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tiff" ContentType="image/tiff"/>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showInkAnnotation="0" codeName="ThisWorkbook" autoCompressPictures="0"/>
  <mc:AlternateContent xmlns:mc="http://schemas.openxmlformats.org/markup-compatibility/2006">
    <mc:Choice Requires="x15">
      <x15ac:absPath xmlns:x15ac="http://schemas.microsoft.com/office/spreadsheetml/2010/11/ac" url="https://mobiliti11-my.sharepoint.com/personal/joel_meza_mobiliti_mx/Documents/PROYECTO CET- 2025/"/>
    </mc:Choice>
  </mc:AlternateContent>
  <xr:revisionPtr revIDLastSave="17" documentId="13_ncr:1_{93CBFD0C-A30D-684A-96EF-226132F718F5}" xr6:coauthVersionLast="47" xr6:coauthVersionMax="47" xr10:uidLastSave="{5087B8A5-E3FA-DC4B-A7C6-6D2AAA3F255D}"/>
  <bookViews>
    <workbookView xWindow="30240" yWindow="0" windowWidth="38400" windowHeight="21600" activeTab="1" xr2:uid="{00000000-000D-0000-FFFF-FFFF00000000}"/>
  </bookViews>
  <sheets>
    <sheet name="Cotizacion" sheetId="1" r:id="rId1"/>
    <sheet name="sheep" sheetId="37" r:id="rId2"/>
    <sheet name="Mobiliti" sheetId="23" r:id="rId3"/>
    <sheet name="Estrategia Comercial " sheetId="2" r:id="rId4"/>
    <sheet name="Fletes" sheetId="36" state="hidden" r:id="rId5"/>
    <sheet name="Proveedores" sheetId="10" state="hidden" r:id="rId6"/>
    <sheet name="SPEC LAMINADO JOME" sheetId="30" state="hidden" r:id="rId7"/>
    <sheet name="SPEC-GUIDE-LUMBRO" sheetId="28" state="hidden" r:id="rId8"/>
    <sheet name="SPEC-GUIDE ESTRUCTURAS" sheetId="29" state="hidden" r:id="rId9"/>
    <sheet name="Spec Guide Estructura " sheetId="17" state="hidden" r:id="rId10"/>
    <sheet name="SPEC-GUIDE-CR GLOBAL" sheetId="33" state="hidden" r:id="rId11"/>
    <sheet name="Meses Sin Intereses Tarjetas" sheetId="15" state="hidden" r:id="rId12"/>
  </sheets>
  <externalReferences>
    <externalReference r:id="rId13"/>
    <externalReference r:id="rId14"/>
    <externalReference r:id="rId15"/>
    <externalReference r:id="rId16"/>
    <externalReference r:id="rId17"/>
    <externalReference r:id="rId18"/>
  </externalReferences>
  <definedNames>
    <definedName name="_xlnm._FilterDatabase" localSheetId="1" hidden="1">sheep!#REF!</definedName>
    <definedName name="_xlnm._FilterDatabase" localSheetId="9" hidden="1">'Spec Guide Estructura '!$A$9:$R$16</definedName>
    <definedName name="_xlnm._FilterDatabase" localSheetId="6" hidden="1">'SPEC LAMINADO JOME'!$A$9:$BI$34</definedName>
    <definedName name="_xlnm._FilterDatabase" localSheetId="8" hidden="1">'SPEC-GUIDE ESTRUCTURAS'!#REF!</definedName>
    <definedName name="_xlnm._FilterDatabase" localSheetId="10" hidden="1">'SPEC-GUIDE-CR GLOBAL'!$A$9:$R$16</definedName>
    <definedName name="_xlnm._FilterDatabase" localSheetId="7" hidden="1">'SPEC-GUIDE-LUMBRO'!$A$9:$R$16</definedName>
    <definedName name="a">#REF!</definedName>
    <definedName name="_xlnm.Print_Area" localSheetId="0">Cotizacion!$A$1:$J$77</definedName>
    <definedName name="_xlnm.Print_Area" localSheetId="3">'Estrategia Comercial '!$A$1:$F$118</definedName>
    <definedName name="_xlnm.Print_Area" localSheetId="1">sheep!$A$1:$J$14</definedName>
    <definedName name="_xlnm.Print_Area" localSheetId="9">'Spec Guide Estructura '!$A$1:$F$1972</definedName>
    <definedName name="_xlnm.Print_Area" localSheetId="6">'SPEC LAMINADO JOME'!$A$1:$F$1274</definedName>
    <definedName name="_xlnm.Print_Area" localSheetId="8">'SPEC-GUIDE ESTRUCTURAS'!$A$1:$F$633</definedName>
    <definedName name="_xlnm.Print_Area" localSheetId="10">'SPEC-GUIDE-CR GLOBAL'!$A$2:$F$29</definedName>
    <definedName name="_xlnm.Print_Area" localSheetId="7">'SPEC-GUIDE-LUMBRO'!$A$2:$F$29</definedName>
    <definedName name="Comprobantes">'[1]Tabla de Comprobantes'!$A$3:$A$65</definedName>
    <definedName name="Fletes_MX">Fletes!$A$1:$G$18</definedName>
    <definedName name="Fletes_Tab">Fletes!$A$5:$G$17</definedName>
    <definedName name="Hon"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obiliario">Fletes!$I$6:$I$19</definedName>
    <definedName name="PC">'[1]Tabla de Comprobantes'!$E$3:$E$14</definedName>
    <definedName name="Proveedores">Proveedores!$A$2:$D$32</definedName>
    <definedName name="ProveedoreS_TC">Proveedores!$A$2:$E$32</definedName>
    <definedName name="Taba_Region">Fletes!$G$5:$G$18</definedName>
    <definedName name="Tabla_Costos">Fletes!$D$5:$F$18</definedName>
    <definedName name="Tabla_Fletes">Fletes!$I$6:$K$19</definedName>
    <definedName name="Tabla_Instalacion">Fletes!$M$6:$N$19</definedName>
    <definedName name="Tabla_Proveedores">Proveedores!$A$29:$B$37</definedName>
    <definedName name="Tabla_Proveedores_1">Proveedores!$A$2:$B$32</definedName>
  </definedNames>
  <calcPr calcId="191028" concurrentCalc="0"/>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37" l="1"/>
  <c r="K11" i="37"/>
  <c r="K12" i="37"/>
  <c r="K13" i="37"/>
  <c r="K14" i="37"/>
  <c r="K8" i="37"/>
  <c r="K9" i="37"/>
  <c r="K15" i="37"/>
  <c r="K16" i="37"/>
  <c r="K17" i="37"/>
  <c r="K18" i="37"/>
  <c r="K19" i="37"/>
  <c r="J21" i="36"/>
  <c r="P8" i="23" a="1"/>
  <c r="P8" i="23"/>
  <c r="K6" i="23" a="1"/>
  <c r="K6" i="23"/>
  <c r="N7" i="36"/>
  <c r="G571" i="23"/>
  <c r="G570" i="23"/>
  <c r="G569" i="23"/>
  <c r="G568" i="23"/>
  <c r="G567" i="23"/>
  <c r="G566" i="23"/>
  <c r="G565" i="23"/>
  <c r="G564" i="23"/>
  <c r="G563" i="23"/>
  <c r="G562" i="23"/>
  <c r="G561" i="23"/>
  <c r="G560" i="23"/>
  <c r="G559" i="23"/>
  <c r="G558" i="23"/>
  <c r="G557" i="23"/>
  <c r="G556" i="23"/>
  <c r="G555" i="23"/>
  <c r="G554" i="23"/>
  <c r="G553" i="23"/>
  <c r="G552" i="23"/>
  <c r="G551" i="23"/>
  <c r="G550" i="23"/>
  <c r="G549" i="23"/>
  <c r="G548" i="23"/>
  <c r="G547" i="23"/>
  <c r="G546" i="23"/>
  <c r="G545" i="23"/>
  <c r="G544" i="23"/>
  <c r="G543" i="23"/>
  <c r="G542" i="23"/>
  <c r="G541" i="23"/>
  <c r="G540" i="23"/>
  <c r="G539" i="23"/>
  <c r="G536" i="23"/>
  <c r="G535" i="23"/>
  <c r="G534" i="23"/>
  <c r="G533" i="23"/>
  <c r="G532" i="23"/>
  <c r="G531" i="23"/>
  <c r="G530" i="23"/>
  <c r="G529" i="23"/>
  <c r="G528" i="23"/>
  <c r="G527" i="23"/>
  <c r="G526" i="23"/>
  <c r="G525" i="23"/>
  <c r="G524" i="23"/>
  <c r="G523" i="23"/>
  <c r="G522" i="23"/>
  <c r="G521" i="23"/>
  <c r="G520" i="23"/>
  <c r="G519" i="23"/>
  <c r="G518" i="23"/>
  <c r="G517" i="23"/>
  <c r="G516" i="23"/>
  <c r="G515" i="23"/>
  <c r="G514" i="23"/>
  <c r="G513" i="23"/>
  <c r="G512" i="23"/>
  <c r="G511" i="23"/>
  <c r="G510" i="23"/>
  <c r="G509" i="23"/>
  <c r="G508" i="23"/>
  <c r="G507" i="23"/>
  <c r="G506" i="23"/>
  <c r="G505" i="23"/>
  <c r="G504" i="23"/>
  <c r="G501" i="23"/>
  <c r="G500" i="23"/>
  <c r="G499" i="23"/>
  <c r="G498" i="23"/>
  <c r="G497" i="23"/>
  <c r="G496" i="23"/>
  <c r="G495" i="23"/>
  <c r="G494" i="23"/>
  <c r="G493" i="23"/>
  <c r="G492" i="23"/>
  <c r="G491" i="23"/>
  <c r="G490" i="23"/>
  <c r="G489" i="23"/>
  <c r="G488" i="23"/>
  <c r="G487" i="23"/>
  <c r="G486" i="23"/>
  <c r="G485" i="23"/>
  <c r="G484" i="23"/>
  <c r="G483" i="23"/>
  <c r="G482" i="23"/>
  <c r="G481" i="23"/>
  <c r="G480" i="23"/>
  <c r="G479" i="23"/>
  <c r="G478" i="23"/>
  <c r="G477" i="23"/>
  <c r="G476" i="23"/>
  <c r="G475" i="23"/>
  <c r="G474" i="23"/>
  <c r="G473" i="23"/>
  <c r="G472" i="23"/>
  <c r="G471" i="23"/>
  <c r="G470" i="23"/>
  <c r="G469" i="23"/>
  <c r="G466" i="23"/>
  <c r="G465" i="23"/>
  <c r="G464" i="23"/>
  <c r="G463" i="23"/>
  <c r="G462" i="23"/>
  <c r="G461" i="23"/>
  <c r="G460" i="23"/>
  <c r="G459" i="23"/>
  <c r="G458" i="23"/>
  <c r="G457" i="23"/>
  <c r="G456" i="23"/>
  <c r="G455" i="23"/>
  <c r="G454" i="23"/>
  <c r="G453" i="23"/>
  <c r="G452" i="23"/>
  <c r="G451" i="23"/>
  <c r="G450" i="23"/>
  <c r="G449" i="23"/>
  <c r="G448" i="23"/>
  <c r="G447" i="23"/>
  <c r="G446" i="23"/>
  <c r="G445" i="23"/>
  <c r="G444" i="23"/>
  <c r="G443" i="23"/>
  <c r="G442" i="23"/>
  <c r="G441" i="23"/>
  <c r="G440" i="23"/>
  <c r="G439" i="23"/>
  <c r="G438" i="23"/>
  <c r="G437" i="23"/>
  <c r="G436" i="23"/>
  <c r="G435" i="23"/>
  <c r="G434" i="23"/>
  <c r="G431" i="23"/>
  <c r="G430" i="23"/>
  <c r="G429" i="23"/>
  <c r="G428" i="23"/>
  <c r="G427" i="23"/>
  <c r="G426" i="23"/>
  <c r="G425" i="23"/>
  <c r="G424" i="23"/>
  <c r="G423" i="23"/>
  <c r="G422" i="23"/>
  <c r="G421" i="23"/>
  <c r="G420" i="23"/>
  <c r="G419" i="23"/>
  <c r="G418" i="23"/>
  <c r="G417" i="23"/>
  <c r="G416" i="23"/>
  <c r="G415" i="23"/>
  <c r="G414" i="23"/>
  <c r="G413" i="23"/>
  <c r="G412" i="23"/>
  <c r="G411" i="23"/>
  <c r="G410" i="23"/>
  <c r="G409" i="23"/>
  <c r="G408" i="23"/>
  <c r="G407" i="23"/>
  <c r="G406" i="23"/>
  <c r="G405" i="23"/>
  <c r="G404" i="23"/>
  <c r="G403" i="23"/>
  <c r="G402" i="23"/>
  <c r="G401" i="23"/>
  <c r="G400" i="23"/>
  <c r="G399" i="23"/>
  <c r="G396" i="23"/>
  <c r="G395" i="23"/>
  <c r="G394" i="23"/>
  <c r="G393" i="23"/>
  <c r="G392" i="23"/>
  <c r="G391" i="23"/>
  <c r="G390" i="23"/>
  <c r="G389" i="23"/>
  <c r="G388" i="23"/>
  <c r="G387" i="23"/>
  <c r="G386" i="23"/>
  <c r="G385" i="23"/>
  <c r="G384" i="23"/>
  <c r="G383" i="23"/>
  <c r="G382" i="23"/>
  <c r="G381" i="23"/>
  <c r="G380" i="23"/>
  <c r="G379" i="23"/>
  <c r="G378" i="23"/>
  <c r="G377" i="23"/>
  <c r="G376" i="23"/>
  <c r="G375" i="23"/>
  <c r="G374" i="23"/>
  <c r="G373" i="23"/>
  <c r="G372" i="23"/>
  <c r="G371" i="23"/>
  <c r="G370" i="23"/>
  <c r="G369" i="23"/>
  <c r="G368" i="23"/>
  <c r="G367" i="23"/>
  <c r="G366" i="23"/>
  <c r="G365" i="23"/>
  <c r="G364" i="23"/>
  <c r="G361" i="23"/>
  <c r="G360" i="23"/>
  <c r="G359" i="23"/>
  <c r="G358" i="23"/>
  <c r="G357" i="23"/>
  <c r="G356" i="23"/>
  <c r="G355" i="23"/>
  <c r="G354" i="23"/>
  <c r="G353" i="23"/>
  <c r="G352" i="23"/>
  <c r="G351" i="23"/>
  <c r="G350" i="23"/>
  <c r="G349" i="23"/>
  <c r="G348" i="23"/>
  <c r="G347" i="23"/>
  <c r="G346" i="23"/>
  <c r="G345" i="23"/>
  <c r="G344" i="23"/>
  <c r="G343" i="23"/>
  <c r="G342" i="23"/>
  <c r="G341" i="23"/>
  <c r="G340" i="23"/>
  <c r="G339" i="23"/>
  <c r="G338" i="23"/>
  <c r="G337" i="23"/>
  <c r="G336" i="23"/>
  <c r="G335" i="23"/>
  <c r="G334" i="23"/>
  <c r="G333" i="23"/>
  <c r="G332" i="23"/>
  <c r="G331" i="23"/>
  <c r="G330" i="23"/>
  <c r="G329" i="23"/>
  <c r="G326" i="23"/>
  <c r="G325" i="23"/>
  <c r="G324" i="23"/>
  <c r="G323" i="23"/>
  <c r="G322" i="23"/>
  <c r="G321" i="23"/>
  <c r="G320" i="23"/>
  <c r="G319" i="23"/>
  <c r="G318" i="23"/>
  <c r="G317" i="23"/>
  <c r="G316" i="23"/>
  <c r="G315" i="23"/>
  <c r="G314" i="23"/>
  <c r="G313" i="23"/>
  <c r="G312" i="23"/>
  <c r="G311" i="23"/>
  <c r="G310" i="23"/>
  <c r="G309" i="23"/>
  <c r="G308" i="23"/>
  <c r="G307" i="23"/>
  <c r="G306" i="23"/>
  <c r="G305" i="23"/>
  <c r="G304" i="23"/>
  <c r="G303" i="23"/>
  <c r="G302" i="23"/>
  <c r="G301" i="23"/>
  <c r="G300" i="23"/>
  <c r="G299" i="23"/>
  <c r="G298" i="23"/>
  <c r="G297" i="23"/>
  <c r="G296" i="23"/>
  <c r="G295" i="23"/>
  <c r="G294" i="23"/>
  <c r="G291" i="23"/>
  <c r="G290" i="23"/>
  <c r="G289" i="23"/>
  <c r="G288" i="23"/>
  <c r="G287" i="23"/>
  <c r="G286" i="23"/>
  <c r="G285" i="23"/>
  <c r="G284" i="23"/>
  <c r="G283" i="23"/>
  <c r="G282" i="23"/>
  <c r="G281" i="23"/>
  <c r="G280" i="23"/>
  <c r="G279" i="23"/>
  <c r="G278" i="23"/>
  <c r="G277" i="23"/>
  <c r="G276" i="23"/>
  <c r="G275" i="23"/>
  <c r="G274" i="23"/>
  <c r="G273" i="23"/>
  <c r="G272" i="23"/>
  <c r="G271" i="23"/>
  <c r="G270" i="23"/>
  <c r="G269" i="23"/>
  <c r="G268" i="23"/>
  <c r="G267" i="23"/>
  <c r="G266" i="23"/>
  <c r="G265" i="23"/>
  <c r="G264" i="23"/>
  <c r="G263" i="23"/>
  <c r="G262" i="23"/>
  <c r="G261" i="23"/>
  <c r="G260" i="23"/>
  <c r="G259" i="23"/>
  <c r="G256" i="23"/>
  <c r="G255" i="23"/>
  <c r="G254" i="23"/>
  <c r="G253" i="23"/>
  <c r="G252" i="23"/>
  <c r="G251" i="23"/>
  <c r="G250" i="23"/>
  <c r="G249" i="23"/>
  <c r="G248" i="23"/>
  <c r="G247" i="23"/>
  <c r="G246" i="23"/>
  <c r="G245" i="23"/>
  <c r="G244" i="23"/>
  <c r="G243" i="23"/>
  <c r="G242" i="23"/>
  <c r="G241" i="23"/>
  <c r="G240" i="23"/>
  <c r="G239" i="23"/>
  <c r="G238" i="23"/>
  <c r="G237" i="23"/>
  <c r="G236" i="23"/>
  <c r="G235" i="23"/>
  <c r="G234" i="23"/>
  <c r="G233" i="23"/>
  <c r="G232" i="23"/>
  <c r="G231" i="23"/>
  <c r="G230" i="23"/>
  <c r="G229" i="23"/>
  <c r="G228" i="23"/>
  <c r="G227" i="23"/>
  <c r="G226" i="23"/>
  <c r="G225" i="23"/>
  <c r="G224" i="23"/>
  <c r="G221" i="23"/>
  <c r="G220" i="23"/>
  <c r="G219" i="23"/>
  <c r="G218"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2" i="23"/>
  <c r="G191" i="23"/>
  <c r="G190" i="23"/>
  <c r="G189" i="23"/>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8" i="23"/>
  <c r="G157" i="23"/>
  <c r="G156" i="23"/>
  <c r="G155" i="23"/>
  <c r="G154"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9"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4"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49" i="23"/>
  <c r="G15" i="23"/>
  <c r="G16" i="23"/>
  <c r="G17" i="23"/>
  <c r="G18" i="23"/>
  <c r="G19" i="23"/>
  <c r="G20" i="23"/>
  <c r="G21" i="23"/>
  <c r="G22" i="23"/>
  <c r="G23" i="23"/>
  <c r="G24" i="23"/>
  <c r="G25" i="23"/>
  <c r="G26" i="23"/>
  <c r="G27" i="23"/>
  <c r="G28" i="23"/>
  <c r="G29" i="23"/>
  <c r="G30" i="23"/>
  <c r="G31" i="23"/>
  <c r="G32" i="23"/>
  <c r="G33" i="23"/>
  <c r="G34" i="23"/>
  <c r="G35" i="23"/>
  <c r="G36" i="23"/>
  <c r="G37" i="23"/>
  <c r="G38" i="23"/>
  <c r="G39" i="23"/>
  <c r="G40" i="23"/>
  <c r="G41" i="23"/>
  <c r="G42" i="23"/>
  <c r="G43" i="23"/>
  <c r="G44" i="23"/>
  <c r="G45" i="23"/>
  <c r="G46" i="23"/>
  <c r="A15" i="23"/>
  <c r="N6" i="36"/>
  <c r="S17" i="23"/>
  <c r="T17" i="23"/>
  <c r="N15" i="36"/>
  <c r="N14" i="36"/>
  <c r="N13" i="36"/>
  <c r="N12" i="36"/>
  <c r="N11" i="36"/>
  <c r="N10" i="36"/>
  <c r="N9" i="36"/>
  <c r="S15" i="23"/>
  <c r="N8" i="36"/>
  <c r="Y16" i="23"/>
  <c r="AD571" i="23"/>
  <c r="AD536" i="23"/>
  <c r="AD501" i="23"/>
  <c r="AD466" i="23"/>
  <c r="AD431" i="23"/>
  <c r="AD396" i="23"/>
  <c r="AD361" i="23"/>
  <c r="AD326" i="23"/>
  <c r="AD291" i="23"/>
  <c r="AD256" i="23"/>
  <c r="AD221" i="23"/>
  <c r="AD186" i="23"/>
  <c r="AD151" i="23"/>
  <c r="AD116" i="23"/>
  <c r="AD81" i="23"/>
  <c r="Y571" i="23"/>
  <c r="Y570" i="23"/>
  <c r="Y569" i="23"/>
  <c r="Y568" i="23"/>
  <c r="Y567" i="23"/>
  <c r="Y566" i="23"/>
  <c r="Y565" i="23"/>
  <c r="Y564" i="23"/>
  <c r="Y563" i="23"/>
  <c r="Y562" i="23"/>
  <c r="Y561" i="23"/>
  <c r="Y560" i="23"/>
  <c r="Y559" i="23"/>
  <c r="Y558" i="23"/>
  <c r="Y557" i="23"/>
  <c r="Y556" i="23"/>
  <c r="Y555" i="23"/>
  <c r="Y554" i="23"/>
  <c r="Y553" i="23"/>
  <c r="Y552" i="23"/>
  <c r="Y551" i="23"/>
  <c r="Y550" i="23"/>
  <c r="Y549" i="23"/>
  <c r="Y548" i="23"/>
  <c r="Y547" i="23"/>
  <c r="Y546" i="23"/>
  <c r="Y545" i="23"/>
  <c r="Y544" i="23"/>
  <c r="Y543" i="23"/>
  <c r="Y542" i="23"/>
  <c r="Y541" i="23"/>
  <c r="Y540" i="23"/>
  <c r="Y539" i="23"/>
  <c r="Y536" i="23"/>
  <c r="Y535" i="23"/>
  <c r="Y534" i="23"/>
  <c r="Y533" i="23"/>
  <c r="Y532" i="23"/>
  <c r="Y531" i="23"/>
  <c r="Y530" i="23"/>
  <c r="Y529" i="23"/>
  <c r="Y528" i="23"/>
  <c r="Y527" i="23"/>
  <c r="Y526" i="23"/>
  <c r="Y525" i="23"/>
  <c r="Y524" i="23"/>
  <c r="Y523" i="23"/>
  <c r="Y522" i="23"/>
  <c r="Y521" i="23"/>
  <c r="Y520" i="23"/>
  <c r="Y519" i="23"/>
  <c r="Y518" i="23"/>
  <c r="Y517" i="23"/>
  <c r="Y516" i="23"/>
  <c r="Y515" i="23"/>
  <c r="Y514" i="23"/>
  <c r="Y513" i="23"/>
  <c r="Y512" i="23"/>
  <c r="Y511" i="23"/>
  <c r="Y510" i="23"/>
  <c r="Y509" i="23"/>
  <c r="Y508" i="23"/>
  <c r="Y507" i="23"/>
  <c r="Y506" i="23"/>
  <c r="Y505" i="23"/>
  <c r="Y504" i="23"/>
  <c r="Y501" i="23"/>
  <c r="Y500" i="23"/>
  <c r="Y499" i="23"/>
  <c r="Y498" i="23"/>
  <c r="Y497" i="23"/>
  <c r="Y496" i="23"/>
  <c r="Y495" i="23"/>
  <c r="Y494" i="23"/>
  <c r="Y493" i="23"/>
  <c r="Y492" i="23"/>
  <c r="Y491" i="23"/>
  <c r="Y490" i="23"/>
  <c r="Y489" i="23"/>
  <c r="Y488" i="23"/>
  <c r="Y487" i="23"/>
  <c r="Y486" i="23"/>
  <c r="Y485" i="23"/>
  <c r="Y484" i="23"/>
  <c r="Y483" i="23"/>
  <c r="Y482" i="23"/>
  <c r="Y481" i="23"/>
  <c r="Y480" i="23"/>
  <c r="Y479" i="23"/>
  <c r="Y478" i="23"/>
  <c r="Y477" i="23"/>
  <c r="Y476" i="23"/>
  <c r="Y475" i="23"/>
  <c r="Y474" i="23"/>
  <c r="Y473" i="23"/>
  <c r="Y472" i="23"/>
  <c r="Y471" i="23"/>
  <c r="Y470" i="23"/>
  <c r="Y469" i="23"/>
  <c r="Y466" i="23"/>
  <c r="Y465" i="23"/>
  <c r="Y464" i="23"/>
  <c r="Y463" i="23"/>
  <c r="Y462" i="23"/>
  <c r="Y461" i="23"/>
  <c r="Y460" i="23"/>
  <c r="Y459" i="23"/>
  <c r="Y458" i="23"/>
  <c r="Y457" i="23"/>
  <c r="Y456" i="23"/>
  <c r="Y455" i="23"/>
  <c r="Y454" i="23"/>
  <c r="Y453" i="23"/>
  <c r="Y452" i="23"/>
  <c r="Y451" i="23"/>
  <c r="Y450" i="23"/>
  <c r="Y449" i="23"/>
  <c r="Y448" i="23"/>
  <c r="Y447" i="23"/>
  <c r="Y446" i="23"/>
  <c r="Y445" i="23"/>
  <c r="Y444" i="23"/>
  <c r="Y443" i="23"/>
  <c r="Y442" i="23"/>
  <c r="Y441" i="23"/>
  <c r="Y440" i="23"/>
  <c r="Y439" i="23"/>
  <c r="Y438" i="23"/>
  <c r="Y437" i="23"/>
  <c r="Y436" i="23"/>
  <c r="Y435" i="23"/>
  <c r="Y434" i="23"/>
  <c r="Y431" i="23"/>
  <c r="Y430" i="23"/>
  <c r="Y429" i="23"/>
  <c r="Y428" i="23"/>
  <c r="Y427" i="23"/>
  <c r="Y426" i="23"/>
  <c r="Y425" i="23"/>
  <c r="Y424" i="23"/>
  <c r="Y423" i="23"/>
  <c r="Y422" i="23"/>
  <c r="Y421" i="23"/>
  <c r="Y420" i="23"/>
  <c r="Y419" i="23"/>
  <c r="Y418" i="23"/>
  <c r="Y417" i="23"/>
  <c r="Y416" i="23"/>
  <c r="Y415" i="23"/>
  <c r="Y414" i="23"/>
  <c r="Y413" i="23"/>
  <c r="Y412" i="23"/>
  <c r="Y411" i="23"/>
  <c r="Y410" i="23"/>
  <c r="Y409" i="23"/>
  <c r="Y408" i="23"/>
  <c r="Y407" i="23"/>
  <c r="Y406" i="23"/>
  <c r="Y405" i="23"/>
  <c r="Y404" i="23"/>
  <c r="Y403" i="23"/>
  <c r="Y402" i="23"/>
  <c r="Y401" i="23"/>
  <c r="Y400" i="23"/>
  <c r="Y399" i="23"/>
  <c r="Y396" i="23"/>
  <c r="Y395" i="23"/>
  <c r="Y394" i="23"/>
  <c r="Y393" i="23"/>
  <c r="Y392" i="23"/>
  <c r="Y391" i="23"/>
  <c r="Y390" i="23"/>
  <c r="Y389" i="23"/>
  <c r="Y388" i="23"/>
  <c r="Y387" i="23"/>
  <c r="Y386" i="23"/>
  <c r="Y385" i="23"/>
  <c r="Y384" i="23"/>
  <c r="Y383" i="23"/>
  <c r="Y382" i="23"/>
  <c r="Y381" i="23"/>
  <c r="Y380" i="23"/>
  <c r="Y379" i="23"/>
  <c r="Y378" i="23"/>
  <c r="Y377" i="23"/>
  <c r="Y376" i="23"/>
  <c r="Y375" i="23"/>
  <c r="Y374" i="23"/>
  <c r="Y373" i="23"/>
  <c r="Y372" i="23"/>
  <c r="Y371" i="23"/>
  <c r="Y370" i="23"/>
  <c r="Y369" i="23"/>
  <c r="Y368" i="23"/>
  <c r="Y367" i="23"/>
  <c r="Y366" i="23"/>
  <c r="Y365" i="23"/>
  <c r="Y364" i="23"/>
  <c r="Y361" i="23"/>
  <c r="Y360" i="23"/>
  <c r="Y359" i="23"/>
  <c r="Y358" i="23"/>
  <c r="Y357" i="23"/>
  <c r="Y356" i="23"/>
  <c r="Y355" i="23"/>
  <c r="Y354" i="23"/>
  <c r="Y353" i="23"/>
  <c r="Y352" i="23"/>
  <c r="Y351" i="23"/>
  <c r="Y350" i="23"/>
  <c r="Y349" i="23"/>
  <c r="Y348" i="23"/>
  <c r="Y347" i="23"/>
  <c r="Y346" i="23"/>
  <c r="Y345" i="23"/>
  <c r="Y344" i="23"/>
  <c r="Y343" i="23"/>
  <c r="Y342" i="23"/>
  <c r="Y341" i="23"/>
  <c r="Y340" i="23"/>
  <c r="Y339" i="23"/>
  <c r="Y338" i="23"/>
  <c r="Y337" i="23"/>
  <c r="Y336" i="23"/>
  <c r="Y335" i="23"/>
  <c r="Y334" i="23"/>
  <c r="Y333" i="23"/>
  <c r="Y332" i="23"/>
  <c r="Y331" i="23"/>
  <c r="Y330" i="23"/>
  <c r="Y329" i="23"/>
  <c r="Y326" i="23"/>
  <c r="Y325" i="23"/>
  <c r="Y324" i="23"/>
  <c r="Y323" i="23"/>
  <c r="Y322" i="23"/>
  <c r="Y321" i="23"/>
  <c r="Y320" i="23"/>
  <c r="Y319" i="23"/>
  <c r="Y318" i="23"/>
  <c r="Y317" i="23"/>
  <c r="Y316" i="23"/>
  <c r="Y315" i="23"/>
  <c r="Y314" i="23"/>
  <c r="Y313" i="23"/>
  <c r="Y312" i="23"/>
  <c r="Y311" i="23"/>
  <c r="Y310" i="23"/>
  <c r="Y309" i="23"/>
  <c r="Y308" i="23"/>
  <c r="Y307" i="23"/>
  <c r="Y306" i="23"/>
  <c r="Y305" i="23"/>
  <c r="Y304" i="23"/>
  <c r="Y303" i="23"/>
  <c r="Y302" i="23"/>
  <c r="Y301" i="23"/>
  <c r="Y300" i="23"/>
  <c r="Y299" i="23"/>
  <c r="Y298" i="23"/>
  <c r="Y297" i="23"/>
  <c r="Y296" i="23"/>
  <c r="Y295" i="23"/>
  <c r="Y294" i="23"/>
  <c r="Y291" i="23"/>
  <c r="Y290" i="23"/>
  <c r="Y289" i="23"/>
  <c r="Y288" i="23"/>
  <c r="Y287" i="23"/>
  <c r="Y286" i="23"/>
  <c r="Y285" i="23"/>
  <c r="Y284" i="23"/>
  <c r="Y283" i="23"/>
  <c r="Y282" i="23"/>
  <c r="Y281" i="23"/>
  <c r="Y280" i="23"/>
  <c r="Y279" i="23"/>
  <c r="Y278" i="23"/>
  <c r="Y277" i="23"/>
  <c r="Y276" i="23"/>
  <c r="Y275" i="23"/>
  <c r="Y274" i="23"/>
  <c r="Y273" i="23"/>
  <c r="Y272" i="23"/>
  <c r="Y271" i="23"/>
  <c r="Y270" i="23"/>
  <c r="Y269" i="23"/>
  <c r="Y268" i="23"/>
  <c r="Y267" i="23"/>
  <c r="Y266" i="23"/>
  <c r="Y265" i="23"/>
  <c r="Y264" i="23"/>
  <c r="Y263" i="23"/>
  <c r="Y262" i="23"/>
  <c r="Y261" i="23"/>
  <c r="Y260" i="23"/>
  <c r="Y259" i="23"/>
  <c r="Y256" i="23"/>
  <c r="Y255" i="23"/>
  <c r="Y254" i="23"/>
  <c r="Y253" i="23"/>
  <c r="Y252" i="23"/>
  <c r="Y251" i="23"/>
  <c r="Y250" i="23"/>
  <c r="Y249" i="23"/>
  <c r="Y248" i="23"/>
  <c r="Y247" i="23"/>
  <c r="Y246" i="23"/>
  <c r="Y245" i="23"/>
  <c r="Y244" i="23"/>
  <c r="Y243" i="23"/>
  <c r="Y242" i="23"/>
  <c r="Y241" i="23"/>
  <c r="Y240" i="23"/>
  <c r="Y239" i="23"/>
  <c r="Y238" i="23"/>
  <c r="Y237" i="23"/>
  <c r="Y236" i="23"/>
  <c r="Y235" i="23"/>
  <c r="Y234" i="23"/>
  <c r="Y233" i="23"/>
  <c r="Y232" i="23"/>
  <c r="Y231" i="23"/>
  <c r="Y230" i="23"/>
  <c r="Y229" i="23"/>
  <c r="Y228" i="23"/>
  <c r="Y227" i="23"/>
  <c r="Y226" i="23"/>
  <c r="Y225" i="23"/>
  <c r="Y224" i="23"/>
  <c r="Y221" i="23"/>
  <c r="Y220" i="23"/>
  <c r="Y219" i="23"/>
  <c r="Y218" i="23"/>
  <c r="Y217" i="23"/>
  <c r="Y216" i="23"/>
  <c r="Y215" i="23"/>
  <c r="Y214" i="23"/>
  <c r="Y213" i="23"/>
  <c r="Y212" i="23"/>
  <c r="Y211" i="23"/>
  <c r="Y210" i="23"/>
  <c r="Y209" i="23"/>
  <c r="Y208" i="23"/>
  <c r="Y207" i="23"/>
  <c r="Y206" i="23"/>
  <c r="Y205" i="23"/>
  <c r="Y204" i="23"/>
  <c r="Y203" i="23"/>
  <c r="Y202" i="23"/>
  <c r="Y201" i="23"/>
  <c r="Y200" i="23"/>
  <c r="Y199" i="23"/>
  <c r="Y198" i="23"/>
  <c r="Y197" i="23"/>
  <c r="Y196" i="23"/>
  <c r="Y195" i="23"/>
  <c r="Y194" i="23"/>
  <c r="Y193" i="23"/>
  <c r="Y192" i="23"/>
  <c r="Y191" i="23"/>
  <c r="Y190" i="23"/>
  <c r="Y189" i="23"/>
  <c r="Y186" i="23"/>
  <c r="Y185" i="23"/>
  <c r="Y184" i="23"/>
  <c r="Y183" i="23"/>
  <c r="Y182" i="23"/>
  <c r="Y181" i="23"/>
  <c r="Y180" i="23"/>
  <c r="Y179" i="23"/>
  <c r="Y178" i="23"/>
  <c r="Y177" i="23"/>
  <c r="Y176" i="23"/>
  <c r="Y175" i="23"/>
  <c r="Y174" i="23"/>
  <c r="Y173" i="23"/>
  <c r="Y172" i="23"/>
  <c r="Y171" i="23"/>
  <c r="Y170" i="23"/>
  <c r="Y169" i="23"/>
  <c r="Y168" i="23"/>
  <c r="Y167" i="23"/>
  <c r="Y166" i="23"/>
  <c r="Y165" i="23"/>
  <c r="Y164" i="23"/>
  <c r="Y163" i="23"/>
  <c r="Y162" i="23"/>
  <c r="Y161" i="23"/>
  <c r="Y160" i="23"/>
  <c r="Y159" i="23"/>
  <c r="Y158" i="23"/>
  <c r="Y157" i="23"/>
  <c r="Y156" i="23"/>
  <c r="Y155" i="23"/>
  <c r="Y154" i="23"/>
  <c r="Y151" i="23"/>
  <c r="Y150" i="23"/>
  <c r="Y149" i="23"/>
  <c r="Y148" i="23"/>
  <c r="Y147" i="23"/>
  <c r="Y146" i="23"/>
  <c r="Y145" i="23"/>
  <c r="Y144" i="23"/>
  <c r="Y143" i="23"/>
  <c r="Y142" i="23"/>
  <c r="Y141" i="23"/>
  <c r="Y140" i="23"/>
  <c r="Y139" i="23"/>
  <c r="Y138" i="23"/>
  <c r="Y137" i="23"/>
  <c r="Y136" i="23"/>
  <c r="Y135" i="23"/>
  <c r="Y134" i="23"/>
  <c r="Y133" i="23"/>
  <c r="Y132" i="23"/>
  <c r="Y131" i="23"/>
  <c r="Y130" i="23"/>
  <c r="Y129" i="23"/>
  <c r="Y128" i="23"/>
  <c r="Y127" i="23"/>
  <c r="Y126" i="23"/>
  <c r="Y125" i="23"/>
  <c r="Y124" i="23"/>
  <c r="Y123" i="23"/>
  <c r="Y122" i="23"/>
  <c r="Y121" i="23"/>
  <c r="Y120" i="23"/>
  <c r="Y119" i="23"/>
  <c r="Y116" i="23"/>
  <c r="Y115" i="23"/>
  <c r="Y114" i="23"/>
  <c r="Y113" i="23"/>
  <c r="Y112" i="23"/>
  <c r="Y111" i="23"/>
  <c r="Y110" i="23"/>
  <c r="Y109" i="23"/>
  <c r="Y108" i="23"/>
  <c r="Y107" i="23"/>
  <c r="Y106" i="23"/>
  <c r="Y105" i="23"/>
  <c r="Y104" i="23"/>
  <c r="Y103" i="23"/>
  <c r="Y102" i="23"/>
  <c r="Y101" i="23"/>
  <c r="Y100" i="23"/>
  <c r="Y99" i="23"/>
  <c r="Y98" i="23"/>
  <c r="Y97" i="23"/>
  <c r="Y96" i="23"/>
  <c r="Y95" i="23"/>
  <c r="Y94" i="23"/>
  <c r="Y93" i="23"/>
  <c r="Y92" i="23"/>
  <c r="Y91" i="23"/>
  <c r="Y90" i="23"/>
  <c r="Y89" i="23"/>
  <c r="Y88" i="23"/>
  <c r="Y87" i="23"/>
  <c r="Y86" i="23"/>
  <c r="Y85" i="23"/>
  <c r="Y84" i="23"/>
  <c r="Y81" i="23"/>
  <c r="Y80" i="23"/>
  <c r="Y79" i="23"/>
  <c r="Y78" i="23"/>
  <c r="Y77" i="23"/>
  <c r="Y76" i="23"/>
  <c r="Y75" i="23"/>
  <c r="Y74" i="23"/>
  <c r="Y73" i="23"/>
  <c r="Y72" i="23"/>
  <c r="Y71" i="23"/>
  <c r="Y70" i="23"/>
  <c r="Y69" i="23"/>
  <c r="Y68" i="23"/>
  <c r="Y67" i="23"/>
  <c r="Y66" i="23"/>
  <c r="Y65" i="23"/>
  <c r="Y64" i="23"/>
  <c r="Y63" i="23"/>
  <c r="Y62" i="23"/>
  <c r="Y61" i="23"/>
  <c r="Y60" i="23"/>
  <c r="Y59" i="23"/>
  <c r="Y58" i="23"/>
  <c r="Y57" i="23"/>
  <c r="Y56" i="23"/>
  <c r="Y55" i="23"/>
  <c r="Y54" i="23"/>
  <c r="Y53" i="23"/>
  <c r="Y52" i="23"/>
  <c r="Y51" i="23"/>
  <c r="Y50" i="23"/>
  <c r="Y49" i="23"/>
  <c r="Y15" i="23"/>
  <c r="Y17" i="23"/>
  <c r="Y18" i="23"/>
  <c r="Y19" i="23"/>
  <c r="Y20" i="23"/>
  <c r="Y21" i="23"/>
  <c r="Y22" i="23"/>
  <c r="Y23" i="23"/>
  <c r="Y24" i="23"/>
  <c r="Y25" i="23"/>
  <c r="Y26" i="23"/>
  <c r="Y27" i="23"/>
  <c r="Y28" i="23"/>
  <c r="Y29" i="23"/>
  <c r="Y30" i="23"/>
  <c r="Y31" i="23"/>
  <c r="Y32" i="23"/>
  <c r="Y33" i="23"/>
  <c r="Y34" i="23"/>
  <c r="Y35" i="23"/>
  <c r="Y36" i="23"/>
  <c r="Y37" i="23"/>
  <c r="Y38" i="23"/>
  <c r="Y39" i="23"/>
  <c r="Y40" i="23"/>
  <c r="Y41" i="23"/>
  <c r="Y42" i="23"/>
  <c r="Y43" i="23"/>
  <c r="Y44" i="23"/>
  <c r="Y45" i="23"/>
  <c r="Y46" i="23"/>
  <c r="Y14" i="23"/>
  <c r="M571" i="23"/>
  <c r="M570" i="23"/>
  <c r="M569" i="23"/>
  <c r="M568" i="23"/>
  <c r="M567" i="23"/>
  <c r="M566" i="23"/>
  <c r="M565" i="23"/>
  <c r="M564" i="23"/>
  <c r="M563" i="23"/>
  <c r="M562" i="23"/>
  <c r="M561" i="23"/>
  <c r="M560" i="23"/>
  <c r="M559" i="23"/>
  <c r="M558" i="23"/>
  <c r="M557" i="23"/>
  <c r="M556" i="23"/>
  <c r="M555" i="23"/>
  <c r="M554" i="23"/>
  <c r="M553" i="23"/>
  <c r="M552" i="23"/>
  <c r="M551" i="23"/>
  <c r="M550" i="23"/>
  <c r="M549" i="23"/>
  <c r="M548" i="23"/>
  <c r="M547" i="23"/>
  <c r="M546" i="23"/>
  <c r="M545" i="23"/>
  <c r="M544" i="23"/>
  <c r="M543" i="23"/>
  <c r="M542" i="23"/>
  <c r="M541" i="23"/>
  <c r="M540" i="23"/>
  <c r="M539" i="23"/>
  <c r="M536" i="23"/>
  <c r="M535" i="23"/>
  <c r="M534" i="23"/>
  <c r="M533" i="23"/>
  <c r="M532" i="23"/>
  <c r="M531" i="23"/>
  <c r="M530" i="23"/>
  <c r="M529" i="23"/>
  <c r="M528" i="23"/>
  <c r="M527" i="23"/>
  <c r="M526" i="23"/>
  <c r="M525" i="23"/>
  <c r="M524" i="23"/>
  <c r="M523" i="23"/>
  <c r="M522" i="23"/>
  <c r="M521" i="23"/>
  <c r="M520" i="23"/>
  <c r="M519" i="23"/>
  <c r="M518" i="23"/>
  <c r="M517" i="23"/>
  <c r="M516" i="23"/>
  <c r="M515" i="23"/>
  <c r="M514" i="23"/>
  <c r="M513" i="23"/>
  <c r="M512" i="23"/>
  <c r="M511" i="23"/>
  <c r="M510" i="23"/>
  <c r="M509" i="23"/>
  <c r="M508" i="23"/>
  <c r="M507" i="23"/>
  <c r="M506" i="23"/>
  <c r="M505" i="23"/>
  <c r="M504" i="23"/>
  <c r="M501" i="23"/>
  <c r="M500" i="23"/>
  <c r="M499" i="23"/>
  <c r="M498" i="23"/>
  <c r="M497" i="23"/>
  <c r="M496" i="23"/>
  <c r="M495" i="23"/>
  <c r="M494" i="23"/>
  <c r="M493" i="23"/>
  <c r="M492" i="23"/>
  <c r="M491" i="23"/>
  <c r="M490" i="23"/>
  <c r="M489" i="23"/>
  <c r="M488" i="23"/>
  <c r="M487" i="23"/>
  <c r="M486" i="23"/>
  <c r="M485" i="23"/>
  <c r="M484" i="23"/>
  <c r="M483" i="23"/>
  <c r="M482" i="23"/>
  <c r="M481" i="23"/>
  <c r="M480" i="23"/>
  <c r="M479" i="23"/>
  <c r="M478" i="23"/>
  <c r="M477" i="23"/>
  <c r="M476" i="23"/>
  <c r="M475" i="23"/>
  <c r="M474" i="23"/>
  <c r="M473" i="23"/>
  <c r="M472" i="23"/>
  <c r="M471" i="23"/>
  <c r="M470" i="23"/>
  <c r="M469" i="23"/>
  <c r="M466" i="23"/>
  <c r="M465" i="23"/>
  <c r="M464" i="23"/>
  <c r="M463" i="23"/>
  <c r="M462" i="23"/>
  <c r="M461" i="23"/>
  <c r="M460" i="23"/>
  <c r="M459" i="23"/>
  <c r="M458" i="23"/>
  <c r="M457" i="23"/>
  <c r="M456" i="23"/>
  <c r="M455" i="23"/>
  <c r="M454" i="23"/>
  <c r="M453" i="23"/>
  <c r="M452" i="23"/>
  <c r="M451" i="23"/>
  <c r="M450" i="23"/>
  <c r="M449" i="23"/>
  <c r="M448" i="23"/>
  <c r="M447" i="23"/>
  <c r="M446" i="23"/>
  <c r="M445" i="23"/>
  <c r="M444" i="23"/>
  <c r="M443" i="23"/>
  <c r="M442" i="23"/>
  <c r="M441" i="23"/>
  <c r="M440" i="23"/>
  <c r="M439" i="23"/>
  <c r="M438" i="23"/>
  <c r="M437" i="23"/>
  <c r="M436" i="23"/>
  <c r="M435" i="23"/>
  <c r="M434" i="23"/>
  <c r="M431" i="23"/>
  <c r="M430" i="23"/>
  <c r="M429" i="23"/>
  <c r="M428" i="23"/>
  <c r="M427" i="23"/>
  <c r="M426" i="23"/>
  <c r="M425" i="23"/>
  <c r="M424" i="23"/>
  <c r="M423" i="23"/>
  <c r="M422" i="23"/>
  <c r="M421" i="23"/>
  <c r="M420" i="23"/>
  <c r="M419" i="23"/>
  <c r="M418" i="23"/>
  <c r="M417" i="23"/>
  <c r="M416" i="23"/>
  <c r="M415" i="23"/>
  <c r="M414" i="23"/>
  <c r="M413" i="23"/>
  <c r="M412" i="23"/>
  <c r="M411" i="23"/>
  <c r="M410" i="23"/>
  <c r="M409" i="23"/>
  <c r="M408" i="23"/>
  <c r="M407" i="23"/>
  <c r="M406" i="23"/>
  <c r="M405" i="23"/>
  <c r="M404" i="23"/>
  <c r="M403" i="23"/>
  <c r="M402" i="23"/>
  <c r="M401" i="23"/>
  <c r="M400" i="23"/>
  <c r="M399" i="23"/>
  <c r="M396" i="23"/>
  <c r="M395" i="23"/>
  <c r="M394" i="23"/>
  <c r="M393" i="23"/>
  <c r="M392" i="23"/>
  <c r="M391" i="23"/>
  <c r="M390" i="23"/>
  <c r="M389" i="23"/>
  <c r="M388" i="23"/>
  <c r="M387" i="23"/>
  <c r="M386" i="23"/>
  <c r="M385" i="23"/>
  <c r="M384" i="23"/>
  <c r="M383" i="23"/>
  <c r="M382" i="23"/>
  <c r="M381" i="23"/>
  <c r="M380" i="23"/>
  <c r="M379" i="23"/>
  <c r="M378" i="23"/>
  <c r="M377" i="23"/>
  <c r="M376" i="23"/>
  <c r="M375" i="23"/>
  <c r="M374" i="23"/>
  <c r="M373" i="23"/>
  <c r="M372" i="23"/>
  <c r="M371" i="23"/>
  <c r="M370" i="23"/>
  <c r="M369" i="23"/>
  <c r="M368" i="23"/>
  <c r="M367" i="23"/>
  <c r="M366" i="23"/>
  <c r="M365" i="23"/>
  <c r="M364" i="23"/>
  <c r="M361" i="23"/>
  <c r="M360" i="23"/>
  <c r="M359" i="23"/>
  <c r="M358" i="23"/>
  <c r="M357" i="23"/>
  <c r="M356" i="23"/>
  <c r="M355" i="23"/>
  <c r="M354" i="23"/>
  <c r="M353" i="23"/>
  <c r="M352" i="23"/>
  <c r="M351" i="23"/>
  <c r="M350" i="23"/>
  <c r="M349" i="23"/>
  <c r="M348" i="23"/>
  <c r="M347" i="23"/>
  <c r="M346" i="23"/>
  <c r="M345" i="23"/>
  <c r="M344" i="23"/>
  <c r="M343" i="23"/>
  <c r="M342" i="23"/>
  <c r="M341" i="23"/>
  <c r="M340" i="23"/>
  <c r="M339" i="23"/>
  <c r="M338" i="23"/>
  <c r="M337" i="23"/>
  <c r="M336" i="23"/>
  <c r="M335" i="23"/>
  <c r="M334" i="23"/>
  <c r="M333" i="23"/>
  <c r="M332" i="23"/>
  <c r="M331" i="23"/>
  <c r="M330" i="23"/>
  <c r="M329" i="23"/>
  <c r="M326" i="23"/>
  <c r="M325" i="23"/>
  <c r="M324" i="23"/>
  <c r="M323" i="23"/>
  <c r="M322" i="23"/>
  <c r="M321" i="23"/>
  <c r="M320" i="23"/>
  <c r="M319" i="23"/>
  <c r="M318" i="23"/>
  <c r="M317" i="23"/>
  <c r="M316" i="23"/>
  <c r="M315" i="23"/>
  <c r="M314" i="23"/>
  <c r="M313" i="23"/>
  <c r="M312" i="23"/>
  <c r="M311" i="23"/>
  <c r="M310" i="23"/>
  <c r="M309" i="23"/>
  <c r="M308" i="23"/>
  <c r="M307" i="23"/>
  <c r="M306" i="23"/>
  <c r="M305" i="23"/>
  <c r="M304" i="23"/>
  <c r="M303" i="23"/>
  <c r="M302" i="23"/>
  <c r="M301" i="23"/>
  <c r="M300" i="23"/>
  <c r="M299" i="23"/>
  <c r="M298" i="23"/>
  <c r="M297" i="23"/>
  <c r="M296" i="23"/>
  <c r="M295" i="23"/>
  <c r="M294" i="23"/>
  <c r="M291" i="23"/>
  <c r="M290" i="23"/>
  <c r="M289" i="23"/>
  <c r="M288" i="23"/>
  <c r="M287" i="23"/>
  <c r="M286" i="23"/>
  <c r="M285" i="23"/>
  <c r="M284" i="23"/>
  <c r="M283" i="23"/>
  <c r="M282" i="23"/>
  <c r="M281" i="23"/>
  <c r="M280" i="23"/>
  <c r="M279" i="23"/>
  <c r="M278" i="23"/>
  <c r="M277" i="23"/>
  <c r="M276" i="23"/>
  <c r="M275" i="23"/>
  <c r="M274" i="23"/>
  <c r="M273" i="23"/>
  <c r="M272" i="23"/>
  <c r="M271" i="23"/>
  <c r="M270" i="23"/>
  <c r="M269" i="23"/>
  <c r="M268" i="23"/>
  <c r="M267" i="23"/>
  <c r="M266" i="23"/>
  <c r="M265" i="23"/>
  <c r="M264" i="23"/>
  <c r="M263" i="23"/>
  <c r="M262" i="23"/>
  <c r="M261" i="23"/>
  <c r="M260" i="23"/>
  <c r="M259" i="23"/>
  <c r="M256" i="23"/>
  <c r="M255" i="23"/>
  <c r="M254" i="23"/>
  <c r="M253" i="23"/>
  <c r="M252" i="23"/>
  <c r="M251" i="23"/>
  <c r="M250" i="23"/>
  <c r="M249" i="23"/>
  <c r="M248" i="23"/>
  <c r="M247" i="23"/>
  <c r="M246" i="23"/>
  <c r="M245" i="23"/>
  <c r="M244" i="23"/>
  <c r="M243" i="23"/>
  <c r="M242" i="23"/>
  <c r="M241" i="23"/>
  <c r="M240" i="23"/>
  <c r="M239" i="23"/>
  <c r="M238" i="23"/>
  <c r="M237" i="23"/>
  <c r="M236" i="23"/>
  <c r="M235" i="23"/>
  <c r="M234" i="23"/>
  <c r="M233" i="23"/>
  <c r="M232" i="23"/>
  <c r="M231" i="23"/>
  <c r="M230" i="23"/>
  <c r="M229" i="23"/>
  <c r="M228" i="23"/>
  <c r="M227" i="23"/>
  <c r="M226" i="23"/>
  <c r="M225" i="23"/>
  <c r="M224" i="23"/>
  <c r="M221" i="23"/>
  <c r="M220" i="23"/>
  <c r="M219" i="23"/>
  <c r="M218" i="23"/>
  <c r="M217" i="23"/>
  <c r="M216" i="23"/>
  <c r="M215" i="23"/>
  <c r="M214" i="23"/>
  <c r="M213" i="23"/>
  <c r="M212" i="23"/>
  <c r="M211" i="23"/>
  <c r="M210" i="23"/>
  <c r="M209" i="23"/>
  <c r="M208" i="23"/>
  <c r="M207" i="23"/>
  <c r="M206" i="23"/>
  <c r="M205" i="23"/>
  <c r="M204" i="23"/>
  <c r="M203" i="23"/>
  <c r="M202" i="23"/>
  <c r="M201" i="23"/>
  <c r="M200" i="23"/>
  <c r="M199" i="23"/>
  <c r="M198" i="23"/>
  <c r="M197" i="23"/>
  <c r="M196" i="23"/>
  <c r="M195" i="23"/>
  <c r="M194" i="23"/>
  <c r="M193" i="23"/>
  <c r="M192" i="23"/>
  <c r="M191" i="23"/>
  <c r="M190" i="23"/>
  <c r="M189" i="23"/>
  <c r="M186" i="23"/>
  <c r="M185" i="23"/>
  <c r="M184" i="23"/>
  <c r="M183" i="23"/>
  <c r="M182" i="23"/>
  <c r="M181" i="23"/>
  <c r="M180" i="23"/>
  <c r="M179" i="23"/>
  <c r="M178" i="23"/>
  <c r="M177" i="23"/>
  <c r="M176" i="23"/>
  <c r="M175" i="23"/>
  <c r="M174" i="23"/>
  <c r="M173" i="23"/>
  <c r="M172" i="23"/>
  <c r="M171" i="23"/>
  <c r="M170" i="23"/>
  <c r="M169" i="23"/>
  <c r="M168" i="23"/>
  <c r="M167" i="23"/>
  <c r="M166" i="23"/>
  <c r="M165" i="23"/>
  <c r="M164" i="23"/>
  <c r="M163" i="23"/>
  <c r="M162" i="23"/>
  <c r="M161" i="23"/>
  <c r="M160" i="23"/>
  <c r="M159" i="23"/>
  <c r="M158" i="23"/>
  <c r="M157" i="23"/>
  <c r="M156" i="23"/>
  <c r="M155" i="23"/>
  <c r="M154" i="23"/>
  <c r="M151" i="23"/>
  <c r="M150" i="23"/>
  <c r="M149" i="23"/>
  <c r="M148" i="23"/>
  <c r="M147" i="23"/>
  <c r="M146" i="23"/>
  <c r="M145" i="23"/>
  <c r="M144" i="23"/>
  <c r="M143" i="23"/>
  <c r="M142" i="23"/>
  <c r="M141" i="23"/>
  <c r="M140" i="23"/>
  <c r="M139" i="23"/>
  <c r="M138" i="23"/>
  <c r="M137" i="23"/>
  <c r="M136" i="23"/>
  <c r="M135" i="23"/>
  <c r="M134" i="23"/>
  <c r="M133" i="23"/>
  <c r="M132" i="23"/>
  <c r="M131" i="23"/>
  <c r="M130" i="23"/>
  <c r="M129" i="23"/>
  <c r="M128" i="23"/>
  <c r="M127" i="23"/>
  <c r="M126" i="23"/>
  <c r="M125" i="23"/>
  <c r="M124" i="23"/>
  <c r="M123" i="23"/>
  <c r="M122" i="23"/>
  <c r="M121" i="23"/>
  <c r="M120" i="23"/>
  <c r="M119" i="23"/>
  <c r="M116" i="23"/>
  <c r="M115" i="23"/>
  <c r="M114" i="23"/>
  <c r="M113" i="23"/>
  <c r="M112" i="23"/>
  <c r="M111" i="23"/>
  <c r="M110" i="23"/>
  <c r="M109" i="23"/>
  <c r="M108" i="23"/>
  <c r="M107" i="23"/>
  <c r="M106" i="23"/>
  <c r="M105" i="23"/>
  <c r="M104" i="23"/>
  <c r="M103" i="23"/>
  <c r="M102" i="23"/>
  <c r="M101" i="23"/>
  <c r="M100" i="23"/>
  <c r="M99" i="23"/>
  <c r="M98" i="23"/>
  <c r="M97" i="23"/>
  <c r="M96" i="23"/>
  <c r="M95" i="23"/>
  <c r="M94" i="23"/>
  <c r="M93" i="23"/>
  <c r="M92" i="23"/>
  <c r="M91" i="23"/>
  <c r="M90" i="23"/>
  <c r="M89" i="23"/>
  <c r="M88" i="23"/>
  <c r="M87" i="23"/>
  <c r="M86" i="23"/>
  <c r="M85" i="23"/>
  <c r="M84" i="23"/>
  <c r="M81" i="23"/>
  <c r="M80" i="23"/>
  <c r="M79" i="23"/>
  <c r="M78" i="23"/>
  <c r="M77" i="23"/>
  <c r="M76" i="23"/>
  <c r="M75" i="23"/>
  <c r="M74" i="23"/>
  <c r="M73" i="23"/>
  <c r="M72" i="23"/>
  <c r="M71" i="23"/>
  <c r="M70" i="23"/>
  <c r="M69" i="23"/>
  <c r="M68" i="23"/>
  <c r="M67" i="23"/>
  <c r="M66" i="23"/>
  <c r="M65" i="23"/>
  <c r="M64" i="23"/>
  <c r="M63" i="23"/>
  <c r="M62" i="23"/>
  <c r="M61" i="23"/>
  <c r="M60" i="23"/>
  <c r="M59" i="23"/>
  <c r="M58" i="23"/>
  <c r="M57" i="23"/>
  <c r="M56" i="23"/>
  <c r="M55" i="23"/>
  <c r="M54" i="23"/>
  <c r="M53" i="23"/>
  <c r="M52" i="23"/>
  <c r="M51" i="23"/>
  <c r="M50" i="23"/>
  <c r="M49"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16" i="23"/>
  <c r="N16" i="23"/>
  <c r="M15" i="23"/>
  <c r="O16" i="23"/>
  <c r="I16" i="23"/>
  <c r="T571" i="23"/>
  <c r="T570" i="23"/>
  <c r="T569" i="23"/>
  <c r="T568" i="23"/>
  <c r="T567" i="23"/>
  <c r="T566" i="23"/>
  <c r="T565" i="23"/>
  <c r="T564" i="23"/>
  <c r="T563" i="23"/>
  <c r="T562" i="23"/>
  <c r="T561" i="23"/>
  <c r="T560" i="23"/>
  <c r="T559" i="23"/>
  <c r="T558" i="23"/>
  <c r="T557" i="23"/>
  <c r="T556" i="23"/>
  <c r="T555" i="23"/>
  <c r="T554" i="23"/>
  <c r="T553" i="23"/>
  <c r="T552" i="23"/>
  <c r="T551" i="23"/>
  <c r="T550" i="23"/>
  <c r="T549" i="23"/>
  <c r="T548" i="23"/>
  <c r="T547" i="23"/>
  <c r="T546" i="23"/>
  <c r="T545" i="23"/>
  <c r="T544" i="23"/>
  <c r="T543" i="23"/>
  <c r="T542" i="23"/>
  <c r="T541" i="23"/>
  <c r="T540" i="23"/>
  <c r="T539" i="23"/>
  <c r="T536" i="23"/>
  <c r="T535" i="23"/>
  <c r="T534" i="23"/>
  <c r="T533" i="23"/>
  <c r="T532" i="23"/>
  <c r="T531" i="23"/>
  <c r="T530" i="23"/>
  <c r="T529" i="23"/>
  <c r="T528" i="23"/>
  <c r="T527" i="23"/>
  <c r="T526" i="23"/>
  <c r="T525" i="23"/>
  <c r="T524" i="23"/>
  <c r="T523" i="23"/>
  <c r="T522" i="23"/>
  <c r="T521" i="23"/>
  <c r="T520" i="23"/>
  <c r="T519" i="23"/>
  <c r="T518" i="23"/>
  <c r="T517" i="23"/>
  <c r="T516" i="23"/>
  <c r="T515" i="23"/>
  <c r="T514" i="23"/>
  <c r="T513" i="23"/>
  <c r="T512" i="23"/>
  <c r="T511" i="23"/>
  <c r="T510" i="23"/>
  <c r="T509" i="23"/>
  <c r="T508" i="23"/>
  <c r="T507" i="23"/>
  <c r="T506" i="23"/>
  <c r="T505" i="23"/>
  <c r="T504" i="23"/>
  <c r="T501" i="23"/>
  <c r="T500" i="23"/>
  <c r="T499" i="23"/>
  <c r="T498" i="23"/>
  <c r="T497" i="23"/>
  <c r="T496" i="23"/>
  <c r="T495" i="23"/>
  <c r="T494" i="23"/>
  <c r="T493" i="23"/>
  <c r="T492" i="23"/>
  <c r="T491" i="23"/>
  <c r="T490" i="23"/>
  <c r="T489" i="23"/>
  <c r="T488" i="23"/>
  <c r="T487" i="23"/>
  <c r="T486" i="23"/>
  <c r="T485" i="23"/>
  <c r="T484" i="23"/>
  <c r="T483" i="23"/>
  <c r="T482" i="23"/>
  <c r="T481" i="23"/>
  <c r="T480" i="23"/>
  <c r="T479" i="23"/>
  <c r="T478" i="23"/>
  <c r="T477" i="23"/>
  <c r="T476" i="23"/>
  <c r="T475" i="23"/>
  <c r="T474" i="23"/>
  <c r="T473" i="23"/>
  <c r="T472" i="23"/>
  <c r="T471" i="23"/>
  <c r="T470" i="23"/>
  <c r="T469" i="23"/>
  <c r="T466" i="23"/>
  <c r="T465" i="23"/>
  <c r="T464" i="23"/>
  <c r="T463" i="23"/>
  <c r="T462" i="23"/>
  <c r="T461" i="23"/>
  <c r="T460" i="23"/>
  <c r="T459" i="23"/>
  <c r="T458" i="23"/>
  <c r="T457" i="23"/>
  <c r="T456" i="23"/>
  <c r="T455" i="23"/>
  <c r="T454" i="23"/>
  <c r="T453" i="23"/>
  <c r="T452" i="23"/>
  <c r="T451" i="23"/>
  <c r="T450" i="23"/>
  <c r="T449" i="23"/>
  <c r="T448" i="23"/>
  <c r="T447" i="23"/>
  <c r="T446" i="23"/>
  <c r="T445" i="23"/>
  <c r="T444" i="23"/>
  <c r="T443" i="23"/>
  <c r="T442" i="23"/>
  <c r="T441" i="23"/>
  <c r="T440" i="23"/>
  <c r="T439" i="23"/>
  <c r="T438" i="23"/>
  <c r="T437" i="23"/>
  <c r="T436" i="23"/>
  <c r="T435" i="23"/>
  <c r="T434" i="23"/>
  <c r="T431" i="23"/>
  <c r="T430" i="23"/>
  <c r="T429" i="23"/>
  <c r="T428" i="23"/>
  <c r="T427" i="23"/>
  <c r="T426" i="23"/>
  <c r="T425" i="23"/>
  <c r="T424" i="23"/>
  <c r="T423" i="23"/>
  <c r="T422" i="23"/>
  <c r="T421" i="23"/>
  <c r="T420" i="23"/>
  <c r="T419" i="23"/>
  <c r="T418" i="23"/>
  <c r="T417" i="23"/>
  <c r="T416" i="23"/>
  <c r="T415" i="23"/>
  <c r="T414" i="23"/>
  <c r="T413" i="23"/>
  <c r="T412" i="23"/>
  <c r="T411" i="23"/>
  <c r="T410" i="23"/>
  <c r="T409" i="23"/>
  <c r="T408" i="23"/>
  <c r="T407" i="23"/>
  <c r="T406" i="23"/>
  <c r="T405" i="23"/>
  <c r="T404" i="23"/>
  <c r="T403" i="23"/>
  <c r="T402" i="23"/>
  <c r="T401" i="23"/>
  <c r="T400" i="23"/>
  <c r="T399" i="23"/>
  <c r="T396" i="23"/>
  <c r="T395" i="23"/>
  <c r="T394" i="23"/>
  <c r="T393" i="23"/>
  <c r="T392" i="23"/>
  <c r="T391" i="23"/>
  <c r="T390" i="23"/>
  <c r="T389" i="23"/>
  <c r="T388" i="23"/>
  <c r="T387" i="23"/>
  <c r="T386" i="23"/>
  <c r="T385" i="23"/>
  <c r="T384" i="23"/>
  <c r="T383" i="23"/>
  <c r="T382" i="23"/>
  <c r="T381" i="23"/>
  <c r="T380" i="23"/>
  <c r="T379" i="23"/>
  <c r="T378" i="23"/>
  <c r="T377" i="23"/>
  <c r="T376" i="23"/>
  <c r="T375" i="23"/>
  <c r="T374" i="23"/>
  <c r="T373" i="23"/>
  <c r="T372" i="23"/>
  <c r="T371" i="23"/>
  <c r="T370" i="23"/>
  <c r="T369" i="23"/>
  <c r="T368" i="23"/>
  <c r="T367" i="23"/>
  <c r="T366" i="23"/>
  <c r="T365" i="23"/>
  <c r="T364" i="23"/>
  <c r="T361" i="23"/>
  <c r="T360" i="23"/>
  <c r="T359" i="23"/>
  <c r="T358" i="23"/>
  <c r="T357" i="23"/>
  <c r="T356" i="23"/>
  <c r="T355" i="23"/>
  <c r="T354" i="23"/>
  <c r="T353" i="23"/>
  <c r="T352" i="23"/>
  <c r="T351" i="23"/>
  <c r="T350" i="23"/>
  <c r="T349" i="23"/>
  <c r="T348" i="23"/>
  <c r="T347" i="23"/>
  <c r="T346" i="23"/>
  <c r="T345" i="23"/>
  <c r="T344" i="23"/>
  <c r="T343" i="23"/>
  <c r="T342" i="23"/>
  <c r="T341" i="23"/>
  <c r="T340" i="23"/>
  <c r="T339" i="23"/>
  <c r="T338" i="23"/>
  <c r="T337" i="23"/>
  <c r="T336" i="23"/>
  <c r="T335" i="23"/>
  <c r="T334" i="23"/>
  <c r="T333" i="23"/>
  <c r="T332" i="23"/>
  <c r="T331" i="23"/>
  <c r="T330" i="23"/>
  <c r="T329" i="23"/>
  <c r="T326" i="23"/>
  <c r="T325" i="23"/>
  <c r="T324" i="23"/>
  <c r="T323" i="23"/>
  <c r="T322" i="23"/>
  <c r="T321" i="23"/>
  <c r="T320" i="23"/>
  <c r="T319" i="23"/>
  <c r="T318" i="23"/>
  <c r="T317" i="23"/>
  <c r="T316" i="23"/>
  <c r="T315" i="23"/>
  <c r="T314" i="23"/>
  <c r="T313" i="23"/>
  <c r="T312" i="23"/>
  <c r="T311" i="23"/>
  <c r="T310" i="23"/>
  <c r="T309" i="23"/>
  <c r="T308" i="23"/>
  <c r="T307" i="23"/>
  <c r="T306" i="23"/>
  <c r="T305" i="23"/>
  <c r="T304" i="23"/>
  <c r="T303" i="23"/>
  <c r="T302" i="23"/>
  <c r="T301" i="23"/>
  <c r="T300" i="23"/>
  <c r="T299" i="23"/>
  <c r="T298" i="23"/>
  <c r="T297" i="23"/>
  <c r="T296" i="23"/>
  <c r="T295" i="23"/>
  <c r="T294" i="23"/>
  <c r="T291" i="23"/>
  <c r="T290" i="23"/>
  <c r="T289" i="23"/>
  <c r="T288" i="23"/>
  <c r="T287" i="23"/>
  <c r="T286" i="23"/>
  <c r="T285" i="23"/>
  <c r="T284" i="23"/>
  <c r="T283" i="23"/>
  <c r="T282" i="23"/>
  <c r="T281" i="23"/>
  <c r="T280" i="23"/>
  <c r="T279" i="23"/>
  <c r="T278" i="23"/>
  <c r="T277" i="23"/>
  <c r="T276" i="23"/>
  <c r="T275" i="23"/>
  <c r="T274" i="23"/>
  <c r="T273" i="23"/>
  <c r="T272" i="23"/>
  <c r="T271" i="23"/>
  <c r="T270" i="23"/>
  <c r="T269" i="23"/>
  <c r="T268" i="23"/>
  <c r="T267" i="23"/>
  <c r="T266" i="23"/>
  <c r="T265" i="23"/>
  <c r="T264" i="23"/>
  <c r="T263" i="23"/>
  <c r="T262" i="23"/>
  <c r="T261" i="23"/>
  <c r="T260" i="23"/>
  <c r="T259" i="23"/>
  <c r="T256" i="23"/>
  <c r="T255" i="23"/>
  <c r="T254" i="23"/>
  <c r="T253" i="23"/>
  <c r="T252" i="23"/>
  <c r="T251" i="23"/>
  <c r="T250" i="23"/>
  <c r="T249" i="23"/>
  <c r="T248" i="23"/>
  <c r="T247" i="23"/>
  <c r="T246" i="23"/>
  <c r="T245" i="23"/>
  <c r="T244" i="23"/>
  <c r="T243" i="23"/>
  <c r="T242" i="23"/>
  <c r="T241" i="23"/>
  <c r="T240" i="23"/>
  <c r="T239" i="23"/>
  <c r="T238" i="23"/>
  <c r="T237" i="23"/>
  <c r="T236" i="23"/>
  <c r="T235" i="23"/>
  <c r="T234" i="23"/>
  <c r="T233" i="23"/>
  <c r="T232" i="23"/>
  <c r="T231" i="23"/>
  <c r="T230" i="23"/>
  <c r="T229" i="23"/>
  <c r="T228" i="23"/>
  <c r="T227" i="23"/>
  <c r="T226" i="23"/>
  <c r="T225" i="23"/>
  <c r="T224" i="23"/>
  <c r="T221" i="23"/>
  <c r="T220" i="23"/>
  <c r="T219" i="23"/>
  <c r="T218" i="23"/>
  <c r="T217" i="23"/>
  <c r="T216" i="23"/>
  <c r="T215" i="23"/>
  <c r="T214" i="23"/>
  <c r="T213" i="23"/>
  <c r="T212" i="23"/>
  <c r="T211" i="23"/>
  <c r="T210" i="23"/>
  <c r="T209" i="23"/>
  <c r="T208" i="23"/>
  <c r="T207" i="23"/>
  <c r="T206" i="23"/>
  <c r="T205" i="23"/>
  <c r="T204" i="23"/>
  <c r="T203" i="23"/>
  <c r="T202" i="23"/>
  <c r="T201" i="23"/>
  <c r="T200" i="23"/>
  <c r="T199" i="23"/>
  <c r="T198" i="23"/>
  <c r="T197" i="23"/>
  <c r="T196" i="23"/>
  <c r="T195" i="23"/>
  <c r="T194" i="23"/>
  <c r="T193" i="23"/>
  <c r="T192" i="23"/>
  <c r="T191" i="23"/>
  <c r="T190" i="23"/>
  <c r="T189" i="23"/>
  <c r="T186" i="23"/>
  <c r="T185" i="23"/>
  <c r="T184" i="23"/>
  <c r="T183" i="23"/>
  <c r="T182" i="23"/>
  <c r="T181" i="23"/>
  <c r="T180" i="23"/>
  <c r="T179" i="23"/>
  <c r="T178" i="23"/>
  <c r="T177" i="23"/>
  <c r="T176" i="23"/>
  <c r="T175" i="23"/>
  <c r="T174" i="23"/>
  <c r="T173" i="23"/>
  <c r="T172" i="23"/>
  <c r="T171" i="23"/>
  <c r="T170" i="23"/>
  <c r="T169" i="23"/>
  <c r="T168" i="23"/>
  <c r="T167" i="23"/>
  <c r="T166" i="23"/>
  <c r="T165" i="23"/>
  <c r="T164" i="23"/>
  <c r="T163" i="23"/>
  <c r="T162" i="23"/>
  <c r="T161" i="23"/>
  <c r="T160" i="23"/>
  <c r="T159" i="23"/>
  <c r="T158" i="23"/>
  <c r="T157" i="23"/>
  <c r="T156" i="23"/>
  <c r="T155" i="23"/>
  <c r="T154" i="23"/>
  <c r="T151" i="23"/>
  <c r="T150" i="23"/>
  <c r="T149" i="23"/>
  <c r="T148" i="23"/>
  <c r="T147" i="23"/>
  <c r="T146" i="23"/>
  <c r="T145" i="23"/>
  <c r="T144" i="23"/>
  <c r="T143" i="23"/>
  <c r="T142" i="23"/>
  <c r="T141" i="23"/>
  <c r="T140" i="23"/>
  <c r="T139" i="23"/>
  <c r="T138" i="23"/>
  <c r="T137" i="23"/>
  <c r="T136" i="23"/>
  <c r="T135" i="23"/>
  <c r="T134" i="23"/>
  <c r="T133" i="23"/>
  <c r="T132" i="23"/>
  <c r="T131" i="23"/>
  <c r="T130" i="23"/>
  <c r="T129" i="23"/>
  <c r="T128" i="23"/>
  <c r="T127" i="23"/>
  <c r="T126" i="23"/>
  <c r="T125" i="23"/>
  <c r="T124" i="23"/>
  <c r="T123" i="23"/>
  <c r="T122" i="23"/>
  <c r="T121" i="23"/>
  <c r="T120" i="23"/>
  <c r="T119" i="23"/>
  <c r="T116" i="23"/>
  <c r="T115" i="23"/>
  <c r="T114" i="23"/>
  <c r="T113" i="23"/>
  <c r="T112" i="23"/>
  <c r="T111" i="23"/>
  <c r="T110" i="23"/>
  <c r="T109" i="23"/>
  <c r="T108" i="23"/>
  <c r="T107" i="23"/>
  <c r="T106" i="23"/>
  <c r="T105" i="23"/>
  <c r="T104" i="23"/>
  <c r="T103" i="23"/>
  <c r="T102" i="23"/>
  <c r="T101" i="23"/>
  <c r="T100" i="23"/>
  <c r="T99" i="23"/>
  <c r="T98" i="23"/>
  <c r="T97" i="23"/>
  <c r="T96" i="23"/>
  <c r="T95" i="23"/>
  <c r="T94" i="23"/>
  <c r="T93" i="23"/>
  <c r="T92" i="23"/>
  <c r="T91" i="23"/>
  <c r="T90" i="23"/>
  <c r="T89" i="23"/>
  <c r="T88" i="23"/>
  <c r="T87" i="23"/>
  <c r="T86" i="23"/>
  <c r="T85" i="23"/>
  <c r="T84" i="23"/>
  <c r="T81" i="23"/>
  <c r="T80" i="23"/>
  <c r="T79" i="23"/>
  <c r="T78" i="23"/>
  <c r="T77" i="23"/>
  <c r="T76" i="23"/>
  <c r="T75" i="23"/>
  <c r="T74" i="23"/>
  <c r="T73" i="23"/>
  <c r="T72" i="23"/>
  <c r="T71" i="23"/>
  <c r="T70" i="23"/>
  <c r="T69" i="23"/>
  <c r="T68" i="23"/>
  <c r="T67" i="23"/>
  <c r="T66" i="23"/>
  <c r="T65" i="23"/>
  <c r="T64" i="23"/>
  <c r="T63" i="23"/>
  <c r="T62" i="23"/>
  <c r="T61" i="23"/>
  <c r="T60" i="23"/>
  <c r="T59" i="23"/>
  <c r="T58" i="23"/>
  <c r="T57" i="23"/>
  <c r="T56" i="23"/>
  <c r="T55" i="23"/>
  <c r="T54" i="23"/>
  <c r="T53" i="23"/>
  <c r="T52" i="23"/>
  <c r="T51" i="23"/>
  <c r="T50" i="23"/>
  <c r="T49" i="23"/>
  <c r="R571" i="23"/>
  <c r="R570" i="23"/>
  <c r="R569" i="23"/>
  <c r="R568" i="23"/>
  <c r="R567" i="23"/>
  <c r="R566" i="23"/>
  <c r="R565" i="23"/>
  <c r="R564" i="23"/>
  <c r="R563" i="23"/>
  <c r="R562" i="23"/>
  <c r="R561" i="23"/>
  <c r="R560" i="23"/>
  <c r="R559" i="23"/>
  <c r="R558" i="23"/>
  <c r="R557" i="23"/>
  <c r="R556" i="23"/>
  <c r="R555" i="23"/>
  <c r="R554" i="23"/>
  <c r="R553" i="23"/>
  <c r="R552" i="23"/>
  <c r="R551" i="23"/>
  <c r="R550" i="23"/>
  <c r="R549" i="23"/>
  <c r="R548" i="23"/>
  <c r="R547" i="23"/>
  <c r="R546" i="23"/>
  <c r="R545" i="23"/>
  <c r="R544" i="23"/>
  <c r="R543" i="23"/>
  <c r="R542" i="23"/>
  <c r="R541" i="23"/>
  <c r="R540" i="23"/>
  <c r="R539" i="23"/>
  <c r="R536" i="23"/>
  <c r="R535" i="23"/>
  <c r="R534" i="23"/>
  <c r="R533" i="23"/>
  <c r="R532" i="23"/>
  <c r="R531" i="23"/>
  <c r="R530" i="23"/>
  <c r="R529" i="23"/>
  <c r="R528" i="23"/>
  <c r="R527" i="23"/>
  <c r="R526" i="23"/>
  <c r="R525" i="23"/>
  <c r="R524" i="23"/>
  <c r="R523" i="23"/>
  <c r="R522" i="23"/>
  <c r="R521" i="23"/>
  <c r="R520" i="23"/>
  <c r="R519" i="23"/>
  <c r="R518" i="23"/>
  <c r="R517" i="23"/>
  <c r="R516" i="23"/>
  <c r="R515" i="23"/>
  <c r="R514" i="23"/>
  <c r="R513" i="23"/>
  <c r="R512" i="23"/>
  <c r="R511" i="23"/>
  <c r="R510" i="23"/>
  <c r="R509" i="23"/>
  <c r="R508" i="23"/>
  <c r="R507" i="23"/>
  <c r="R506" i="23"/>
  <c r="R505" i="23"/>
  <c r="R504" i="23"/>
  <c r="R501" i="23"/>
  <c r="R500" i="23"/>
  <c r="R499" i="23"/>
  <c r="R498" i="23"/>
  <c r="R497" i="23"/>
  <c r="R496" i="23"/>
  <c r="R495" i="23"/>
  <c r="R494" i="23"/>
  <c r="R493" i="23"/>
  <c r="R492" i="23"/>
  <c r="R491" i="23"/>
  <c r="R490" i="23"/>
  <c r="R489" i="23"/>
  <c r="R488" i="23"/>
  <c r="R487" i="23"/>
  <c r="R486" i="23"/>
  <c r="R485" i="23"/>
  <c r="R484" i="23"/>
  <c r="R483" i="23"/>
  <c r="R482" i="23"/>
  <c r="R481" i="23"/>
  <c r="R480" i="23"/>
  <c r="R479" i="23"/>
  <c r="R478" i="23"/>
  <c r="R477" i="23"/>
  <c r="R476" i="23"/>
  <c r="R475" i="23"/>
  <c r="R474" i="23"/>
  <c r="R473" i="23"/>
  <c r="R472" i="23"/>
  <c r="R471" i="23"/>
  <c r="R470" i="23"/>
  <c r="R469" i="23"/>
  <c r="R466" i="23"/>
  <c r="R465" i="23"/>
  <c r="R464" i="23"/>
  <c r="R463" i="23"/>
  <c r="R462" i="23"/>
  <c r="R461" i="23"/>
  <c r="R460" i="23"/>
  <c r="R459" i="23"/>
  <c r="R458" i="23"/>
  <c r="R457" i="23"/>
  <c r="R456" i="23"/>
  <c r="R455" i="23"/>
  <c r="R454" i="23"/>
  <c r="R453" i="23"/>
  <c r="R452" i="23"/>
  <c r="R451" i="23"/>
  <c r="R450" i="23"/>
  <c r="R449" i="23"/>
  <c r="R448" i="23"/>
  <c r="R447" i="23"/>
  <c r="R446" i="23"/>
  <c r="R445" i="23"/>
  <c r="R444" i="23"/>
  <c r="R443" i="23"/>
  <c r="R442" i="23"/>
  <c r="R441" i="23"/>
  <c r="R440" i="23"/>
  <c r="R439" i="23"/>
  <c r="R438" i="23"/>
  <c r="R437" i="23"/>
  <c r="R436" i="23"/>
  <c r="R435" i="23"/>
  <c r="R434" i="23"/>
  <c r="R431" i="23"/>
  <c r="R430" i="23"/>
  <c r="R429" i="23"/>
  <c r="R428" i="23"/>
  <c r="R427" i="23"/>
  <c r="R426" i="23"/>
  <c r="R425" i="23"/>
  <c r="R424" i="23"/>
  <c r="R423" i="23"/>
  <c r="R422" i="23"/>
  <c r="R421" i="23"/>
  <c r="R420" i="23"/>
  <c r="R419" i="23"/>
  <c r="R418" i="23"/>
  <c r="R417" i="23"/>
  <c r="R416" i="23"/>
  <c r="R415" i="23"/>
  <c r="R414" i="23"/>
  <c r="R413" i="23"/>
  <c r="R412" i="23"/>
  <c r="R411" i="23"/>
  <c r="R410" i="23"/>
  <c r="R409" i="23"/>
  <c r="R408" i="23"/>
  <c r="R407" i="23"/>
  <c r="R406" i="23"/>
  <c r="R405" i="23"/>
  <c r="R404" i="23"/>
  <c r="R403" i="23"/>
  <c r="R402" i="23"/>
  <c r="R401" i="23"/>
  <c r="R400" i="23"/>
  <c r="R399" i="23"/>
  <c r="R396" i="23"/>
  <c r="R395" i="23"/>
  <c r="R394" i="23"/>
  <c r="R393" i="23"/>
  <c r="R392" i="23"/>
  <c r="R391" i="23"/>
  <c r="R390" i="23"/>
  <c r="R389" i="23"/>
  <c r="R388" i="23"/>
  <c r="R387" i="23"/>
  <c r="R386" i="23"/>
  <c r="R385" i="23"/>
  <c r="R384" i="23"/>
  <c r="R383" i="23"/>
  <c r="R382" i="23"/>
  <c r="R381" i="23"/>
  <c r="R380" i="23"/>
  <c r="R379" i="23"/>
  <c r="R378" i="23"/>
  <c r="R377" i="23"/>
  <c r="R376" i="23"/>
  <c r="R375" i="23"/>
  <c r="R374" i="23"/>
  <c r="R373" i="23"/>
  <c r="R372" i="23"/>
  <c r="R371" i="23"/>
  <c r="R370" i="23"/>
  <c r="R369" i="23"/>
  <c r="R368" i="23"/>
  <c r="R367" i="23"/>
  <c r="R366" i="23"/>
  <c r="R365" i="23"/>
  <c r="R364" i="23"/>
  <c r="R361" i="23"/>
  <c r="R360" i="23"/>
  <c r="R359" i="23"/>
  <c r="R358" i="23"/>
  <c r="R357" i="23"/>
  <c r="R356" i="23"/>
  <c r="R355" i="23"/>
  <c r="R354" i="23"/>
  <c r="R353" i="23"/>
  <c r="R352" i="23"/>
  <c r="R351" i="23"/>
  <c r="R350" i="23"/>
  <c r="R349" i="23"/>
  <c r="R348" i="23"/>
  <c r="R347" i="23"/>
  <c r="R346" i="23"/>
  <c r="R345" i="23"/>
  <c r="R344" i="23"/>
  <c r="R343" i="23"/>
  <c r="R342" i="23"/>
  <c r="R341" i="23"/>
  <c r="R340" i="23"/>
  <c r="R339" i="23"/>
  <c r="R338" i="23"/>
  <c r="R337" i="23"/>
  <c r="R336" i="23"/>
  <c r="R335" i="23"/>
  <c r="R334" i="23"/>
  <c r="R333" i="23"/>
  <c r="R332" i="23"/>
  <c r="R331" i="23"/>
  <c r="R330" i="23"/>
  <c r="R329" i="23"/>
  <c r="R326" i="23"/>
  <c r="R325" i="23"/>
  <c r="R324" i="23"/>
  <c r="R323" i="23"/>
  <c r="R322" i="23"/>
  <c r="R321" i="23"/>
  <c r="R320" i="23"/>
  <c r="R319" i="23"/>
  <c r="R318" i="23"/>
  <c r="R317" i="23"/>
  <c r="R316" i="23"/>
  <c r="R315" i="23"/>
  <c r="R314" i="23"/>
  <c r="R313" i="23"/>
  <c r="R312" i="23"/>
  <c r="R311" i="23"/>
  <c r="R310" i="23"/>
  <c r="R309" i="23"/>
  <c r="R308" i="23"/>
  <c r="R307" i="23"/>
  <c r="R306" i="23"/>
  <c r="R305" i="23"/>
  <c r="R304" i="23"/>
  <c r="R303" i="23"/>
  <c r="R302" i="23"/>
  <c r="R301" i="23"/>
  <c r="R300" i="23"/>
  <c r="R299" i="23"/>
  <c r="R298" i="23"/>
  <c r="R297" i="23"/>
  <c r="R296" i="23"/>
  <c r="R295" i="23"/>
  <c r="R294" i="23"/>
  <c r="R291" i="23"/>
  <c r="R290" i="23"/>
  <c r="R289" i="23"/>
  <c r="R288" i="23"/>
  <c r="R287" i="23"/>
  <c r="R286" i="23"/>
  <c r="R285" i="23"/>
  <c r="R284" i="23"/>
  <c r="R283" i="23"/>
  <c r="R282" i="23"/>
  <c r="R281" i="23"/>
  <c r="R280" i="23"/>
  <c r="R279" i="23"/>
  <c r="R278" i="23"/>
  <c r="R277" i="23"/>
  <c r="R276" i="23"/>
  <c r="R275" i="23"/>
  <c r="R274" i="23"/>
  <c r="R273" i="23"/>
  <c r="R272" i="23"/>
  <c r="R271" i="23"/>
  <c r="R270" i="23"/>
  <c r="R269" i="23"/>
  <c r="R268" i="23"/>
  <c r="R267" i="23"/>
  <c r="R266" i="23"/>
  <c r="R265" i="23"/>
  <c r="R264" i="23"/>
  <c r="R263" i="23"/>
  <c r="R262" i="23"/>
  <c r="R261" i="23"/>
  <c r="R260" i="23"/>
  <c r="R259" i="23"/>
  <c r="R256" i="23"/>
  <c r="R255" i="23"/>
  <c r="R254" i="23"/>
  <c r="R253" i="23"/>
  <c r="R252" i="23"/>
  <c r="R251" i="23"/>
  <c r="R250" i="23"/>
  <c r="R249" i="23"/>
  <c r="R248" i="23"/>
  <c r="R247" i="23"/>
  <c r="R246" i="23"/>
  <c r="R245" i="23"/>
  <c r="R244" i="23"/>
  <c r="R243" i="23"/>
  <c r="R242" i="23"/>
  <c r="R241" i="23"/>
  <c r="R240" i="23"/>
  <c r="R239" i="23"/>
  <c r="R238" i="23"/>
  <c r="R237" i="23"/>
  <c r="R236" i="23"/>
  <c r="R235" i="23"/>
  <c r="R234" i="23"/>
  <c r="R233" i="23"/>
  <c r="R232" i="23"/>
  <c r="R231" i="23"/>
  <c r="R230" i="23"/>
  <c r="R229" i="23"/>
  <c r="R228" i="23"/>
  <c r="R227" i="23"/>
  <c r="R226" i="23"/>
  <c r="R225" i="23"/>
  <c r="R224" i="23"/>
  <c r="R221" i="23"/>
  <c r="R220" i="23"/>
  <c r="R219" i="23"/>
  <c r="R218" i="23"/>
  <c r="R217" i="23"/>
  <c r="R216" i="23"/>
  <c r="R215" i="23"/>
  <c r="R214" i="23"/>
  <c r="R213" i="23"/>
  <c r="R212" i="23"/>
  <c r="R211" i="23"/>
  <c r="R210" i="23"/>
  <c r="R209" i="23"/>
  <c r="R208" i="23"/>
  <c r="R207" i="23"/>
  <c r="R206" i="23"/>
  <c r="R205" i="23"/>
  <c r="R204" i="23"/>
  <c r="R203" i="23"/>
  <c r="R202" i="23"/>
  <c r="R201" i="23"/>
  <c r="R200" i="23"/>
  <c r="R199" i="23"/>
  <c r="R198" i="23"/>
  <c r="R197" i="23"/>
  <c r="R196" i="23"/>
  <c r="R195" i="23"/>
  <c r="R194" i="23"/>
  <c r="R193" i="23"/>
  <c r="R192" i="23"/>
  <c r="R191" i="23"/>
  <c r="R190" i="23"/>
  <c r="R189" i="23"/>
  <c r="R186" i="23"/>
  <c r="R185" i="23"/>
  <c r="R184" i="23"/>
  <c r="R183" i="23"/>
  <c r="R182" i="23"/>
  <c r="R181" i="23"/>
  <c r="R180" i="23"/>
  <c r="R179" i="23"/>
  <c r="R178" i="23"/>
  <c r="R177" i="23"/>
  <c r="R176" i="23"/>
  <c r="R175" i="23"/>
  <c r="R174" i="23"/>
  <c r="R173" i="23"/>
  <c r="R172" i="23"/>
  <c r="R171" i="23"/>
  <c r="R170" i="23"/>
  <c r="R169" i="23"/>
  <c r="R168" i="23"/>
  <c r="R167" i="23"/>
  <c r="R166" i="23"/>
  <c r="R165" i="23"/>
  <c r="R164" i="23"/>
  <c r="R163" i="23"/>
  <c r="R162" i="23"/>
  <c r="R161" i="23"/>
  <c r="R160" i="23"/>
  <c r="R159" i="23"/>
  <c r="R158" i="23"/>
  <c r="R157" i="23"/>
  <c r="R156" i="23"/>
  <c r="R155" i="23"/>
  <c r="R154" i="23"/>
  <c r="R151" i="23"/>
  <c r="R150" i="23"/>
  <c r="R149" i="23"/>
  <c r="R148" i="23"/>
  <c r="R147" i="23"/>
  <c r="R146" i="23"/>
  <c r="R145" i="23"/>
  <c r="R144" i="23"/>
  <c r="R143" i="23"/>
  <c r="R142" i="23"/>
  <c r="R141" i="23"/>
  <c r="R140" i="23"/>
  <c r="R139" i="23"/>
  <c r="R138" i="23"/>
  <c r="R137" i="23"/>
  <c r="R136" i="23"/>
  <c r="R135" i="23"/>
  <c r="R134" i="23"/>
  <c r="R133" i="23"/>
  <c r="R132" i="23"/>
  <c r="R131" i="23"/>
  <c r="R130" i="23"/>
  <c r="R129" i="23"/>
  <c r="R128" i="23"/>
  <c r="R127" i="23"/>
  <c r="R126" i="23"/>
  <c r="R125" i="23"/>
  <c r="R124" i="23"/>
  <c r="R123" i="23"/>
  <c r="R122" i="23"/>
  <c r="R121" i="23"/>
  <c r="R120" i="23"/>
  <c r="R119" i="23"/>
  <c r="R116" i="23"/>
  <c r="R115" i="23"/>
  <c r="R114" i="23"/>
  <c r="R113" i="23"/>
  <c r="R112" i="23"/>
  <c r="R111" i="23"/>
  <c r="R110" i="23"/>
  <c r="R109" i="23"/>
  <c r="R108" i="23"/>
  <c r="R107" i="23"/>
  <c r="R106" i="23"/>
  <c r="R105" i="23"/>
  <c r="R104" i="23"/>
  <c r="R103" i="23"/>
  <c r="R102" i="23"/>
  <c r="R101" i="23"/>
  <c r="R100" i="23"/>
  <c r="R99" i="23"/>
  <c r="R98" i="23"/>
  <c r="R97" i="23"/>
  <c r="R96" i="23"/>
  <c r="R95" i="23"/>
  <c r="R94" i="23"/>
  <c r="R93" i="23"/>
  <c r="R92" i="23"/>
  <c r="R91" i="23"/>
  <c r="R90" i="23"/>
  <c r="R89" i="23"/>
  <c r="R88" i="23"/>
  <c r="R87" i="23"/>
  <c r="R86" i="23"/>
  <c r="R85" i="23"/>
  <c r="R84" i="23"/>
  <c r="R81" i="23"/>
  <c r="R80" i="23"/>
  <c r="R79" i="23"/>
  <c r="R78" i="23"/>
  <c r="R77" i="23"/>
  <c r="R76" i="23"/>
  <c r="R75" i="23"/>
  <c r="R74" i="23"/>
  <c r="R73" i="23"/>
  <c r="R72" i="23"/>
  <c r="R71" i="23"/>
  <c r="R70" i="23"/>
  <c r="R69" i="23"/>
  <c r="R68" i="23"/>
  <c r="R67" i="23"/>
  <c r="R66" i="23"/>
  <c r="R65" i="23"/>
  <c r="R64" i="23"/>
  <c r="R63" i="23"/>
  <c r="R62" i="23"/>
  <c r="R61" i="23"/>
  <c r="R60" i="23"/>
  <c r="R59" i="23"/>
  <c r="R58" i="23"/>
  <c r="R57" i="23"/>
  <c r="R56" i="23"/>
  <c r="R55" i="23"/>
  <c r="R54" i="23"/>
  <c r="R53" i="23"/>
  <c r="R52" i="23"/>
  <c r="R51" i="23"/>
  <c r="R50" i="23"/>
  <c r="R49" i="23"/>
  <c r="C15" i="23"/>
  <c r="C16" i="23"/>
  <c r="C14" i="23"/>
  <c r="Q18" i="23"/>
  <c r="Q19" i="23"/>
  <c r="Q20" i="23"/>
  <c r="Q21" i="23"/>
  <c r="Q22" i="23"/>
  <c r="Q23" i="23"/>
  <c r="Q24" i="23"/>
  <c r="Q25" i="23"/>
  <c r="Q26" i="23"/>
  <c r="Q27" i="23"/>
  <c r="Q28" i="23"/>
  <c r="Q29" i="23"/>
  <c r="Q30" i="23"/>
  <c r="Q31" i="23"/>
  <c r="Q32" i="23"/>
  <c r="Q33" i="23"/>
  <c r="Q34" i="23"/>
  <c r="Q35" i="23"/>
  <c r="Q36" i="23"/>
  <c r="Q37" i="23"/>
  <c r="Q38" i="23"/>
  <c r="Q39" i="23"/>
  <c r="Q40" i="23"/>
  <c r="Q41" i="23"/>
  <c r="Q42" i="23"/>
  <c r="Q43" i="23"/>
  <c r="Q44" i="23"/>
  <c r="Q45" i="23"/>
  <c r="Q46" i="23"/>
  <c r="R18" i="23"/>
  <c r="R19" i="23"/>
  <c r="R20" i="23"/>
  <c r="R21" i="23"/>
  <c r="R22" i="23"/>
  <c r="R23" i="23"/>
  <c r="R24" i="23"/>
  <c r="R25" i="23"/>
  <c r="R26" i="23"/>
  <c r="R27" i="23"/>
  <c r="R28" i="23"/>
  <c r="R29" i="23"/>
  <c r="R30" i="23"/>
  <c r="R31" i="23"/>
  <c r="R32" i="23"/>
  <c r="R33" i="23"/>
  <c r="R34" i="23"/>
  <c r="R35" i="23"/>
  <c r="R36" i="23"/>
  <c r="R37" i="23"/>
  <c r="R38" i="23"/>
  <c r="R39" i="23"/>
  <c r="R40" i="23"/>
  <c r="R41" i="23"/>
  <c r="R42" i="23"/>
  <c r="R43" i="23"/>
  <c r="R44" i="23"/>
  <c r="R45" i="23"/>
  <c r="R46" i="23"/>
  <c r="S18" i="23"/>
  <c r="S19" i="23"/>
  <c r="S20" i="23"/>
  <c r="S21" i="23"/>
  <c r="S22" i="23"/>
  <c r="S23" i="23"/>
  <c r="S24" i="23"/>
  <c r="S25" i="23"/>
  <c r="S26" i="23"/>
  <c r="S27" i="23"/>
  <c r="S28" i="23"/>
  <c r="S29" i="23"/>
  <c r="S30" i="23"/>
  <c r="S31" i="23"/>
  <c r="S32" i="23"/>
  <c r="S33" i="23"/>
  <c r="S34" i="23"/>
  <c r="S35" i="23"/>
  <c r="S36" i="23"/>
  <c r="S37" i="23"/>
  <c r="S38" i="23"/>
  <c r="S39" i="23"/>
  <c r="S40" i="23"/>
  <c r="S41" i="23"/>
  <c r="S42" i="23"/>
  <c r="S43" i="23"/>
  <c r="S44" i="23"/>
  <c r="S45" i="23"/>
  <c r="S46" i="23"/>
  <c r="T18" i="23"/>
  <c r="T19" i="23"/>
  <c r="T20" i="23"/>
  <c r="T21" i="23"/>
  <c r="T22" i="23"/>
  <c r="T23" i="23"/>
  <c r="T24" i="23"/>
  <c r="T25" i="23"/>
  <c r="T26" i="23"/>
  <c r="T27" i="23"/>
  <c r="T28" i="23"/>
  <c r="T29" i="23"/>
  <c r="T30" i="23"/>
  <c r="T31" i="23"/>
  <c r="T32" i="23"/>
  <c r="T33" i="23"/>
  <c r="T34" i="23"/>
  <c r="T35" i="23"/>
  <c r="T36" i="23"/>
  <c r="T37" i="23"/>
  <c r="T38" i="23"/>
  <c r="T39" i="23"/>
  <c r="T40" i="23"/>
  <c r="T41" i="23"/>
  <c r="T42" i="23"/>
  <c r="T43" i="23"/>
  <c r="T44" i="23"/>
  <c r="T45" i="23"/>
  <c r="T46" i="23"/>
  <c r="AD46" i="23"/>
  <c r="H47" i="23" a="1"/>
  <c r="H47" i="23"/>
  <c r="H82" i="23" a="1"/>
  <c r="H82" i="23"/>
  <c r="H117" i="23" a="1"/>
  <c r="H117" i="23"/>
  <c r="H152" i="23" a="1"/>
  <c r="H152" i="23"/>
  <c r="H187" i="23" a="1"/>
  <c r="H187" i="23"/>
  <c r="H222" i="23" a="1"/>
  <c r="H222" i="23"/>
  <c r="H257" i="23" a="1"/>
  <c r="H257" i="23"/>
  <c r="H292" i="23" a="1"/>
  <c r="H292" i="23"/>
  <c r="H327" i="23" a="1"/>
  <c r="H327" i="23"/>
  <c r="H362" i="23" a="1"/>
  <c r="H362" i="23"/>
  <c r="H397" i="23" a="1"/>
  <c r="H397" i="23"/>
  <c r="H432" i="23" a="1"/>
  <c r="H432" i="23"/>
  <c r="H467" i="23" a="1"/>
  <c r="H467" i="23"/>
  <c r="H502" i="23" a="1"/>
  <c r="H502" i="23"/>
  <c r="H537" i="23" a="1"/>
  <c r="H537" i="23"/>
  <c r="H572" i="23" a="1"/>
  <c r="H572" i="23"/>
  <c r="L474" i="23"/>
  <c r="H5" i="10"/>
  <c r="H573" i="23"/>
  <c r="U26" i="23"/>
  <c r="U46" i="23"/>
  <c r="U34" i="23"/>
  <c r="U24" i="23"/>
  <c r="U43" i="23"/>
  <c r="U35" i="23"/>
  <c r="U27" i="23"/>
  <c r="V27" i="23"/>
  <c r="W27" i="23"/>
  <c r="U19" i="23"/>
  <c r="U42" i="23"/>
  <c r="U18" i="23"/>
  <c r="U41" i="23"/>
  <c r="U25" i="23"/>
  <c r="U40" i="23"/>
  <c r="U39" i="23"/>
  <c r="U23" i="23"/>
  <c r="V23" i="23"/>
  <c r="W23" i="23"/>
  <c r="U31" i="23"/>
  <c r="V31" i="23"/>
  <c r="W31" i="23"/>
  <c r="U38" i="23"/>
  <c r="U30" i="23"/>
  <c r="U22" i="23"/>
  <c r="U33" i="23"/>
  <c r="U32" i="23"/>
  <c r="U45" i="23"/>
  <c r="V45" i="23"/>
  <c r="W45" i="23"/>
  <c r="U37" i="23"/>
  <c r="V37" i="23"/>
  <c r="W37" i="23"/>
  <c r="U29" i="23"/>
  <c r="V29" i="23"/>
  <c r="W29" i="23"/>
  <c r="U21" i="23"/>
  <c r="U44" i="23"/>
  <c r="U36" i="23"/>
  <c r="U28" i="23"/>
  <c r="U20" i="23"/>
  <c r="V20" i="23"/>
  <c r="W20" i="23"/>
  <c r="S571" i="23"/>
  <c r="S570" i="23"/>
  <c r="S569" i="23"/>
  <c r="S568" i="23"/>
  <c r="S567" i="23"/>
  <c r="S566" i="23"/>
  <c r="S565" i="23"/>
  <c r="S564" i="23"/>
  <c r="S563" i="23"/>
  <c r="S562" i="23"/>
  <c r="S561" i="23"/>
  <c r="S560" i="23"/>
  <c r="S559" i="23"/>
  <c r="S558" i="23"/>
  <c r="S557" i="23"/>
  <c r="S556" i="23"/>
  <c r="S555" i="23"/>
  <c r="S554" i="23"/>
  <c r="S553" i="23"/>
  <c r="S552" i="23"/>
  <c r="S551" i="23"/>
  <c r="S550" i="23"/>
  <c r="S549" i="23"/>
  <c r="S548" i="23"/>
  <c r="S547" i="23"/>
  <c r="S546" i="23"/>
  <c r="S545" i="23"/>
  <c r="S544" i="23"/>
  <c r="S543" i="23"/>
  <c r="S542" i="23"/>
  <c r="S541" i="23"/>
  <c r="S540" i="23"/>
  <c r="S539" i="23"/>
  <c r="S536" i="23"/>
  <c r="S535" i="23"/>
  <c r="S534" i="23"/>
  <c r="S533" i="23"/>
  <c r="S532" i="23"/>
  <c r="S531" i="23"/>
  <c r="S530" i="23"/>
  <c r="S529" i="23"/>
  <c r="S528" i="23"/>
  <c r="S527" i="23"/>
  <c r="S526" i="23"/>
  <c r="S525" i="23"/>
  <c r="S524" i="23"/>
  <c r="S523" i="23"/>
  <c r="S522" i="23"/>
  <c r="S521" i="23"/>
  <c r="S520" i="23"/>
  <c r="S519" i="23"/>
  <c r="S518" i="23"/>
  <c r="S517" i="23"/>
  <c r="S516" i="23"/>
  <c r="S515" i="23"/>
  <c r="S514" i="23"/>
  <c r="S513" i="23"/>
  <c r="S512" i="23"/>
  <c r="S511" i="23"/>
  <c r="S510" i="23"/>
  <c r="S509" i="23"/>
  <c r="S508" i="23"/>
  <c r="S507" i="23"/>
  <c r="S506" i="23"/>
  <c r="S505" i="23"/>
  <c r="S504" i="23"/>
  <c r="S501" i="23"/>
  <c r="S500" i="23"/>
  <c r="S499" i="23"/>
  <c r="S498" i="23"/>
  <c r="S497" i="23"/>
  <c r="S496" i="23"/>
  <c r="S495" i="23"/>
  <c r="S494" i="23"/>
  <c r="S493" i="23"/>
  <c r="S492" i="23"/>
  <c r="S491" i="23"/>
  <c r="S490" i="23"/>
  <c r="S489" i="23"/>
  <c r="S488" i="23"/>
  <c r="S487" i="23"/>
  <c r="S486" i="23"/>
  <c r="S485" i="23"/>
  <c r="S484" i="23"/>
  <c r="S483" i="23"/>
  <c r="S482" i="23"/>
  <c r="S481" i="23"/>
  <c r="S480" i="23"/>
  <c r="S479" i="23"/>
  <c r="S478" i="23"/>
  <c r="S477" i="23"/>
  <c r="S476" i="23"/>
  <c r="S475" i="23"/>
  <c r="S474" i="23"/>
  <c r="S473" i="23"/>
  <c r="S472" i="23"/>
  <c r="S471" i="23"/>
  <c r="S470" i="23"/>
  <c r="S469" i="23"/>
  <c r="S466" i="23"/>
  <c r="S465" i="23"/>
  <c r="S464" i="23"/>
  <c r="S463" i="23"/>
  <c r="S462" i="23"/>
  <c r="S461" i="23"/>
  <c r="S460" i="23"/>
  <c r="S459" i="23"/>
  <c r="S458" i="23"/>
  <c r="S457" i="23"/>
  <c r="S456" i="23"/>
  <c r="S455" i="23"/>
  <c r="S454" i="23"/>
  <c r="S453" i="23"/>
  <c r="S452" i="23"/>
  <c r="S451" i="23"/>
  <c r="S450" i="23"/>
  <c r="S449" i="23"/>
  <c r="S448" i="23"/>
  <c r="S447" i="23"/>
  <c r="S446" i="23"/>
  <c r="S445" i="23"/>
  <c r="S444" i="23"/>
  <c r="S443" i="23"/>
  <c r="S442" i="23"/>
  <c r="S441" i="23"/>
  <c r="S440" i="23"/>
  <c r="S439" i="23"/>
  <c r="S438" i="23"/>
  <c r="S437" i="23"/>
  <c r="S436" i="23"/>
  <c r="S435" i="23"/>
  <c r="S434" i="23"/>
  <c r="S431" i="23"/>
  <c r="S430" i="23"/>
  <c r="S429" i="23"/>
  <c r="S428" i="23"/>
  <c r="S427" i="23"/>
  <c r="S426" i="23"/>
  <c r="S425" i="23"/>
  <c r="S424" i="23"/>
  <c r="S423" i="23"/>
  <c r="S422" i="23"/>
  <c r="S421" i="23"/>
  <c r="S420" i="23"/>
  <c r="S419" i="23"/>
  <c r="S418" i="23"/>
  <c r="S417" i="23"/>
  <c r="S416" i="23"/>
  <c r="S415" i="23"/>
  <c r="S414" i="23"/>
  <c r="S413" i="23"/>
  <c r="S412" i="23"/>
  <c r="S411" i="23"/>
  <c r="S410" i="23"/>
  <c r="S409" i="23"/>
  <c r="S408" i="23"/>
  <c r="S407" i="23"/>
  <c r="S406" i="23"/>
  <c r="S405" i="23"/>
  <c r="S404" i="23"/>
  <c r="S403" i="23"/>
  <c r="S402" i="23"/>
  <c r="S401" i="23"/>
  <c r="S400" i="23"/>
  <c r="S399" i="23"/>
  <c r="S396" i="23"/>
  <c r="S395" i="23"/>
  <c r="S394" i="23"/>
  <c r="S393" i="23"/>
  <c r="S392" i="23"/>
  <c r="S391" i="23"/>
  <c r="S390" i="23"/>
  <c r="S389" i="23"/>
  <c r="S388" i="23"/>
  <c r="S387" i="23"/>
  <c r="S386" i="23"/>
  <c r="S385" i="23"/>
  <c r="S384" i="23"/>
  <c r="S383" i="23"/>
  <c r="S382" i="23"/>
  <c r="S381" i="23"/>
  <c r="S380" i="23"/>
  <c r="S379" i="23"/>
  <c r="S378" i="23"/>
  <c r="S377" i="23"/>
  <c r="S376" i="23"/>
  <c r="S375" i="23"/>
  <c r="S374" i="23"/>
  <c r="S373" i="23"/>
  <c r="S372" i="23"/>
  <c r="S371" i="23"/>
  <c r="S370" i="23"/>
  <c r="S369" i="23"/>
  <c r="S368" i="23"/>
  <c r="S367" i="23"/>
  <c r="S366" i="23"/>
  <c r="S365" i="23"/>
  <c r="S364" i="23"/>
  <c r="S361" i="23"/>
  <c r="S360" i="23"/>
  <c r="S359" i="23"/>
  <c r="S358" i="23"/>
  <c r="S357" i="23"/>
  <c r="S356" i="23"/>
  <c r="S355" i="23"/>
  <c r="S354" i="23"/>
  <c r="S353" i="23"/>
  <c r="S352" i="23"/>
  <c r="S351" i="23"/>
  <c r="S350" i="23"/>
  <c r="S349" i="23"/>
  <c r="S348" i="23"/>
  <c r="S347" i="23"/>
  <c r="S346" i="23"/>
  <c r="S345" i="23"/>
  <c r="S344" i="23"/>
  <c r="S343" i="23"/>
  <c r="S342" i="23"/>
  <c r="S341" i="23"/>
  <c r="S340" i="23"/>
  <c r="S339" i="23"/>
  <c r="S338" i="23"/>
  <c r="S337" i="23"/>
  <c r="S336" i="23"/>
  <c r="S335" i="23"/>
  <c r="S334" i="23"/>
  <c r="S333" i="23"/>
  <c r="S332" i="23"/>
  <c r="S331" i="23"/>
  <c r="S330" i="23"/>
  <c r="S329" i="23"/>
  <c r="S326" i="23"/>
  <c r="S325" i="23"/>
  <c r="S324" i="23"/>
  <c r="S323" i="23"/>
  <c r="S322" i="23"/>
  <c r="S321" i="23"/>
  <c r="S320" i="23"/>
  <c r="S319" i="23"/>
  <c r="S318" i="23"/>
  <c r="S317" i="23"/>
  <c r="S316" i="23"/>
  <c r="S315" i="23"/>
  <c r="S314" i="23"/>
  <c r="S313" i="23"/>
  <c r="S312" i="23"/>
  <c r="S311" i="23"/>
  <c r="S310" i="23"/>
  <c r="S309" i="23"/>
  <c r="S308" i="23"/>
  <c r="S307" i="23"/>
  <c r="S306" i="23"/>
  <c r="S305" i="23"/>
  <c r="S304" i="23"/>
  <c r="S303" i="23"/>
  <c r="S302" i="23"/>
  <c r="S301" i="23"/>
  <c r="S300" i="23"/>
  <c r="S299" i="23"/>
  <c r="S298" i="23"/>
  <c r="S297" i="23"/>
  <c r="S296" i="23"/>
  <c r="S295" i="23"/>
  <c r="S294" i="23"/>
  <c r="S291" i="23"/>
  <c r="S290" i="23"/>
  <c r="S289" i="23"/>
  <c r="S288" i="23"/>
  <c r="S287" i="23"/>
  <c r="S286" i="23"/>
  <c r="S285" i="23"/>
  <c r="S284" i="23"/>
  <c r="S283" i="23"/>
  <c r="S282" i="23"/>
  <c r="S281" i="23"/>
  <c r="S280" i="23"/>
  <c r="S279" i="23"/>
  <c r="S278" i="23"/>
  <c r="S277" i="23"/>
  <c r="S276" i="23"/>
  <c r="S275" i="23"/>
  <c r="S274" i="23"/>
  <c r="S273" i="23"/>
  <c r="S272" i="23"/>
  <c r="S271" i="23"/>
  <c r="S270" i="23"/>
  <c r="S269" i="23"/>
  <c r="S268" i="23"/>
  <c r="S267" i="23"/>
  <c r="S266" i="23"/>
  <c r="S265" i="23"/>
  <c r="S264" i="23"/>
  <c r="S263" i="23"/>
  <c r="S262" i="23"/>
  <c r="S261" i="23"/>
  <c r="S260" i="23"/>
  <c r="S259" i="23"/>
  <c r="S256" i="23"/>
  <c r="S255" i="23"/>
  <c r="S254" i="23"/>
  <c r="S253" i="23"/>
  <c r="S252" i="23"/>
  <c r="S251" i="23"/>
  <c r="S250" i="23"/>
  <c r="S249" i="23"/>
  <c r="S248" i="23"/>
  <c r="S247" i="23"/>
  <c r="S246" i="23"/>
  <c r="S245" i="23"/>
  <c r="S244" i="23"/>
  <c r="S243" i="23"/>
  <c r="S242" i="23"/>
  <c r="S241" i="23"/>
  <c r="S240" i="23"/>
  <c r="S239" i="23"/>
  <c r="S238" i="23"/>
  <c r="S237" i="23"/>
  <c r="S236" i="23"/>
  <c r="S235" i="23"/>
  <c r="S234" i="23"/>
  <c r="S233" i="23"/>
  <c r="S232" i="23"/>
  <c r="S231" i="23"/>
  <c r="S230" i="23"/>
  <c r="S229" i="23"/>
  <c r="S228" i="23"/>
  <c r="S227" i="23"/>
  <c r="S226" i="23"/>
  <c r="S225" i="23"/>
  <c r="S224" i="23"/>
  <c r="S221" i="23"/>
  <c r="S220" i="23"/>
  <c r="S219" i="23"/>
  <c r="S218" i="23"/>
  <c r="S217" i="23"/>
  <c r="S216" i="23"/>
  <c r="S215" i="23"/>
  <c r="S214" i="23"/>
  <c r="S213" i="23"/>
  <c r="S212" i="23"/>
  <c r="S211" i="23"/>
  <c r="S210" i="23"/>
  <c r="S209" i="23"/>
  <c r="S208" i="23"/>
  <c r="S207" i="23"/>
  <c r="S206" i="23"/>
  <c r="S205" i="23"/>
  <c r="S204" i="23"/>
  <c r="S203" i="23"/>
  <c r="S202" i="23"/>
  <c r="S201" i="23"/>
  <c r="S200" i="23"/>
  <c r="S199" i="23"/>
  <c r="S198" i="23"/>
  <c r="S197" i="23"/>
  <c r="S196" i="23"/>
  <c r="S195" i="23"/>
  <c r="S194" i="23"/>
  <c r="S193" i="23"/>
  <c r="S192" i="23"/>
  <c r="S191" i="23"/>
  <c r="S190" i="23"/>
  <c r="S189" i="23"/>
  <c r="S186" i="23"/>
  <c r="S185" i="23"/>
  <c r="S184" i="23"/>
  <c r="S183" i="23"/>
  <c r="S182" i="23"/>
  <c r="S181" i="23"/>
  <c r="S180" i="23"/>
  <c r="S179" i="23"/>
  <c r="S178" i="23"/>
  <c r="S177" i="23"/>
  <c r="S176" i="23"/>
  <c r="S175" i="23"/>
  <c r="S174" i="23"/>
  <c r="S173" i="23"/>
  <c r="S172" i="23"/>
  <c r="S171" i="23"/>
  <c r="S170" i="23"/>
  <c r="S169" i="23"/>
  <c r="S168" i="23"/>
  <c r="S167" i="23"/>
  <c r="S166" i="23"/>
  <c r="S165" i="23"/>
  <c r="S164" i="23"/>
  <c r="S163" i="23"/>
  <c r="S162" i="23"/>
  <c r="S161" i="23"/>
  <c r="S160" i="23"/>
  <c r="S159" i="23"/>
  <c r="S158" i="23"/>
  <c r="S157" i="23"/>
  <c r="S156" i="23"/>
  <c r="S155" i="23"/>
  <c r="S154" i="23"/>
  <c r="S151" i="23"/>
  <c r="S150" i="23"/>
  <c r="S149" i="23"/>
  <c r="S148" i="23"/>
  <c r="S147" i="23"/>
  <c r="S146" i="23"/>
  <c r="S145" i="23"/>
  <c r="S144" i="23"/>
  <c r="S143" i="23"/>
  <c r="S142" i="23"/>
  <c r="S141" i="23"/>
  <c r="S140" i="23"/>
  <c r="S139" i="23"/>
  <c r="S138" i="23"/>
  <c r="S137" i="23"/>
  <c r="S136" i="23"/>
  <c r="S135" i="23"/>
  <c r="S134" i="23"/>
  <c r="S133" i="23"/>
  <c r="S132" i="23"/>
  <c r="S131" i="23"/>
  <c r="S130" i="23"/>
  <c r="S129" i="23"/>
  <c r="S128" i="23"/>
  <c r="S127" i="23"/>
  <c r="S126" i="23"/>
  <c r="S125" i="23"/>
  <c r="S124" i="23"/>
  <c r="S123" i="23"/>
  <c r="S122" i="23"/>
  <c r="S121" i="23"/>
  <c r="S120" i="23"/>
  <c r="S119" i="23"/>
  <c r="S116" i="23"/>
  <c r="S115" i="23"/>
  <c r="S114" i="23"/>
  <c r="S113" i="23"/>
  <c r="S112" i="23"/>
  <c r="S111" i="23"/>
  <c r="S110" i="23"/>
  <c r="S109" i="23"/>
  <c r="S108" i="23"/>
  <c r="S107" i="23"/>
  <c r="S106" i="23"/>
  <c r="S105" i="23"/>
  <c r="S104" i="23"/>
  <c r="S103" i="23"/>
  <c r="S102" i="23"/>
  <c r="S101" i="23"/>
  <c r="S100" i="23"/>
  <c r="S99" i="23"/>
  <c r="S98" i="23"/>
  <c r="S97" i="23"/>
  <c r="S96" i="23"/>
  <c r="S95" i="23"/>
  <c r="S94" i="23"/>
  <c r="S93" i="23"/>
  <c r="S92" i="23"/>
  <c r="S91" i="23"/>
  <c r="S90" i="23"/>
  <c r="S89" i="23"/>
  <c r="S88" i="23"/>
  <c r="S87" i="23"/>
  <c r="S86" i="23"/>
  <c r="S85" i="23"/>
  <c r="S84" i="23"/>
  <c r="S81" i="23"/>
  <c r="S80" i="23"/>
  <c r="S79" i="23"/>
  <c r="S78" i="23"/>
  <c r="S77" i="23"/>
  <c r="S76" i="23"/>
  <c r="S75" i="23"/>
  <c r="S74" i="23"/>
  <c r="S73" i="23"/>
  <c r="S72" i="23"/>
  <c r="S71" i="23"/>
  <c r="S70" i="23"/>
  <c r="S69" i="23"/>
  <c r="S68" i="23"/>
  <c r="S67" i="23"/>
  <c r="S66" i="23"/>
  <c r="S65" i="23"/>
  <c r="S64" i="23"/>
  <c r="S63" i="23"/>
  <c r="S62" i="23"/>
  <c r="S61" i="23"/>
  <c r="S60" i="23"/>
  <c r="S59" i="23"/>
  <c r="S58" i="23"/>
  <c r="S57" i="23"/>
  <c r="S56" i="23"/>
  <c r="S55" i="23"/>
  <c r="S54" i="23"/>
  <c r="S53" i="23"/>
  <c r="S52" i="23"/>
  <c r="S51" i="23"/>
  <c r="S50" i="23"/>
  <c r="S49" i="23"/>
  <c r="Q571" i="23"/>
  <c r="Q570" i="23"/>
  <c r="Q569" i="23"/>
  <c r="Q568" i="23"/>
  <c r="Q567" i="23"/>
  <c r="Q566" i="23"/>
  <c r="Q565" i="23"/>
  <c r="Q564" i="23"/>
  <c r="Q563" i="23"/>
  <c r="Q562" i="23"/>
  <c r="Q561" i="23"/>
  <c r="Q560" i="23"/>
  <c r="Q559" i="23"/>
  <c r="Q558" i="23"/>
  <c r="Q557" i="23"/>
  <c r="Q556" i="23"/>
  <c r="Q555" i="23"/>
  <c r="Q554" i="23"/>
  <c r="Q553" i="23"/>
  <c r="Q552" i="23"/>
  <c r="Q551" i="23"/>
  <c r="Q550" i="23"/>
  <c r="Q549" i="23"/>
  <c r="Q548" i="23"/>
  <c r="Q547" i="23"/>
  <c r="Q546" i="23"/>
  <c r="Q545" i="23"/>
  <c r="Q544" i="23"/>
  <c r="Q543" i="23"/>
  <c r="Q542" i="23"/>
  <c r="Q541" i="23"/>
  <c r="Q540" i="23"/>
  <c r="Q539" i="23"/>
  <c r="Q536" i="23"/>
  <c r="Q535" i="23"/>
  <c r="Q534" i="23"/>
  <c r="Q533" i="23"/>
  <c r="Q532" i="23"/>
  <c r="Q531" i="23"/>
  <c r="Q530" i="23"/>
  <c r="Q529" i="23"/>
  <c r="Q528" i="23"/>
  <c r="Q527" i="23"/>
  <c r="Q526" i="23"/>
  <c r="Q525" i="23"/>
  <c r="Q524" i="23"/>
  <c r="Q523" i="23"/>
  <c r="Q522" i="23"/>
  <c r="Q521" i="23"/>
  <c r="Q520" i="23"/>
  <c r="Q519" i="23"/>
  <c r="Q518" i="23"/>
  <c r="Q517" i="23"/>
  <c r="Q516" i="23"/>
  <c r="Q515" i="23"/>
  <c r="Q514" i="23"/>
  <c r="Q513" i="23"/>
  <c r="Q512" i="23"/>
  <c r="Q511" i="23"/>
  <c r="Q510" i="23"/>
  <c r="Q509" i="23"/>
  <c r="Q508" i="23"/>
  <c r="Q507" i="23"/>
  <c r="Q506" i="23"/>
  <c r="Q505" i="23"/>
  <c r="Q504" i="23"/>
  <c r="Q501" i="23"/>
  <c r="Q500" i="23"/>
  <c r="Q499" i="23"/>
  <c r="Q498" i="23"/>
  <c r="Q497" i="23"/>
  <c r="Q496" i="23"/>
  <c r="Q495" i="23"/>
  <c r="Q494" i="23"/>
  <c r="Q493" i="23"/>
  <c r="Q492" i="23"/>
  <c r="Q491" i="23"/>
  <c r="Q490" i="23"/>
  <c r="Q489" i="23"/>
  <c r="Q488" i="23"/>
  <c r="Q487" i="23"/>
  <c r="Q486" i="23"/>
  <c r="Q485" i="23"/>
  <c r="Q484" i="23"/>
  <c r="Q483" i="23"/>
  <c r="Q482" i="23"/>
  <c r="Q481" i="23"/>
  <c r="Q480" i="23"/>
  <c r="Q479" i="23"/>
  <c r="Q478" i="23"/>
  <c r="Q477" i="23"/>
  <c r="Q476" i="23"/>
  <c r="Q475" i="23"/>
  <c r="Q474" i="23"/>
  <c r="Q473" i="23"/>
  <c r="Q472" i="23"/>
  <c r="Q471" i="23"/>
  <c r="Q470" i="23"/>
  <c r="Q469" i="23"/>
  <c r="Q466" i="23"/>
  <c r="Q465" i="23"/>
  <c r="Q464" i="23"/>
  <c r="Q463" i="23"/>
  <c r="Q462" i="23"/>
  <c r="Q461" i="23"/>
  <c r="Q460" i="23"/>
  <c r="Q459" i="23"/>
  <c r="Q458" i="23"/>
  <c r="Q457" i="23"/>
  <c r="Q456" i="23"/>
  <c r="Q455" i="23"/>
  <c r="Q454" i="23"/>
  <c r="Q453" i="23"/>
  <c r="Q452" i="23"/>
  <c r="Q451" i="23"/>
  <c r="Q450" i="23"/>
  <c r="Q449" i="23"/>
  <c r="Q448" i="23"/>
  <c r="Q447" i="23"/>
  <c r="Q446" i="23"/>
  <c r="Q445" i="23"/>
  <c r="Q444" i="23"/>
  <c r="Q443" i="23"/>
  <c r="Q442" i="23"/>
  <c r="Q441" i="23"/>
  <c r="Q440" i="23"/>
  <c r="Q439" i="23"/>
  <c r="Q438" i="23"/>
  <c r="Q437" i="23"/>
  <c r="Q436" i="23"/>
  <c r="Q435" i="23"/>
  <c r="Q434" i="23"/>
  <c r="Q431" i="23"/>
  <c r="Q430" i="23"/>
  <c r="Q429" i="23"/>
  <c r="Q428" i="23"/>
  <c r="Q427" i="23"/>
  <c r="Q426" i="23"/>
  <c r="Q425" i="23"/>
  <c r="Q424" i="23"/>
  <c r="Q423" i="23"/>
  <c r="Q422" i="23"/>
  <c r="Q421" i="23"/>
  <c r="Q420" i="23"/>
  <c r="Q419" i="23"/>
  <c r="Q418" i="23"/>
  <c r="Q417" i="23"/>
  <c r="Q416" i="23"/>
  <c r="Q415" i="23"/>
  <c r="Q414" i="23"/>
  <c r="Q413" i="23"/>
  <c r="Q412" i="23"/>
  <c r="Q411" i="23"/>
  <c r="Q410" i="23"/>
  <c r="Q409" i="23"/>
  <c r="Q408" i="23"/>
  <c r="Q407" i="23"/>
  <c r="Q406" i="23"/>
  <c r="Q405" i="23"/>
  <c r="Q404" i="23"/>
  <c r="Q403" i="23"/>
  <c r="Q402" i="23"/>
  <c r="Q401" i="23"/>
  <c r="Q400" i="23"/>
  <c r="Q399" i="23"/>
  <c r="Q396" i="23"/>
  <c r="Q395" i="23"/>
  <c r="Q394" i="23"/>
  <c r="Q393" i="23"/>
  <c r="Q392" i="23"/>
  <c r="Q391" i="23"/>
  <c r="Q390" i="23"/>
  <c r="Q389" i="23"/>
  <c r="Q388" i="23"/>
  <c r="Q387" i="23"/>
  <c r="Q386" i="23"/>
  <c r="Q385" i="23"/>
  <c r="Q384" i="23"/>
  <c r="Q383" i="23"/>
  <c r="Q382" i="23"/>
  <c r="Q381" i="23"/>
  <c r="Q380" i="23"/>
  <c r="Q379" i="23"/>
  <c r="Q378" i="23"/>
  <c r="Q377" i="23"/>
  <c r="Q376" i="23"/>
  <c r="Q375" i="23"/>
  <c r="Q374" i="23"/>
  <c r="Q373" i="23"/>
  <c r="Q372" i="23"/>
  <c r="Q371" i="23"/>
  <c r="Q370" i="23"/>
  <c r="Q369" i="23"/>
  <c r="Q368" i="23"/>
  <c r="Q367" i="23"/>
  <c r="Q366" i="23"/>
  <c r="Q365" i="23"/>
  <c r="Q364" i="23"/>
  <c r="Q361" i="23"/>
  <c r="Q360" i="23"/>
  <c r="Q359" i="23"/>
  <c r="Q358" i="23"/>
  <c r="Q357" i="23"/>
  <c r="Q356" i="23"/>
  <c r="Q355" i="23"/>
  <c r="Q354" i="23"/>
  <c r="Q353" i="23"/>
  <c r="Q352" i="23"/>
  <c r="Q351" i="23"/>
  <c r="Q350" i="23"/>
  <c r="Q349" i="23"/>
  <c r="Q348" i="23"/>
  <c r="Q347" i="23"/>
  <c r="Q346" i="23"/>
  <c r="Q345" i="23"/>
  <c r="Q344" i="23"/>
  <c r="Q343" i="23"/>
  <c r="Q342" i="23"/>
  <c r="Q341" i="23"/>
  <c r="Q340" i="23"/>
  <c r="Q339" i="23"/>
  <c r="Q338" i="23"/>
  <c r="Q337" i="23"/>
  <c r="Q336" i="23"/>
  <c r="Q335" i="23"/>
  <c r="Q334" i="23"/>
  <c r="Q333" i="23"/>
  <c r="Q332" i="23"/>
  <c r="Q331" i="23"/>
  <c r="Q330" i="23"/>
  <c r="Q329" i="23"/>
  <c r="Q326" i="23"/>
  <c r="Q325" i="23"/>
  <c r="Q324" i="23"/>
  <c r="Q323" i="23"/>
  <c r="Q322" i="23"/>
  <c r="Q321" i="23"/>
  <c r="Q320" i="23"/>
  <c r="Q319" i="23"/>
  <c r="Q318" i="23"/>
  <c r="Q317" i="23"/>
  <c r="Q316" i="23"/>
  <c r="Q315" i="23"/>
  <c r="Q314" i="23"/>
  <c r="Q313" i="23"/>
  <c r="Q312" i="23"/>
  <c r="Q311" i="23"/>
  <c r="Q310" i="23"/>
  <c r="Q309" i="23"/>
  <c r="Q308" i="23"/>
  <c r="Q307" i="23"/>
  <c r="Q306" i="23"/>
  <c r="Q305" i="23"/>
  <c r="Q304" i="23"/>
  <c r="Q303" i="23"/>
  <c r="Q302" i="23"/>
  <c r="Q301" i="23"/>
  <c r="Q300" i="23"/>
  <c r="Q299" i="23"/>
  <c r="Q298" i="23"/>
  <c r="Q297" i="23"/>
  <c r="Q296" i="23"/>
  <c r="Q295" i="23"/>
  <c r="Q294" i="23"/>
  <c r="Q291" i="23"/>
  <c r="Q290" i="23"/>
  <c r="Q289" i="23"/>
  <c r="Q288" i="23"/>
  <c r="Q287" i="23"/>
  <c r="Q286" i="23"/>
  <c r="Q285" i="23"/>
  <c r="Q284" i="23"/>
  <c r="Q283" i="23"/>
  <c r="Q282" i="23"/>
  <c r="Q281" i="23"/>
  <c r="Q280" i="23"/>
  <c r="Q279" i="23"/>
  <c r="Q278" i="23"/>
  <c r="Q277" i="23"/>
  <c r="Q276" i="23"/>
  <c r="Q275" i="23"/>
  <c r="Q274" i="23"/>
  <c r="Q273" i="23"/>
  <c r="Q272" i="23"/>
  <c r="Q271" i="23"/>
  <c r="Q270" i="23"/>
  <c r="Q269" i="23"/>
  <c r="Q268" i="23"/>
  <c r="Q267" i="23"/>
  <c r="Q266" i="23"/>
  <c r="Q265" i="23"/>
  <c r="Q264" i="23"/>
  <c r="Q263" i="23"/>
  <c r="Q262" i="23"/>
  <c r="Q261" i="23"/>
  <c r="Q260" i="23"/>
  <c r="Q259" i="23"/>
  <c r="Q256" i="23"/>
  <c r="Q255" i="23"/>
  <c r="Q254" i="23"/>
  <c r="Q253" i="23"/>
  <c r="Q252" i="23"/>
  <c r="Q251" i="23"/>
  <c r="Q250" i="23"/>
  <c r="Q249" i="23"/>
  <c r="Q248" i="23"/>
  <c r="Q247" i="23"/>
  <c r="Q246" i="23"/>
  <c r="Q245" i="23"/>
  <c r="Q244" i="23"/>
  <c r="Q243" i="23"/>
  <c r="Q242" i="23"/>
  <c r="Q241" i="23"/>
  <c r="Q240" i="23"/>
  <c r="Q239" i="23"/>
  <c r="Q238" i="23"/>
  <c r="Q237" i="23"/>
  <c r="Q236" i="23"/>
  <c r="Q235" i="23"/>
  <c r="Q234" i="23"/>
  <c r="Q233" i="23"/>
  <c r="Q232" i="23"/>
  <c r="Q231" i="23"/>
  <c r="Q230" i="23"/>
  <c r="Q229" i="23"/>
  <c r="Q228" i="23"/>
  <c r="Q227" i="23"/>
  <c r="Q226" i="23"/>
  <c r="Q225" i="23"/>
  <c r="Q224" i="23"/>
  <c r="Q221" i="23"/>
  <c r="Q220" i="23"/>
  <c r="Q219" i="23"/>
  <c r="Q218" i="23"/>
  <c r="Q217" i="23"/>
  <c r="Q216" i="23"/>
  <c r="Q215" i="23"/>
  <c r="Q214" i="23"/>
  <c r="Q213" i="23"/>
  <c r="Q212" i="23"/>
  <c r="Q211" i="23"/>
  <c r="Q210" i="23"/>
  <c r="Q209" i="23"/>
  <c r="Q208" i="23"/>
  <c r="Q207" i="23"/>
  <c r="Q206" i="23"/>
  <c r="Q205" i="23"/>
  <c r="Q204" i="23"/>
  <c r="Q203" i="23"/>
  <c r="Q202" i="23"/>
  <c r="Q201" i="23"/>
  <c r="Q200" i="23"/>
  <c r="Q199" i="23"/>
  <c r="Q198" i="23"/>
  <c r="Q197" i="23"/>
  <c r="Q196" i="23"/>
  <c r="Q195" i="23"/>
  <c r="Q194" i="23"/>
  <c r="Q193" i="23"/>
  <c r="Q192" i="23"/>
  <c r="Q191" i="23"/>
  <c r="Q190" i="23"/>
  <c r="Q189" i="23"/>
  <c r="Q186" i="23"/>
  <c r="Q185" i="23"/>
  <c r="Q184" i="23"/>
  <c r="Q183" i="23"/>
  <c r="Q182" i="23"/>
  <c r="Q181" i="23"/>
  <c r="Q180" i="23"/>
  <c r="Q179" i="23"/>
  <c r="Q178" i="23"/>
  <c r="Q177" i="23"/>
  <c r="Q176" i="23"/>
  <c r="Q175" i="23"/>
  <c r="Q174" i="23"/>
  <c r="Q173" i="23"/>
  <c r="Q172" i="23"/>
  <c r="Q171" i="23"/>
  <c r="Q170" i="23"/>
  <c r="Q169" i="23"/>
  <c r="Q168" i="23"/>
  <c r="Q167" i="23"/>
  <c r="Q166" i="23"/>
  <c r="Q165" i="23"/>
  <c r="Q164" i="23"/>
  <c r="Q163" i="23"/>
  <c r="Q162" i="23"/>
  <c r="Q161" i="23"/>
  <c r="Q160" i="23"/>
  <c r="Q159" i="23"/>
  <c r="Q158" i="23"/>
  <c r="Q157" i="23"/>
  <c r="Q156" i="23"/>
  <c r="Q155" i="23"/>
  <c r="Q154" i="23"/>
  <c r="Q151" i="23"/>
  <c r="Q150" i="23"/>
  <c r="Q149" i="23"/>
  <c r="Q148" i="23"/>
  <c r="Q147" i="23"/>
  <c r="Q146" i="23"/>
  <c r="Q145" i="23"/>
  <c r="Q144" i="23"/>
  <c r="Q143" i="23"/>
  <c r="Q142" i="23"/>
  <c r="Q141" i="23"/>
  <c r="Q140" i="23"/>
  <c r="Q139" i="23"/>
  <c r="Q138" i="23"/>
  <c r="Q137" i="23"/>
  <c r="Q136" i="23"/>
  <c r="Q135" i="23"/>
  <c r="Q134" i="23"/>
  <c r="Q133" i="23"/>
  <c r="Q132" i="23"/>
  <c r="Q131" i="23"/>
  <c r="Q130" i="23"/>
  <c r="Q129" i="23"/>
  <c r="Q128" i="23"/>
  <c r="Q127" i="23"/>
  <c r="Q126" i="23"/>
  <c r="Q125" i="23"/>
  <c r="Q124" i="23"/>
  <c r="Q123" i="23"/>
  <c r="Q122" i="23"/>
  <c r="Q121" i="23"/>
  <c r="Q120" i="23"/>
  <c r="Q119" i="23"/>
  <c r="Q116" i="23"/>
  <c r="Q115" i="23"/>
  <c r="Q114" i="23"/>
  <c r="Q113" i="23"/>
  <c r="Q112" i="23"/>
  <c r="Q111" i="23"/>
  <c r="Q110" i="23"/>
  <c r="Q109" i="23"/>
  <c r="Q108" i="23"/>
  <c r="Q107" i="23"/>
  <c r="Q106" i="23"/>
  <c r="Q105" i="23"/>
  <c r="Q104" i="23"/>
  <c r="Q103" i="23"/>
  <c r="Q102" i="23"/>
  <c r="Q101" i="23"/>
  <c r="Q100" i="23"/>
  <c r="Q99" i="23"/>
  <c r="Q98" i="23"/>
  <c r="Q97" i="23"/>
  <c r="Q96" i="23"/>
  <c r="Q95" i="23"/>
  <c r="Q94" i="23"/>
  <c r="Q93" i="23"/>
  <c r="Q92" i="23"/>
  <c r="Q91" i="23"/>
  <c r="Q90" i="23"/>
  <c r="Q89" i="23"/>
  <c r="Q88" i="23"/>
  <c r="Q87" i="23"/>
  <c r="Q86" i="23"/>
  <c r="Q85" i="23"/>
  <c r="Q84" i="23"/>
  <c r="Q81" i="23"/>
  <c r="Q80" i="23"/>
  <c r="Q79" i="23"/>
  <c r="Q78" i="23"/>
  <c r="Q77" i="23"/>
  <c r="Q76" i="23"/>
  <c r="Q75" i="23"/>
  <c r="Q74" i="23"/>
  <c r="Q73" i="23"/>
  <c r="Q72" i="23"/>
  <c r="Q71" i="23"/>
  <c r="Q70" i="23"/>
  <c r="Q69" i="23"/>
  <c r="Q68" i="23"/>
  <c r="Q67" i="23"/>
  <c r="Q66" i="23"/>
  <c r="Q65" i="23"/>
  <c r="Q64" i="23"/>
  <c r="Q63" i="23"/>
  <c r="Q62" i="23"/>
  <c r="Q61" i="23"/>
  <c r="Q60" i="23"/>
  <c r="Q59" i="23"/>
  <c r="Q58" i="23"/>
  <c r="Q57" i="23"/>
  <c r="Q56" i="23"/>
  <c r="Q55" i="23"/>
  <c r="Q54" i="23"/>
  <c r="Q53" i="23"/>
  <c r="Q52" i="23"/>
  <c r="Q51" i="23"/>
  <c r="Q50" i="23"/>
  <c r="Q49" i="23"/>
  <c r="C571" i="23"/>
  <c r="C570" i="23"/>
  <c r="C569" i="23"/>
  <c r="C568" i="23"/>
  <c r="C567" i="23"/>
  <c r="C566" i="23"/>
  <c r="C565" i="23"/>
  <c r="C564" i="23"/>
  <c r="C563" i="23"/>
  <c r="C562" i="23"/>
  <c r="C561" i="23"/>
  <c r="C560" i="23"/>
  <c r="C559" i="23"/>
  <c r="C558" i="23"/>
  <c r="C557" i="23"/>
  <c r="C556" i="23"/>
  <c r="C555" i="23"/>
  <c r="C554" i="23"/>
  <c r="C553" i="23"/>
  <c r="C552" i="23"/>
  <c r="C551" i="23"/>
  <c r="C550" i="23"/>
  <c r="C549" i="23"/>
  <c r="C548" i="23"/>
  <c r="C547" i="23"/>
  <c r="C546" i="23"/>
  <c r="C545" i="23"/>
  <c r="C544" i="23"/>
  <c r="C543" i="23"/>
  <c r="C542" i="23"/>
  <c r="C541" i="23"/>
  <c r="C540" i="23"/>
  <c r="C539" i="23"/>
  <c r="C536" i="23"/>
  <c r="C535" i="23"/>
  <c r="C534" i="23"/>
  <c r="C533" i="23"/>
  <c r="C532" i="23"/>
  <c r="C531" i="23"/>
  <c r="C530" i="23"/>
  <c r="C529" i="23"/>
  <c r="C528" i="23"/>
  <c r="C527" i="23"/>
  <c r="C526" i="23"/>
  <c r="C525" i="23"/>
  <c r="C524" i="23"/>
  <c r="C523" i="23"/>
  <c r="C522" i="23"/>
  <c r="C521" i="23"/>
  <c r="C520" i="23"/>
  <c r="C519" i="23"/>
  <c r="C518" i="23"/>
  <c r="C517" i="23"/>
  <c r="C516" i="23"/>
  <c r="C515" i="23"/>
  <c r="C514" i="23"/>
  <c r="C513" i="23"/>
  <c r="C512" i="23"/>
  <c r="C511" i="23"/>
  <c r="C510" i="23"/>
  <c r="C509" i="23"/>
  <c r="C508" i="23"/>
  <c r="C507" i="23"/>
  <c r="C506" i="23"/>
  <c r="C505" i="23"/>
  <c r="C504" i="23"/>
  <c r="C501" i="23"/>
  <c r="C500" i="23"/>
  <c r="C499" i="23"/>
  <c r="C498" i="23"/>
  <c r="C497" i="23"/>
  <c r="C496" i="23"/>
  <c r="C495" i="23"/>
  <c r="C494" i="23"/>
  <c r="C493" i="23"/>
  <c r="C492" i="23"/>
  <c r="C491" i="23"/>
  <c r="C490" i="23"/>
  <c r="C489" i="23"/>
  <c r="C488" i="23"/>
  <c r="C487" i="23"/>
  <c r="C486" i="23"/>
  <c r="C485" i="23"/>
  <c r="C484" i="23"/>
  <c r="C483" i="23"/>
  <c r="C482" i="23"/>
  <c r="C481" i="23"/>
  <c r="C480" i="23"/>
  <c r="C479" i="23"/>
  <c r="C478" i="23"/>
  <c r="C477" i="23"/>
  <c r="C476" i="23"/>
  <c r="C475" i="23"/>
  <c r="C474" i="23"/>
  <c r="C473" i="23"/>
  <c r="C472" i="23"/>
  <c r="C471" i="23"/>
  <c r="C470" i="23"/>
  <c r="C469" i="23"/>
  <c r="C466" i="23"/>
  <c r="C465" i="23"/>
  <c r="C464" i="23"/>
  <c r="C463" i="23"/>
  <c r="C462" i="23"/>
  <c r="C461" i="23"/>
  <c r="C460" i="23"/>
  <c r="C459" i="23"/>
  <c r="C458" i="23"/>
  <c r="C457" i="23"/>
  <c r="C456" i="23"/>
  <c r="C455" i="23"/>
  <c r="C454" i="23"/>
  <c r="C453" i="23"/>
  <c r="C452" i="23"/>
  <c r="C451" i="23"/>
  <c r="C450" i="23"/>
  <c r="C449" i="23"/>
  <c r="C448" i="23"/>
  <c r="C447" i="23"/>
  <c r="C446" i="23"/>
  <c r="C445" i="23"/>
  <c r="C444" i="23"/>
  <c r="C443" i="23"/>
  <c r="C442" i="23"/>
  <c r="C441" i="23"/>
  <c r="C440" i="23"/>
  <c r="C439" i="23"/>
  <c r="C438" i="23"/>
  <c r="C437" i="23"/>
  <c r="C436" i="23"/>
  <c r="C435" i="23"/>
  <c r="C434" i="23"/>
  <c r="C431" i="23"/>
  <c r="C430" i="23"/>
  <c r="C429" i="23"/>
  <c r="C428" i="23"/>
  <c r="C427" i="23"/>
  <c r="C426" i="23"/>
  <c r="C425" i="23"/>
  <c r="C424" i="23"/>
  <c r="C423" i="23"/>
  <c r="C422" i="23"/>
  <c r="C421" i="23"/>
  <c r="C420" i="23"/>
  <c r="C419" i="23"/>
  <c r="C418" i="23"/>
  <c r="C417" i="23"/>
  <c r="C416" i="23"/>
  <c r="C415" i="23"/>
  <c r="C414" i="23"/>
  <c r="C413" i="23"/>
  <c r="C412" i="23"/>
  <c r="C411" i="23"/>
  <c r="C410" i="23"/>
  <c r="C409" i="23"/>
  <c r="C408" i="23"/>
  <c r="C407" i="23"/>
  <c r="C406" i="23"/>
  <c r="C405" i="23"/>
  <c r="C404" i="23"/>
  <c r="C403" i="23"/>
  <c r="C402" i="23"/>
  <c r="C401" i="23"/>
  <c r="C400" i="23"/>
  <c r="C399" i="23"/>
  <c r="C396" i="23"/>
  <c r="C395" i="23"/>
  <c r="C394" i="23"/>
  <c r="C393" i="23"/>
  <c r="C392" i="23"/>
  <c r="C391" i="23"/>
  <c r="C390" i="23"/>
  <c r="C389" i="23"/>
  <c r="C388" i="23"/>
  <c r="C387" i="23"/>
  <c r="C386" i="23"/>
  <c r="C385" i="23"/>
  <c r="C384" i="23"/>
  <c r="C383" i="23"/>
  <c r="C382" i="23"/>
  <c r="C381" i="23"/>
  <c r="C380" i="23"/>
  <c r="C379" i="23"/>
  <c r="C378" i="23"/>
  <c r="C377" i="23"/>
  <c r="C376" i="23"/>
  <c r="C375" i="23"/>
  <c r="C374" i="23"/>
  <c r="C373" i="23"/>
  <c r="C372" i="23"/>
  <c r="C371" i="23"/>
  <c r="C370" i="23"/>
  <c r="C369" i="23"/>
  <c r="C368" i="23"/>
  <c r="C367" i="23"/>
  <c r="C366" i="23"/>
  <c r="C365" i="23"/>
  <c r="C364" i="23"/>
  <c r="C361" i="23"/>
  <c r="C360" i="23"/>
  <c r="C359" i="23"/>
  <c r="C358" i="23"/>
  <c r="C357" i="23"/>
  <c r="C356" i="23"/>
  <c r="C355" i="23"/>
  <c r="C354" i="23"/>
  <c r="C353" i="23"/>
  <c r="C352" i="23"/>
  <c r="C351" i="23"/>
  <c r="C350" i="23"/>
  <c r="C349" i="23"/>
  <c r="C348" i="23"/>
  <c r="C347" i="23"/>
  <c r="C346" i="23"/>
  <c r="C345" i="23"/>
  <c r="C344" i="23"/>
  <c r="C343" i="23"/>
  <c r="C342" i="23"/>
  <c r="C341" i="23"/>
  <c r="C340" i="23"/>
  <c r="C339" i="23"/>
  <c r="C338" i="23"/>
  <c r="C337" i="23"/>
  <c r="C336" i="23"/>
  <c r="C335" i="23"/>
  <c r="C334" i="23"/>
  <c r="C333" i="23"/>
  <c r="C332" i="23"/>
  <c r="C331" i="23"/>
  <c r="C330" i="23"/>
  <c r="C329" i="23"/>
  <c r="C326" i="23"/>
  <c r="C325" i="23"/>
  <c r="C324" i="23"/>
  <c r="C323" i="23"/>
  <c r="C322" i="23"/>
  <c r="C321" i="23"/>
  <c r="C320" i="23"/>
  <c r="C319" i="23"/>
  <c r="C318" i="23"/>
  <c r="C317" i="23"/>
  <c r="C316" i="23"/>
  <c r="C315" i="23"/>
  <c r="C314" i="23"/>
  <c r="C313" i="23"/>
  <c r="C312" i="23"/>
  <c r="C311" i="23"/>
  <c r="C310" i="23"/>
  <c r="C309" i="23"/>
  <c r="C308" i="23"/>
  <c r="C307" i="23"/>
  <c r="C306" i="23"/>
  <c r="C305" i="23"/>
  <c r="C304" i="23"/>
  <c r="C303" i="23"/>
  <c r="C302" i="23"/>
  <c r="C301" i="23"/>
  <c r="C300" i="23"/>
  <c r="C299" i="23"/>
  <c r="C298" i="23"/>
  <c r="C297" i="23"/>
  <c r="C296" i="23"/>
  <c r="C295" i="23"/>
  <c r="C294" i="23"/>
  <c r="C291" i="23"/>
  <c r="C290" i="23"/>
  <c r="C289" i="23"/>
  <c r="C288" i="23"/>
  <c r="C287" i="23"/>
  <c r="C286" i="23"/>
  <c r="C285" i="23"/>
  <c r="C284" i="23"/>
  <c r="C283" i="23"/>
  <c r="C282" i="23"/>
  <c r="C281" i="23"/>
  <c r="C280" i="23"/>
  <c r="C279" i="23"/>
  <c r="C278" i="23"/>
  <c r="C277" i="23"/>
  <c r="C276" i="23"/>
  <c r="C275" i="23"/>
  <c r="C274" i="23"/>
  <c r="C273" i="23"/>
  <c r="C272" i="23"/>
  <c r="C271" i="23"/>
  <c r="C270" i="23"/>
  <c r="C269" i="23"/>
  <c r="C268" i="23"/>
  <c r="C267" i="23"/>
  <c r="C266" i="23"/>
  <c r="C265" i="23"/>
  <c r="C264" i="23"/>
  <c r="C263" i="23"/>
  <c r="C262" i="23"/>
  <c r="C261" i="23"/>
  <c r="C260" i="23"/>
  <c r="C259" i="23"/>
  <c r="C256" i="23"/>
  <c r="C255" i="23"/>
  <c r="C254" i="23"/>
  <c r="C253" i="23"/>
  <c r="C252" i="23"/>
  <c r="C251" i="23"/>
  <c r="C250" i="23"/>
  <c r="C249" i="23"/>
  <c r="C248" i="23"/>
  <c r="C247" i="23"/>
  <c r="C246" i="23"/>
  <c r="C245" i="23"/>
  <c r="C244" i="23"/>
  <c r="C243" i="23"/>
  <c r="C242" i="23"/>
  <c r="C241" i="23"/>
  <c r="C240" i="23"/>
  <c r="C239" i="23"/>
  <c r="C238" i="23"/>
  <c r="C237" i="23"/>
  <c r="C236" i="23"/>
  <c r="C235" i="23"/>
  <c r="C234" i="23"/>
  <c r="C233" i="23"/>
  <c r="C232" i="23"/>
  <c r="C231" i="23"/>
  <c r="C230" i="23"/>
  <c r="C229" i="23"/>
  <c r="C228" i="23"/>
  <c r="C227" i="23"/>
  <c r="C226" i="23"/>
  <c r="C225" i="23"/>
  <c r="C224" i="23"/>
  <c r="C221" i="23"/>
  <c r="C220" i="23"/>
  <c r="C219" i="23"/>
  <c r="C218" i="23"/>
  <c r="C217" i="23"/>
  <c r="C216" i="23"/>
  <c r="C215" i="23"/>
  <c r="C214" i="23"/>
  <c r="C213" i="23"/>
  <c r="C212" i="23"/>
  <c r="C211" i="23"/>
  <c r="C210" i="23"/>
  <c r="C209" i="23"/>
  <c r="C208" i="23"/>
  <c r="C207" i="23"/>
  <c r="C206" i="23"/>
  <c r="C205" i="23"/>
  <c r="C204" i="23"/>
  <c r="C203" i="23"/>
  <c r="C202" i="23"/>
  <c r="C201" i="23"/>
  <c r="C200" i="23"/>
  <c r="C199" i="23"/>
  <c r="C198" i="23"/>
  <c r="C197" i="23"/>
  <c r="C196" i="23"/>
  <c r="C195" i="23"/>
  <c r="C194" i="23"/>
  <c r="C193" i="23"/>
  <c r="C192" i="23"/>
  <c r="C191" i="23"/>
  <c r="C190" i="23"/>
  <c r="C189" i="23"/>
  <c r="C186" i="23"/>
  <c r="C185" i="23"/>
  <c r="C184" i="23"/>
  <c r="C183" i="23"/>
  <c r="C182" i="23"/>
  <c r="C181" i="23"/>
  <c r="C180" i="23"/>
  <c r="C179" i="23"/>
  <c r="C178" i="23"/>
  <c r="C177" i="23"/>
  <c r="C176" i="23"/>
  <c r="C175" i="23"/>
  <c r="C174" i="23"/>
  <c r="C173" i="23"/>
  <c r="C172" i="23"/>
  <c r="C171" i="23"/>
  <c r="C170" i="23"/>
  <c r="C169" i="23"/>
  <c r="C168" i="23"/>
  <c r="C167" i="23"/>
  <c r="C166" i="23"/>
  <c r="C165" i="23"/>
  <c r="C164" i="23"/>
  <c r="C163" i="23"/>
  <c r="C162" i="23"/>
  <c r="C161" i="23"/>
  <c r="C160" i="23"/>
  <c r="C159" i="23"/>
  <c r="C158" i="23"/>
  <c r="C157" i="23"/>
  <c r="C156" i="23"/>
  <c r="C155" i="23"/>
  <c r="C154" i="23"/>
  <c r="C151" i="23"/>
  <c r="C150" i="23"/>
  <c r="C149" i="23"/>
  <c r="C148" i="23"/>
  <c r="C147" i="23"/>
  <c r="C146" i="23"/>
  <c r="C145" i="23"/>
  <c r="C144" i="23"/>
  <c r="C143" i="23"/>
  <c r="C142" i="23"/>
  <c r="C141" i="23"/>
  <c r="C140" i="23"/>
  <c r="C139" i="23"/>
  <c r="C138" i="23"/>
  <c r="C137" i="23"/>
  <c r="C136" i="23"/>
  <c r="C135" i="23"/>
  <c r="C134" i="23"/>
  <c r="C133" i="23"/>
  <c r="C132" i="23"/>
  <c r="C131" i="23"/>
  <c r="C130" i="23"/>
  <c r="C129" i="23"/>
  <c r="C128" i="23"/>
  <c r="C127" i="23"/>
  <c r="C126" i="23"/>
  <c r="C125" i="23"/>
  <c r="C124" i="23"/>
  <c r="C123" i="23"/>
  <c r="C122" i="23"/>
  <c r="C121" i="23"/>
  <c r="C120" i="23"/>
  <c r="C119" i="23"/>
  <c r="C116" i="23"/>
  <c r="C115" i="23"/>
  <c r="C114" i="23"/>
  <c r="C113" i="23"/>
  <c r="C112" i="23"/>
  <c r="C111" i="23"/>
  <c r="C110" i="23"/>
  <c r="C109" i="23"/>
  <c r="C108" i="23"/>
  <c r="C107" i="23"/>
  <c r="C106" i="23"/>
  <c r="C105" i="23"/>
  <c r="C104" i="23"/>
  <c r="C103" i="23"/>
  <c r="C102" i="23"/>
  <c r="C101" i="23"/>
  <c r="C100" i="23"/>
  <c r="C99" i="23"/>
  <c r="C98" i="23"/>
  <c r="C97" i="23"/>
  <c r="C96" i="23"/>
  <c r="C95" i="23"/>
  <c r="C94" i="23"/>
  <c r="C93" i="23"/>
  <c r="C92" i="23"/>
  <c r="C91" i="23"/>
  <c r="C90" i="23"/>
  <c r="C89" i="23"/>
  <c r="C88" i="23"/>
  <c r="C87" i="23"/>
  <c r="C86" i="23"/>
  <c r="C85" i="23"/>
  <c r="C84" i="23"/>
  <c r="C81" i="23"/>
  <c r="C80" i="23"/>
  <c r="C79" i="23"/>
  <c r="C78" i="23"/>
  <c r="C77" i="23"/>
  <c r="C76" i="23"/>
  <c r="C75" i="23"/>
  <c r="C74" i="23"/>
  <c r="C73" i="23"/>
  <c r="C72" i="23"/>
  <c r="C71" i="23"/>
  <c r="C70" i="23"/>
  <c r="C69" i="23"/>
  <c r="C68" i="23"/>
  <c r="C67" i="23"/>
  <c r="C66" i="23"/>
  <c r="C65" i="23"/>
  <c r="C64" i="23"/>
  <c r="C63" i="23"/>
  <c r="C62" i="23"/>
  <c r="C61" i="23"/>
  <c r="C60" i="23"/>
  <c r="C59" i="23"/>
  <c r="C58" i="23"/>
  <c r="C57" i="23"/>
  <c r="C56" i="23"/>
  <c r="C55" i="23"/>
  <c r="C54" i="23"/>
  <c r="C53" i="23"/>
  <c r="C52" i="23"/>
  <c r="C51" i="23"/>
  <c r="C50" i="23"/>
  <c r="C49"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G14" i="23"/>
  <c r="V38" i="23"/>
  <c r="W38" i="23"/>
  <c r="O14" i="23"/>
  <c r="B11" i="2"/>
  <c r="C26" i="2"/>
  <c r="C25" i="2"/>
  <c r="C16" i="2"/>
  <c r="C10" i="2"/>
  <c r="C8" i="2"/>
  <c r="B12" i="2"/>
  <c r="C13" i="2"/>
  <c r="B21" i="2"/>
  <c r="C21" i="2"/>
  <c r="B8" i="2"/>
  <c r="B37" i="2"/>
  <c r="C33" i="2"/>
  <c r="B30" i="2"/>
  <c r="C29" i="2"/>
  <c r="B16" i="2"/>
  <c r="C24" i="2"/>
  <c r="B36" i="2"/>
  <c r="C17" i="2"/>
  <c r="C34" i="2"/>
  <c r="C20" i="2"/>
  <c r="C37" i="2"/>
  <c r="B25" i="2"/>
  <c r="C32" i="2"/>
  <c r="B29" i="2"/>
  <c r="C18" i="2"/>
  <c r="C11" i="2"/>
  <c r="C28" i="2"/>
  <c r="B15" i="2"/>
  <c r="B33" i="2"/>
  <c r="C15" i="2"/>
  <c r="C19" i="2"/>
  <c r="C36" i="2"/>
  <c r="B24" i="2"/>
  <c r="B18" i="2"/>
  <c r="C9" i="2"/>
  <c r="C27" i="2"/>
  <c r="B14" i="2"/>
  <c r="B32" i="2"/>
  <c r="B9" i="2"/>
  <c r="B27" i="2"/>
  <c r="B10" i="2"/>
  <c r="C23" i="2"/>
  <c r="C35" i="2"/>
  <c r="B23" i="2"/>
  <c r="C14" i="2"/>
  <c r="B17" i="2"/>
  <c r="B35" i="2"/>
  <c r="B28" i="2"/>
  <c r="C12" i="2"/>
  <c r="B13" i="2"/>
  <c r="C30" i="2"/>
  <c r="B26" i="2"/>
  <c r="B19" i="2"/>
  <c r="B34" i="2"/>
  <c r="D19" i="36"/>
  <c r="B29" i="36" a="1"/>
  <c r="B29" i="36"/>
  <c r="P9" i="23"/>
  <c r="V21" i="23"/>
  <c r="W21" i="23"/>
  <c r="V30" i="23"/>
  <c r="W30" i="23"/>
  <c r="V41" i="23"/>
  <c r="W41" i="23"/>
  <c r="V18" i="23"/>
  <c r="W18" i="23"/>
  <c r="V34" i="23"/>
  <c r="W34" i="23"/>
  <c r="V42" i="23"/>
  <c r="W42" i="23"/>
  <c r="V46" i="23"/>
  <c r="W46" i="23"/>
  <c r="V19" i="23"/>
  <c r="W19" i="23"/>
  <c r="V26" i="23"/>
  <c r="W26" i="23"/>
  <c r="V28" i="23"/>
  <c r="W28" i="23"/>
  <c r="V32" i="23"/>
  <c r="W32" i="23"/>
  <c r="V39" i="23"/>
  <c r="W39" i="23"/>
  <c r="V35" i="23"/>
  <c r="W35" i="23"/>
  <c r="V36" i="23"/>
  <c r="W36" i="23"/>
  <c r="V33" i="23"/>
  <c r="W33" i="23"/>
  <c r="V40" i="23"/>
  <c r="W40" i="23"/>
  <c r="V43" i="23"/>
  <c r="W43" i="23"/>
  <c r="O15" i="23"/>
  <c r="I15" i="23"/>
  <c r="V44" i="23"/>
  <c r="W44" i="23"/>
  <c r="V22" i="23"/>
  <c r="W22" i="23"/>
  <c r="V25" i="23"/>
  <c r="W25" i="23"/>
  <c r="V24" i="23"/>
  <c r="W24" i="23"/>
  <c r="B30" i="36" a="1"/>
  <c r="B30" i="36"/>
  <c r="F20" i="36"/>
  <c r="B28" i="36" a="1"/>
  <c r="B28" i="36"/>
  <c r="B27" i="36" a="1"/>
  <c r="B27" i="36"/>
  <c r="K9" i="36"/>
  <c r="K6" i="36"/>
  <c r="K7" i="36"/>
  <c r="K14" i="36"/>
  <c r="K8" i="36"/>
  <c r="K13" i="36"/>
  <c r="K15" i="36"/>
  <c r="K12" i="36"/>
  <c r="K11" i="36"/>
  <c r="K10" i="36"/>
  <c r="U558" i="23"/>
  <c r="V558" i="23"/>
  <c r="W558" i="23"/>
  <c r="U547" i="23"/>
  <c r="V547" i="23"/>
  <c r="W547" i="23"/>
  <c r="U543" i="23"/>
  <c r="V543" i="23"/>
  <c r="W543" i="23"/>
  <c r="U539" i="23"/>
  <c r="V539" i="23"/>
  <c r="W539" i="23"/>
  <c r="U533" i="23"/>
  <c r="V533" i="23"/>
  <c r="W533" i="23"/>
  <c r="U529" i="23"/>
  <c r="V529" i="23"/>
  <c r="W529" i="23"/>
  <c r="U525" i="23"/>
  <c r="V525" i="23"/>
  <c r="W525" i="23"/>
  <c r="U521" i="23"/>
  <c r="V521" i="23"/>
  <c r="W521" i="23"/>
  <c r="U517" i="23"/>
  <c r="V517" i="23"/>
  <c r="W517" i="23"/>
  <c r="U513" i="23"/>
  <c r="V513" i="23"/>
  <c r="W513" i="23"/>
  <c r="U509" i="23"/>
  <c r="V509" i="23"/>
  <c r="W509" i="23"/>
  <c r="U505" i="23"/>
  <c r="V505" i="23"/>
  <c r="W505" i="23"/>
  <c r="U499" i="23"/>
  <c r="V499" i="23"/>
  <c r="W499" i="23"/>
  <c r="U495" i="23"/>
  <c r="V495" i="23"/>
  <c r="W495" i="23"/>
  <c r="U491" i="23"/>
  <c r="V491" i="23"/>
  <c r="W491" i="23"/>
  <c r="U487" i="23"/>
  <c r="V487" i="23"/>
  <c r="W487" i="23"/>
  <c r="U483" i="23"/>
  <c r="V483" i="23"/>
  <c r="W483" i="23"/>
  <c r="U479" i="23"/>
  <c r="V479" i="23"/>
  <c r="W479" i="23"/>
  <c r="U475" i="23"/>
  <c r="V475" i="23"/>
  <c r="W475" i="23"/>
  <c r="U471" i="23"/>
  <c r="V471" i="23"/>
  <c r="W471" i="23"/>
  <c r="U465" i="23"/>
  <c r="V465" i="23"/>
  <c r="W465" i="23"/>
  <c r="U461" i="23"/>
  <c r="V461" i="23"/>
  <c r="W461" i="23"/>
  <c r="U457" i="23"/>
  <c r="V457" i="23"/>
  <c r="W457" i="23"/>
  <c r="U453" i="23"/>
  <c r="V453" i="23"/>
  <c r="W453" i="23"/>
  <c r="U449" i="23"/>
  <c r="V449" i="23"/>
  <c r="W449" i="23"/>
  <c r="U445" i="23"/>
  <c r="V445" i="23"/>
  <c r="W445" i="23"/>
  <c r="U441" i="23"/>
  <c r="V441" i="23"/>
  <c r="W441" i="23"/>
  <c r="U437" i="23"/>
  <c r="V437" i="23"/>
  <c r="W437" i="23"/>
  <c r="U431" i="23"/>
  <c r="V431" i="23"/>
  <c r="W431" i="23"/>
  <c r="U427" i="23"/>
  <c r="V427" i="23"/>
  <c r="W427" i="23"/>
  <c r="U423" i="23"/>
  <c r="V423" i="23"/>
  <c r="W423" i="23"/>
  <c r="U419" i="23"/>
  <c r="V419" i="23"/>
  <c r="W419" i="23"/>
  <c r="U415" i="23"/>
  <c r="V415" i="23"/>
  <c r="W415" i="23"/>
  <c r="U411" i="23"/>
  <c r="V411" i="23"/>
  <c r="W411" i="23"/>
  <c r="U407" i="23"/>
  <c r="V407" i="23"/>
  <c r="W407" i="23"/>
  <c r="U403" i="23"/>
  <c r="V403" i="23"/>
  <c r="W403" i="23"/>
  <c r="U399" i="23"/>
  <c r="V399" i="23"/>
  <c r="W399" i="23"/>
  <c r="U393" i="23"/>
  <c r="V393" i="23"/>
  <c r="W393" i="23"/>
  <c r="U389" i="23"/>
  <c r="V389" i="23"/>
  <c r="W389" i="23"/>
  <c r="U385" i="23"/>
  <c r="V385" i="23"/>
  <c r="W385" i="23"/>
  <c r="U381" i="23"/>
  <c r="V381" i="23"/>
  <c r="W381" i="23"/>
  <c r="U377" i="23"/>
  <c r="V377" i="23"/>
  <c r="W377" i="23"/>
  <c r="U373" i="23"/>
  <c r="V373" i="23"/>
  <c r="W373" i="23"/>
  <c r="U369" i="23"/>
  <c r="V369" i="23"/>
  <c r="W369" i="23"/>
  <c r="U365" i="23"/>
  <c r="V365" i="23"/>
  <c r="W365" i="23"/>
  <c r="U359" i="23"/>
  <c r="V359" i="23"/>
  <c r="W359" i="23"/>
  <c r="U355" i="23"/>
  <c r="V355" i="23"/>
  <c r="W355" i="23"/>
  <c r="U351" i="23"/>
  <c r="V351" i="23"/>
  <c r="W351" i="23"/>
  <c r="U347" i="23"/>
  <c r="V347" i="23"/>
  <c r="W347" i="23"/>
  <c r="U343" i="23"/>
  <c r="V343" i="23"/>
  <c r="W343" i="23"/>
  <c r="U339" i="23"/>
  <c r="V339" i="23"/>
  <c r="W339" i="23"/>
  <c r="U335" i="23"/>
  <c r="V335" i="23"/>
  <c r="W335" i="23"/>
  <c r="U331" i="23"/>
  <c r="V331" i="23"/>
  <c r="W331" i="23"/>
  <c r="U325" i="23"/>
  <c r="V325" i="23"/>
  <c r="W325" i="23"/>
  <c r="U321" i="23"/>
  <c r="V321" i="23"/>
  <c r="W321" i="23"/>
  <c r="U317" i="23"/>
  <c r="V317" i="23"/>
  <c r="W317" i="23"/>
  <c r="U313" i="23"/>
  <c r="V313" i="23"/>
  <c r="W313" i="23"/>
  <c r="U309" i="23"/>
  <c r="V309" i="23"/>
  <c r="W309" i="23"/>
  <c r="U305" i="23"/>
  <c r="V305" i="23"/>
  <c r="W305" i="23"/>
  <c r="U301" i="23"/>
  <c r="V301" i="23"/>
  <c r="W301" i="23"/>
  <c r="U297" i="23"/>
  <c r="V297" i="23"/>
  <c r="W297" i="23"/>
  <c r="U291" i="23"/>
  <c r="V291" i="23"/>
  <c r="W291" i="23"/>
  <c r="U287" i="23"/>
  <c r="V287" i="23"/>
  <c r="W287" i="23"/>
  <c r="U283" i="23"/>
  <c r="V283" i="23"/>
  <c r="W283" i="23"/>
  <c r="U279" i="23"/>
  <c r="V279" i="23"/>
  <c r="W279" i="23"/>
  <c r="U275" i="23"/>
  <c r="V275" i="23"/>
  <c r="W275" i="23"/>
  <c r="U271" i="23"/>
  <c r="V271" i="23"/>
  <c r="W271" i="23"/>
  <c r="U267" i="23"/>
  <c r="V267" i="23"/>
  <c r="W267" i="23"/>
  <c r="U263" i="23"/>
  <c r="V263" i="23"/>
  <c r="W263" i="23"/>
  <c r="U259" i="23"/>
  <c r="V259" i="23"/>
  <c r="W259" i="23"/>
  <c r="U253" i="23"/>
  <c r="V253" i="23"/>
  <c r="W253" i="23"/>
  <c r="U249" i="23"/>
  <c r="V249" i="23"/>
  <c r="W249" i="23"/>
  <c r="U245" i="23"/>
  <c r="V245" i="23"/>
  <c r="W245" i="23"/>
  <c r="U241" i="23"/>
  <c r="V241" i="23"/>
  <c r="W241" i="23"/>
  <c r="U237" i="23"/>
  <c r="V237" i="23"/>
  <c r="W237" i="23"/>
  <c r="U233" i="23"/>
  <c r="V233" i="23"/>
  <c r="W233" i="23"/>
  <c r="U229" i="23"/>
  <c r="V229" i="23"/>
  <c r="W229" i="23"/>
  <c r="U225" i="23"/>
  <c r="V225" i="23"/>
  <c r="W225" i="23"/>
  <c r="U219" i="23"/>
  <c r="V219" i="23"/>
  <c r="W219" i="23"/>
  <c r="U215" i="23"/>
  <c r="V215" i="23"/>
  <c r="W215" i="23"/>
  <c r="U211" i="23"/>
  <c r="V211" i="23"/>
  <c r="W211" i="23"/>
  <c r="U207" i="23"/>
  <c r="V207" i="23"/>
  <c r="W207" i="23"/>
  <c r="U203" i="23"/>
  <c r="V203" i="23"/>
  <c r="W203" i="23"/>
  <c r="U199" i="23"/>
  <c r="V199" i="23"/>
  <c r="W199" i="23"/>
  <c r="U195" i="23"/>
  <c r="V195" i="23"/>
  <c r="W195" i="23"/>
  <c r="U191" i="23"/>
  <c r="V191" i="23"/>
  <c r="W191" i="23"/>
  <c r="U185" i="23"/>
  <c r="V185" i="23"/>
  <c r="W185" i="23"/>
  <c r="U181" i="23"/>
  <c r="V181" i="23"/>
  <c r="W181" i="23"/>
  <c r="U177" i="23"/>
  <c r="V177" i="23"/>
  <c r="W177" i="23"/>
  <c r="U173" i="23"/>
  <c r="V173" i="23"/>
  <c r="W173" i="23"/>
  <c r="U169" i="23"/>
  <c r="V169" i="23"/>
  <c r="W169" i="23"/>
  <c r="U165" i="23"/>
  <c r="V165" i="23"/>
  <c r="W165" i="23"/>
  <c r="U161" i="23"/>
  <c r="V161" i="23"/>
  <c r="W161" i="23"/>
  <c r="U157" i="23"/>
  <c r="V157" i="23"/>
  <c r="W157" i="23"/>
  <c r="U151" i="23"/>
  <c r="V151" i="23"/>
  <c r="W151" i="23"/>
  <c r="U147" i="23"/>
  <c r="V147" i="23"/>
  <c r="W147" i="23"/>
  <c r="U143" i="23"/>
  <c r="V143" i="23"/>
  <c r="W143" i="23"/>
  <c r="U139" i="23"/>
  <c r="V139" i="23"/>
  <c r="W139" i="23"/>
  <c r="U135" i="23"/>
  <c r="V135" i="23"/>
  <c r="W135" i="23"/>
  <c r="U131" i="23"/>
  <c r="V131" i="23"/>
  <c r="W131" i="23"/>
  <c r="U127" i="23"/>
  <c r="V127" i="23"/>
  <c r="W127" i="23"/>
  <c r="U123" i="23"/>
  <c r="V123" i="23"/>
  <c r="W123" i="23"/>
  <c r="U119" i="23"/>
  <c r="V119" i="23"/>
  <c r="W119" i="23"/>
  <c r="U113" i="23"/>
  <c r="V113" i="23"/>
  <c r="W113" i="23"/>
  <c r="U109" i="23"/>
  <c r="V109" i="23"/>
  <c r="W109" i="23"/>
  <c r="U105" i="23"/>
  <c r="V105" i="23"/>
  <c r="W105" i="23"/>
  <c r="U101" i="23"/>
  <c r="V101" i="23"/>
  <c r="W101" i="23"/>
  <c r="U97" i="23"/>
  <c r="V97" i="23"/>
  <c r="W97" i="23"/>
  <c r="U93" i="23"/>
  <c r="V93" i="23"/>
  <c r="W93" i="23"/>
  <c r="U89" i="23"/>
  <c r="V89" i="23"/>
  <c r="W89" i="23"/>
  <c r="U85" i="23"/>
  <c r="V85" i="23"/>
  <c r="W85" i="23"/>
  <c r="U79" i="23"/>
  <c r="U75" i="23"/>
  <c r="U71" i="23"/>
  <c r="U67" i="23"/>
  <c r="U63" i="23"/>
  <c r="U59" i="23"/>
  <c r="U55" i="23"/>
  <c r="U51" i="23"/>
  <c r="U571" i="23"/>
  <c r="V571" i="23"/>
  <c r="W571" i="23"/>
  <c r="U563" i="23"/>
  <c r="V563" i="23"/>
  <c r="W563" i="23"/>
  <c r="U551" i="23"/>
  <c r="V551" i="23"/>
  <c r="W551" i="23"/>
  <c r="S16" i="23"/>
  <c r="T16" i="23"/>
  <c r="Q16" i="23"/>
  <c r="R16" i="23"/>
  <c r="Q17" i="23"/>
  <c r="R17" i="23"/>
  <c r="U17" i="23"/>
  <c r="Q14" i="23"/>
  <c r="R14" i="23"/>
  <c r="Q15" i="23"/>
  <c r="R15" i="23"/>
  <c r="U16" i="23"/>
  <c r="S14" i="23"/>
  <c r="T14" i="23"/>
  <c r="T15" i="23"/>
  <c r="U204" i="23"/>
  <c r="V204" i="23"/>
  <c r="W204" i="23"/>
  <c r="U246" i="23"/>
  <c r="V246" i="23"/>
  <c r="W246" i="23"/>
  <c r="U264" i="23"/>
  <c r="V264" i="23"/>
  <c r="W264" i="23"/>
  <c r="U276" i="23"/>
  <c r="V276" i="23"/>
  <c r="W276" i="23"/>
  <c r="U294" i="23"/>
  <c r="V294" i="23"/>
  <c r="W294" i="23"/>
  <c r="U555" i="23"/>
  <c r="V555" i="23"/>
  <c r="W555" i="23"/>
  <c r="U559" i="23"/>
  <c r="V559" i="23"/>
  <c r="W559" i="23"/>
  <c r="U196" i="23"/>
  <c r="V196" i="23"/>
  <c r="W196" i="23"/>
  <c r="U220" i="23"/>
  <c r="V220" i="23"/>
  <c r="W220" i="23"/>
  <c r="U226" i="23"/>
  <c r="V226" i="23"/>
  <c r="W226" i="23"/>
  <c r="U238" i="23"/>
  <c r="V238" i="23"/>
  <c r="W238" i="23"/>
  <c r="U254" i="23"/>
  <c r="V254" i="23"/>
  <c r="W254" i="23"/>
  <c r="U284" i="23"/>
  <c r="V284" i="23"/>
  <c r="W284" i="23"/>
  <c r="U302" i="23"/>
  <c r="V302" i="23"/>
  <c r="W302" i="23"/>
  <c r="U306" i="23"/>
  <c r="V306" i="23"/>
  <c r="W306" i="23"/>
  <c r="U326" i="23"/>
  <c r="V326" i="23"/>
  <c r="W326" i="23"/>
  <c r="U390" i="23"/>
  <c r="V390" i="23"/>
  <c r="W390" i="23"/>
  <c r="U567" i="23"/>
  <c r="V567" i="23"/>
  <c r="W567" i="23"/>
  <c r="U62" i="23"/>
  <c r="U66" i="23"/>
  <c r="U70" i="23"/>
  <c r="U74" i="23"/>
  <c r="U78" i="23"/>
  <c r="U84" i="23"/>
  <c r="V84" i="23"/>
  <c r="W84" i="23"/>
  <c r="U88" i="23"/>
  <c r="V88" i="23"/>
  <c r="W88" i="23"/>
  <c r="U92" i="23"/>
  <c r="V92" i="23"/>
  <c r="W92" i="23"/>
  <c r="U96" i="23"/>
  <c r="V96" i="23"/>
  <c r="W96" i="23"/>
  <c r="U100" i="23"/>
  <c r="V100" i="23"/>
  <c r="W100" i="23"/>
  <c r="U104" i="23"/>
  <c r="V104" i="23"/>
  <c r="W104" i="23"/>
  <c r="U108" i="23"/>
  <c r="V108" i="23"/>
  <c r="W108" i="23"/>
  <c r="U112" i="23"/>
  <c r="V112" i="23"/>
  <c r="W112" i="23"/>
  <c r="U116" i="23"/>
  <c r="V116" i="23"/>
  <c r="W116" i="23"/>
  <c r="U122" i="23"/>
  <c r="V122" i="23"/>
  <c r="W122" i="23"/>
  <c r="U126" i="23"/>
  <c r="V126" i="23"/>
  <c r="W126" i="23"/>
  <c r="U130" i="23"/>
  <c r="V130" i="23"/>
  <c r="W130" i="23"/>
  <c r="U134" i="23"/>
  <c r="V134" i="23"/>
  <c r="W134" i="23"/>
  <c r="U138" i="23"/>
  <c r="V138" i="23"/>
  <c r="W138" i="23"/>
  <c r="U142" i="23"/>
  <c r="V142" i="23"/>
  <c r="W142" i="23"/>
  <c r="U146" i="23"/>
  <c r="V146" i="23"/>
  <c r="W146" i="23"/>
  <c r="U150" i="23"/>
  <c r="V150" i="23"/>
  <c r="W150" i="23"/>
  <c r="U156" i="23"/>
  <c r="V156" i="23"/>
  <c r="W156" i="23"/>
  <c r="U160" i="23"/>
  <c r="V160" i="23"/>
  <c r="W160" i="23"/>
  <c r="U164" i="23"/>
  <c r="V164" i="23"/>
  <c r="W164" i="23"/>
  <c r="U168" i="23"/>
  <c r="V168" i="23"/>
  <c r="W168" i="23"/>
  <c r="U172" i="23"/>
  <c r="V172" i="23"/>
  <c r="W172" i="23"/>
  <c r="U176" i="23"/>
  <c r="V176" i="23"/>
  <c r="W176" i="23"/>
  <c r="U180" i="23"/>
  <c r="V180" i="23"/>
  <c r="W180" i="23"/>
  <c r="U184" i="23"/>
  <c r="V184" i="23"/>
  <c r="W184" i="23"/>
  <c r="U190" i="23"/>
  <c r="V190" i="23"/>
  <c r="W190" i="23"/>
  <c r="U194" i="23"/>
  <c r="V194" i="23"/>
  <c r="W194" i="23"/>
  <c r="U198" i="23"/>
  <c r="V198" i="23"/>
  <c r="W198" i="23"/>
  <c r="U202" i="23"/>
  <c r="V202" i="23"/>
  <c r="W202" i="23"/>
  <c r="U206" i="23"/>
  <c r="V206" i="23"/>
  <c r="W206" i="23"/>
  <c r="U496" i="23"/>
  <c r="V496" i="23"/>
  <c r="W496" i="23"/>
  <c r="U548" i="23"/>
  <c r="V548" i="23"/>
  <c r="W548" i="23"/>
  <c r="U438" i="23"/>
  <c r="V438" i="23"/>
  <c r="W438" i="23"/>
  <c r="U522" i="23"/>
  <c r="V522" i="23"/>
  <c r="W522" i="23"/>
  <c r="U210" i="23"/>
  <c r="V210" i="23"/>
  <c r="W210" i="23"/>
  <c r="U214" i="23"/>
  <c r="V214" i="23"/>
  <c r="W214" i="23"/>
  <c r="U218" i="23"/>
  <c r="V218" i="23"/>
  <c r="W218" i="23"/>
  <c r="U224" i="23"/>
  <c r="V224" i="23"/>
  <c r="W224" i="23"/>
  <c r="U228" i="23"/>
  <c r="V228" i="23"/>
  <c r="W228" i="23"/>
  <c r="U232" i="23"/>
  <c r="V232" i="23"/>
  <c r="W232" i="23"/>
  <c r="U236" i="23"/>
  <c r="V236" i="23"/>
  <c r="W236" i="23"/>
  <c r="U240" i="23"/>
  <c r="V240" i="23"/>
  <c r="W240" i="23"/>
  <c r="U244" i="23"/>
  <c r="V244" i="23"/>
  <c r="W244" i="23"/>
  <c r="U248" i="23"/>
  <c r="V248" i="23"/>
  <c r="W248" i="23"/>
  <c r="U252" i="23"/>
  <c r="V252" i="23"/>
  <c r="W252" i="23"/>
  <c r="U256" i="23"/>
  <c r="V256" i="23"/>
  <c r="W256" i="23"/>
  <c r="U262" i="23"/>
  <c r="V262" i="23"/>
  <c r="W262" i="23"/>
  <c r="U266" i="23"/>
  <c r="V266" i="23"/>
  <c r="W266" i="23"/>
  <c r="U270" i="23"/>
  <c r="V270" i="23"/>
  <c r="W270" i="23"/>
  <c r="U274" i="23"/>
  <c r="V274" i="23"/>
  <c r="W274" i="23"/>
  <c r="U278" i="23"/>
  <c r="V278" i="23"/>
  <c r="W278" i="23"/>
  <c r="U282" i="23"/>
  <c r="V282" i="23"/>
  <c r="W282" i="23"/>
  <c r="U286" i="23"/>
  <c r="V286" i="23"/>
  <c r="W286" i="23"/>
  <c r="U290" i="23"/>
  <c r="V290" i="23"/>
  <c r="W290" i="23"/>
  <c r="U296" i="23"/>
  <c r="V296" i="23"/>
  <c r="W296" i="23"/>
  <c r="U300" i="23"/>
  <c r="V300" i="23"/>
  <c r="W300" i="23"/>
  <c r="U304" i="23"/>
  <c r="V304" i="23"/>
  <c r="W304" i="23"/>
  <c r="U308" i="23"/>
  <c r="V308" i="23"/>
  <c r="W308" i="23"/>
  <c r="U312" i="23"/>
  <c r="V312" i="23"/>
  <c r="W312" i="23"/>
  <c r="U316" i="23"/>
  <c r="V316" i="23"/>
  <c r="W316" i="23"/>
  <c r="U320" i="23"/>
  <c r="V320" i="23"/>
  <c r="W320" i="23"/>
  <c r="U324" i="23"/>
  <c r="V324" i="23"/>
  <c r="W324" i="23"/>
  <c r="U330" i="23"/>
  <c r="V330" i="23"/>
  <c r="W330" i="23"/>
  <c r="U334" i="23"/>
  <c r="V334" i="23"/>
  <c r="W334" i="23"/>
  <c r="U338" i="23"/>
  <c r="V338" i="23"/>
  <c r="W338" i="23"/>
  <c r="U342" i="23"/>
  <c r="V342" i="23"/>
  <c r="W342" i="23"/>
  <c r="U346" i="23"/>
  <c r="V346" i="23"/>
  <c r="W346" i="23"/>
  <c r="U350" i="23"/>
  <c r="V350" i="23"/>
  <c r="W350" i="23"/>
  <c r="U354" i="23"/>
  <c r="V354" i="23"/>
  <c r="W354" i="23"/>
  <c r="U358" i="23"/>
  <c r="V358" i="23"/>
  <c r="W358" i="23"/>
  <c r="U364" i="23"/>
  <c r="V364" i="23"/>
  <c r="W364" i="23"/>
  <c r="U368" i="23"/>
  <c r="V368" i="23"/>
  <c r="W368" i="23"/>
  <c r="U372" i="23"/>
  <c r="V372" i="23"/>
  <c r="W372" i="23"/>
  <c r="U376" i="23"/>
  <c r="V376" i="23"/>
  <c r="W376" i="23"/>
  <c r="U380" i="23"/>
  <c r="V380" i="23"/>
  <c r="W380" i="23"/>
  <c r="U384" i="23"/>
  <c r="V384" i="23"/>
  <c r="W384" i="23"/>
  <c r="U388" i="23"/>
  <c r="V388" i="23"/>
  <c r="W388" i="23"/>
  <c r="U392" i="23"/>
  <c r="V392" i="23"/>
  <c r="W392" i="23"/>
  <c r="U396" i="23"/>
  <c r="V396" i="23"/>
  <c r="W396" i="23"/>
  <c r="U402" i="23"/>
  <c r="V402" i="23"/>
  <c r="W402" i="23"/>
  <c r="U406" i="23"/>
  <c r="V406" i="23"/>
  <c r="W406" i="23"/>
  <c r="U410" i="23"/>
  <c r="V410" i="23"/>
  <c r="W410" i="23"/>
  <c r="U414" i="23"/>
  <c r="V414" i="23"/>
  <c r="W414" i="23"/>
  <c r="U418" i="23"/>
  <c r="V418" i="23"/>
  <c r="W418" i="23"/>
  <c r="U422" i="23"/>
  <c r="V422" i="23"/>
  <c r="W422" i="23"/>
  <c r="U426" i="23"/>
  <c r="V426" i="23"/>
  <c r="W426" i="23"/>
  <c r="U430" i="23"/>
  <c r="V430" i="23"/>
  <c r="W430" i="23"/>
  <c r="U436" i="23"/>
  <c r="V436" i="23"/>
  <c r="W436" i="23"/>
  <c r="U440" i="23"/>
  <c r="V440" i="23"/>
  <c r="W440" i="23"/>
  <c r="U444" i="23"/>
  <c r="V444" i="23"/>
  <c r="W444" i="23"/>
  <c r="U448" i="23"/>
  <c r="V448" i="23"/>
  <c r="W448" i="23"/>
  <c r="U452" i="23"/>
  <c r="V452" i="23"/>
  <c r="W452" i="23"/>
  <c r="U456" i="23"/>
  <c r="V456" i="23"/>
  <c r="W456" i="23"/>
  <c r="U460" i="23"/>
  <c r="V460" i="23"/>
  <c r="W460" i="23"/>
  <c r="U464" i="23"/>
  <c r="V464" i="23"/>
  <c r="W464" i="23"/>
  <c r="U470" i="23"/>
  <c r="V470" i="23"/>
  <c r="W470" i="23"/>
  <c r="U474" i="23"/>
  <c r="V474" i="23"/>
  <c r="W474" i="23"/>
  <c r="U478" i="23"/>
  <c r="V478" i="23"/>
  <c r="W478" i="23"/>
  <c r="U482" i="23"/>
  <c r="V482" i="23"/>
  <c r="W482" i="23"/>
  <c r="U486" i="23"/>
  <c r="V486" i="23"/>
  <c r="W486" i="23"/>
  <c r="U490" i="23"/>
  <c r="V490" i="23"/>
  <c r="W490" i="23"/>
  <c r="U494" i="23"/>
  <c r="V494" i="23"/>
  <c r="W494" i="23"/>
  <c r="U498" i="23"/>
  <c r="V498" i="23"/>
  <c r="W498" i="23"/>
  <c r="U504" i="23"/>
  <c r="V504" i="23"/>
  <c r="W504" i="23"/>
  <c r="U508" i="23"/>
  <c r="V508" i="23"/>
  <c r="W508" i="23"/>
  <c r="U512" i="23"/>
  <c r="V512" i="23"/>
  <c r="W512" i="23"/>
  <c r="U516" i="23"/>
  <c r="V516" i="23"/>
  <c r="W516" i="23"/>
  <c r="U520" i="23"/>
  <c r="V520" i="23"/>
  <c r="W520" i="23"/>
  <c r="U524" i="23"/>
  <c r="V524" i="23"/>
  <c r="W524" i="23"/>
  <c r="U528" i="23"/>
  <c r="V528" i="23"/>
  <c r="W528" i="23"/>
  <c r="U532" i="23"/>
  <c r="V532" i="23"/>
  <c r="W532" i="23"/>
  <c r="U536" i="23"/>
  <c r="V536" i="23"/>
  <c r="W536" i="23"/>
  <c r="U542" i="23"/>
  <c r="V542" i="23"/>
  <c r="W542" i="23"/>
  <c r="U546" i="23"/>
  <c r="V546" i="23"/>
  <c r="W546" i="23"/>
  <c r="U550" i="23"/>
  <c r="V550" i="23"/>
  <c r="W550" i="23"/>
  <c r="U554" i="23"/>
  <c r="V554" i="23"/>
  <c r="W554" i="23"/>
  <c r="U562" i="23"/>
  <c r="V562" i="23"/>
  <c r="W562" i="23"/>
  <c r="U566" i="23"/>
  <c r="V566" i="23"/>
  <c r="W566" i="23"/>
  <c r="U570" i="23"/>
  <c r="V570" i="23"/>
  <c r="W570" i="23"/>
  <c r="U234" i="23"/>
  <c r="V234" i="23"/>
  <c r="W234" i="23"/>
  <c r="U250" i="23"/>
  <c r="V250" i="23"/>
  <c r="W250" i="23"/>
  <c r="U260" i="23"/>
  <c r="V260" i="23"/>
  <c r="W260" i="23"/>
  <c r="U280" i="23"/>
  <c r="V280" i="23"/>
  <c r="W280" i="23"/>
  <c r="U288" i="23"/>
  <c r="V288" i="23"/>
  <c r="W288" i="23"/>
  <c r="U322" i="23"/>
  <c r="V322" i="23"/>
  <c r="W322" i="23"/>
  <c r="U332" i="23"/>
  <c r="V332" i="23"/>
  <c r="W332" i="23"/>
  <c r="U344" i="23"/>
  <c r="V344" i="23"/>
  <c r="W344" i="23"/>
  <c r="U360" i="23"/>
  <c r="V360" i="23"/>
  <c r="W360" i="23"/>
  <c r="U370" i="23"/>
  <c r="V370" i="23"/>
  <c r="W370" i="23"/>
  <c r="U374" i="23"/>
  <c r="V374" i="23"/>
  <c r="W374" i="23"/>
  <c r="U400" i="23"/>
  <c r="V400" i="23"/>
  <c r="W400" i="23"/>
  <c r="U412" i="23"/>
  <c r="V412" i="23"/>
  <c r="W412" i="23"/>
  <c r="U428" i="23"/>
  <c r="V428" i="23"/>
  <c r="W428" i="23"/>
  <c r="U442" i="23"/>
  <c r="V442" i="23"/>
  <c r="W442" i="23"/>
  <c r="U458" i="23"/>
  <c r="V458" i="23"/>
  <c r="W458" i="23"/>
  <c r="U466" i="23"/>
  <c r="V466" i="23"/>
  <c r="W466" i="23"/>
  <c r="U472" i="23"/>
  <c r="V472" i="23"/>
  <c r="W472" i="23"/>
  <c r="U488" i="23"/>
  <c r="V488" i="23"/>
  <c r="W488" i="23"/>
  <c r="U514" i="23"/>
  <c r="V514" i="23"/>
  <c r="W514" i="23"/>
  <c r="U564" i="23"/>
  <c r="V564" i="23"/>
  <c r="W564" i="23"/>
  <c r="U49" i="23"/>
  <c r="U53" i="23"/>
  <c r="U57" i="23"/>
  <c r="U61" i="23"/>
  <c r="U65" i="23"/>
  <c r="U69" i="23"/>
  <c r="U73" i="23"/>
  <c r="U77" i="23"/>
  <c r="U81" i="23"/>
  <c r="V81" i="23"/>
  <c r="W81" i="23"/>
  <c r="U87" i="23"/>
  <c r="V87" i="23"/>
  <c r="W87" i="23"/>
  <c r="U91" i="23"/>
  <c r="V91" i="23"/>
  <c r="W91" i="23"/>
  <c r="U95" i="23"/>
  <c r="V95" i="23"/>
  <c r="W95" i="23"/>
  <c r="U99" i="23"/>
  <c r="V99" i="23"/>
  <c r="W99" i="23"/>
  <c r="U103" i="23"/>
  <c r="V103" i="23"/>
  <c r="W103" i="23"/>
  <c r="U107" i="23"/>
  <c r="V107" i="23"/>
  <c r="W107" i="23"/>
  <c r="U111" i="23"/>
  <c r="V111" i="23"/>
  <c r="W111" i="23"/>
  <c r="U115" i="23"/>
  <c r="V115" i="23"/>
  <c r="W115" i="23"/>
  <c r="U121" i="23"/>
  <c r="V121" i="23"/>
  <c r="W121" i="23"/>
  <c r="U125" i="23"/>
  <c r="V125" i="23"/>
  <c r="W125" i="23"/>
  <c r="U129" i="23"/>
  <c r="V129" i="23"/>
  <c r="W129" i="23"/>
  <c r="U133" i="23"/>
  <c r="V133" i="23"/>
  <c r="W133" i="23"/>
  <c r="U137" i="23"/>
  <c r="V137" i="23"/>
  <c r="W137" i="23"/>
  <c r="U141" i="23"/>
  <c r="V141" i="23"/>
  <c r="W141" i="23"/>
  <c r="U145" i="23"/>
  <c r="V145" i="23"/>
  <c r="W145" i="23"/>
  <c r="U149" i="23"/>
  <c r="V149" i="23"/>
  <c r="W149" i="23"/>
  <c r="U155" i="23"/>
  <c r="V155" i="23"/>
  <c r="W155" i="23"/>
  <c r="U159" i="23"/>
  <c r="V159" i="23"/>
  <c r="W159" i="23"/>
  <c r="U163" i="23"/>
  <c r="V163" i="23"/>
  <c r="W163" i="23"/>
  <c r="U167" i="23"/>
  <c r="V167" i="23"/>
  <c r="W167" i="23"/>
  <c r="U171" i="23"/>
  <c r="V171" i="23"/>
  <c r="W171" i="23"/>
  <c r="U175" i="23"/>
  <c r="V175" i="23"/>
  <c r="W175" i="23"/>
  <c r="U179" i="23"/>
  <c r="V179" i="23"/>
  <c r="W179" i="23"/>
  <c r="U183" i="23"/>
  <c r="V183" i="23"/>
  <c r="W183" i="23"/>
  <c r="U189" i="23"/>
  <c r="V189" i="23"/>
  <c r="W189" i="23"/>
  <c r="U193" i="23"/>
  <c r="V193" i="23"/>
  <c r="W193" i="23"/>
  <c r="U197" i="23"/>
  <c r="V197" i="23"/>
  <c r="W197" i="23"/>
  <c r="U201" i="23"/>
  <c r="V201" i="23"/>
  <c r="W201" i="23"/>
  <c r="U205" i="23"/>
  <c r="V205" i="23"/>
  <c r="W205" i="23"/>
  <c r="U209" i="23"/>
  <c r="V209" i="23"/>
  <c r="W209" i="23"/>
  <c r="U213" i="23"/>
  <c r="V213" i="23"/>
  <c r="W213" i="23"/>
  <c r="U217" i="23"/>
  <c r="V217" i="23"/>
  <c r="W217" i="23"/>
  <c r="U221" i="23"/>
  <c r="V221" i="23"/>
  <c r="W221" i="23"/>
  <c r="U227" i="23"/>
  <c r="V227" i="23"/>
  <c r="W227" i="23"/>
  <c r="U231" i="23"/>
  <c r="V231" i="23"/>
  <c r="W231" i="23"/>
  <c r="U235" i="23"/>
  <c r="V235" i="23"/>
  <c r="W235" i="23"/>
  <c r="U239" i="23"/>
  <c r="V239" i="23"/>
  <c r="W239" i="23"/>
  <c r="U243" i="23"/>
  <c r="V243" i="23"/>
  <c r="W243" i="23"/>
  <c r="U247" i="23"/>
  <c r="V247" i="23"/>
  <c r="W247" i="23"/>
  <c r="U251" i="23"/>
  <c r="V251" i="23"/>
  <c r="W251" i="23"/>
  <c r="U255" i="23"/>
  <c r="V255" i="23"/>
  <c r="W255" i="23"/>
  <c r="U261" i="23"/>
  <c r="V261" i="23"/>
  <c r="W261" i="23"/>
  <c r="U265" i="23"/>
  <c r="V265" i="23"/>
  <c r="W265" i="23"/>
  <c r="U269" i="23"/>
  <c r="V269" i="23"/>
  <c r="W269" i="23"/>
  <c r="U273" i="23"/>
  <c r="V273" i="23"/>
  <c r="W273" i="23"/>
  <c r="U277" i="23"/>
  <c r="V277" i="23"/>
  <c r="W277" i="23"/>
  <c r="U281" i="23"/>
  <c r="V281" i="23"/>
  <c r="W281" i="23"/>
  <c r="U285" i="23"/>
  <c r="V285" i="23"/>
  <c r="W285" i="23"/>
  <c r="U289" i="23"/>
  <c r="V289" i="23"/>
  <c r="W289" i="23"/>
  <c r="U295" i="23"/>
  <c r="V295" i="23"/>
  <c r="W295" i="23"/>
  <c r="U299" i="23"/>
  <c r="V299" i="23"/>
  <c r="W299" i="23"/>
  <c r="U303" i="23"/>
  <c r="V303" i="23"/>
  <c r="W303" i="23"/>
  <c r="U307" i="23"/>
  <c r="V307" i="23"/>
  <c r="W307" i="23"/>
  <c r="U311" i="23"/>
  <c r="V311" i="23"/>
  <c r="W311" i="23"/>
  <c r="U315" i="23"/>
  <c r="V315" i="23"/>
  <c r="W315" i="23"/>
  <c r="U319" i="23"/>
  <c r="V319" i="23"/>
  <c r="W319" i="23"/>
  <c r="U323" i="23"/>
  <c r="V323" i="23"/>
  <c r="W323" i="23"/>
  <c r="U329" i="23"/>
  <c r="V329" i="23"/>
  <c r="W329" i="23"/>
  <c r="U333" i="23"/>
  <c r="V333" i="23"/>
  <c r="W333" i="23"/>
  <c r="U337" i="23"/>
  <c r="V337" i="23"/>
  <c r="W337" i="23"/>
  <c r="U341" i="23"/>
  <c r="V341" i="23"/>
  <c r="W341" i="23"/>
  <c r="U345" i="23"/>
  <c r="V345" i="23"/>
  <c r="W345" i="23"/>
  <c r="U349" i="23"/>
  <c r="V349" i="23"/>
  <c r="W349" i="23"/>
  <c r="U353" i="23"/>
  <c r="V353" i="23"/>
  <c r="W353" i="23"/>
  <c r="U357" i="23"/>
  <c r="V357" i="23"/>
  <c r="W357" i="23"/>
  <c r="U361" i="23"/>
  <c r="V361" i="23"/>
  <c r="W361" i="23"/>
  <c r="U367" i="23"/>
  <c r="V367" i="23"/>
  <c r="W367" i="23"/>
  <c r="U371" i="23"/>
  <c r="V371" i="23"/>
  <c r="W371" i="23"/>
  <c r="U375" i="23"/>
  <c r="V375" i="23"/>
  <c r="W375" i="23"/>
  <c r="U379" i="23"/>
  <c r="V379" i="23"/>
  <c r="W379" i="23"/>
  <c r="U383" i="23"/>
  <c r="V383" i="23"/>
  <c r="W383" i="23"/>
  <c r="U387" i="23"/>
  <c r="V387" i="23"/>
  <c r="W387" i="23"/>
  <c r="U391" i="23"/>
  <c r="V391" i="23"/>
  <c r="W391" i="23"/>
  <c r="U395" i="23"/>
  <c r="V395" i="23"/>
  <c r="W395" i="23"/>
  <c r="U401" i="23"/>
  <c r="V401" i="23"/>
  <c r="W401" i="23"/>
  <c r="U405" i="23"/>
  <c r="V405" i="23"/>
  <c r="W405" i="23"/>
  <c r="U409" i="23"/>
  <c r="V409" i="23"/>
  <c r="W409" i="23"/>
  <c r="U413" i="23"/>
  <c r="V413" i="23"/>
  <c r="W413" i="23"/>
  <c r="U417" i="23"/>
  <c r="V417" i="23"/>
  <c r="W417" i="23"/>
  <c r="U421" i="23"/>
  <c r="V421" i="23"/>
  <c r="W421" i="23"/>
  <c r="U425" i="23"/>
  <c r="V425" i="23"/>
  <c r="W425" i="23"/>
  <c r="U429" i="23"/>
  <c r="V429" i="23"/>
  <c r="W429" i="23"/>
  <c r="U435" i="23"/>
  <c r="V435" i="23"/>
  <c r="W435" i="23"/>
  <c r="U439" i="23"/>
  <c r="V439" i="23"/>
  <c r="W439" i="23"/>
  <c r="U443" i="23"/>
  <c r="V443" i="23"/>
  <c r="W443" i="23"/>
  <c r="U447" i="23"/>
  <c r="V447" i="23"/>
  <c r="W447" i="23"/>
  <c r="U451" i="23"/>
  <c r="V451" i="23"/>
  <c r="W451" i="23"/>
  <c r="U455" i="23"/>
  <c r="V455" i="23"/>
  <c r="W455" i="23"/>
  <c r="U459" i="23"/>
  <c r="V459" i="23"/>
  <c r="W459" i="23"/>
  <c r="U463" i="23"/>
  <c r="V463" i="23"/>
  <c r="W463" i="23"/>
  <c r="U469" i="23"/>
  <c r="V469" i="23"/>
  <c r="W469" i="23"/>
  <c r="U473" i="23"/>
  <c r="V473" i="23"/>
  <c r="W473" i="23"/>
  <c r="U477" i="23"/>
  <c r="V477" i="23"/>
  <c r="W477" i="23"/>
  <c r="U481" i="23"/>
  <c r="V481" i="23"/>
  <c r="W481" i="23"/>
  <c r="U485" i="23"/>
  <c r="V485" i="23"/>
  <c r="W485" i="23"/>
  <c r="U489" i="23"/>
  <c r="V489" i="23"/>
  <c r="W489" i="23"/>
  <c r="U493" i="23"/>
  <c r="V493" i="23"/>
  <c r="W493" i="23"/>
  <c r="U497" i="23"/>
  <c r="V497" i="23"/>
  <c r="W497" i="23"/>
  <c r="U501" i="23"/>
  <c r="V501" i="23"/>
  <c r="W501" i="23"/>
  <c r="U507" i="23"/>
  <c r="V507" i="23"/>
  <c r="W507" i="23"/>
  <c r="U511" i="23"/>
  <c r="V511" i="23"/>
  <c r="W511" i="23"/>
  <c r="U515" i="23"/>
  <c r="V515" i="23"/>
  <c r="W515" i="23"/>
  <c r="U519" i="23"/>
  <c r="V519" i="23"/>
  <c r="W519" i="23"/>
  <c r="U523" i="23"/>
  <c r="V523" i="23"/>
  <c r="W523" i="23"/>
  <c r="U527" i="23"/>
  <c r="V527" i="23"/>
  <c r="W527" i="23"/>
  <c r="U531" i="23"/>
  <c r="V531" i="23"/>
  <c r="W531" i="23"/>
  <c r="U535" i="23"/>
  <c r="V535" i="23"/>
  <c r="W535" i="23"/>
  <c r="U541" i="23"/>
  <c r="V541" i="23"/>
  <c r="W541" i="23"/>
  <c r="U545" i="23"/>
  <c r="V545" i="23"/>
  <c r="W545" i="23"/>
  <c r="U549" i="23"/>
  <c r="V549" i="23"/>
  <c r="W549" i="23"/>
  <c r="U553" i="23"/>
  <c r="V553" i="23"/>
  <c r="W553" i="23"/>
  <c r="U557" i="23"/>
  <c r="V557" i="23"/>
  <c r="W557" i="23"/>
  <c r="U561" i="23"/>
  <c r="V561" i="23"/>
  <c r="W561" i="23"/>
  <c r="U565" i="23"/>
  <c r="V565" i="23"/>
  <c r="W565" i="23"/>
  <c r="U569" i="23"/>
  <c r="V569" i="23"/>
  <c r="W569" i="23"/>
  <c r="U52" i="23"/>
  <c r="U60" i="23"/>
  <c r="U68" i="23"/>
  <c r="U72" i="23"/>
  <c r="U76" i="23"/>
  <c r="U80" i="23"/>
  <c r="U86" i="23"/>
  <c r="V86" i="23"/>
  <c r="W86" i="23"/>
  <c r="U90" i="23"/>
  <c r="V90" i="23"/>
  <c r="W90" i="23"/>
  <c r="U94" i="23"/>
  <c r="V94" i="23"/>
  <c r="W94" i="23"/>
  <c r="U98" i="23"/>
  <c r="V98" i="23"/>
  <c r="W98" i="23"/>
  <c r="U102" i="23"/>
  <c r="V102" i="23"/>
  <c r="W102" i="23"/>
  <c r="U106" i="23"/>
  <c r="V106" i="23"/>
  <c r="W106" i="23"/>
  <c r="U110" i="23"/>
  <c r="V110" i="23"/>
  <c r="W110" i="23"/>
  <c r="U114" i="23"/>
  <c r="V114" i="23"/>
  <c r="W114" i="23"/>
  <c r="U120" i="23"/>
  <c r="V120" i="23"/>
  <c r="W120" i="23"/>
  <c r="U124" i="23"/>
  <c r="V124" i="23"/>
  <c r="W124" i="23"/>
  <c r="U128" i="23"/>
  <c r="V128" i="23"/>
  <c r="W128" i="23"/>
  <c r="U132" i="23"/>
  <c r="V132" i="23"/>
  <c r="W132" i="23"/>
  <c r="U136" i="23"/>
  <c r="V136" i="23"/>
  <c r="W136" i="23"/>
  <c r="U140" i="23"/>
  <c r="V140" i="23"/>
  <c r="W140" i="23"/>
  <c r="U144" i="23"/>
  <c r="V144" i="23"/>
  <c r="W144" i="23"/>
  <c r="U148" i="23"/>
  <c r="V148" i="23"/>
  <c r="W148" i="23"/>
  <c r="U154" i="23"/>
  <c r="V154" i="23"/>
  <c r="W154" i="23"/>
  <c r="U158" i="23"/>
  <c r="V158" i="23"/>
  <c r="W158" i="23"/>
  <c r="U162" i="23"/>
  <c r="V162" i="23"/>
  <c r="W162" i="23"/>
  <c r="U166" i="23"/>
  <c r="V166" i="23"/>
  <c r="W166" i="23"/>
  <c r="U170" i="23"/>
  <c r="V170" i="23"/>
  <c r="W170" i="23"/>
  <c r="U174" i="23"/>
  <c r="V174" i="23"/>
  <c r="W174" i="23"/>
  <c r="U178" i="23"/>
  <c r="V178" i="23"/>
  <c r="W178" i="23"/>
  <c r="U182" i="23"/>
  <c r="V182" i="23"/>
  <c r="W182" i="23"/>
  <c r="U186" i="23"/>
  <c r="V186" i="23"/>
  <c r="W186" i="23"/>
  <c r="U192" i="23"/>
  <c r="V192" i="23"/>
  <c r="W192" i="23"/>
  <c r="U200" i="23"/>
  <c r="V200" i="23"/>
  <c r="W200" i="23"/>
  <c r="U208" i="23"/>
  <c r="V208" i="23"/>
  <c r="W208" i="23"/>
  <c r="U212" i="23"/>
  <c r="V212" i="23"/>
  <c r="W212" i="23"/>
  <c r="U216" i="23"/>
  <c r="V216" i="23"/>
  <c r="W216" i="23"/>
  <c r="U230" i="23"/>
  <c r="V230" i="23"/>
  <c r="W230" i="23"/>
  <c r="U242" i="23"/>
  <c r="V242" i="23"/>
  <c r="W242" i="23"/>
  <c r="U268" i="23"/>
  <c r="V268" i="23"/>
  <c r="W268" i="23"/>
  <c r="U272" i="23"/>
  <c r="V272" i="23"/>
  <c r="W272" i="23"/>
  <c r="U298" i="23"/>
  <c r="V298" i="23"/>
  <c r="W298" i="23"/>
  <c r="U310" i="23"/>
  <c r="V310" i="23"/>
  <c r="W310" i="23"/>
  <c r="U314" i="23"/>
  <c r="V314" i="23"/>
  <c r="W314" i="23"/>
  <c r="U318" i="23"/>
  <c r="V318" i="23"/>
  <c r="W318" i="23"/>
  <c r="U336" i="23"/>
  <c r="V336" i="23"/>
  <c r="W336" i="23"/>
  <c r="U340" i="23"/>
  <c r="V340" i="23"/>
  <c r="W340" i="23"/>
  <c r="U348" i="23"/>
  <c r="V348" i="23"/>
  <c r="W348" i="23"/>
  <c r="U352" i="23"/>
  <c r="V352" i="23"/>
  <c r="W352" i="23"/>
  <c r="U356" i="23"/>
  <c r="V356" i="23"/>
  <c r="W356" i="23"/>
  <c r="U366" i="23"/>
  <c r="V366" i="23"/>
  <c r="W366" i="23"/>
  <c r="U378" i="23"/>
  <c r="V378" i="23"/>
  <c r="W378" i="23"/>
  <c r="U382" i="23"/>
  <c r="V382" i="23"/>
  <c r="W382" i="23"/>
  <c r="U386" i="23"/>
  <c r="V386" i="23"/>
  <c r="W386" i="23"/>
  <c r="U394" i="23"/>
  <c r="V394" i="23"/>
  <c r="W394" i="23"/>
  <c r="U404" i="23"/>
  <c r="V404" i="23"/>
  <c r="W404" i="23"/>
  <c r="U408" i="23"/>
  <c r="V408" i="23"/>
  <c r="W408" i="23"/>
  <c r="U416" i="23"/>
  <c r="V416" i="23"/>
  <c r="W416" i="23"/>
  <c r="U420" i="23"/>
  <c r="V420" i="23"/>
  <c r="W420" i="23"/>
  <c r="U424" i="23"/>
  <c r="V424" i="23"/>
  <c r="W424" i="23"/>
  <c r="U434" i="23"/>
  <c r="V434" i="23"/>
  <c r="W434" i="23"/>
  <c r="U446" i="23"/>
  <c r="V446" i="23"/>
  <c r="W446" i="23"/>
  <c r="U450" i="23"/>
  <c r="V450" i="23"/>
  <c r="W450" i="23"/>
  <c r="U454" i="23"/>
  <c r="V454" i="23"/>
  <c r="W454" i="23"/>
  <c r="U462" i="23"/>
  <c r="V462" i="23"/>
  <c r="W462" i="23"/>
  <c r="U476" i="23"/>
  <c r="V476" i="23"/>
  <c r="W476" i="23"/>
  <c r="U480" i="23"/>
  <c r="V480" i="23"/>
  <c r="W480" i="23"/>
  <c r="U484" i="23"/>
  <c r="V484" i="23"/>
  <c r="W484" i="23"/>
  <c r="U492" i="23"/>
  <c r="V492" i="23"/>
  <c r="W492" i="23"/>
  <c r="U500" i="23"/>
  <c r="V500" i="23"/>
  <c r="W500" i="23"/>
  <c r="U510" i="23"/>
  <c r="V510" i="23"/>
  <c r="W510" i="23"/>
  <c r="U518" i="23"/>
  <c r="V518" i="23"/>
  <c r="W518" i="23"/>
  <c r="U526" i="23"/>
  <c r="V526" i="23"/>
  <c r="W526" i="23"/>
  <c r="U530" i="23"/>
  <c r="V530" i="23"/>
  <c r="W530" i="23"/>
  <c r="U534" i="23"/>
  <c r="V534" i="23"/>
  <c r="W534" i="23"/>
  <c r="U540" i="23"/>
  <c r="V540" i="23"/>
  <c r="W540" i="23"/>
  <c r="U544" i="23"/>
  <c r="V544" i="23"/>
  <c r="W544" i="23"/>
  <c r="U552" i="23"/>
  <c r="V552" i="23"/>
  <c r="W552" i="23"/>
  <c r="U556" i="23"/>
  <c r="V556" i="23"/>
  <c r="W556" i="23"/>
  <c r="U560" i="23"/>
  <c r="V560" i="23"/>
  <c r="W560" i="23"/>
  <c r="U568" i="23"/>
  <c r="V568" i="23"/>
  <c r="W568" i="23"/>
  <c r="U56" i="23"/>
  <c r="U64" i="23"/>
  <c r="U50" i="23"/>
  <c r="U54" i="23"/>
  <c r="U58" i="23"/>
  <c r="U506" i="23"/>
  <c r="V506" i="23"/>
  <c r="W506" i="23"/>
  <c r="L14" i="23"/>
  <c r="U15" i="23"/>
  <c r="U14" i="23"/>
  <c r="V14" i="23"/>
  <c r="W14" i="23"/>
  <c r="L31" i="23"/>
  <c r="A31" i="23"/>
  <c r="A22" i="23"/>
  <c r="A21" i="23"/>
  <c r="I21" i="23"/>
  <c r="O21" i="23"/>
  <c r="N31" i="23"/>
  <c r="O31" i="23"/>
  <c r="I31" i="23"/>
  <c r="I22" i="23"/>
  <c r="O22" i="23"/>
  <c r="AA14" i="23"/>
  <c r="B31" i="23"/>
  <c r="L22" i="23"/>
  <c r="N22" i="23"/>
  <c r="B22" i="23"/>
  <c r="L21" i="23"/>
  <c r="B21" i="23"/>
  <c r="A571" i="23"/>
  <c r="A570" i="23"/>
  <c r="A569" i="23"/>
  <c r="A568" i="23"/>
  <c r="A567" i="23"/>
  <c r="A566" i="23"/>
  <c r="A565" i="23"/>
  <c r="A564" i="23"/>
  <c r="A563" i="23"/>
  <c r="A562" i="23"/>
  <c r="A561" i="23"/>
  <c r="A560" i="23"/>
  <c r="A559" i="23"/>
  <c r="A558" i="23"/>
  <c r="A557" i="23"/>
  <c r="A556" i="23"/>
  <c r="A555" i="23"/>
  <c r="A554" i="23"/>
  <c r="A553" i="23"/>
  <c r="A552" i="23"/>
  <c r="A551" i="23"/>
  <c r="A550" i="23"/>
  <c r="A549" i="23"/>
  <c r="A548" i="23"/>
  <c r="A547" i="23"/>
  <c r="A546" i="23"/>
  <c r="A545" i="23"/>
  <c r="A544" i="23"/>
  <c r="A543" i="23"/>
  <c r="A542" i="23"/>
  <c r="A541" i="23"/>
  <c r="A540" i="23"/>
  <c r="A539" i="23"/>
  <c r="A536" i="23"/>
  <c r="A535" i="23"/>
  <c r="A534" i="23"/>
  <c r="A533" i="23"/>
  <c r="A532" i="23"/>
  <c r="A531" i="23"/>
  <c r="A530" i="23"/>
  <c r="A529" i="23"/>
  <c r="A528" i="23"/>
  <c r="A527" i="23"/>
  <c r="A526" i="23"/>
  <c r="A525" i="23"/>
  <c r="A524" i="23"/>
  <c r="A523" i="23"/>
  <c r="A522" i="23"/>
  <c r="A521" i="23"/>
  <c r="A520" i="23"/>
  <c r="A519" i="23"/>
  <c r="A518" i="23"/>
  <c r="A517" i="23"/>
  <c r="A516" i="23"/>
  <c r="A515" i="23"/>
  <c r="A514" i="23"/>
  <c r="A513" i="23"/>
  <c r="A512" i="23"/>
  <c r="A511" i="23"/>
  <c r="A510" i="23"/>
  <c r="A509" i="23"/>
  <c r="A508" i="23"/>
  <c r="A507" i="23"/>
  <c r="A506" i="23"/>
  <c r="A505" i="23"/>
  <c r="A504" i="23"/>
  <c r="A501" i="23"/>
  <c r="A500" i="23"/>
  <c r="A499" i="23"/>
  <c r="A498" i="23"/>
  <c r="A497" i="23"/>
  <c r="A496" i="23"/>
  <c r="A495" i="23"/>
  <c r="A494" i="23"/>
  <c r="A493" i="23"/>
  <c r="A492" i="23"/>
  <c r="A491" i="23"/>
  <c r="A490" i="23"/>
  <c r="A489" i="23"/>
  <c r="A488" i="23"/>
  <c r="A487" i="23"/>
  <c r="A486" i="23"/>
  <c r="A485" i="23"/>
  <c r="A484" i="23"/>
  <c r="A483" i="23"/>
  <c r="A482" i="23"/>
  <c r="A481" i="23"/>
  <c r="A480" i="23"/>
  <c r="A479" i="23"/>
  <c r="A478" i="23"/>
  <c r="A477" i="23"/>
  <c r="A476" i="23"/>
  <c r="A475" i="23"/>
  <c r="A474" i="23"/>
  <c r="A473" i="23"/>
  <c r="A472" i="23"/>
  <c r="A471" i="23"/>
  <c r="A470" i="23"/>
  <c r="A469" i="23"/>
  <c r="A466" i="23"/>
  <c r="A465" i="23"/>
  <c r="A464" i="23"/>
  <c r="A463" i="23"/>
  <c r="A462" i="23"/>
  <c r="A461" i="23"/>
  <c r="A460" i="23"/>
  <c r="A459" i="23"/>
  <c r="A458" i="23"/>
  <c r="A457" i="23"/>
  <c r="A456" i="23"/>
  <c r="A455" i="23"/>
  <c r="A454" i="23"/>
  <c r="A453" i="23"/>
  <c r="A452" i="23"/>
  <c r="A451" i="23"/>
  <c r="A450" i="23"/>
  <c r="A449" i="23"/>
  <c r="A448" i="23"/>
  <c r="A447" i="23"/>
  <c r="A446" i="23"/>
  <c r="A445" i="23"/>
  <c r="A444" i="23"/>
  <c r="A443" i="23"/>
  <c r="A442" i="23"/>
  <c r="A441" i="23"/>
  <c r="A440" i="23"/>
  <c r="A439" i="23"/>
  <c r="A438" i="23"/>
  <c r="A437" i="23"/>
  <c r="A436" i="23"/>
  <c r="A435" i="23"/>
  <c r="A434" i="23"/>
  <c r="A431" i="23"/>
  <c r="A430" i="23"/>
  <c r="A429" i="23"/>
  <c r="A428" i="23"/>
  <c r="A427" i="23"/>
  <c r="A426" i="23"/>
  <c r="A425" i="23"/>
  <c r="A424" i="23"/>
  <c r="A423" i="23"/>
  <c r="A422" i="23"/>
  <c r="A421" i="23"/>
  <c r="A420" i="23"/>
  <c r="A419" i="23"/>
  <c r="A418" i="23"/>
  <c r="A417" i="23"/>
  <c r="A416" i="23"/>
  <c r="A415" i="23"/>
  <c r="A414" i="23"/>
  <c r="A413" i="23"/>
  <c r="A412" i="23"/>
  <c r="A411" i="23"/>
  <c r="A410" i="23"/>
  <c r="A409" i="23"/>
  <c r="A408" i="23"/>
  <c r="A407" i="23"/>
  <c r="A406" i="23"/>
  <c r="A405" i="23"/>
  <c r="A404" i="23"/>
  <c r="A403" i="23"/>
  <c r="A402" i="23"/>
  <c r="A401" i="23"/>
  <c r="A400" i="23"/>
  <c r="A399" i="23"/>
  <c r="A396" i="23"/>
  <c r="A395" i="23"/>
  <c r="A394" i="23"/>
  <c r="A393" i="23"/>
  <c r="A392" i="23"/>
  <c r="A391" i="23"/>
  <c r="A390" i="23"/>
  <c r="A389" i="23"/>
  <c r="A388" i="23"/>
  <c r="A387" i="23"/>
  <c r="A386" i="23"/>
  <c r="A385" i="23"/>
  <c r="A384" i="23"/>
  <c r="A383" i="23"/>
  <c r="A382" i="23"/>
  <c r="A381" i="23"/>
  <c r="A380" i="23"/>
  <c r="A379" i="23"/>
  <c r="A378" i="23"/>
  <c r="A377" i="23"/>
  <c r="A376" i="23"/>
  <c r="A375" i="23"/>
  <c r="A374" i="23"/>
  <c r="A373" i="23"/>
  <c r="A372" i="23"/>
  <c r="A371" i="23"/>
  <c r="A370" i="23"/>
  <c r="A369" i="23"/>
  <c r="A368" i="23"/>
  <c r="A367" i="23"/>
  <c r="A366" i="23"/>
  <c r="A365" i="23"/>
  <c r="A364" i="23"/>
  <c r="A361" i="23"/>
  <c r="A360" i="23"/>
  <c r="A359" i="23"/>
  <c r="A358" i="23"/>
  <c r="A357" i="23"/>
  <c r="A356" i="23"/>
  <c r="A355" i="23"/>
  <c r="A354" i="23"/>
  <c r="A353" i="23"/>
  <c r="A352" i="23"/>
  <c r="A351" i="23"/>
  <c r="A350" i="23"/>
  <c r="A349" i="23"/>
  <c r="A348" i="23"/>
  <c r="A347" i="23"/>
  <c r="A346" i="23"/>
  <c r="A345" i="23"/>
  <c r="A344" i="23"/>
  <c r="A343" i="23"/>
  <c r="A342" i="23"/>
  <c r="A341" i="23"/>
  <c r="A340" i="23"/>
  <c r="A339" i="23"/>
  <c r="A338" i="23"/>
  <c r="A337" i="23"/>
  <c r="A336" i="23"/>
  <c r="A335" i="23"/>
  <c r="A334" i="23"/>
  <c r="A333" i="23"/>
  <c r="A332" i="23"/>
  <c r="A331" i="23"/>
  <c r="A330" i="23"/>
  <c r="A329" i="23"/>
  <c r="A326" i="23"/>
  <c r="A325" i="23"/>
  <c r="A324" i="23"/>
  <c r="A323" i="23"/>
  <c r="A322" i="23"/>
  <c r="A321" i="23"/>
  <c r="A320" i="23"/>
  <c r="A319" i="23"/>
  <c r="A318" i="23"/>
  <c r="A317" i="23"/>
  <c r="A316" i="23"/>
  <c r="A315" i="23"/>
  <c r="A314" i="23"/>
  <c r="A313" i="23"/>
  <c r="A312" i="23"/>
  <c r="A311" i="23"/>
  <c r="A310" i="23"/>
  <c r="A309" i="23"/>
  <c r="A308" i="23"/>
  <c r="A307" i="23"/>
  <c r="A306" i="23"/>
  <c r="A305" i="23"/>
  <c r="A304" i="23"/>
  <c r="A303" i="23"/>
  <c r="A302" i="23"/>
  <c r="A301" i="23"/>
  <c r="A300" i="23"/>
  <c r="A299" i="23"/>
  <c r="A298" i="23"/>
  <c r="A297" i="23"/>
  <c r="A296" i="23"/>
  <c r="A295" i="23"/>
  <c r="A294" i="23"/>
  <c r="A291" i="23"/>
  <c r="A290" i="23"/>
  <c r="A289" i="23"/>
  <c r="A288" i="23"/>
  <c r="A287" i="23"/>
  <c r="A286" i="23"/>
  <c r="A285" i="23"/>
  <c r="A284" i="23"/>
  <c r="A283" i="23"/>
  <c r="A282" i="23"/>
  <c r="A281" i="23"/>
  <c r="A280" i="23"/>
  <c r="A279" i="23"/>
  <c r="A278" i="23"/>
  <c r="A277" i="23"/>
  <c r="A276" i="23"/>
  <c r="A275" i="23"/>
  <c r="A274" i="23"/>
  <c r="A273" i="23"/>
  <c r="A272" i="23"/>
  <c r="A271" i="23"/>
  <c r="A270" i="23"/>
  <c r="A269" i="23"/>
  <c r="A268" i="23"/>
  <c r="A267" i="23"/>
  <c r="A266" i="23"/>
  <c r="A265" i="23"/>
  <c r="A264" i="23"/>
  <c r="A263" i="23"/>
  <c r="A262" i="23"/>
  <c r="A261" i="23"/>
  <c r="A260" i="23"/>
  <c r="A259" i="23"/>
  <c r="A256" i="23"/>
  <c r="A255" i="23"/>
  <c r="A254" i="23"/>
  <c r="A253" i="23"/>
  <c r="A252" i="23"/>
  <c r="A251" i="23"/>
  <c r="A250" i="23"/>
  <c r="A249" i="23"/>
  <c r="A248" i="23"/>
  <c r="A247" i="23"/>
  <c r="A246" i="23"/>
  <c r="A245" i="23"/>
  <c r="A244" i="23"/>
  <c r="A243" i="23"/>
  <c r="A242" i="23"/>
  <c r="A241" i="23"/>
  <c r="A240" i="23"/>
  <c r="A239" i="23"/>
  <c r="A238" i="23"/>
  <c r="A237" i="23"/>
  <c r="A236" i="23"/>
  <c r="A235" i="23"/>
  <c r="A234" i="23"/>
  <c r="A233" i="23"/>
  <c r="A232" i="23"/>
  <c r="A231" i="23"/>
  <c r="A230" i="23"/>
  <c r="A229" i="23"/>
  <c r="A228" i="23"/>
  <c r="A227" i="23"/>
  <c r="A226" i="23"/>
  <c r="A225" i="23"/>
  <c r="A224" i="23"/>
  <c r="A221" i="23"/>
  <c r="A220" i="23"/>
  <c r="A219" i="23"/>
  <c r="A218" i="23"/>
  <c r="A217" i="23"/>
  <c r="A216" i="23"/>
  <c r="A215" i="23"/>
  <c r="A214" i="23"/>
  <c r="A213" i="23"/>
  <c r="A212" i="23"/>
  <c r="A211" i="23"/>
  <c r="A210" i="23"/>
  <c r="A209" i="23"/>
  <c r="A208" i="23"/>
  <c r="A207" i="23"/>
  <c r="A206" i="23"/>
  <c r="A205" i="23"/>
  <c r="A204" i="23"/>
  <c r="A203" i="23"/>
  <c r="A202" i="23"/>
  <c r="A201" i="23"/>
  <c r="A200" i="23"/>
  <c r="A199" i="23"/>
  <c r="A198" i="23"/>
  <c r="A197" i="23"/>
  <c r="A196" i="23"/>
  <c r="A195" i="23"/>
  <c r="A194" i="23"/>
  <c r="A193" i="23"/>
  <c r="A192" i="23"/>
  <c r="A191" i="23"/>
  <c r="A190" i="23"/>
  <c r="A189" i="23"/>
  <c r="A186" i="23"/>
  <c r="A185" i="23"/>
  <c r="A184" i="23"/>
  <c r="A183" i="23"/>
  <c r="A182" i="23"/>
  <c r="A181" i="23"/>
  <c r="A180" i="23"/>
  <c r="A179" i="23"/>
  <c r="A178" i="23"/>
  <c r="A177" i="23"/>
  <c r="A176" i="23"/>
  <c r="A175" i="23"/>
  <c r="A174" i="23"/>
  <c r="A173" i="23"/>
  <c r="A172" i="23"/>
  <c r="A171" i="23"/>
  <c r="A170" i="23"/>
  <c r="A169" i="23"/>
  <c r="A168" i="23"/>
  <c r="A167" i="23"/>
  <c r="A166" i="23"/>
  <c r="A165" i="23"/>
  <c r="A164" i="23"/>
  <c r="A163" i="23"/>
  <c r="A162" i="23"/>
  <c r="A161" i="23"/>
  <c r="A160" i="23"/>
  <c r="A159" i="23"/>
  <c r="A158" i="23"/>
  <c r="A157" i="23"/>
  <c r="A156" i="23"/>
  <c r="A155" i="23"/>
  <c r="A154"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16" i="23"/>
  <c r="A17" i="23"/>
  <c r="A18" i="23"/>
  <c r="A19" i="23"/>
  <c r="A20" i="23"/>
  <c r="A23" i="23"/>
  <c r="A24" i="23"/>
  <c r="A25" i="23"/>
  <c r="A26" i="23"/>
  <c r="A27" i="23"/>
  <c r="A28" i="23"/>
  <c r="A29" i="23"/>
  <c r="A30" i="23"/>
  <c r="A32" i="23"/>
  <c r="A33" i="23"/>
  <c r="A34" i="23"/>
  <c r="A35" i="23"/>
  <c r="A36" i="23"/>
  <c r="A37" i="23"/>
  <c r="A38" i="23"/>
  <c r="A39" i="23"/>
  <c r="A40" i="23"/>
  <c r="A41" i="23"/>
  <c r="A42" i="23"/>
  <c r="A43" i="23"/>
  <c r="A44" i="23"/>
  <c r="A45" i="23"/>
  <c r="A46" i="23"/>
  <c r="A14" i="23"/>
  <c r="X31" i="23"/>
  <c r="X22" i="23"/>
  <c r="X21" i="23"/>
  <c r="X14" i="23"/>
  <c r="B90" i="23"/>
  <c r="B140" i="23"/>
  <c r="B174" i="23"/>
  <c r="B226" i="23"/>
  <c r="B268" i="23"/>
  <c r="B326" i="23"/>
  <c r="B360" i="23"/>
  <c r="B394" i="23"/>
  <c r="B420" i="23"/>
  <c r="B454" i="23"/>
  <c r="B472" i="23"/>
  <c r="B496" i="23"/>
  <c r="B530" i="23"/>
  <c r="B556" i="23"/>
  <c r="B99" i="23"/>
  <c r="B133" i="23"/>
  <c r="B167" i="23"/>
  <c r="B201" i="23"/>
  <c r="B235" i="23"/>
  <c r="B269" i="23"/>
  <c r="B319" i="23"/>
  <c r="B353" i="23"/>
  <c r="B387" i="23"/>
  <c r="B421" i="23"/>
  <c r="B447" i="23"/>
  <c r="B481" i="23"/>
  <c r="B541" i="23"/>
  <c r="B92" i="23"/>
  <c r="B126" i="23"/>
  <c r="B160" i="23"/>
  <c r="B194" i="23"/>
  <c r="B228" i="23"/>
  <c r="B244" i="23"/>
  <c r="B278" i="23"/>
  <c r="B312" i="23"/>
  <c r="B346" i="23"/>
  <c r="B380" i="23"/>
  <c r="B422" i="23"/>
  <c r="B456" i="23"/>
  <c r="B490" i="23"/>
  <c r="B516" i="23"/>
  <c r="B542" i="23"/>
  <c r="B85" i="23"/>
  <c r="B119" i="23"/>
  <c r="B151" i="23"/>
  <c r="B195" i="23"/>
  <c r="B229" i="23"/>
  <c r="B263" i="23"/>
  <c r="B305" i="23"/>
  <c r="B347" i="23"/>
  <c r="B381" i="23"/>
  <c r="B415" i="23"/>
  <c r="B457" i="23"/>
  <c r="B475" i="23"/>
  <c r="B499" i="23"/>
  <c r="B525" i="23"/>
  <c r="B89" i="23"/>
  <c r="B97" i="23"/>
  <c r="B105" i="23"/>
  <c r="B113" i="23"/>
  <c r="B123" i="23"/>
  <c r="B131" i="23"/>
  <c r="B139" i="23"/>
  <c r="B147" i="23"/>
  <c r="B157" i="23"/>
  <c r="B165" i="23"/>
  <c r="B173" i="23"/>
  <c r="B181" i="23"/>
  <c r="B191" i="23"/>
  <c r="B199" i="23"/>
  <c r="B207" i="23"/>
  <c r="B215" i="23"/>
  <c r="B225" i="23"/>
  <c r="B233" i="23"/>
  <c r="B241" i="23"/>
  <c r="B249" i="23"/>
  <c r="B259" i="23"/>
  <c r="B267" i="23"/>
  <c r="B275" i="23"/>
  <c r="B283" i="23"/>
  <c r="B291" i="23"/>
  <c r="B301" i="23"/>
  <c r="B309" i="23"/>
  <c r="B317" i="23"/>
  <c r="B325" i="23"/>
  <c r="B335" i="23"/>
  <c r="B343" i="23"/>
  <c r="B351" i="23"/>
  <c r="B359" i="23"/>
  <c r="B369" i="23"/>
  <c r="B377" i="23"/>
  <c r="B385" i="23"/>
  <c r="B393" i="23"/>
  <c r="B403" i="23"/>
  <c r="B411" i="23"/>
  <c r="B419" i="23"/>
  <c r="B427" i="23"/>
  <c r="B437" i="23"/>
  <c r="B445" i="23"/>
  <c r="B453" i="23"/>
  <c r="B461" i="23"/>
  <c r="B471" i="23"/>
  <c r="B479" i="23"/>
  <c r="B487" i="23"/>
  <c r="B495" i="23"/>
  <c r="B505" i="23"/>
  <c r="B513" i="23"/>
  <c r="B521" i="23"/>
  <c r="B529" i="23"/>
  <c r="B539" i="23"/>
  <c r="B547" i="23"/>
  <c r="B555" i="23"/>
  <c r="B563" i="23"/>
  <c r="B571" i="23"/>
  <c r="B294" i="23"/>
  <c r="B114" i="23"/>
  <c r="B310" i="23"/>
  <c r="B423" i="23"/>
  <c r="B533" i="23"/>
  <c r="B567" i="23"/>
  <c r="B98" i="23"/>
  <c r="B158" i="23"/>
  <c r="B182" i="23"/>
  <c r="B216" i="23"/>
  <c r="B250" i="23"/>
  <c r="B284" i="23"/>
  <c r="B318" i="23"/>
  <c r="B352" i="23"/>
  <c r="B386" i="23"/>
  <c r="B428" i="23"/>
  <c r="B462" i="23"/>
  <c r="B506" i="23"/>
  <c r="B540" i="23"/>
  <c r="B91" i="23"/>
  <c r="B125" i="23"/>
  <c r="B141" i="23"/>
  <c r="B175" i="23"/>
  <c r="B209" i="23"/>
  <c r="B243" i="23"/>
  <c r="B277" i="23"/>
  <c r="B303" i="23"/>
  <c r="B345" i="23"/>
  <c r="B379" i="23"/>
  <c r="B413" i="23"/>
  <c r="B455" i="23"/>
  <c r="B489" i="23"/>
  <c r="B523" i="23"/>
  <c r="B565" i="23"/>
  <c r="B84" i="23"/>
  <c r="B108" i="23"/>
  <c r="B134" i="23"/>
  <c r="B168" i="23"/>
  <c r="B210" i="23"/>
  <c r="B262" i="23"/>
  <c r="B286" i="23"/>
  <c r="B320" i="23"/>
  <c r="B354" i="23"/>
  <c r="B388" i="23"/>
  <c r="B414" i="23"/>
  <c r="B448" i="23"/>
  <c r="B482" i="23"/>
  <c r="B524" i="23"/>
  <c r="B550" i="23"/>
  <c r="B109" i="23"/>
  <c r="B143" i="23"/>
  <c r="B177" i="23"/>
  <c r="B219" i="23"/>
  <c r="B253" i="23"/>
  <c r="B279" i="23"/>
  <c r="B297" i="23"/>
  <c r="B331" i="23"/>
  <c r="B365" i="23"/>
  <c r="B407" i="23"/>
  <c r="B449" i="23"/>
  <c r="B491" i="23"/>
  <c r="B551" i="23"/>
  <c r="B102" i="23"/>
  <c r="B110" i="23"/>
  <c r="B120" i="23"/>
  <c r="B128" i="23"/>
  <c r="B136" i="23"/>
  <c r="B144" i="23"/>
  <c r="B154" i="23"/>
  <c r="B162" i="23"/>
  <c r="B170" i="23"/>
  <c r="B178" i="23"/>
  <c r="B186" i="23"/>
  <c r="B196" i="23"/>
  <c r="B204" i="23"/>
  <c r="B212" i="23"/>
  <c r="B220" i="23"/>
  <c r="B230" i="23"/>
  <c r="B238" i="23"/>
  <c r="B246" i="23"/>
  <c r="B254" i="23"/>
  <c r="B264" i="23"/>
  <c r="B272" i="23"/>
  <c r="B280" i="23"/>
  <c r="B288" i="23"/>
  <c r="B298" i="23"/>
  <c r="B306" i="23"/>
  <c r="B314" i="23"/>
  <c r="B322" i="23"/>
  <c r="B332" i="23"/>
  <c r="B340" i="23"/>
  <c r="B348" i="23"/>
  <c r="B356" i="23"/>
  <c r="B366" i="23"/>
  <c r="B374" i="23"/>
  <c r="B382" i="23"/>
  <c r="B390" i="23"/>
  <c r="B400" i="23"/>
  <c r="B408" i="23"/>
  <c r="B416" i="23"/>
  <c r="B424" i="23"/>
  <c r="B434" i="23"/>
  <c r="B442" i="23"/>
  <c r="B450" i="23"/>
  <c r="B458" i="23"/>
  <c r="B466" i="23"/>
  <c r="B476" i="23"/>
  <c r="B484" i="23"/>
  <c r="B492" i="23"/>
  <c r="B500" i="23"/>
  <c r="B510" i="23"/>
  <c r="B518" i="23"/>
  <c r="B526" i="23"/>
  <c r="B534" i="23"/>
  <c r="B544" i="23"/>
  <c r="B552" i="23"/>
  <c r="B560" i="23"/>
  <c r="B568" i="23"/>
  <c r="B106" i="23"/>
  <c r="B148" i="23"/>
  <c r="B192" i="23"/>
  <c r="B208" i="23"/>
  <c r="B242" i="23"/>
  <c r="B260" i="23"/>
  <c r="B302" i="23"/>
  <c r="B344" i="23"/>
  <c r="B378" i="23"/>
  <c r="B412" i="23"/>
  <c r="B446" i="23"/>
  <c r="B488" i="23"/>
  <c r="B522" i="23"/>
  <c r="B564" i="23"/>
  <c r="B107" i="23"/>
  <c r="B149" i="23"/>
  <c r="B183" i="23"/>
  <c r="B227" i="23"/>
  <c r="B261" i="23"/>
  <c r="B285" i="23"/>
  <c r="B311" i="23"/>
  <c r="B337" i="23"/>
  <c r="B371" i="23"/>
  <c r="B405" i="23"/>
  <c r="B439" i="23"/>
  <c r="B473" i="23"/>
  <c r="B497" i="23"/>
  <c r="B515" i="23"/>
  <c r="B531" i="23"/>
  <c r="B557" i="23"/>
  <c r="B100" i="23"/>
  <c r="B142" i="23"/>
  <c r="B176" i="23"/>
  <c r="B202" i="23"/>
  <c r="B218" i="23"/>
  <c r="B252" i="23"/>
  <c r="B296" i="23"/>
  <c r="B330" i="23"/>
  <c r="B364" i="23"/>
  <c r="B396" i="23"/>
  <c r="B430" i="23"/>
  <c r="B464" i="23"/>
  <c r="B498" i="23"/>
  <c r="B532" i="23"/>
  <c r="B566" i="23"/>
  <c r="B93" i="23"/>
  <c r="B127" i="23"/>
  <c r="B169" i="23"/>
  <c r="B203" i="23"/>
  <c r="B245" i="23"/>
  <c r="B287" i="23"/>
  <c r="B321" i="23"/>
  <c r="B355" i="23"/>
  <c r="B389" i="23"/>
  <c r="B441" i="23"/>
  <c r="B543" i="23"/>
  <c r="B137" i="23"/>
  <c r="B171" i="23"/>
  <c r="B189" i="23"/>
  <c r="B197" i="23"/>
  <c r="B205" i="23"/>
  <c r="B213" i="23"/>
  <c r="B221" i="23"/>
  <c r="B231" i="23"/>
  <c r="B239" i="23"/>
  <c r="B247" i="23"/>
  <c r="B255" i="23"/>
  <c r="B265" i="23"/>
  <c r="B273" i="23"/>
  <c r="B281" i="23"/>
  <c r="B289" i="23"/>
  <c r="B299" i="23"/>
  <c r="B307" i="23"/>
  <c r="B315" i="23"/>
  <c r="B323" i="23"/>
  <c r="B333" i="23"/>
  <c r="B341" i="23"/>
  <c r="B349" i="23"/>
  <c r="B357" i="23"/>
  <c r="B367" i="23"/>
  <c r="B375" i="23"/>
  <c r="B383" i="23"/>
  <c r="B391" i="23"/>
  <c r="B401" i="23"/>
  <c r="B409" i="23"/>
  <c r="B417" i="23"/>
  <c r="B425" i="23"/>
  <c r="B435" i="23"/>
  <c r="B443" i="23"/>
  <c r="B451" i="23"/>
  <c r="B459" i="23"/>
  <c r="B469" i="23"/>
  <c r="B477" i="23"/>
  <c r="B485" i="23"/>
  <c r="B493" i="23"/>
  <c r="B501" i="23"/>
  <c r="B511" i="23"/>
  <c r="B519" i="23"/>
  <c r="B527" i="23"/>
  <c r="B535" i="23"/>
  <c r="B545" i="23"/>
  <c r="B553" i="23"/>
  <c r="B561" i="23"/>
  <c r="B569" i="23"/>
  <c r="B124" i="23"/>
  <c r="B132" i="23"/>
  <c r="B166" i="23"/>
  <c r="B200" i="23"/>
  <c r="B234" i="23"/>
  <c r="B276" i="23"/>
  <c r="B336" i="23"/>
  <c r="B370" i="23"/>
  <c r="B404" i="23"/>
  <c r="B438" i="23"/>
  <c r="B480" i="23"/>
  <c r="B514" i="23"/>
  <c r="B548" i="23"/>
  <c r="B115" i="23"/>
  <c r="B159" i="23"/>
  <c r="B193" i="23"/>
  <c r="B217" i="23"/>
  <c r="B251" i="23"/>
  <c r="B295" i="23"/>
  <c r="B329" i="23"/>
  <c r="B361" i="23"/>
  <c r="B395" i="23"/>
  <c r="B429" i="23"/>
  <c r="B463" i="23"/>
  <c r="B507" i="23"/>
  <c r="B549" i="23"/>
  <c r="B116" i="23"/>
  <c r="B150" i="23"/>
  <c r="B184" i="23"/>
  <c r="B236" i="23"/>
  <c r="B270" i="23"/>
  <c r="B304" i="23"/>
  <c r="B338" i="23"/>
  <c r="B372" i="23"/>
  <c r="B406" i="23"/>
  <c r="B440" i="23"/>
  <c r="B474" i="23"/>
  <c r="B508" i="23"/>
  <c r="B558" i="23"/>
  <c r="B101" i="23"/>
  <c r="B135" i="23"/>
  <c r="B161" i="23"/>
  <c r="B185" i="23"/>
  <c r="B211" i="23"/>
  <c r="B237" i="23"/>
  <c r="B271" i="23"/>
  <c r="B313" i="23"/>
  <c r="B339" i="23"/>
  <c r="B373" i="23"/>
  <c r="B399" i="23"/>
  <c r="B431" i="23"/>
  <c r="B465" i="23"/>
  <c r="B483" i="23"/>
  <c r="B509" i="23"/>
  <c r="B517" i="23"/>
  <c r="B559" i="23"/>
  <c r="B86" i="23"/>
  <c r="B94" i="23"/>
  <c r="B87" i="23"/>
  <c r="B95" i="23"/>
  <c r="B103" i="23"/>
  <c r="B111" i="23"/>
  <c r="B121" i="23"/>
  <c r="B129" i="23"/>
  <c r="B145" i="23"/>
  <c r="B155" i="23"/>
  <c r="B163" i="23"/>
  <c r="B179" i="23"/>
  <c r="B88" i="23"/>
  <c r="B96" i="23"/>
  <c r="B104" i="23"/>
  <c r="B112" i="23"/>
  <c r="B122" i="23"/>
  <c r="B130" i="23"/>
  <c r="B138" i="23"/>
  <c r="B146" i="23"/>
  <c r="B156" i="23"/>
  <c r="B164" i="23"/>
  <c r="B172" i="23"/>
  <c r="B180" i="23"/>
  <c r="B190" i="23"/>
  <c r="B198" i="23"/>
  <c r="B206" i="23"/>
  <c r="B214" i="23"/>
  <c r="B224" i="23"/>
  <c r="B232" i="23"/>
  <c r="B240" i="23"/>
  <c r="B248" i="23"/>
  <c r="B256" i="23"/>
  <c r="B266" i="23"/>
  <c r="B274" i="23"/>
  <c r="B282" i="23"/>
  <c r="B290" i="23"/>
  <c r="B300" i="23"/>
  <c r="B308" i="23"/>
  <c r="B316" i="23"/>
  <c r="B324" i="23"/>
  <c r="B334" i="23"/>
  <c r="B342" i="23"/>
  <c r="B350" i="23"/>
  <c r="B358" i="23"/>
  <c r="B368" i="23"/>
  <c r="B376" i="23"/>
  <c r="B384" i="23"/>
  <c r="B392" i="23"/>
  <c r="B402" i="23"/>
  <c r="B410" i="23"/>
  <c r="B418" i="23"/>
  <c r="B426" i="23"/>
  <c r="B436" i="23"/>
  <c r="B444" i="23"/>
  <c r="B452" i="23"/>
  <c r="B460" i="23"/>
  <c r="B470" i="23"/>
  <c r="B478" i="23"/>
  <c r="B486" i="23"/>
  <c r="B494" i="23"/>
  <c r="B504" i="23"/>
  <c r="B512" i="23"/>
  <c r="B520" i="23"/>
  <c r="B528" i="23"/>
  <c r="B536" i="23"/>
  <c r="B546" i="23"/>
  <c r="B554" i="23"/>
  <c r="B562" i="23"/>
  <c r="B570" i="23"/>
  <c r="B59" i="23"/>
  <c r="B73" i="23"/>
  <c r="L571" i="23"/>
  <c r="L570" i="23"/>
  <c r="L569" i="23"/>
  <c r="L568" i="23"/>
  <c r="L567" i="23"/>
  <c r="L566" i="23"/>
  <c r="L565" i="23"/>
  <c r="L564" i="23"/>
  <c r="L563" i="23"/>
  <c r="L562" i="23"/>
  <c r="L561" i="23"/>
  <c r="L560" i="23"/>
  <c r="L559" i="23"/>
  <c r="L558" i="23"/>
  <c r="L557" i="23"/>
  <c r="L556" i="23"/>
  <c r="L555" i="23"/>
  <c r="L554" i="23"/>
  <c r="L553" i="23"/>
  <c r="L552" i="23"/>
  <c r="L551" i="23"/>
  <c r="L550" i="23"/>
  <c r="L549" i="23"/>
  <c r="L548" i="23"/>
  <c r="L547" i="23"/>
  <c r="L546" i="23"/>
  <c r="L545" i="23"/>
  <c r="L544" i="23"/>
  <c r="L543" i="23"/>
  <c r="L542" i="23"/>
  <c r="L541" i="23"/>
  <c r="L540" i="23"/>
  <c r="L539" i="23"/>
  <c r="L536" i="23"/>
  <c r="L535" i="23"/>
  <c r="L534" i="23"/>
  <c r="L533" i="23"/>
  <c r="L532" i="23"/>
  <c r="L531" i="23"/>
  <c r="L530" i="23"/>
  <c r="L529" i="23"/>
  <c r="L528" i="23"/>
  <c r="L527" i="23"/>
  <c r="L526" i="23"/>
  <c r="L525" i="23"/>
  <c r="L524" i="23"/>
  <c r="L523" i="23"/>
  <c r="L522" i="23"/>
  <c r="L521" i="23"/>
  <c r="L520" i="23"/>
  <c r="L519" i="23"/>
  <c r="L518" i="23"/>
  <c r="L517" i="23"/>
  <c r="L516" i="23"/>
  <c r="L515" i="23"/>
  <c r="L514" i="23"/>
  <c r="L513" i="23"/>
  <c r="L512" i="23"/>
  <c r="L511" i="23"/>
  <c r="L510" i="23"/>
  <c r="L509" i="23"/>
  <c r="L508" i="23"/>
  <c r="L507" i="23"/>
  <c r="L506" i="23"/>
  <c r="L505" i="23"/>
  <c r="L504" i="23"/>
  <c r="L501" i="23"/>
  <c r="L500" i="23"/>
  <c r="L499" i="23"/>
  <c r="L498" i="23"/>
  <c r="L497" i="23"/>
  <c r="L496" i="23"/>
  <c r="L495" i="23"/>
  <c r="L494" i="23"/>
  <c r="L493" i="23"/>
  <c r="L492" i="23"/>
  <c r="L491" i="23"/>
  <c r="L490" i="23"/>
  <c r="L489" i="23"/>
  <c r="L488" i="23"/>
  <c r="L487" i="23"/>
  <c r="L486" i="23"/>
  <c r="L485" i="23"/>
  <c r="L484" i="23"/>
  <c r="L483" i="23"/>
  <c r="L482" i="23"/>
  <c r="L481" i="23"/>
  <c r="L480" i="23"/>
  <c r="L479" i="23"/>
  <c r="L478" i="23"/>
  <c r="L477" i="23"/>
  <c r="L476" i="23"/>
  <c r="L475" i="23"/>
  <c r="L473" i="23"/>
  <c r="L472" i="23"/>
  <c r="L471" i="23"/>
  <c r="L470" i="23"/>
  <c r="L469" i="23"/>
  <c r="L466" i="23"/>
  <c r="L465" i="23"/>
  <c r="L464" i="23"/>
  <c r="L463" i="23"/>
  <c r="L462" i="23"/>
  <c r="L461" i="23"/>
  <c r="L460" i="23"/>
  <c r="L459" i="23"/>
  <c r="L458" i="23"/>
  <c r="L457" i="23"/>
  <c r="L456" i="23"/>
  <c r="L455" i="23"/>
  <c r="L454" i="23"/>
  <c r="L453" i="23"/>
  <c r="L452" i="23"/>
  <c r="L451" i="23"/>
  <c r="L450" i="23"/>
  <c r="L449" i="23"/>
  <c r="L448" i="23"/>
  <c r="L447" i="23"/>
  <c r="L446" i="23"/>
  <c r="L445" i="23"/>
  <c r="L444" i="23"/>
  <c r="L443" i="23"/>
  <c r="L442" i="23"/>
  <c r="L441" i="23"/>
  <c r="L440" i="23"/>
  <c r="L439" i="23"/>
  <c r="L438" i="23"/>
  <c r="L437" i="23"/>
  <c r="L436" i="23"/>
  <c r="L435" i="23"/>
  <c r="L434" i="23"/>
  <c r="L431" i="23"/>
  <c r="L430" i="23"/>
  <c r="L429" i="23"/>
  <c r="L428" i="23"/>
  <c r="L427" i="23"/>
  <c r="L426" i="23"/>
  <c r="L425" i="23"/>
  <c r="L424" i="23"/>
  <c r="L423" i="23"/>
  <c r="L422" i="23"/>
  <c r="L421" i="23"/>
  <c r="L420" i="23"/>
  <c r="L419" i="23"/>
  <c r="L418" i="23"/>
  <c r="L417" i="23"/>
  <c r="L416" i="23"/>
  <c r="L415" i="23"/>
  <c r="L414" i="23"/>
  <c r="L413" i="23"/>
  <c r="L412" i="23"/>
  <c r="L411" i="23"/>
  <c r="L410" i="23"/>
  <c r="L409" i="23"/>
  <c r="L408" i="23"/>
  <c r="L407" i="23"/>
  <c r="L406" i="23"/>
  <c r="L405" i="23"/>
  <c r="L404" i="23"/>
  <c r="L403" i="23"/>
  <c r="L402" i="23"/>
  <c r="L401" i="23"/>
  <c r="L400" i="23"/>
  <c r="L399" i="23"/>
  <c r="L396" i="23"/>
  <c r="L395" i="23"/>
  <c r="L394" i="23"/>
  <c r="L393" i="23"/>
  <c r="L392" i="23"/>
  <c r="L391" i="23"/>
  <c r="L390" i="23"/>
  <c r="L389" i="23"/>
  <c r="L388" i="23"/>
  <c r="L387" i="23"/>
  <c r="L386" i="23"/>
  <c r="L385" i="23"/>
  <c r="L384" i="23"/>
  <c r="L383" i="23"/>
  <c r="L382" i="23"/>
  <c r="L381" i="23"/>
  <c r="L380" i="23"/>
  <c r="L379" i="23"/>
  <c r="L378" i="23"/>
  <c r="L377" i="23"/>
  <c r="L376" i="23"/>
  <c r="L375" i="23"/>
  <c r="L374" i="23"/>
  <c r="L373" i="23"/>
  <c r="L372" i="23"/>
  <c r="L371" i="23"/>
  <c r="L370" i="23"/>
  <c r="L369" i="23"/>
  <c r="L368" i="23"/>
  <c r="L367" i="23"/>
  <c r="L366" i="23"/>
  <c r="L365" i="23"/>
  <c r="L364" i="23"/>
  <c r="L361" i="23"/>
  <c r="L360" i="23"/>
  <c r="L359" i="23"/>
  <c r="L358" i="23"/>
  <c r="L357" i="23"/>
  <c r="L356" i="23"/>
  <c r="L355" i="23"/>
  <c r="L354" i="23"/>
  <c r="L353" i="23"/>
  <c r="L352" i="23"/>
  <c r="L351" i="23"/>
  <c r="L350" i="23"/>
  <c r="L349" i="23"/>
  <c r="L348" i="23"/>
  <c r="L347" i="23"/>
  <c r="L346" i="23"/>
  <c r="L345" i="23"/>
  <c r="L344" i="23"/>
  <c r="L343" i="23"/>
  <c r="L342" i="23"/>
  <c r="L341" i="23"/>
  <c r="L340" i="23"/>
  <c r="L339" i="23"/>
  <c r="L338" i="23"/>
  <c r="L337" i="23"/>
  <c r="L336" i="23"/>
  <c r="L335" i="23"/>
  <c r="L334" i="23"/>
  <c r="L333" i="23"/>
  <c r="L332" i="23"/>
  <c r="L331" i="23"/>
  <c r="L330" i="23"/>
  <c r="L329" i="23"/>
  <c r="L326" i="23"/>
  <c r="L325" i="23"/>
  <c r="L324" i="23"/>
  <c r="L323" i="23"/>
  <c r="L322" i="23"/>
  <c r="L321" i="23"/>
  <c r="L320" i="23"/>
  <c r="L319" i="23"/>
  <c r="L318" i="23"/>
  <c r="L317" i="23"/>
  <c r="L316" i="23"/>
  <c r="L315" i="23"/>
  <c r="L314" i="23"/>
  <c r="L313" i="23"/>
  <c r="L312" i="23"/>
  <c r="L311" i="23"/>
  <c r="L310" i="23"/>
  <c r="L309" i="23"/>
  <c r="L308" i="23"/>
  <c r="L307" i="23"/>
  <c r="L306" i="23"/>
  <c r="L305" i="23"/>
  <c r="L304" i="23"/>
  <c r="L303" i="23"/>
  <c r="L302" i="23"/>
  <c r="L301" i="23"/>
  <c r="L300" i="23"/>
  <c r="L299" i="23"/>
  <c r="L298" i="23"/>
  <c r="L297" i="23"/>
  <c r="L296" i="23"/>
  <c r="L295" i="23"/>
  <c r="L294" i="23"/>
  <c r="L291" i="23"/>
  <c r="L290" i="23"/>
  <c r="L289" i="23"/>
  <c r="L288" i="23"/>
  <c r="L287" i="23"/>
  <c r="L286" i="23"/>
  <c r="L285" i="23"/>
  <c r="L284" i="23"/>
  <c r="L283" i="23"/>
  <c r="L282" i="23"/>
  <c r="L281" i="23"/>
  <c r="L280" i="23"/>
  <c r="L279" i="23"/>
  <c r="L278" i="23"/>
  <c r="L277" i="23"/>
  <c r="L276" i="23"/>
  <c r="L275" i="23"/>
  <c r="L274" i="23"/>
  <c r="L273" i="23"/>
  <c r="L272" i="23"/>
  <c r="L271" i="23"/>
  <c r="L270" i="23"/>
  <c r="L269" i="23"/>
  <c r="L268" i="23"/>
  <c r="L267" i="23"/>
  <c r="L266" i="23"/>
  <c r="L265" i="23"/>
  <c r="L264" i="23"/>
  <c r="L263" i="23"/>
  <c r="L262" i="23"/>
  <c r="L261" i="23"/>
  <c r="L260" i="23"/>
  <c r="L259" i="23"/>
  <c r="L256" i="23"/>
  <c r="L255" i="23"/>
  <c r="L254" i="23"/>
  <c r="L253" i="23"/>
  <c r="L252" i="23"/>
  <c r="L251" i="23"/>
  <c r="L250" i="23"/>
  <c r="L249" i="23"/>
  <c r="L248" i="23"/>
  <c r="L247" i="23"/>
  <c r="L246" i="23"/>
  <c r="L245" i="23"/>
  <c r="L244" i="23"/>
  <c r="L243" i="23"/>
  <c r="L242" i="23"/>
  <c r="L241" i="23"/>
  <c r="L240" i="23"/>
  <c r="L239" i="23"/>
  <c r="L238" i="23"/>
  <c r="L237" i="23"/>
  <c r="L236" i="23"/>
  <c r="L235" i="23"/>
  <c r="L234" i="23"/>
  <c r="L233" i="23"/>
  <c r="L232" i="23"/>
  <c r="L231" i="23"/>
  <c r="L230" i="23"/>
  <c r="L229" i="23"/>
  <c r="L228" i="23"/>
  <c r="L227" i="23"/>
  <c r="L226" i="23"/>
  <c r="L225" i="23"/>
  <c r="L224" i="23"/>
  <c r="L221" i="23"/>
  <c r="L220" i="23"/>
  <c r="L219" i="23"/>
  <c r="L218" i="23"/>
  <c r="L217" i="23"/>
  <c r="L216" i="23"/>
  <c r="L215" i="23"/>
  <c r="L214" i="23"/>
  <c r="L213" i="23"/>
  <c r="L212" i="23"/>
  <c r="L211" i="23"/>
  <c r="L210" i="23"/>
  <c r="L209" i="23"/>
  <c r="L208" i="23"/>
  <c r="L207" i="23"/>
  <c r="L206" i="23"/>
  <c r="L205" i="23"/>
  <c r="L204" i="23"/>
  <c r="L203" i="23"/>
  <c r="L202" i="23"/>
  <c r="L201" i="23"/>
  <c r="L200" i="23"/>
  <c r="L199" i="23"/>
  <c r="L198" i="23"/>
  <c r="L197" i="23"/>
  <c r="L196" i="23"/>
  <c r="L195" i="23"/>
  <c r="L194" i="23"/>
  <c r="L193" i="23"/>
  <c r="L192" i="23"/>
  <c r="L191" i="23"/>
  <c r="L190" i="23"/>
  <c r="L189" i="23"/>
  <c r="L186" i="23"/>
  <c r="L185" i="23"/>
  <c r="L184" i="23"/>
  <c r="L183" i="23"/>
  <c r="L182" i="23"/>
  <c r="L181" i="23"/>
  <c r="L180" i="23"/>
  <c r="L179" i="23"/>
  <c r="L178" i="23"/>
  <c r="L177" i="23"/>
  <c r="L176" i="23"/>
  <c r="L175" i="23"/>
  <c r="L174" i="23"/>
  <c r="L173" i="23"/>
  <c r="L172" i="23"/>
  <c r="L171" i="23"/>
  <c r="L170" i="23"/>
  <c r="L169" i="23"/>
  <c r="L168" i="23"/>
  <c r="L167" i="23"/>
  <c r="L166" i="23"/>
  <c r="L165" i="23"/>
  <c r="L164" i="23"/>
  <c r="L163" i="23"/>
  <c r="L162" i="23"/>
  <c r="L161" i="23"/>
  <c r="L160" i="23"/>
  <c r="L159" i="23"/>
  <c r="L158" i="23"/>
  <c r="L157" i="23"/>
  <c r="L156" i="23"/>
  <c r="L155" i="23"/>
  <c r="L154" i="23"/>
  <c r="L151" i="23"/>
  <c r="L150" i="23"/>
  <c r="L149" i="23"/>
  <c r="L148" i="23"/>
  <c r="L147" i="23"/>
  <c r="L146" i="23"/>
  <c r="L145" i="23"/>
  <c r="L144" i="23"/>
  <c r="L143" i="23"/>
  <c r="L142" i="23"/>
  <c r="L141" i="23"/>
  <c r="L140" i="23"/>
  <c r="L139" i="23"/>
  <c r="L138" i="23"/>
  <c r="L137" i="23"/>
  <c r="L136" i="23"/>
  <c r="L135" i="23"/>
  <c r="L134" i="23"/>
  <c r="L133" i="23"/>
  <c r="L132" i="23"/>
  <c r="L131" i="23"/>
  <c r="L130" i="23"/>
  <c r="L129" i="23"/>
  <c r="L128" i="23"/>
  <c r="L127" i="23"/>
  <c r="L126" i="23"/>
  <c r="L125" i="23"/>
  <c r="L124" i="23"/>
  <c r="L123" i="23"/>
  <c r="L122" i="23"/>
  <c r="L121" i="23"/>
  <c r="L120" i="23"/>
  <c r="L119" i="23"/>
  <c r="L116" i="23"/>
  <c r="L115" i="23"/>
  <c r="L114" i="23"/>
  <c r="L113" i="23"/>
  <c r="L112" i="23"/>
  <c r="L111" i="23"/>
  <c r="L110" i="23"/>
  <c r="L109" i="23"/>
  <c r="L108" i="23"/>
  <c r="L107" i="23"/>
  <c r="L106" i="23"/>
  <c r="L105" i="23"/>
  <c r="L104" i="23"/>
  <c r="L103" i="23"/>
  <c r="L102" i="23"/>
  <c r="L101" i="23"/>
  <c r="L100" i="23"/>
  <c r="L99" i="23"/>
  <c r="L98" i="23"/>
  <c r="L97" i="23"/>
  <c r="L96" i="23"/>
  <c r="L95" i="23"/>
  <c r="L94" i="23"/>
  <c r="L93" i="23"/>
  <c r="L92" i="23"/>
  <c r="L91" i="23"/>
  <c r="L90" i="23"/>
  <c r="L89" i="23"/>
  <c r="L88" i="23"/>
  <c r="L87" i="23"/>
  <c r="L86" i="23"/>
  <c r="L85" i="23"/>
  <c r="L84" i="23"/>
  <c r="L81" i="23"/>
  <c r="B81" i="23"/>
  <c r="B80" i="23"/>
  <c r="B79" i="23"/>
  <c r="B78" i="23"/>
  <c r="B77" i="23"/>
  <c r="B76" i="23"/>
  <c r="B75" i="23"/>
  <c r="B74" i="23"/>
  <c r="B72" i="23"/>
  <c r="B71" i="23"/>
  <c r="B70" i="23"/>
  <c r="B69" i="23"/>
  <c r="B68" i="23"/>
  <c r="B67" i="23"/>
  <c r="B66" i="23"/>
  <c r="B65" i="23"/>
  <c r="B64" i="23"/>
  <c r="B63" i="23"/>
  <c r="B62" i="23"/>
  <c r="B61" i="23"/>
  <c r="B60" i="23"/>
  <c r="B58" i="23"/>
  <c r="B57" i="23"/>
  <c r="B56" i="23"/>
  <c r="B55" i="23"/>
  <c r="B54" i="23"/>
  <c r="B53" i="23"/>
  <c r="B52" i="23"/>
  <c r="B51" i="23"/>
  <c r="B50" i="23"/>
  <c r="B49" i="23"/>
  <c r="B15" i="23"/>
  <c r="B16" i="23"/>
  <c r="B17" i="23"/>
  <c r="B18" i="23"/>
  <c r="B19" i="23"/>
  <c r="B20" i="23"/>
  <c r="B23" i="23"/>
  <c r="B24" i="23"/>
  <c r="B25" i="23"/>
  <c r="B26" i="23"/>
  <c r="B27" i="23"/>
  <c r="B28" i="23"/>
  <c r="B29" i="23"/>
  <c r="B30" i="23"/>
  <c r="B32" i="23"/>
  <c r="B33" i="23"/>
  <c r="B34" i="23"/>
  <c r="B35" i="23"/>
  <c r="B36" i="23"/>
  <c r="B37" i="23"/>
  <c r="B38" i="23"/>
  <c r="B39" i="23"/>
  <c r="B40" i="23"/>
  <c r="B41" i="23"/>
  <c r="B42" i="23"/>
  <c r="B43" i="23"/>
  <c r="B44" i="23"/>
  <c r="B45" i="23"/>
  <c r="B46" i="23"/>
  <c r="K50" i="23"/>
  <c r="V50" i="23"/>
  <c r="W50" i="23"/>
  <c r="K51" i="23"/>
  <c r="V51" i="23"/>
  <c r="W51" i="23"/>
  <c r="K52" i="23"/>
  <c r="V52" i="23"/>
  <c r="W52" i="23"/>
  <c r="K53" i="23"/>
  <c r="V53" i="23"/>
  <c r="W53" i="23"/>
  <c r="K54" i="23"/>
  <c r="V54" i="23"/>
  <c r="W54" i="23"/>
  <c r="K55" i="23"/>
  <c r="V55" i="23"/>
  <c r="W55" i="23"/>
  <c r="K56" i="23"/>
  <c r="V56" i="23"/>
  <c r="W56" i="23"/>
  <c r="K57" i="23"/>
  <c r="V57" i="23"/>
  <c r="W57" i="23"/>
  <c r="K58" i="23"/>
  <c r="V58" i="23"/>
  <c r="W58" i="23"/>
  <c r="K59" i="23"/>
  <c r="V59" i="23"/>
  <c r="W59" i="23"/>
  <c r="K60" i="23"/>
  <c r="V60" i="23"/>
  <c r="W60" i="23"/>
  <c r="K61" i="23"/>
  <c r="V61" i="23"/>
  <c r="W61" i="23"/>
  <c r="K62" i="23"/>
  <c r="V62" i="23"/>
  <c r="W62" i="23"/>
  <c r="K63" i="23"/>
  <c r="V63" i="23"/>
  <c r="W63" i="23"/>
  <c r="K64" i="23"/>
  <c r="V64" i="23"/>
  <c r="W64" i="23"/>
  <c r="K65" i="23"/>
  <c r="V65" i="23"/>
  <c r="W65" i="23"/>
  <c r="K66" i="23"/>
  <c r="V66" i="23"/>
  <c r="W66" i="23"/>
  <c r="K67" i="23"/>
  <c r="V67" i="23"/>
  <c r="W67" i="23"/>
  <c r="K68" i="23"/>
  <c r="V68" i="23"/>
  <c r="W68" i="23"/>
  <c r="K69" i="23"/>
  <c r="V69" i="23"/>
  <c r="W69" i="23"/>
  <c r="K70" i="23"/>
  <c r="V70" i="23"/>
  <c r="W70" i="23"/>
  <c r="K71" i="23"/>
  <c r="V71" i="23"/>
  <c r="W71" i="23"/>
  <c r="K72" i="23"/>
  <c r="V72" i="23"/>
  <c r="W72" i="23"/>
  <c r="K73" i="23"/>
  <c r="V73" i="23"/>
  <c r="W73" i="23"/>
  <c r="K74" i="23"/>
  <c r="V74" i="23"/>
  <c r="W74" i="23"/>
  <c r="K75" i="23"/>
  <c r="V75" i="23"/>
  <c r="W75" i="23"/>
  <c r="K76" i="23"/>
  <c r="V76" i="23"/>
  <c r="W76" i="23"/>
  <c r="K77" i="23"/>
  <c r="V77" i="23"/>
  <c r="W77" i="23"/>
  <c r="K78" i="23"/>
  <c r="V78" i="23"/>
  <c r="W78" i="23"/>
  <c r="K79" i="23"/>
  <c r="V79" i="23"/>
  <c r="W79" i="23"/>
  <c r="K80" i="23"/>
  <c r="V80" i="23"/>
  <c r="W80" i="23"/>
  <c r="K49" i="23"/>
  <c r="V49" i="23"/>
  <c r="W49" i="23"/>
  <c r="AA22" i="23"/>
  <c r="AB22" i="23"/>
  <c r="AC22" i="23"/>
  <c r="L117" i="23" a="1"/>
  <c r="L117" i="23"/>
  <c r="L257" i="23" a="1"/>
  <c r="L257" i="23"/>
  <c r="L572" i="23" a="1"/>
  <c r="L572" i="23"/>
  <c r="L152" i="23" a="1"/>
  <c r="L152" i="23"/>
  <c r="L432" i="23" a="1"/>
  <c r="L432" i="23"/>
  <c r="L327" i="23" a="1"/>
  <c r="L327" i="23"/>
  <c r="L187" i="23" a="1"/>
  <c r="L187" i="23"/>
  <c r="L467" i="23" a="1"/>
  <c r="L467" i="23"/>
  <c r="L292" i="23" a="1"/>
  <c r="L292" i="23"/>
  <c r="L362" i="23" a="1"/>
  <c r="L362" i="23"/>
  <c r="L397" i="23" a="1"/>
  <c r="L397" i="23"/>
  <c r="L222" i="23" a="1"/>
  <c r="L222" i="23"/>
  <c r="L502" i="23" a="1"/>
  <c r="L502" i="23"/>
  <c r="L537" i="23" a="1"/>
  <c r="L537" i="23"/>
  <c r="AA31" i="23"/>
  <c r="L18" i="23"/>
  <c r="L17" i="23"/>
  <c r="V17" i="23"/>
  <c r="W17" i="23"/>
  <c r="L43" i="23"/>
  <c r="L71" i="23"/>
  <c r="L63" i="23"/>
  <c r="L70" i="23"/>
  <c r="L62" i="23"/>
  <c r="L54" i="23"/>
  <c r="L66" i="23"/>
  <c r="L49" i="23"/>
  <c r="L73" i="23"/>
  <c r="L65" i="23"/>
  <c r="L57" i="23"/>
  <c r="L36" i="23"/>
  <c r="L74" i="23"/>
  <c r="L58" i="23"/>
  <c r="L50" i="23"/>
  <c r="L35" i="23"/>
  <c r="L27" i="23"/>
  <c r="L44" i="23"/>
  <c r="L39" i="23"/>
  <c r="L23" i="23"/>
  <c r="L75" i="23"/>
  <c r="L67" i="23"/>
  <c r="L59" i="23"/>
  <c r="L51" i="23"/>
  <c r="L28" i="23"/>
  <c r="L77" i="23"/>
  <c r="L69" i="23"/>
  <c r="L61" i="23"/>
  <c r="L53" i="23"/>
  <c r="L79" i="23"/>
  <c r="L55" i="23"/>
  <c r="L40" i="23"/>
  <c r="L32" i="23"/>
  <c r="L24" i="23"/>
  <c r="L15" i="23"/>
  <c r="V15" i="23"/>
  <c r="L41" i="23"/>
  <c r="L33" i="23"/>
  <c r="L25" i="23"/>
  <c r="L76" i="23"/>
  <c r="L68" i="23"/>
  <c r="L60" i="23"/>
  <c r="L52" i="23"/>
  <c r="L46" i="23"/>
  <c r="L20" i="23"/>
  <c r="L45" i="23"/>
  <c r="L80" i="23"/>
  <c r="L72" i="23"/>
  <c r="L64" i="23"/>
  <c r="L56" i="23"/>
  <c r="L30" i="23"/>
  <c r="L19" i="23"/>
  <c r="L29" i="23"/>
  <c r="L38" i="23"/>
  <c r="L37" i="23"/>
  <c r="L16" i="23"/>
  <c r="V16" i="23"/>
  <c r="W16" i="23"/>
  <c r="L42" i="23"/>
  <c r="L34" i="23"/>
  <c r="L26" i="23"/>
  <c r="L78" i="23"/>
  <c r="W15" i="23"/>
  <c r="X15" i="23"/>
  <c r="X16" i="23"/>
  <c r="L82" i="23" a="1"/>
  <c r="L82" i="23"/>
  <c r="AB31" i="23"/>
  <c r="AC31" i="23"/>
  <c r="L47" i="23" a="1"/>
  <c r="L47" i="23"/>
  <c r="AG22" i="23"/>
  <c r="AH22" i="23"/>
  <c r="AE22" i="23"/>
  <c r="AD22" i="23"/>
  <c r="B14" i="23"/>
  <c r="K573" i="23"/>
  <c r="M14" i="23"/>
  <c r="AF22" i="23"/>
  <c r="AG31" i="23"/>
  <c r="AH31" i="23"/>
  <c r="AE31" i="23"/>
  <c r="AD31" i="23"/>
  <c r="E646" i="33"/>
  <c r="E635" i="33"/>
  <c r="E624" i="33"/>
  <c r="E613" i="33"/>
  <c r="E600" i="33"/>
  <c r="E589" i="33"/>
  <c r="E578" i="33"/>
  <c r="E565" i="33"/>
  <c r="E554" i="33"/>
  <c r="E543" i="33"/>
  <c r="E530" i="33"/>
  <c r="E519" i="33"/>
  <c r="E508" i="33"/>
  <c r="E497" i="33"/>
  <c r="E486" i="33"/>
  <c r="E475" i="33"/>
  <c r="E464" i="33"/>
  <c r="E453" i="33"/>
  <c r="E440" i="33"/>
  <c r="E429" i="33"/>
  <c r="E418" i="33"/>
  <c r="E407" i="33"/>
  <c r="E396" i="33"/>
  <c r="E383" i="33"/>
  <c r="E372" i="33"/>
  <c r="E361" i="33"/>
  <c r="E348" i="33"/>
  <c r="E337" i="33"/>
  <c r="E326" i="33"/>
  <c r="E315" i="33"/>
  <c r="E304" i="33"/>
  <c r="E291" i="33"/>
  <c r="E280" i="33"/>
  <c r="E269" i="33"/>
  <c r="E258" i="33"/>
  <c r="E247" i="33"/>
  <c r="E236" i="33"/>
  <c r="E221" i="33"/>
  <c r="E208" i="33"/>
  <c r="E195" i="33"/>
  <c r="E183" i="33"/>
  <c r="E173" i="33"/>
  <c r="E163" i="33"/>
  <c r="E153" i="33"/>
  <c r="E145" i="33"/>
  <c r="E130" i="33"/>
  <c r="E117" i="33"/>
  <c r="E104" i="33"/>
  <c r="E92" i="33"/>
  <c r="E80" i="33"/>
  <c r="E68" i="33"/>
  <c r="E55" i="33"/>
  <c r="E43" i="33"/>
  <c r="E31" i="33"/>
  <c r="E20" i="33"/>
  <c r="E10" i="33"/>
  <c r="E5" i="33"/>
  <c r="AF31" i="23"/>
  <c r="E1273" i="30"/>
  <c r="E1272" i="30"/>
  <c r="E1271" i="30"/>
  <c r="E1270" i="30"/>
  <c r="E1269" i="30"/>
  <c r="E1268" i="30"/>
  <c r="E1267" i="30"/>
  <c r="E1266" i="30"/>
  <c r="E1265" i="30"/>
  <c r="E1256" i="30"/>
  <c r="E1255" i="30"/>
  <c r="E1248" i="30"/>
  <c r="E1247" i="30"/>
  <c r="E1246" i="30"/>
  <c r="E1245" i="30"/>
  <c r="E1238" i="30"/>
  <c r="E1237" i="30"/>
  <c r="E1236" i="30"/>
  <c r="E1235" i="30"/>
  <c r="E1229" i="30"/>
  <c r="E1228" i="30"/>
  <c r="E1227" i="30"/>
  <c r="E1226" i="30"/>
  <c r="E1219" i="30"/>
  <c r="E1213" i="30"/>
  <c r="E1206" i="30"/>
  <c r="E1202" i="30"/>
  <c r="E1201" i="30"/>
  <c r="E1200" i="30"/>
  <c r="E1194" i="30"/>
  <c r="E1193" i="30"/>
  <c r="E1192" i="30"/>
  <c r="E1190" i="30"/>
  <c r="E1189" i="30"/>
  <c r="E1188" i="30"/>
  <c r="E1187" i="30"/>
  <c r="E1186" i="30"/>
  <c r="E1185" i="30"/>
  <c r="E1182" i="30"/>
  <c r="E1181" i="30"/>
  <c r="E1180" i="30"/>
  <c r="E1179" i="30"/>
  <c r="E1178" i="30"/>
  <c r="E1177" i="30"/>
  <c r="E1174" i="30"/>
  <c r="E1173" i="30"/>
  <c r="E1172" i="30"/>
  <c r="E1171" i="30"/>
  <c r="E1170" i="30"/>
  <c r="E1169" i="30"/>
  <c r="E1161" i="30"/>
  <c r="E1154" i="30"/>
  <c r="E1148" i="30"/>
  <c r="E1147" i="30"/>
  <c r="E1130" i="30"/>
  <c r="E1123" i="30"/>
  <c r="E1116" i="30"/>
  <c r="E1115" i="30"/>
  <c r="E1107" i="30"/>
  <c r="E1100" i="30"/>
  <c r="E1093" i="30"/>
  <c r="E1092" i="30"/>
  <c r="E1089" i="30"/>
  <c r="E1088" i="30"/>
  <c r="E1087" i="30"/>
  <c r="E1086" i="30"/>
  <c r="E1085" i="30"/>
  <c r="E1084" i="30"/>
  <c r="E1083" i="30"/>
  <c r="E1080" i="30"/>
  <c r="E1079" i="30"/>
  <c r="E1078" i="30"/>
  <c r="E1077" i="30"/>
  <c r="E1076" i="30"/>
  <c r="E1075" i="30"/>
  <c r="E1074" i="30"/>
  <c r="E1071" i="30"/>
  <c r="E1070" i="30"/>
  <c r="E1069" i="30"/>
  <c r="E1068" i="30"/>
  <c r="E1067" i="30"/>
  <c r="E1066" i="30"/>
  <c r="E1065" i="30"/>
  <c r="E1062" i="30"/>
  <c r="E1061" i="30"/>
  <c r="E1060" i="30"/>
  <c r="E1059" i="30"/>
  <c r="E1058" i="30"/>
  <c r="E1057" i="30"/>
  <c r="E1056" i="30"/>
  <c r="E1053" i="30"/>
  <c r="E1052" i="30"/>
  <c r="E1051" i="30"/>
  <c r="E1050" i="30"/>
  <c r="E1049" i="30"/>
  <c r="E1048" i="30"/>
  <c r="E1047" i="30"/>
  <c r="E1044" i="30"/>
  <c r="E1043" i="30"/>
  <c r="E1042" i="30"/>
  <c r="E1041" i="30"/>
  <c r="E1040" i="30"/>
  <c r="E1039" i="30"/>
  <c r="E1038" i="30"/>
  <c r="E1035" i="30"/>
  <c r="E1034" i="30"/>
  <c r="E1033" i="30"/>
  <c r="E1032" i="30"/>
  <c r="E1031" i="30"/>
  <c r="E1030" i="30"/>
  <c r="E1029" i="30"/>
  <c r="E1026" i="30"/>
  <c r="E1025" i="30"/>
  <c r="E1024" i="30"/>
  <c r="E1023" i="30"/>
  <c r="E1022" i="30"/>
  <c r="E1021" i="30"/>
  <c r="E1020" i="30"/>
  <c r="E1018" i="30"/>
  <c r="E1017" i="30"/>
  <c r="E1016" i="30"/>
  <c r="E1015" i="30"/>
  <c r="E1014" i="30"/>
  <c r="E1013" i="30"/>
  <c r="E1012" i="30"/>
  <c r="E1011" i="30"/>
  <c r="E1010" i="30"/>
  <c r="E1009" i="30"/>
  <c r="E1008" i="30"/>
  <c r="E1007" i="30"/>
  <c r="E1006" i="30"/>
  <c r="E1005" i="30"/>
  <c r="E1004" i="30"/>
  <c r="E1003" i="30"/>
  <c r="E1001" i="30"/>
  <c r="E1000" i="30"/>
  <c r="E999" i="30"/>
  <c r="E998" i="30"/>
  <c r="E997" i="30"/>
  <c r="E996" i="30"/>
  <c r="E995" i="30"/>
  <c r="E994" i="30"/>
  <c r="E993" i="30"/>
  <c r="E991" i="30"/>
  <c r="E990" i="30"/>
  <c r="E989" i="30"/>
  <c r="E988" i="30"/>
  <c r="E987" i="30"/>
  <c r="E986" i="30"/>
  <c r="E985" i="30"/>
  <c r="E984" i="30"/>
  <c r="E983" i="30"/>
  <c r="E981" i="30"/>
  <c r="E980" i="30"/>
  <c r="E979" i="30"/>
  <c r="E978" i="30"/>
  <c r="E977" i="30"/>
  <c r="E976" i="30"/>
  <c r="E975" i="30"/>
  <c r="E974" i="30"/>
  <c r="E973" i="30"/>
  <c r="E971" i="30"/>
  <c r="E970" i="30"/>
  <c r="E969" i="30"/>
  <c r="E968" i="30"/>
  <c r="E967" i="30"/>
  <c r="E966" i="30"/>
  <c r="E965" i="30"/>
  <c r="E964" i="30"/>
  <c r="E963" i="30"/>
  <c r="E961" i="30"/>
  <c r="E960" i="30"/>
  <c r="E959" i="30"/>
  <c r="E958" i="30"/>
  <c r="E957" i="30"/>
  <c r="E956" i="30"/>
  <c r="E955" i="30"/>
  <c r="E954" i="30"/>
  <c r="E953" i="30"/>
  <c r="E951" i="30"/>
  <c r="E950" i="30"/>
  <c r="E949" i="30"/>
  <c r="E948" i="30"/>
  <c r="E947" i="30"/>
  <c r="E946" i="30"/>
  <c r="E944" i="30"/>
  <c r="E943" i="30"/>
  <c r="E942" i="30"/>
  <c r="E941" i="30"/>
  <c r="E940" i="30"/>
  <c r="E939" i="30"/>
  <c r="E938" i="30"/>
  <c r="E918" i="30"/>
  <c r="E904" i="30"/>
  <c r="E879" i="30"/>
  <c r="E878" i="30"/>
  <c r="E877" i="30"/>
  <c r="E868" i="30"/>
  <c r="E862" i="30"/>
  <c r="E861" i="30"/>
  <c r="E860" i="30"/>
  <c r="E859" i="30"/>
  <c r="E851" i="30"/>
  <c r="E850" i="30"/>
  <c r="E843" i="30"/>
  <c r="E842" i="30"/>
  <c r="E841" i="30"/>
  <c r="E840" i="30"/>
  <c r="E836" i="30"/>
  <c r="E835" i="30"/>
  <c r="E834" i="30"/>
  <c r="E833" i="30"/>
  <c r="E832" i="30"/>
  <c r="E831" i="30"/>
  <c r="E829" i="30"/>
  <c r="E828" i="30"/>
  <c r="E827" i="30"/>
  <c r="E826" i="30"/>
  <c r="E825" i="30"/>
  <c r="E824" i="30"/>
  <c r="E823" i="30"/>
  <c r="E821" i="30"/>
  <c r="E820" i="30"/>
  <c r="E819" i="30"/>
  <c r="E818" i="30"/>
  <c r="E817" i="30"/>
  <c r="E816" i="30"/>
  <c r="E815" i="30"/>
  <c r="E814" i="30"/>
  <c r="E813" i="30"/>
  <c r="E812" i="30"/>
  <c r="E811" i="30"/>
  <c r="E810" i="30"/>
  <c r="E809" i="30"/>
  <c r="E787" i="30"/>
  <c r="E786" i="30"/>
  <c r="E785" i="30"/>
  <c r="E784" i="30"/>
  <c r="E783" i="30"/>
  <c r="E782" i="30"/>
  <c r="E781" i="30"/>
  <c r="E780" i="30"/>
  <c r="E779" i="30"/>
  <c r="E778" i="30"/>
  <c r="E777" i="30"/>
  <c r="E772" i="30"/>
  <c r="E771" i="30"/>
  <c r="E766" i="30"/>
  <c r="E762" i="30"/>
  <c r="E757" i="30"/>
  <c r="E756" i="30"/>
  <c r="E755" i="30"/>
  <c r="E754" i="30"/>
  <c r="E749" i="30"/>
  <c r="E748" i="30"/>
  <c r="E747" i="30"/>
  <c r="E746" i="30"/>
  <c r="E745" i="30"/>
  <c r="E744" i="30"/>
  <c r="E743" i="30"/>
  <c r="E742" i="30"/>
  <c r="E741" i="30"/>
  <c r="E740" i="30"/>
  <c r="E739" i="30"/>
  <c r="E738" i="30"/>
  <c r="E737" i="30"/>
  <c r="E724" i="30"/>
  <c r="E716" i="30"/>
  <c r="E707" i="30"/>
  <c r="E700" i="30"/>
  <c r="E694" i="30"/>
  <c r="E693" i="30"/>
  <c r="E686" i="30"/>
  <c r="E680" i="30"/>
  <c r="E673" i="30"/>
  <c r="E636" i="30"/>
  <c r="E624" i="30"/>
  <c r="E623" i="30"/>
  <c r="E614" i="30"/>
  <c r="E609" i="30"/>
  <c r="E604" i="30"/>
  <c r="E595" i="30"/>
  <c r="E594" i="30"/>
  <c r="E593" i="30"/>
  <c r="E587" i="30"/>
  <c r="E586" i="30"/>
  <c r="E585" i="30"/>
  <c r="E572" i="30"/>
  <c r="E567" i="30"/>
  <c r="E562" i="30"/>
  <c r="E555" i="30"/>
  <c r="E551" i="30"/>
  <c r="E547" i="30"/>
  <c r="E542" i="30"/>
  <c r="E539" i="30"/>
  <c r="E532" i="30"/>
  <c r="E527" i="30"/>
  <c r="E522" i="30"/>
  <c r="E503" i="30"/>
  <c r="E493" i="30"/>
  <c r="E481" i="30"/>
  <c r="E453" i="30"/>
  <c r="E441" i="30"/>
  <c r="E428" i="30"/>
  <c r="E416" i="30"/>
  <c r="E408" i="30"/>
  <c r="E400" i="30"/>
  <c r="E385" i="30"/>
  <c r="E373" i="30"/>
  <c r="E364" i="30"/>
  <c r="E356" i="30"/>
  <c r="E346" i="30"/>
  <c r="E335" i="30"/>
  <c r="E326" i="30"/>
  <c r="E317" i="30"/>
  <c r="E307" i="30"/>
  <c r="E299" i="30"/>
  <c r="E290" i="30"/>
  <c r="E281" i="30"/>
  <c r="E269" i="30"/>
  <c r="E261" i="30"/>
  <c r="E253" i="30"/>
  <c r="E245" i="30"/>
  <c r="E230" i="30"/>
  <c r="E229" i="30"/>
  <c r="E228" i="30"/>
  <c r="E227" i="30"/>
  <c r="E226" i="30"/>
  <c r="E225" i="30"/>
  <c r="E224" i="30"/>
  <c r="E212" i="30"/>
  <c r="E204" i="30"/>
  <c r="E197" i="30"/>
  <c r="E189" i="30"/>
  <c r="E181" i="30"/>
  <c r="E172" i="30"/>
  <c r="E163" i="30"/>
  <c r="E152" i="30"/>
  <c r="E148" i="30"/>
  <c r="E141" i="30"/>
  <c r="E137" i="30"/>
  <c r="E130" i="30"/>
  <c r="E125" i="30"/>
  <c r="E117" i="30"/>
  <c r="E97" i="30"/>
  <c r="E88" i="30"/>
  <c r="E79" i="30"/>
  <c r="E71" i="30"/>
  <c r="G71" i="30"/>
  <c r="E62" i="30"/>
  <c r="E53" i="30"/>
  <c r="E42" i="30"/>
  <c r="E31" i="30"/>
  <c r="E21" i="30"/>
  <c r="E10" i="30"/>
  <c r="E5" i="30"/>
  <c r="N21" i="23"/>
  <c r="AA21" i="23"/>
  <c r="H71" i="30"/>
  <c r="AB21" i="23"/>
  <c r="AC21" i="23"/>
  <c r="E626" i="29"/>
  <c r="E617" i="29"/>
  <c r="E606" i="29"/>
  <c r="E599" i="29"/>
  <c r="E591" i="29"/>
  <c r="E582" i="29"/>
  <c r="E574" i="29"/>
  <c r="E564" i="29"/>
  <c r="E551" i="29"/>
  <c r="E540" i="29"/>
  <c r="E530" i="29"/>
  <c r="E517" i="29"/>
  <c r="E510" i="29"/>
  <c r="E503" i="29"/>
  <c r="B503" i="29"/>
  <c r="E497" i="29"/>
  <c r="E492" i="29"/>
  <c r="E488" i="29"/>
  <c r="E484" i="29"/>
  <c r="E480" i="29"/>
  <c r="E474" i="29"/>
  <c r="E468" i="29"/>
  <c r="E467" i="29"/>
  <c r="E440" i="29"/>
  <c r="E439" i="29"/>
  <c r="E436" i="29"/>
  <c r="E435" i="29"/>
  <c r="E434" i="29"/>
  <c r="E433" i="29"/>
  <c r="E432" i="29"/>
  <c r="E431" i="29"/>
  <c r="E430" i="29"/>
  <c r="E425" i="29"/>
  <c r="E424" i="29"/>
  <c r="E423" i="29"/>
  <c r="E422" i="29"/>
  <c r="E421" i="29"/>
  <c r="E420" i="29"/>
  <c r="E419" i="29"/>
  <c r="E418" i="29"/>
  <c r="E417" i="29"/>
  <c r="E416" i="29"/>
  <c r="E415" i="29"/>
  <c r="E414" i="29"/>
  <c r="E413" i="29"/>
  <c r="E412" i="29"/>
  <c r="E379" i="29"/>
  <c r="E378" i="29"/>
  <c r="E377" i="29"/>
  <c r="E376" i="29"/>
  <c r="E371" i="29"/>
  <c r="E370" i="29"/>
  <c r="E369" i="29"/>
  <c r="E368" i="29"/>
  <c r="E367" i="29"/>
  <c r="E361" i="29"/>
  <c r="E360" i="29"/>
  <c r="E359" i="29"/>
  <c r="E358" i="29"/>
  <c r="E353" i="29"/>
  <c r="E352" i="29"/>
  <c r="E351" i="29"/>
  <c r="E350" i="29"/>
  <c r="E349" i="29"/>
  <c r="E343" i="29"/>
  <c r="E342" i="29"/>
  <c r="E341" i="29"/>
  <c r="E340" i="29"/>
  <c r="E335" i="29"/>
  <c r="E334" i="29"/>
  <c r="E333" i="29"/>
  <c r="E332" i="29"/>
  <c r="E331" i="29"/>
  <c r="E320" i="29"/>
  <c r="E319" i="29"/>
  <c r="E318" i="29"/>
  <c r="E317" i="29"/>
  <c r="E310" i="29"/>
  <c r="E309" i="29"/>
  <c r="E308" i="29"/>
  <c r="E307" i="29"/>
  <c r="E301" i="29"/>
  <c r="E300" i="29"/>
  <c r="E299" i="29"/>
  <c r="E298" i="29"/>
  <c r="E293" i="29"/>
  <c r="E292" i="29"/>
  <c r="E291" i="29"/>
  <c r="E290" i="29"/>
  <c r="E289" i="29"/>
  <c r="E283" i="29"/>
  <c r="E282" i="29"/>
  <c r="E281" i="29"/>
  <c r="E280" i="29"/>
  <c r="E275" i="29"/>
  <c r="E274" i="29"/>
  <c r="E273" i="29"/>
  <c r="E272" i="29"/>
  <c r="E271" i="29"/>
  <c r="E263" i="29"/>
  <c r="E262" i="29"/>
  <c r="E261" i="29"/>
  <c r="E260" i="29"/>
  <c r="E258" i="29"/>
  <c r="E257" i="29"/>
  <c r="E256" i="29"/>
  <c r="E255" i="29"/>
  <c r="E254" i="29"/>
  <c r="E251" i="29"/>
  <c r="E250" i="29"/>
  <c r="E249" i="29"/>
  <c r="E248" i="29"/>
  <c r="E246" i="29"/>
  <c r="E245" i="29"/>
  <c r="E244" i="29"/>
  <c r="E243" i="29"/>
  <c r="E242" i="29"/>
  <c r="E236" i="29"/>
  <c r="E235" i="29"/>
  <c r="E234" i="29"/>
  <c r="E233" i="29"/>
  <c r="E228" i="29"/>
  <c r="E227" i="29"/>
  <c r="E226" i="29"/>
  <c r="E225" i="29"/>
  <c r="E224" i="29"/>
  <c r="E218" i="29"/>
  <c r="E217" i="29"/>
  <c r="E216" i="29"/>
  <c r="E215" i="29"/>
  <c r="E210" i="29"/>
  <c r="E209" i="29"/>
  <c r="E208" i="29"/>
  <c r="E207" i="29"/>
  <c r="E206" i="29"/>
  <c r="E201" i="29"/>
  <c r="E200" i="29"/>
  <c r="E199" i="29"/>
  <c r="E198" i="29"/>
  <c r="E197" i="29"/>
  <c r="E196" i="29"/>
  <c r="E195" i="29"/>
  <c r="E194" i="29"/>
  <c r="E193" i="29"/>
  <c r="E192" i="29"/>
  <c r="E191" i="29"/>
  <c r="E190" i="29"/>
  <c r="E189" i="29"/>
  <c r="E188" i="29"/>
  <c r="E155" i="29"/>
  <c r="E154" i="29"/>
  <c r="E153" i="29"/>
  <c r="E152" i="29"/>
  <c r="E147" i="29"/>
  <c r="E146" i="29"/>
  <c r="E145" i="29"/>
  <c r="E144" i="29"/>
  <c r="E143" i="29"/>
  <c r="E137" i="29"/>
  <c r="E136" i="29"/>
  <c r="E135" i="29"/>
  <c r="E134" i="29"/>
  <c r="E129" i="29"/>
  <c r="E128" i="29"/>
  <c r="E127" i="29"/>
  <c r="E126" i="29"/>
  <c r="E125" i="29"/>
  <c r="E119" i="29"/>
  <c r="E118" i="29"/>
  <c r="E117" i="29"/>
  <c r="E116" i="29"/>
  <c r="E111" i="29"/>
  <c r="E110" i="29"/>
  <c r="E109" i="29"/>
  <c r="E108" i="29"/>
  <c r="E107" i="29"/>
  <c r="E100" i="29"/>
  <c r="E99" i="29"/>
  <c r="E98" i="29"/>
  <c r="E97" i="29"/>
  <c r="E95" i="29"/>
  <c r="E94" i="29"/>
  <c r="E93" i="29"/>
  <c r="E92" i="29"/>
  <c r="E91" i="29"/>
  <c r="E88" i="29"/>
  <c r="E87" i="29"/>
  <c r="E86" i="29"/>
  <c r="E85" i="29"/>
  <c r="E83" i="29"/>
  <c r="E82" i="29"/>
  <c r="E81" i="29"/>
  <c r="E80" i="29"/>
  <c r="E79" i="29"/>
  <c r="E72" i="29"/>
  <c r="E71" i="29"/>
  <c r="E70" i="29"/>
  <c r="E69" i="29"/>
  <c r="E62" i="29"/>
  <c r="E61" i="29"/>
  <c r="E60" i="29"/>
  <c r="E59" i="29"/>
  <c r="E53" i="29"/>
  <c r="E52" i="29"/>
  <c r="E51" i="29"/>
  <c r="E50" i="29"/>
  <c r="E45" i="29"/>
  <c r="E44" i="29"/>
  <c r="E43" i="29"/>
  <c r="E42" i="29"/>
  <c r="E41" i="29"/>
  <c r="E35" i="29"/>
  <c r="E34" i="29"/>
  <c r="E33" i="29"/>
  <c r="E32" i="29"/>
  <c r="E27" i="29"/>
  <c r="E26" i="29"/>
  <c r="E25" i="29"/>
  <c r="E24" i="29"/>
  <c r="E23" i="29"/>
  <c r="E10" i="29"/>
  <c r="E5" i="29"/>
  <c r="E512" i="28"/>
  <c r="E502" i="28"/>
  <c r="E492" i="28"/>
  <c r="E482" i="28"/>
  <c r="E472" i="28"/>
  <c r="E462" i="28"/>
  <c r="E452" i="28"/>
  <c r="E436" i="28"/>
  <c r="E416" i="28"/>
  <c r="E406" i="28"/>
  <c r="E396" i="28"/>
  <c r="E380" i="28"/>
  <c r="E368" i="28"/>
  <c r="E358" i="28"/>
  <c r="E348" i="28"/>
  <c r="E336" i="28"/>
  <c r="E326" i="28"/>
  <c r="E316" i="28"/>
  <c r="E304" i="28"/>
  <c r="E294" i="28"/>
  <c r="E284" i="28"/>
  <c r="E274" i="28"/>
  <c r="E264" i="28"/>
  <c r="E254" i="28"/>
  <c r="E242" i="28"/>
  <c r="E232" i="28"/>
  <c r="E222" i="28"/>
  <c r="E212" i="28"/>
  <c r="E202" i="28"/>
  <c r="E192" i="28"/>
  <c r="E182" i="28"/>
  <c r="E172" i="28"/>
  <c r="E162" i="28"/>
  <c r="E150" i="28"/>
  <c r="E140" i="28"/>
  <c r="E130" i="28"/>
  <c r="E120" i="28"/>
  <c r="E110" i="28"/>
  <c r="E101" i="28"/>
  <c r="E91" i="28"/>
  <c r="E81" i="28"/>
  <c r="E71" i="28"/>
  <c r="E61" i="28"/>
  <c r="E51" i="28"/>
  <c r="E41" i="28"/>
  <c r="E31" i="28"/>
  <c r="E20" i="28"/>
  <c r="E10" i="28"/>
  <c r="E5" i="28"/>
  <c r="AG21" i="23"/>
  <c r="AH21" i="23"/>
  <c r="AE21" i="23"/>
  <c r="AD21" i="23"/>
  <c r="F46" i="2"/>
  <c r="AF21" i="23"/>
  <c r="I44" i="23"/>
  <c r="O44" i="23"/>
  <c r="N469" i="23"/>
  <c r="N260" i="23"/>
  <c r="N261" i="23"/>
  <c r="N399" i="23"/>
  <c r="N296" i="23"/>
  <c r="N436" i="23"/>
  <c r="N364" i="23"/>
  <c r="N259" i="23"/>
  <c r="N294" i="23"/>
  <c r="N504" i="23"/>
  <c r="N400" i="23"/>
  <c r="N505" i="23"/>
  <c r="N401" i="23"/>
  <c r="N329" i="23"/>
  <c r="N297" i="23"/>
  <c r="N224" i="23"/>
  <c r="N541" i="23"/>
  <c r="N470" i="23"/>
  <c r="N540" i="23"/>
  <c r="N471" i="23"/>
  <c r="N295" i="23"/>
  <c r="N434" i="23"/>
  <c r="N330" i="23"/>
  <c r="N225" i="23"/>
  <c r="N365" i="23"/>
  <c r="N366" i="23"/>
  <c r="N506" i="23"/>
  <c r="N435" i="23"/>
  <c r="N331" i="23"/>
  <c r="N226" i="23"/>
  <c r="N127" i="23"/>
  <c r="N88" i="23"/>
  <c r="AA44" i="23"/>
  <c r="X44" i="23"/>
  <c r="AB44" i="23"/>
  <c r="AC44" i="23"/>
  <c r="AE44" i="23"/>
  <c r="O24" i="23"/>
  <c r="I24" i="23"/>
  <c r="O256" i="23"/>
  <c r="O255" i="23"/>
  <c r="O254" i="23"/>
  <c r="O253" i="23"/>
  <c r="O252" i="23"/>
  <c r="O251" i="23"/>
  <c r="O250" i="23"/>
  <c r="O249" i="23"/>
  <c r="O248" i="23"/>
  <c r="O247" i="23"/>
  <c r="O246" i="23"/>
  <c r="O245" i="23"/>
  <c r="O244" i="23"/>
  <c r="O243" i="23"/>
  <c r="O242" i="23"/>
  <c r="O241" i="23"/>
  <c r="O240" i="23"/>
  <c r="O239" i="23"/>
  <c r="O238" i="23"/>
  <c r="O237" i="23"/>
  <c r="O236" i="23"/>
  <c r="O235" i="23"/>
  <c r="O234" i="23"/>
  <c r="O233" i="23"/>
  <c r="O232" i="23"/>
  <c r="O231" i="23"/>
  <c r="O230" i="23"/>
  <c r="O229" i="23"/>
  <c r="O228" i="23"/>
  <c r="O227" i="23"/>
  <c r="O226" i="23"/>
  <c r="O225" i="23"/>
  <c r="O224" i="23"/>
  <c r="O221" i="23"/>
  <c r="O220" i="23"/>
  <c r="O219" i="23"/>
  <c r="O218" i="23"/>
  <c r="O217" i="23"/>
  <c r="O216" i="23"/>
  <c r="O215" i="23"/>
  <c r="O214" i="23"/>
  <c r="O213" i="23"/>
  <c r="O212" i="23"/>
  <c r="O211" i="23"/>
  <c r="O210" i="23"/>
  <c r="O209" i="23"/>
  <c r="O208" i="23"/>
  <c r="O207" i="23"/>
  <c r="O206" i="23"/>
  <c r="O205" i="23"/>
  <c r="O204" i="23"/>
  <c r="O203" i="23"/>
  <c r="O202" i="23"/>
  <c r="O201" i="23"/>
  <c r="O200" i="23"/>
  <c r="O199" i="23"/>
  <c r="O198" i="23"/>
  <c r="O197" i="23"/>
  <c r="O196" i="23"/>
  <c r="O195" i="23"/>
  <c r="O194" i="23"/>
  <c r="O193" i="23"/>
  <c r="O192" i="23"/>
  <c r="O191" i="23"/>
  <c r="O190" i="23"/>
  <c r="O189" i="23"/>
  <c r="O186" i="23"/>
  <c r="O185" i="23"/>
  <c r="O184" i="23"/>
  <c r="O183" i="23"/>
  <c r="O182" i="23"/>
  <c r="O181" i="23"/>
  <c r="O180" i="23"/>
  <c r="O179" i="23"/>
  <c r="O178" i="23"/>
  <c r="O177" i="23"/>
  <c r="O176" i="23"/>
  <c r="O175" i="23"/>
  <c r="O174" i="23"/>
  <c r="O173" i="23"/>
  <c r="O172" i="23"/>
  <c r="O171" i="23"/>
  <c r="O170" i="23"/>
  <c r="O169" i="23"/>
  <c r="O168" i="23"/>
  <c r="O167" i="23"/>
  <c r="O166" i="23"/>
  <c r="O165" i="23"/>
  <c r="O164" i="23"/>
  <c r="O163" i="23"/>
  <c r="O162" i="23"/>
  <c r="O161" i="23"/>
  <c r="O160" i="23"/>
  <c r="O159" i="23"/>
  <c r="O158" i="23"/>
  <c r="O157" i="23"/>
  <c r="O156" i="23"/>
  <c r="O155" i="23"/>
  <c r="O154" i="23"/>
  <c r="O151" i="23"/>
  <c r="O150" i="23"/>
  <c r="O149" i="23"/>
  <c r="O148" i="23"/>
  <c r="O147" i="23"/>
  <c r="O146" i="23"/>
  <c r="O145" i="23"/>
  <c r="O144" i="23"/>
  <c r="O143" i="23"/>
  <c r="O142" i="23"/>
  <c r="O141" i="23"/>
  <c r="O140" i="23"/>
  <c r="O139" i="23"/>
  <c r="O138" i="23"/>
  <c r="O137" i="23"/>
  <c r="O136" i="23"/>
  <c r="O135" i="23"/>
  <c r="O134" i="23"/>
  <c r="O133" i="23"/>
  <c r="O132" i="23"/>
  <c r="O131" i="23"/>
  <c r="O130" i="23"/>
  <c r="O129" i="23"/>
  <c r="O128" i="23"/>
  <c r="O127" i="23"/>
  <c r="O126" i="23"/>
  <c r="O125" i="23"/>
  <c r="O124" i="23"/>
  <c r="O123" i="23"/>
  <c r="O122" i="23"/>
  <c r="O121" i="23"/>
  <c r="O120" i="23"/>
  <c r="O119" i="23"/>
  <c r="O116" i="23"/>
  <c r="O115" i="23"/>
  <c r="O114" i="23"/>
  <c r="O113" i="23"/>
  <c r="O112" i="23"/>
  <c r="O111" i="23"/>
  <c r="O110" i="23"/>
  <c r="O109" i="23"/>
  <c r="O108" i="23"/>
  <c r="O107" i="23"/>
  <c r="O106" i="23"/>
  <c r="O105" i="23"/>
  <c r="O104" i="23"/>
  <c r="O103" i="23"/>
  <c r="O102" i="23"/>
  <c r="O101" i="23"/>
  <c r="O100" i="23"/>
  <c r="O99" i="23"/>
  <c r="O98" i="23"/>
  <c r="O97" i="23"/>
  <c r="O96" i="23"/>
  <c r="O95" i="23"/>
  <c r="O94" i="23"/>
  <c r="O93" i="23"/>
  <c r="O92" i="23"/>
  <c r="O91" i="23"/>
  <c r="O90" i="23"/>
  <c r="O89" i="23"/>
  <c r="O88" i="23"/>
  <c r="O87" i="23"/>
  <c r="O86" i="23"/>
  <c r="O85" i="23"/>
  <c r="O84" i="23"/>
  <c r="O81" i="23"/>
  <c r="O80" i="23"/>
  <c r="O79" i="23"/>
  <c r="O78" i="23"/>
  <c r="O77" i="23"/>
  <c r="O76" i="23"/>
  <c r="O75" i="23"/>
  <c r="O74" i="23"/>
  <c r="O73" i="23"/>
  <c r="O72" i="23"/>
  <c r="O71" i="23"/>
  <c r="O70" i="23"/>
  <c r="O69" i="23"/>
  <c r="O68" i="23"/>
  <c r="O67" i="23"/>
  <c r="O66" i="23"/>
  <c r="O65" i="23"/>
  <c r="O64" i="23"/>
  <c r="O63" i="23"/>
  <c r="O62" i="23"/>
  <c r="O61" i="23"/>
  <c r="O60" i="23"/>
  <c r="O59" i="23"/>
  <c r="O58" i="23"/>
  <c r="O57" i="23"/>
  <c r="O56" i="23"/>
  <c r="O55" i="23"/>
  <c r="O54" i="23"/>
  <c r="O53" i="23"/>
  <c r="O52" i="23"/>
  <c r="O51" i="23"/>
  <c r="O50" i="23"/>
  <c r="O49" i="23"/>
  <c r="P17" i="1"/>
  <c r="P19" i="1"/>
  <c r="P22" i="1"/>
  <c r="X24" i="23"/>
  <c r="AD44" i="23"/>
  <c r="AF44" i="23"/>
  <c r="O41" i="23"/>
  <c r="I41" i="23"/>
  <c r="O33" i="23"/>
  <c r="I33" i="23"/>
  <c r="O20" i="23"/>
  <c r="I20" i="23"/>
  <c r="O40" i="23"/>
  <c r="I40" i="23"/>
  <c r="O32" i="23"/>
  <c r="I32" i="23"/>
  <c r="O19" i="23"/>
  <c r="I19" i="23"/>
  <c r="O39" i="23"/>
  <c r="I39" i="23"/>
  <c r="I30" i="23"/>
  <c r="O30" i="23"/>
  <c r="I18" i="23"/>
  <c r="O18" i="23"/>
  <c r="I38" i="23"/>
  <c r="O38" i="23"/>
  <c r="I29" i="23"/>
  <c r="O29" i="23"/>
  <c r="O17" i="23"/>
  <c r="I17" i="23"/>
  <c r="I46" i="23"/>
  <c r="O46" i="23"/>
  <c r="O37" i="23"/>
  <c r="I37" i="23"/>
  <c r="O28" i="23"/>
  <c r="I28" i="23"/>
  <c r="O25" i="23"/>
  <c r="I25" i="23"/>
  <c r="O45" i="23"/>
  <c r="I45" i="23"/>
  <c r="I36" i="23"/>
  <c r="O36" i="23"/>
  <c r="O27" i="23"/>
  <c r="I27" i="23"/>
  <c r="O43" i="23"/>
  <c r="I43" i="23"/>
  <c r="O35" i="23"/>
  <c r="I35" i="23"/>
  <c r="I26" i="23"/>
  <c r="O26" i="23"/>
  <c r="O42" i="23"/>
  <c r="I42" i="23"/>
  <c r="I34" i="23"/>
  <c r="O34" i="23"/>
  <c r="O23" i="23"/>
  <c r="I23" i="23"/>
  <c r="AA24" i="23"/>
  <c r="O430" i="23"/>
  <c r="I430" i="23"/>
  <c r="N430" i="23"/>
  <c r="O438" i="23"/>
  <c r="I438" i="23"/>
  <c r="O445" i="23"/>
  <c r="I445" i="23"/>
  <c r="O451" i="23"/>
  <c r="I451" i="23"/>
  <c r="O464" i="23"/>
  <c r="I464" i="23"/>
  <c r="N464" i="23"/>
  <c r="O472" i="23"/>
  <c r="I472" i="23"/>
  <c r="O479" i="23"/>
  <c r="I479" i="23"/>
  <c r="O485" i="23"/>
  <c r="I485" i="23"/>
  <c r="O498" i="23"/>
  <c r="I498" i="23"/>
  <c r="N498" i="23"/>
  <c r="O506" i="23"/>
  <c r="I506" i="23"/>
  <c r="O513" i="23"/>
  <c r="I513" i="23"/>
  <c r="O519" i="23"/>
  <c r="I519" i="23"/>
  <c r="O540" i="23"/>
  <c r="I540" i="23"/>
  <c r="N39" i="23"/>
  <c r="I84" i="23"/>
  <c r="I179" i="23"/>
  <c r="N179" i="23"/>
  <c r="O274" i="23"/>
  <c r="I274" i="23"/>
  <c r="O321" i="23"/>
  <c r="I321" i="23"/>
  <c r="N321" i="23"/>
  <c r="O382" i="23"/>
  <c r="I382" i="23"/>
  <c r="O450" i="23"/>
  <c r="I450" i="23"/>
  <c r="O552" i="23"/>
  <c r="I552" i="23"/>
  <c r="I131" i="23"/>
  <c r="I151" i="23"/>
  <c r="N151" i="23"/>
  <c r="I208" i="23"/>
  <c r="O262" i="23"/>
  <c r="I262" i="23"/>
  <c r="O330" i="23"/>
  <c r="I330" i="23"/>
  <c r="I97" i="23"/>
  <c r="I175" i="23"/>
  <c r="I220" i="23"/>
  <c r="N220" i="23"/>
  <c r="I248" i="23"/>
  <c r="N248" i="23"/>
  <c r="O263" i="23"/>
  <c r="I263" i="23"/>
  <c r="O269" i="23"/>
  <c r="I269" i="23"/>
  <c r="O282" i="23"/>
  <c r="I282" i="23"/>
  <c r="N282" i="23"/>
  <c r="O288" i="23"/>
  <c r="I288" i="23"/>
  <c r="N288" i="23"/>
  <c r="O297" i="23"/>
  <c r="I297" i="23"/>
  <c r="O303" i="23"/>
  <c r="I303" i="23"/>
  <c r="O316" i="23"/>
  <c r="I316" i="23"/>
  <c r="O322" i="23"/>
  <c r="I322" i="23"/>
  <c r="N322" i="23"/>
  <c r="O331" i="23"/>
  <c r="I331" i="23"/>
  <c r="O337" i="23"/>
  <c r="I337" i="23"/>
  <c r="O350" i="23"/>
  <c r="I350" i="23"/>
  <c r="O356" i="23"/>
  <c r="I356" i="23"/>
  <c r="N356" i="23"/>
  <c r="O365" i="23"/>
  <c r="I365" i="23"/>
  <c r="O371" i="23"/>
  <c r="I371" i="23"/>
  <c r="O384" i="23"/>
  <c r="I384" i="23"/>
  <c r="O390" i="23"/>
  <c r="I390" i="23"/>
  <c r="N390" i="23"/>
  <c r="O399" i="23"/>
  <c r="I399" i="23"/>
  <c r="O405" i="23"/>
  <c r="I405" i="23"/>
  <c r="O418" i="23"/>
  <c r="I418" i="23"/>
  <c r="O424" i="23"/>
  <c r="I424" i="23"/>
  <c r="N424" i="23"/>
  <c r="I431" i="23"/>
  <c r="N431" i="23"/>
  <c r="O431" i="23"/>
  <c r="O439" i="23"/>
  <c r="I439" i="23"/>
  <c r="O452" i="23"/>
  <c r="I452" i="23"/>
  <c r="O458" i="23"/>
  <c r="I458" i="23"/>
  <c r="N458" i="23"/>
  <c r="O465" i="23"/>
  <c r="I465" i="23"/>
  <c r="N465" i="23"/>
  <c r="O473" i="23"/>
  <c r="I473" i="23"/>
  <c r="O486" i="23"/>
  <c r="I486" i="23"/>
  <c r="O492" i="23"/>
  <c r="I492" i="23"/>
  <c r="N492" i="23"/>
  <c r="O499" i="23"/>
  <c r="I499" i="23"/>
  <c r="N499" i="23"/>
  <c r="O507" i="23"/>
  <c r="I507" i="23"/>
  <c r="O526" i="23"/>
  <c r="I526" i="23"/>
  <c r="O560" i="23"/>
  <c r="I560" i="23"/>
  <c r="I106" i="23"/>
  <c r="I227" i="23"/>
  <c r="O314" i="23"/>
  <c r="I314" i="23"/>
  <c r="O416" i="23"/>
  <c r="I416" i="23"/>
  <c r="O463" i="23"/>
  <c r="I463" i="23"/>
  <c r="N463" i="23"/>
  <c r="O512" i="23"/>
  <c r="I512" i="23"/>
  <c r="N32" i="23"/>
  <c r="I96" i="23"/>
  <c r="I127" i="23"/>
  <c r="I147" i="23"/>
  <c r="N147" i="23"/>
  <c r="I203" i="23"/>
  <c r="I247" i="23"/>
  <c r="N247" i="23"/>
  <c r="O296" i="23"/>
  <c r="I296" i="23"/>
  <c r="I249" i="23"/>
  <c r="N249" i="23"/>
  <c r="O310" i="23"/>
  <c r="I310" i="23"/>
  <c r="O338" i="23"/>
  <c r="I338" i="23"/>
  <c r="O344" i="23"/>
  <c r="I344" i="23"/>
  <c r="O351" i="23"/>
  <c r="I351" i="23"/>
  <c r="O357" i="23"/>
  <c r="I357" i="23"/>
  <c r="N357" i="23"/>
  <c r="O372" i="23"/>
  <c r="I372" i="23"/>
  <c r="O378" i="23"/>
  <c r="I378" i="23"/>
  <c r="O385" i="23"/>
  <c r="I385" i="23"/>
  <c r="O391" i="23"/>
  <c r="I391" i="23"/>
  <c r="N391" i="23"/>
  <c r="O406" i="23"/>
  <c r="I406" i="23"/>
  <c r="O412" i="23"/>
  <c r="I412" i="23"/>
  <c r="O419" i="23"/>
  <c r="I419" i="23"/>
  <c r="O425" i="23"/>
  <c r="I425" i="23"/>
  <c r="N425" i="23"/>
  <c r="O440" i="23"/>
  <c r="I440" i="23"/>
  <c r="O446" i="23"/>
  <c r="I446" i="23"/>
  <c r="O453" i="23"/>
  <c r="I453" i="23"/>
  <c r="O459" i="23"/>
  <c r="I459" i="23"/>
  <c r="N459" i="23"/>
  <c r="O474" i="23"/>
  <c r="I474" i="23"/>
  <c r="O480" i="23"/>
  <c r="I480" i="23"/>
  <c r="O487" i="23"/>
  <c r="I487" i="23"/>
  <c r="O493" i="23"/>
  <c r="I493" i="23"/>
  <c r="N493" i="23"/>
  <c r="O508" i="23"/>
  <c r="I508" i="23"/>
  <c r="O514" i="23"/>
  <c r="I514" i="23"/>
  <c r="O521" i="23"/>
  <c r="I521" i="23"/>
  <c r="O548" i="23"/>
  <c r="I548" i="23"/>
  <c r="O441" i="23"/>
  <c r="I441" i="23"/>
  <c r="O447" i="23"/>
  <c r="I447" i="23"/>
  <c r="O460" i="23"/>
  <c r="I460" i="23"/>
  <c r="N460" i="23"/>
  <c r="O466" i="23"/>
  <c r="I466" i="23"/>
  <c r="N466" i="23"/>
  <c r="O475" i="23"/>
  <c r="I475" i="23"/>
  <c r="O481" i="23"/>
  <c r="I481" i="23"/>
  <c r="O494" i="23"/>
  <c r="I494" i="23"/>
  <c r="N494" i="23"/>
  <c r="O500" i="23"/>
  <c r="I500" i="23"/>
  <c r="N500" i="23"/>
  <c r="O509" i="23"/>
  <c r="I509" i="23"/>
  <c r="O515" i="23"/>
  <c r="I515" i="23"/>
  <c r="O534" i="23"/>
  <c r="I534" i="23"/>
  <c r="N534" i="23"/>
  <c r="O568" i="23"/>
  <c r="I568" i="23"/>
  <c r="N568" i="23"/>
  <c r="I66" i="23"/>
  <c r="I77" i="23"/>
  <c r="I119" i="23"/>
  <c r="I197" i="23"/>
  <c r="I240" i="23"/>
  <c r="I253" i="23"/>
  <c r="N253" i="23"/>
  <c r="O308" i="23"/>
  <c r="I308" i="23"/>
  <c r="O348" i="23"/>
  <c r="I348" i="23"/>
  <c r="O361" i="23"/>
  <c r="I361" i="23"/>
  <c r="N361" i="23"/>
  <c r="O389" i="23"/>
  <c r="I389" i="23"/>
  <c r="N389" i="23"/>
  <c r="O444" i="23"/>
  <c r="I444" i="23"/>
  <c r="O478" i="23"/>
  <c r="I478" i="23"/>
  <c r="O518" i="23"/>
  <c r="I518" i="23"/>
  <c r="I54" i="23"/>
  <c r="I72" i="23"/>
  <c r="I120" i="23"/>
  <c r="I158" i="23"/>
  <c r="I174" i="23"/>
  <c r="I241" i="23"/>
  <c r="O281" i="23"/>
  <c r="I281" i="23"/>
  <c r="O309" i="23"/>
  <c r="I309" i="23"/>
  <c r="O343" i="23"/>
  <c r="I343" i="23"/>
  <c r="O377" i="23"/>
  <c r="I377" i="23"/>
  <c r="O417" i="23"/>
  <c r="I417" i="23"/>
  <c r="I55" i="23"/>
  <c r="N55" i="23"/>
  <c r="I73" i="23"/>
  <c r="I78" i="23"/>
  <c r="I159" i="23"/>
  <c r="I180" i="23"/>
  <c r="N180" i="23"/>
  <c r="I209" i="23"/>
  <c r="I214" i="23"/>
  <c r="N214" i="23"/>
  <c r="I68" i="23"/>
  <c r="I103" i="23"/>
  <c r="I108" i="23"/>
  <c r="N108" i="23"/>
  <c r="I199" i="23"/>
  <c r="I242" i="23"/>
  <c r="I255" i="23"/>
  <c r="N255" i="23"/>
  <c r="O304" i="23"/>
  <c r="I304" i="23"/>
  <c r="I57" i="23"/>
  <c r="N57" i="23"/>
  <c r="I98" i="23"/>
  <c r="I176" i="23"/>
  <c r="I194" i="23"/>
  <c r="I224" i="23"/>
  <c r="I243" i="23"/>
  <c r="O264" i="23"/>
  <c r="I264" i="23"/>
  <c r="O290" i="23"/>
  <c r="I290" i="23"/>
  <c r="N290" i="23"/>
  <c r="O311" i="23"/>
  <c r="I311" i="23"/>
  <c r="O324" i="23"/>
  <c r="I324" i="23"/>
  <c r="N324" i="23"/>
  <c r="O345" i="23"/>
  <c r="I345" i="23"/>
  <c r="O358" i="23"/>
  <c r="I358" i="23"/>
  <c r="N358" i="23"/>
  <c r="O366" i="23"/>
  <c r="I366" i="23"/>
  <c r="O392" i="23"/>
  <c r="I392" i="23"/>
  <c r="N392" i="23"/>
  <c r="O400" i="23"/>
  <c r="I400" i="23"/>
  <c r="I64" i="23"/>
  <c r="I80" i="23"/>
  <c r="I99" i="23"/>
  <c r="I104" i="23"/>
  <c r="I115" i="23"/>
  <c r="N115" i="23"/>
  <c r="I123" i="23"/>
  <c r="I129" i="23"/>
  <c r="I133" i="23"/>
  <c r="I137" i="23"/>
  <c r="I141" i="23"/>
  <c r="I145" i="23"/>
  <c r="N145" i="23"/>
  <c r="I149" i="23"/>
  <c r="N149" i="23"/>
  <c r="I155" i="23"/>
  <c r="I161" i="23"/>
  <c r="I166" i="23"/>
  <c r="I177" i="23"/>
  <c r="N177" i="23"/>
  <c r="I182" i="23"/>
  <c r="N182" i="23"/>
  <c r="I195" i="23"/>
  <c r="I200" i="23"/>
  <c r="I211" i="23"/>
  <c r="I216" i="23"/>
  <c r="N216" i="23"/>
  <c r="I225" i="23"/>
  <c r="I231" i="23"/>
  <c r="I244" i="23"/>
  <c r="I250" i="23"/>
  <c r="N250" i="23"/>
  <c r="O259" i="23"/>
  <c r="I259" i="23"/>
  <c r="O265" i="23"/>
  <c r="I265" i="23"/>
  <c r="O278" i="23"/>
  <c r="I278" i="23"/>
  <c r="O284" i="23"/>
  <c r="I284" i="23"/>
  <c r="N284" i="23"/>
  <c r="O291" i="23"/>
  <c r="I291" i="23"/>
  <c r="N291" i="23"/>
  <c r="O299" i="23"/>
  <c r="I299" i="23"/>
  <c r="O312" i="23"/>
  <c r="I312" i="23"/>
  <c r="O318" i="23"/>
  <c r="I318" i="23"/>
  <c r="N318" i="23"/>
  <c r="O325" i="23"/>
  <c r="I325" i="23"/>
  <c r="N325" i="23"/>
  <c r="O333" i="23"/>
  <c r="I333" i="23"/>
  <c r="O346" i="23"/>
  <c r="I346" i="23"/>
  <c r="O352" i="23"/>
  <c r="I352" i="23"/>
  <c r="N352" i="23"/>
  <c r="O359" i="23"/>
  <c r="I359" i="23"/>
  <c r="N359" i="23"/>
  <c r="O367" i="23"/>
  <c r="I367" i="23"/>
  <c r="O380" i="23"/>
  <c r="I380" i="23"/>
  <c r="O386" i="23"/>
  <c r="I386" i="23"/>
  <c r="O393" i="23"/>
  <c r="I393" i="23"/>
  <c r="N393" i="23"/>
  <c r="O401" i="23"/>
  <c r="I401" i="23"/>
  <c r="O414" i="23"/>
  <c r="I414" i="23"/>
  <c r="O420" i="23"/>
  <c r="I420" i="23"/>
  <c r="O427" i="23"/>
  <c r="I427" i="23"/>
  <c r="N427" i="23"/>
  <c r="O435" i="23"/>
  <c r="I435" i="23"/>
  <c r="O448" i="23"/>
  <c r="I448" i="23"/>
  <c r="O454" i="23"/>
  <c r="I454" i="23"/>
  <c r="O461" i="23"/>
  <c r="I461" i="23"/>
  <c r="N461" i="23"/>
  <c r="O469" i="23"/>
  <c r="I469" i="23"/>
  <c r="O482" i="23"/>
  <c r="I482" i="23"/>
  <c r="O488" i="23"/>
  <c r="I488" i="23"/>
  <c r="O495" i="23"/>
  <c r="I495" i="23"/>
  <c r="N495" i="23"/>
  <c r="O501" i="23"/>
  <c r="I501" i="23"/>
  <c r="N501" i="23"/>
  <c r="O522" i="23"/>
  <c r="I522" i="23"/>
  <c r="O556" i="23"/>
  <c r="I556" i="23"/>
  <c r="I61" i="23"/>
  <c r="I101" i="23"/>
  <c r="I163" i="23"/>
  <c r="I202" i="23"/>
  <c r="I246" i="23"/>
  <c r="O261" i="23"/>
  <c r="I261" i="23"/>
  <c r="O287" i="23"/>
  <c r="I287" i="23"/>
  <c r="N287" i="23"/>
  <c r="O329" i="23"/>
  <c r="I329" i="23"/>
  <c r="O376" i="23"/>
  <c r="I376" i="23"/>
  <c r="O395" i="23"/>
  <c r="I395" i="23"/>
  <c r="N395" i="23"/>
  <c r="O429" i="23"/>
  <c r="I429" i="23"/>
  <c r="N429" i="23"/>
  <c r="O457" i="23"/>
  <c r="I457" i="23"/>
  <c r="N457" i="23"/>
  <c r="I491" i="23"/>
  <c r="O491" i="23"/>
  <c r="O497" i="23"/>
  <c r="I497" i="23"/>
  <c r="N497" i="23"/>
  <c r="I67" i="23"/>
  <c r="I107" i="23"/>
  <c r="N107" i="23"/>
  <c r="I135" i="23"/>
  <c r="I143" i="23"/>
  <c r="N143" i="23"/>
  <c r="I192" i="23"/>
  <c r="I234" i="23"/>
  <c r="O275" i="23"/>
  <c r="I275" i="23"/>
  <c r="O302" i="23"/>
  <c r="I302" i="23"/>
  <c r="O336" i="23"/>
  <c r="I336" i="23"/>
  <c r="O364" i="23"/>
  <c r="I364" i="23"/>
  <c r="O383" i="23"/>
  <c r="I383" i="23"/>
  <c r="O404" i="23"/>
  <c r="I404" i="23"/>
  <c r="I102" i="23"/>
  <c r="I121" i="23"/>
  <c r="I193" i="23"/>
  <c r="I235" i="23"/>
  <c r="I63" i="23"/>
  <c r="I79" i="23"/>
  <c r="I87" i="23"/>
  <c r="I170" i="23"/>
  <c r="I181" i="23"/>
  <c r="N181" i="23"/>
  <c r="I186" i="23"/>
  <c r="N186" i="23"/>
  <c r="I236" i="23"/>
  <c r="O276" i="23"/>
  <c r="I276" i="23"/>
  <c r="O289" i="23"/>
  <c r="I289" i="23"/>
  <c r="N289" i="23"/>
  <c r="O323" i="23"/>
  <c r="I323" i="23"/>
  <c r="N323" i="23"/>
  <c r="I69" i="23"/>
  <c r="I74" i="23"/>
  <c r="I109" i="23"/>
  <c r="N109" i="23"/>
  <c r="I171" i="23"/>
  <c r="I205" i="23"/>
  <c r="I237" i="23"/>
  <c r="O271" i="23"/>
  <c r="I271" i="23"/>
  <c r="O305" i="23"/>
  <c r="I305" i="23"/>
  <c r="O332" i="23"/>
  <c r="I332" i="23"/>
  <c r="O373" i="23"/>
  <c r="I373" i="23"/>
  <c r="O407" i="23"/>
  <c r="I407" i="23"/>
  <c r="O426" i="23"/>
  <c r="I426" i="23"/>
  <c r="N426" i="23"/>
  <c r="I51" i="23"/>
  <c r="I65" i="23"/>
  <c r="I81" i="23"/>
  <c r="I94" i="23"/>
  <c r="I124" i="23"/>
  <c r="I156" i="23"/>
  <c r="I167" i="23"/>
  <c r="I172" i="23"/>
  <c r="I183" i="23"/>
  <c r="N183" i="23"/>
  <c r="I190" i="23"/>
  <c r="N190" i="23"/>
  <c r="I201" i="23"/>
  <c r="I206" i="23"/>
  <c r="I217" i="23"/>
  <c r="N217" i="23"/>
  <c r="I232" i="23"/>
  <c r="I238" i="23"/>
  <c r="I245" i="23"/>
  <c r="I251" i="23"/>
  <c r="N251" i="23"/>
  <c r="O266" i="23"/>
  <c r="I266" i="23"/>
  <c r="O272" i="23"/>
  <c r="I272" i="23"/>
  <c r="O279" i="23"/>
  <c r="I279" i="23"/>
  <c r="O285" i="23"/>
  <c r="I285" i="23"/>
  <c r="N285" i="23"/>
  <c r="O300" i="23"/>
  <c r="I300" i="23"/>
  <c r="O306" i="23"/>
  <c r="I306" i="23"/>
  <c r="O313" i="23"/>
  <c r="I313" i="23"/>
  <c r="O319" i="23"/>
  <c r="I319" i="23"/>
  <c r="N319" i="23"/>
  <c r="O334" i="23"/>
  <c r="I334" i="23"/>
  <c r="O340" i="23"/>
  <c r="I340" i="23"/>
  <c r="O347" i="23"/>
  <c r="I347" i="23"/>
  <c r="O353" i="23"/>
  <c r="I353" i="23"/>
  <c r="N353" i="23"/>
  <c r="O368" i="23"/>
  <c r="I368" i="23"/>
  <c r="O374" i="23"/>
  <c r="I374" i="23"/>
  <c r="O381" i="23"/>
  <c r="I381" i="23"/>
  <c r="O387" i="23"/>
  <c r="I387" i="23"/>
  <c r="N387" i="23"/>
  <c r="O402" i="23"/>
  <c r="I402" i="23"/>
  <c r="O408" i="23"/>
  <c r="I408" i="23"/>
  <c r="O415" i="23"/>
  <c r="I415" i="23"/>
  <c r="O421" i="23"/>
  <c r="I421" i="23"/>
  <c r="O436" i="23"/>
  <c r="I436" i="23"/>
  <c r="O442" i="23"/>
  <c r="I442" i="23"/>
  <c r="O449" i="23"/>
  <c r="I449" i="23"/>
  <c r="O455" i="23"/>
  <c r="I455" i="23"/>
  <c r="O470" i="23"/>
  <c r="I470" i="23"/>
  <c r="O476" i="23"/>
  <c r="I476" i="23"/>
  <c r="O483" i="23"/>
  <c r="I483" i="23"/>
  <c r="O489" i="23"/>
  <c r="I489" i="23"/>
  <c r="O504" i="23"/>
  <c r="I504" i="23"/>
  <c r="O510" i="23"/>
  <c r="I510" i="23"/>
  <c r="O517" i="23"/>
  <c r="I517" i="23"/>
  <c r="O544" i="23"/>
  <c r="I544" i="23"/>
  <c r="I53" i="23"/>
  <c r="I90" i="23"/>
  <c r="I126" i="23"/>
  <c r="I168" i="23"/>
  <c r="I184" i="23"/>
  <c r="N184" i="23"/>
  <c r="I213" i="23"/>
  <c r="N213" i="23"/>
  <c r="I219" i="23"/>
  <c r="N219" i="23"/>
  <c r="O280" i="23"/>
  <c r="I280" i="23"/>
  <c r="O295" i="23"/>
  <c r="I295" i="23"/>
  <c r="O342" i="23"/>
  <c r="I342" i="23"/>
  <c r="O355" i="23"/>
  <c r="I355" i="23"/>
  <c r="N355" i="23"/>
  <c r="O410" i="23"/>
  <c r="I410" i="23"/>
  <c r="O423" i="23"/>
  <c r="I423" i="23"/>
  <c r="N423" i="23"/>
  <c r="O484" i="23"/>
  <c r="I484" i="23"/>
  <c r="O525" i="23"/>
  <c r="I525" i="23"/>
  <c r="I91" i="23"/>
  <c r="I112" i="23"/>
  <c r="N112" i="23"/>
  <c r="I139" i="23"/>
  <c r="I169" i="23"/>
  <c r="I185" i="23"/>
  <c r="N185" i="23"/>
  <c r="I228" i="23"/>
  <c r="O268" i="23"/>
  <c r="I268" i="23"/>
  <c r="O315" i="23"/>
  <c r="I315" i="23"/>
  <c r="O349" i="23"/>
  <c r="I349" i="23"/>
  <c r="O370" i="23"/>
  <c r="I370" i="23"/>
  <c r="O396" i="23"/>
  <c r="I396" i="23"/>
  <c r="N396" i="23"/>
  <c r="O411" i="23"/>
  <c r="I411" i="23"/>
  <c r="I62" i="23"/>
  <c r="I86" i="23"/>
  <c r="I113" i="23"/>
  <c r="N113" i="23"/>
  <c r="I164" i="23"/>
  <c r="I198" i="23"/>
  <c r="I229" i="23"/>
  <c r="I254" i="23"/>
  <c r="N254" i="23"/>
  <c r="I92" i="23"/>
  <c r="I165" i="23"/>
  <c r="I204" i="23"/>
  <c r="I215" i="23"/>
  <c r="N215" i="23"/>
  <c r="I221" i="23"/>
  <c r="N221" i="23"/>
  <c r="O270" i="23"/>
  <c r="I270" i="23"/>
  <c r="O283" i="23"/>
  <c r="I283" i="23"/>
  <c r="N283" i="23"/>
  <c r="O317" i="23"/>
  <c r="I317" i="23"/>
  <c r="N317" i="23"/>
  <c r="I49" i="23"/>
  <c r="N49" i="23"/>
  <c r="I93" i="23"/>
  <c r="I114" i="23"/>
  <c r="N114" i="23"/>
  <c r="I160" i="23"/>
  <c r="I189" i="23"/>
  <c r="I210" i="23"/>
  <c r="I230" i="23"/>
  <c r="I256" i="23"/>
  <c r="N256" i="23"/>
  <c r="O277" i="23"/>
  <c r="I277" i="23"/>
  <c r="O298" i="23"/>
  <c r="I298" i="23"/>
  <c r="O339" i="23"/>
  <c r="I339" i="23"/>
  <c r="O379" i="23"/>
  <c r="I379" i="23"/>
  <c r="O413" i="23"/>
  <c r="I413" i="23"/>
  <c r="O434" i="23"/>
  <c r="I434" i="23"/>
  <c r="I50" i="23"/>
  <c r="I58" i="23"/>
  <c r="N58" i="23"/>
  <c r="I75" i="23"/>
  <c r="I59" i="23"/>
  <c r="N59" i="23"/>
  <c r="I70" i="23"/>
  <c r="I89" i="23"/>
  <c r="I105" i="23"/>
  <c r="I110" i="23"/>
  <c r="N110" i="23"/>
  <c r="I71" i="23"/>
  <c r="I76" i="23"/>
  <c r="I95" i="23"/>
  <c r="I100" i="23"/>
  <c r="I111" i="23"/>
  <c r="N111" i="23"/>
  <c r="I116" i="23"/>
  <c r="N116" i="23"/>
  <c r="I157" i="23"/>
  <c r="I162" i="23"/>
  <c r="I173" i="23"/>
  <c r="I178" i="23"/>
  <c r="N178" i="23"/>
  <c r="I191" i="23"/>
  <c r="I196" i="23"/>
  <c r="I207" i="23"/>
  <c r="I212" i="23"/>
  <c r="N212" i="23"/>
  <c r="I218" i="23"/>
  <c r="N218" i="23"/>
  <c r="I226" i="23"/>
  <c r="I233" i="23"/>
  <c r="I239" i="23"/>
  <c r="I252" i="23"/>
  <c r="N252" i="23"/>
  <c r="O260" i="23"/>
  <c r="I260" i="23"/>
  <c r="O267" i="23"/>
  <c r="I267" i="23"/>
  <c r="O273" i="23"/>
  <c r="I273" i="23"/>
  <c r="O286" i="23"/>
  <c r="I286" i="23"/>
  <c r="N286" i="23"/>
  <c r="O294" i="23"/>
  <c r="I294" i="23"/>
  <c r="O301" i="23"/>
  <c r="I301" i="23"/>
  <c r="O307" i="23"/>
  <c r="I307" i="23"/>
  <c r="O320" i="23"/>
  <c r="I320" i="23"/>
  <c r="N320" i="23"/>
  <c r="O326" i="23"/>
  <c r="I326" i="23"/>
  <c r="N326" i="23"/>
  <c r="O335" i="23"/>
  <c r="I335" i="23"/>
  <c r="O341" i="23"/>
  <c r="I341" i="23"/>
  <c r="O354" i="23"/>
  <c r="I354" i="23"/>
  <c r="N354" i="23"/>
  <c r="O360" i="23"/>
  <c r="I360" i="23"/>
  <c r="N360" i="23"/>
  <c r="O369" i="23"/>
  <c r="I369" i="23"/>
  <c r="O375" i="23"/>
  <c r="I375" i="23"/>
  <c r="O388" i="23"/>
  <c r="I388" i="23"/>
  <c r="N388" i="23"/>
  <c r="O394" i="23"/>
  <c r="I394" i="23"/>
  <c r="N394" i="23"/>
  <c r="O403" i="23"/>
  <c r="I403" i="23"/>
  <c r="O409" i="23"/>
  <c r="I409" i="23"/>
  <c r="O422" i="23"/>
  <c r="I422" i="23"/>
  <c r="N422" i="23"/>
  <c r="O428" i="23"/>
  <c r="I428" i="23"/>
  <c r="N428" i="23"/>
  <c r="O437" i="23"/>
  <c r="I437" i="23"/>
  <c r="O443" i="23"/>
  <c r="I443" i="23"/>
  <c r="O456" i="23"/>
  <c r="I456" i="23"/>
  <c r="O462" i="23"/>
  <c r="I462" i="23"/>
  <c r="N462" i="23"/>
  <c r="O471" i="23"/>
  <c r="I471" i="23"/>
  <c r="O477" i="23"/>
  <c r="I477" i="23"/>
  <c r="O490" i="23"/>
  <c r="I490" i="23"/>
  <c r="O496" i="23"/>
  <c r="I496" i="23"/>
  <c r="N496" i="23"/>
  <c r="O505" i="23"/>
  <c r="I505" i="23"/>
  <c r="O511" i="23"/>
  <c r="I511" i="23"/>
  <c r="O530" i="23"/>
  <c r="I530" i="23"/>
  <c r="N530" i="23"/>
  <c r="O564" i="23"/>
  <c r="I564" i="23"/>
  <c r="N564" i="23"/>
  <c r="I56" i="23"/>
  <c r="N56" i="23"/>
  <c r="I85" i="23"/>
  <c r="I122" i="23"/>
  <c r="I128" i="23"/>
  <c r="I132" i="23"/>
  <c r="I136" i="23"/>
  <c r="I140" i="23"/>
  <c r="I144" i="23"/>
  <c r="N144" i="23"/>
  <c r="I148" i="23"/>
  <c r="N148" i="23"/>
  <c r="I154" i="23"/>
  <c r="N38" i="23"/>
  <c r="N30" i="23"/>
  <c r="O523" i="23"/>
  <c r="I523" i="23"/>
  <c r="O527" i="23"/>
  <c r="I527" i="23"/>
  <c r="N527" i="23"/>
  <c r="O531" i="23"/>
  <c r="I531" i="23"/>
  <c r="N531" i="23"/>
  <c r="O535" i="23"/>
  <c r="I535" i="23"/>
  <c r="N535" i="23"/>
  <c r="O541" i="23"/>
  <c r="I541" i="23"/>
  <c r="O545" i="23"/>
  <c r="I545" i="23"/>
  <c r="O549" i="23"/>
  <c r="I549" i="23"/>
  <c r="I553" i="23"/>
  <c r="O553" i="23"/>
  <c r="O557" i="23"/>
  <c r="I557" i="23"/>
  <c r="O561" i="23"/>
  <c r="I561" i="23"/>
  <c r="O565" i="23"/>
  <c r="I565" i="23"/>
  <c r="N565" i="23"/>
  <c r="O569" i="23"/>
  <c r="I569" i="23"/>
  <c r="N569" i="23"/>
  <c r="N46" i="23"/>
  <c r="N37" i="23"/>
  <c r="N29" i="23"/>
  <c r="N45" i="23"/>
  <c r="N36" i="23"/>
  <c r="N28" i="23"/>
  <c r="O524" i="23"/>
  <c r="I524" i="23"/>
  <c r="O528" i="23"/>
  <c r="I528" i="23"/>
  <c r="N528" i="23"/>
  <c r="O532" i="23"/>
  <c r="I532" i="23"/>
  <c r="N532" i="23"/>
  <c r="O536" i="23"/>
  <c r="I536" i="23"/>
  <c r="N536" i="23"/>
  <c r="O542" i="23"/>
  <c r="I542" i="23"/>
  <c r="O546" i="23"/>
  <c r="I546" i="23"/>
  <c r="O550" i="23"/>
  <c r="I550" i="23"/>
  <c r="O554" i="23"/>
  <c r="I554" i="23"/>
  <c r="O558" i="23"/>
  <c r="I558" i="23"/>
  <c r="O562" i="23"/>
  <c r="I562" i="23"/>
  <c r="N562" i="23"/>
  <c r="O566" i="23"/>
  <c r="I566" i="23"/>
  <c r="N566" i="23"/>
  <c r="O570" i="23"/>
  <c r="I570" i="23"/>
  <c r="N570" i="23"/>
  <c r="N43" i="23"/>
  <c r="N35" i="23"/>
  <c r="N15" i="23"/>
  <c r="C22" i="2"/>
  <c r="O516" i="23"/>
  <c r="I516" i="23"/>
  <c r="O520" i="23"/>
  <c r="I520" i="23"/>
  <c r="I52" i="23"/>
  <c r="I60" i="23"/>
  <c r="N60" i="23"/>
  <c r="I88" i="23"/>
  <c r="I125" i="23"/>
  <c r="I130" i="23"/>
  <c r="I134" i="23"/>
  <c r="I138" i="23"/>
  <c r="I142" i="23"/>
  <c r="N142" i="23"/>
  <c r="I146" i="23"/>
  <c r="N146" i="23"/>
  <c r="I150" i="23"/>
  <c r="N150" i="23"/>
  <c r="N26" i="23"/>
  <c r="O529" i="23"/>
  <c r="I529" i="23"/>
  <c r="N529" i="23"/>
  <c r="O533" i="23"/>
  <c r="I533" i="23"/>
  <c r="N533" i="23"/>
  <c r="I539" i="23"/>
  <c r="O539" i="23"/>
  <c r="O543" i="23"/>
  <c r="I543" i="23"/>
  <c r="O547" i="23"/>
  <c r="I547" i="23"/>
  <c r="O551" i="23"/>
  <c r="I551" i="23"/>
  <c r="O555" i="23"/>
  <c r="I555" i="23"/>
  <c r="O559" i="23"/>
  <c r="I559" i="23"/>
  <c r="O563" i="23"/>
  <c r="I563" i="23"/>
  <c r="N563" i="23"/>
  <c r="O567" i="23"/>
  <c r="I567" i="23"/>
  <c r="N567" i="23"/>
  <c r="O571" i="23"/>
  <c r="I571" i="23"/>
  <c r="N571" i="23"/>
  <c r="X41" i="23"/>
  <c r="N41" i="23"/>
  <c r="N33" i="23"/>
  <c r="N23" i="23"/>
  <c r="I14" i="23"/>
  <c r="N44" i="23"/>
  <c r="AG44" i="23"/>
  <c r="L17" i="1"/>
  <c r="X26" i="23"/>
  <c r="X36" i="23"/>
  <c r="X38" i="23"/>
  <c r="X37" i="23"/>
  <c r="X19" i="23"/>
  <c r="X33" i="23"/>
  <c r="X46" i="23"/>
  <c r="X18" i="23"/>
  <c r="X23" i="23"/>
  <c r="X35" i="23"/>
  <c r="AA45" i="23"/>
  <c r="AB45" i="23"/>
  <c r="X32" i="23"/>
  <c r="X34" i="23"/>
  <c r="X30" i="23"/>
  <c r="X43" i="23"/>
  <c r="X25" i="23"/>
  <c r="X17" i="23"/>
  <c r="X40" i="23"/>
  <c r="X29" i="23"/>
  <c r="X42" i="23"/>
  <c r="X27" i="23"/>
  <c r="X28" i="23"/>
  <c r="X39" i="23"/>
  <c r="X20" i="23"/>
  <c r="AB24" i="23"/>
  <c r="AC24" i="23"/>
  <c r="AT11" i="23"/>
  <c r="N14" i="23"/>
  <c r="C31" i="2"/>
  <c r="X431" i="23"/>
  <c r="X540" i="23"/>
  <c r="X498" i="23"/>
  <c r="X464" i="23"/>
  <c r="X430" i="23"/>
  <c r="X106" i="23"/>
  <c r="X499" i="23"/>
  <c r="X465" i="23"/>
  <c r="X399" i="23"/>
  <c r="X365" i="23"/>
  <c r="X331" i="23"/>
  <c r="X297" i="23"/>
  <c r="X263" i="23"/>
  <c r="X97" i="23"/>
  <c r="X151" i="23"/>
  <c r="X450" i="23"/>
  <c r="X179" i="23"/>
  <c r="X554" i="23"/>
  <c r="X490" i="23"/>
  <c r="X388" i="23"/>
  <c r="X286" i="23"/>
  <c r="X191" i="23"/>
  <c r="X95" i="23"/>
  <c r="X413" i="23"/>
  <c r="X164" i="23"/>
  <c r="X169" i="23"/>
  <c r="X355" i="23"/>
  <c r="X517" i="23"/>
  <c r="X415" i="23"/>
  <c r="X313" i="23"/>
  <c r="X206" i="23"/>
  <c r="X426" i="23"/>
  <c r="X323" i="23"/>
  <c r="X364" i="23"/>
  <c r="X246" i="23"/>
  <c r="X461" i="23"/>
  <c r="X359" i="23"/>
  <c r="X259" i="23"/>
  <c r="X161" i="23"/>
  <c r="X123" i="23"/>
  <c r="X214" i="23"/>
  <c r="X241" i="23"/>
  <c r="X308" i="23"/>
  <c r="X494" i="23"/>
  <c r="X487" i="23"/>
  <c r="X385" i="23"/>
  <c r="X147" i="23"/>
  <c r="X439" i="23"/>
  <c r="X555" i="23"/>
  <c r="X146" i="23"/>
  <c r="X532" i="23"/>
  <c r="X565" i="23"/>
  <c r="X531" i="23"/>
  <c r="X443" i="23"/>
  <c r="X341" i="23"/>
  <c r="X379" i="23"/>
  <c r="X317" i="23"/>
  <c r="X113" i="23"/>
  <c r="X268" i="23"/>
  <c r="X342" i="23"/>
  <c r="X90" i="23"/>
  <c r="X510" i="23"/>
  <c r="X476" i="23"/>
  <c r="X442" i="23"/>
  <c r="X408" i="23"/>
  <c r="X374" i="23"/>
  <c r="X340" i="23"/>
  <c r="X306" i="23"/>
  <c r="X272" i="23"/>
  <c r="X238" i="23"/>
  <c r="X201" i="23"/>
  <c r="X167" i="23"/>
  <c r="X81" i="23"/>
  <c r="X407" i="23"/>
  <c r="X271" i="23"/>
  <c r="X109" i="23"/>
  <c r="X289" i="23"/>
  <c r="X181" i="23"/>
  <c r="X102" i="23"/>
  <c r="X336" i="23"/>
  <c r="X192" i="23"/>
  <c r="X457" i="23"/>
  <c r="X329" i="23"/>
  <c r="X202" i="23"/>
  <c r="X556" i="23"/>
  <c r="X488" i="23"/>
  <c r="X454" i="23"/>
  <c r="X420" i="23"/>
  <c r="X386" i="23"/>
  <c r="X352" i="23"/>
  <c r="X318" i="23"/>
  <c r="X284" i="23"/>
  <c r="X250" i="23"/>
  <c r="X216" i="23"/>
  <c r="X182" i="23"/>
  <c r="X155" i="23"/>
  <c r="X137" i="23"/>
  <c r="X115" i="23"/>
  <c r="X358" i="23"/>
  <c r="X290" i="23"/>
  <c r="X194" i="23"/>
  <c r="X304" i="23"/>
  <c r="X108" i="23"/>
  <c r="X209" i="23"/>
  <c r="X343" i="23"/>
  <c r="X174" i="23"/>
  <c r="X389" i="23"/>
  <c r="X253" i="23"/>
  <c r="X515" i="23"/>
  <c r="X481" i="23"/>
  <c r="X447" i="23"/>
  <c r="X514" i="23"/>
  <c r="X480" i="23"/>
  <c r="X446" i="23"/>
  <c r="X412" i="23"/>
  <c r="X378" i="23"/>
  <c r="X344" i="23"/>
  <c r="X296" i="23"/>
  <c r="X127" i="23"/>
  <c r="X463" i="23"/>
  <c r="X144" i="23"/>
  <c r="X128" i="23"/>
  <c r="X519" i="23"/>
  <c r="X485" i="23"/>
  <c r="X451" i="23"/>
  <c r="X560" i="23"/>
  <c r="X492" i="23"/>
  <c r="X458" i="23"/>
  <c r="X424" i="23"/>
  <c r="X390" i="23"/>
  <c r="X356" i="23"/>
  <c r="X322" i="23"/>
  <c r="X288" i="23"/>
  <c r="X248" i="23"/>
  <c r="X330" i="23"/>
  <c r="X131" i="23"/>
  <c r="X382" i="23"/>
  <c r="X84" i="23"/>
  <c r="X85" i="23"/>
  <c r="X491" i="23"/>
  <c r="X543" i="23"/>
  <c r="X134" i="23"/>
  <c r="X570" i="23"/>
  <c r="X536" i="23"/>
  <c r="X569" i="23"/>
  <c r="X535" i="23"/>
  <c r="X530" i="23"/>
  <c r="X422" i="23"/>
  <c r="X320" i="23"/>
  <c r="X218" i="23"/>
  <c r="X105" i="23"/>
  <c r="X277" i="23"/>
  <c r="X189" i="23"/>
  <c r="X92" i="23"/>
  <c r="X315" i="23"/>
  <c r="X449" i="23"/>
  <c r="X347" i="23"/>
  <c r="X245" i="23"/>
  <c r="X94" i="23"/>
  <c r="X171" i="23"/>
  <c r="X186" i="23"/>
  <c r="X121" i="23"/>
  <c r="X107" i="23"/>
  <c r="X427" i="23"/>
  <c r="X325" i="23"/>
  <c r="X225" i="23"/>
  <c r="X141" i="23"/>
  <c r="X366" i="23"/>
  <c r="X311" i="23"/>
  <c r="X199" i="23"/>
  <c r="X377" i="23"/>
  <c r="X444" i="23"/>
  <c r="X460" i="23"/>
  <c r="X453" i="23"/>
  <c r="X351" i="23"/>
  <c r="X512" i="23"/>
  <c r="X473" i="23"/>
  <c r="X539" i="23"/>
  <c r="X148" i="23"/>
  <c r="X212" i="23"/>
  <c r="X130" i="23"/>
  <c r="X566" i="23"/>
  <c r="X477" i="23"/>
  <c r="X375" i="23"/>
  <c r="X273" i="23"/>
  <c r="X178" i="23"/>
  <c r="X89" i="23"/>
  <c r="X256" i="23"/>
  <c r="X215" i="23"/>
  <c r="X396" i="23"/>
  <c r="X139" i="23"/>
  <c r="X213" i="23"/>
  <c r="X567" i="23"/>
  <c r="X125" i="23"/>
  <c r="X546" i="23"/>
  <c r="X561" i="23"/>
  <c r="X471" i="23"/>
  <c r="X403" i="23"/>
  <c r="X335" i="23"/>
  <c r="X267" i="23"/>
  <c r="X207" i="23"/>
  <c r="X111" i="23"/>
  <c r="X339" i="23"/>
  <c r="X114" i="23"/>
  <c r="X204" i="23"/>
  <c r="X86" i="23"/>
  <c r="X228" i="23"/>
  <c r="X423" i="23"/>
  <c r="X184" i="23"/>
  <c r="X504" i="23"/>
  <c r="X436" i="23"/>
  <c r="X368" i="23"/>
  <c r="X300" i="23"/>
  <c r="X232" i="23"/>
  <c r="X156" i="23"/>
  <c r="X373" i="23"/>
  <c r="X170" i="23"/>
  <c r="X404" i="23"/>
  <c r="X143" i="23"/>
  <c r="X429" i="23"/>
  <c r="X163" i="23"/>
  <c r="X482" i="23"/>
  <c r="X414" i="23"/>
  <c r="X346" i="23"/>
  <c r="X278" i="23"/>
  <c r="X211" i="23"/>
  <c r="X149" i="23"/>
  <c r="X104" i="23"/>
  <c r="X345" i="23"/>
  <c r="X176" i="23"/>
  <c r="X103" i="23"/>
  <c r="X180" i="23"/>
  <c r="X309" i="23"/>
  <c r="X518" i="23"/>
  <c r="X240" i="23"/>
  <c r="X509" i="23"/>
  <c r="X441" i="23"/>
  <c r="X474" i="23"/>
  <c r="X406" i="23"/>
  <c r="X338" i="23"/>
  <c r="X247" i="23"/>
  <c r="X416" i="23"/>
  <c r="X140" i="23"/>
  <c r="X122" i="23"/>
  <c r="X203" i="23"/>
  <c r="X513" i="23"/>
  <c r="X479" i="23"/>
  <c r="X445" i="23"/>
  <c r="X154" i="23"/>
  <c r="X221" i="23"/>
  <c r="X559" i="23"/>
  <c r="X150" i="23"/>
  <c r="X456" i="23"/>
  <c r="X354" i="23"/>
  <c r="X252" i="23"/>
  <c r="X157" i="23"/>
  <c r="X411" i="23"/>
  <c r="X525" i="23"/>
  <c r="X219" i="23"/>
  <c r="X483" i="23"/>
  <c r="X381" i="23"/>
  <c r="X279" i="23"/>
  <c r="X172" i="23"/>
  <c r="X305" i="23"/>
  <c r="X234" i="23"/>
  <c r="X376" i="23"/>
  <c r="X495" i="23"/>
  <c r="X393" i="23"/>
  <c r="X291" i="23"/>
  <c r="X195" i="23"/>
  <c r="X224" i="23"/>
  <c r="X534" i="23"/>
  <c r="X521" i="23"/>
  <c r="X419" i="23"/>
  <c r="X249" i="23"/>
  <c r="X227" i="23"/>
  <c r="X507" i="23"/>
  <c r="X405" i="23"/>
  <c r="X132" i="23"/>
  <c r="X571" i="23"/>
  <c r="X52" i="23"/>
  <c r="X550" i="23"/>
  <c r="X549" i="23"/>
  <c r="X511" i="23"/>
  <c r="X409" i="23"/>
  <c r="X307" i="23"/>
  <c r="X239" i="23"/>
  <c r="X116" i="23"/>
  <c r="X160" i="23"/>
  <c r="X254" i="23"/>
  <c r="X484" i="23"/>
  <c r="X551" i="23"/>
  <c r="X533" i="23"/>
  <c r="X142" i="23"/>
  <c r="X520" i="23"/>
  <c r="X562" i="23"/>
  <c r="X528" i="23"/>
  <c r="X545" i="23"/>
  <c r="X527" i="23"/>
  <c r="X505" i="23"/>
  <c r="X437" i="23"/>
  <c r="X369" i="23"/>
  <c r="X301" i="23"/>
  <c r="X233" i="23"/>
  <c r="X173" i="23"/>
  <c r="X230" i="23"/>
  <c r="X283" i="23"/>
  <c r="X229" i="23"/>
  <c r="X370" i="23"/>
  <c r="X112" i="23"/>
  <c r="X295" i="23"/>
  <c r="X470" i="23"/>
  <c r="X402" i="23"/>
  <c r="X334" i="23"/>
  <c r="X266" i="23"/>
  <c r="X190" i="23"/>
  <c r="X237" i="23"/>
  <c r="X276" i="23"/>
  <c r="X235" i="23"/>
  <c r="X302" i="23"/>
  <c r="X287" i="23"/>
  <c r="X522" i="23"/>
  <c r="X448" i="23"/>
  <c r="X380" i="23"/>
  <c r="X312" i="23"/>
  <c r="X244" i="23"/>
  <c r="X177" i="23"/>
  <c r="X133" i="23"/>
  <c r="X400" i="23"/>
  <c r="X264" i="23"/>
  <c r="X255" i="23"/>
  <c r="X158" i="23"/>
  <c r="X361" i="23"/>
  <c r="X475" i="23"/>
  <c r="X508" i="23"/>
  <c r="X440" i="23"/>
  <c r="AA372" i="23"/>
  <c r="AB372" i="23"/>
  <c r="X96" i="23"/>
  <c r="X563" i="23"/>
  <c r="X547" i="23"/>
  <c r="X529" i="23"/>
  <c r="X138" i="23"/>
  <c r="X88" i="23"/>
  <c r="X516" i="23"/>
  <c r="AA558" i="23"/>
  <c r="AB558" i="23"/>
  <c r="X542" i="23"/>
  <c r="X524" i="23"/>
  <c r="X557" i="23"/>
  <c r="X541" i="23"/>
  <c r="X523" i="23"/>
  <c r="X564" i="23"/>
  <c r="X496" i="23"/>
  <c r="X462" i="23"/>
  <c r="X428" i="23"/>
  <c r="X394" i="23"/>
  <c r="X360" i="23"/>
  <c r="X326" i="23"/>
  <c r="X294" i="23"/>
  <c r="X260" i="23"/>
  <c r="X226" i="23"/>
  <c r="X196" i="23"/>
  <c r="X162" i="23"/>
  <c r="X100" i="23"/>
  <c r="X110" i="23"/>
  <c r="X434" i="23"/>
  <c r="X298" i="23"/>
  <c r="X210" i="23"/>
  <c r="X93" i="23"/>
  <c r="X270" i="23"/>
  <c r="X165" i="23"/>
  <c r="X198" i="23"/>
  <c r="X349" i="23"/>
  <c r="X185" i="23"/>
  <c r="X91" i="23"/>
  <c r="AA410" i="23"/>
  <c r="AB410" i="23"/>
  <c r="X280" i="23"/>
  <c r="X168" i="23"/>
  <c r="X544" i="23"/>
  <c r="X489" i="23"/>
  <c r="X455" i="23"/>
  <c r="X421" i="23"/>
  <c r="X387" i="23"/>
  <c r="X353" i="23"/>
  <c r="X319" i="23"/>
  <c r="X285" i="23"/>
  <c r="X251" i="23"/>
  <c r="X217" i="23"/>
  <c r="X183" i="23"/>
  <c r="X124" i="23"/>
  <c r="X51" i="23"/>
  <c r="X332" i="23"/>
  <c r="X205" i="23"/>
  <c r="AA236" i="23"/>
  <c r="AB236" i="23"/>
  <c r="X87" i="23"/>
  <c r="X193" i="23"/>
  <c r="X383" i="23"/>
  <c r="X275" i="23"/>
  <c r="X135" i="23"/>
  <c r="X497" i="23"/>
  <c r="X395" i="23"/>
  <c r="X261" i="23"/>
  <c r="X101" i="23"/>
  <c r="X501" i="23"/>
  <c r="X469" i="23"/>
  <c r="X435" i="23"/>
  <c r="X401" i="23"/>
  <c r="X367" i="23"/>
  <c r="X333" i="23"/>
  <c r="X299" i="23"/>
  <c r="X265" i="23"/>
  <c r="X231" i="23"/>
  <c r="X200" i="23"/>
  <c r="X166" i="23"/>
  <c r="X145" i="23"/>
  <c r="X129" i="23"/>
  <c r="X99" i="23"/>
  <c r="X392" i="23"/>
  <c r="X324" i="23"/>
  <c r="X243" i="23"/>
  <c r="X98" i="23"/>
  <c r="X242" i="23"/>
  <c r="X159" i="23"/>
  <c r="X417" i="23"/>
  <c r="X281" i="23"/>
  <c r="AA120" i="23"/>
  <c r="AB120" i="23"/>
  <c r="X478" i="23"/>
  <c r="X348" i="23"/>
  <c r="X197" i="23"/>
  <c r="AA568" i="23"/>
  <c r="AB568" i="23"/>
  <c r="X500" i="23"/>
  <c r="AA466" i="23"/>
  <c r="AB466" i="23"/>
  <c r="X548" i="23"/>
  <c r="X493" i="23"/>
  <c r="X459" i="23"/>
  <c r="X425" i="23"/>
  <c r="X391" i="23"/>
  <c r="X357" i="23"/>
  <c r="X310" i="23"/>
  <c r="X314" i="23"/>
  <c r="X526" i="23"/>
  <c r="X486" i="23"/>
  <c r="X452" i="23"/>
  <c r="X418" i="23"/>
  <c r="X384" i="23"/>
  <c r="X350" i="23"/>
  <c r="X316" i="23"/>
  <c r="X282" i="23"/>
  <c r="X220" i="23"/>
  <c r="X262" i="23"/>
  <c r="X321" i="23"/>
  <c r="X553" i="23"/>
  <c r="X136" i="23"/>
  <c r="AA119" i="23"/>
  <c r="AB119" i="23"/>
  <c r="X506" i="23"/>
  <c r="X472" i="23"/>
  <c r="X438" i="23"/>
  <c r="X371" i="23"/>
  <c r="X337" i="23"/>
  <c r="X303" i="23"/>
  <c r="X269" i="23"/>
  <c r="X175" i="23"/>
  <c r="X208" i="23"/>
  <c r="X552" i="23"/>
  <c r="X274" i="23"/>
  <c r="X60" i="23"/>
  <c r="X63" i="23"/>
  <c r="AA70" i="23"/>
  <c r="AB70" i="23"/>
  <c r="AA52" i="23"/>
  <c r="AB52" i="23"/>
  <c r="N72" i="23"/>
  <c r="N79" i="23"/>
  <c r="N78" i="23"/>
  <c r="N81" i="23"/>
  <c r="N73" i="23"/>
  <c r="N77" i="23"/>
  <c r="N74" i="23"/>
  <c r="N80" i="23"/>
  <c r="N76" i="23"/>
  <c r="N75" i="23"/>
  <c r="N507" i="23"/>
  <c r="N473" i="23"/>
  <c r="N439" i="23"/>
  <c r="N405" i="23"/>
  <c r="N371" i="23"/>
  <c r="N337" i="23"/>
  <c r="N303" i="23"/>
  <c r="N269" i="23"/>
  <c r="N472" i="23"/>
  <c r="N438" i="23"/>
  <c r="N550" i="23"/>
  <c r="N549" i="23"/>
  <c r="N305" i="23"/>
  <c r="N234" i="23"/>
  <c r="N444" i="23"/>
  <c r="N512" i="23"/>
  <c r="N227" i="23"/>
  <c r="N539" i="23"/>
  <c r="N263" i="23"/>
  <c r="N546" i="23"/>
  <c r="N477" i="23"/>
  <c r="N409" i="23"/>
  <c r="N268" i="23"/>
  <c r="N510" i="23"/>
  <c r="N442" i="23"/>
  <c r="N374" i="23"/>
  <c r="N336" i="23"/>
  <c r="N304" i="23"/>
  <c r="N515" i="23"/>
  <c r="N480" i="23"/>
  <c r="N547" i="23"/>
  <c r="N542" i="23"/>
  <c r="N403" i="23"/>
  <c r="N335" i="23"/>
  <c r="N267" i="23"/>
  <c r="N230" i="23"/>
  <c r="N229" i="23"/>
  <c r="N370" i="23"/>
  <c r="N402" i="23"/>
  <c r="N334" i="23"/>
  <c r="N266" i="23"/>
  <c r="N373" i="23"/>
  <c r="N404" i="23"/>
  <c r="N475" i="23"/>
  <c r="N508" i="23"/>
  <c r="N440" i="23"/>
  <c r="N372" i="23"/>
  <c r="N545" i="23"/>
  <c r="N511" i="23"/>
  <c r="N443" i="23"/>
  <c r="N375" i="23"/>
  <c r="N476" i="23"/>
  <c r="N408" i="23"/>
  <c r="N340" i="23"/>
  <c r="N407" i="23"/>
  <c r="N514" i="23"/>
  <c r="N437" i="23"/>
  <c r="N369" i="23"/>
  <c r="N301" i="23"/>
  <c r="N233" i="23"/>
  <c r="N339" i="23"/>
  <c r="N228" i="23"/>
  <c r="N368" i="23"/>
  <c r="N300" i="23"/>
  <c r="N232" i="23"/>
  <c r="N235" i="23"/>
  <c r="N302" i="23"/>
  <c r="N264" i="23"/>
  <c r="N509" i="23"/>
  <c r="N441" i="23"/>
  <c r="N474" i="23"/>
  <c r="N406" i="23"/>
  <c r="N338" i="23"/>
  <c r="N543" i="23"/>
  <c r="N298" i="23"/>
  <c r="N270" i="23"/>
  <c r="N410" i="23"/>
  <c r="N544" i="23"/>
  <c r="N332" i="23"/>
  <c r="N367" i="23"/>
  <c r="N333" i="23"/>
  <c r="N299" i="23"/>
  <c r="N265" i="23"/>
  <c r="N231" i="23"/>
  <c r="N478" i="23"/>
  <c r="N548" i="23"/>
  <c r="N262" i="23"/>
  <c r="N513" i="23"/>
  <c r="N479" i="23"/>
  <c r="N445" i="23"/>
  <c r="N195" i="23"/>
  <c r="N199" i="23"/>
  <c r="N194" i="23"/>
  <c r="N192" i="23"/>
  <c r="N196" i="23"/>
  <c r="N198" i="23"/>
  <c r="N193" i="23"/>
  <c r="N200" i="23"/>
  <c r="N197" i="23"/>
  <c r="N189" i="23"/>
  <c r="N191" i="23"/>
  <c r="N164" i="23"/>
  <c r="N163" i="23"/>
  <c r="N161" i="23"/>
  <c r="N160" i="23"/>
  <c r="N162" i="23"/>
  <c r="N165" i="23"/>
  <c r="N159" i="23"/>
  <c r="N158" i="23"/>
  <c r="N157" i="23"/>
  <c r="N156" i="23"/>
  <c r="N155" i="23"/>
  <c r="N154" i="23"/>
  <c r="N130" i="23"/>
  <c r="N125" i="23"/>
  <c r="N126" i="23"/>
  <c r="N128" i="23"/>
  <c r="N124" i="23"/>
  <c r="N129" i="23"/>
  <c r="N123" i="23"/>
  <c r="N122" i="23"/>
  <c r="N121" i="23"/>
  <c r="N119" i="23"/>
  <c r="N120" i="23"/>
  <c r="N95" i="23"/>
  <c r="N92" i="23"/>
  <c r="N94" i="23"/>
  <c r="N90" i="23"/>
  <c r="N89" i="23"/>
  <c r="N93" i="23"/>
  <c r="N91" i="23"/>
  <c r="N87" i="23"/>
  <c r="N86" i="23"/>
  <c r="N84" i="23"/>
  <c r="N85" i="23"/>
  <c r="N52" i="23"/>
  <c r="N54" i="23"/>
  <c r="N53" i="23"/>
  <c r="N50" i="23"/>
  <c r="N51" i="23"/>
  <c r="AA173" i="23"/>
  <c r="AB173" i="23"/>
  <c r="AA184" i="23"/>
  <c r="AB184" i="23"/>
  <c r="AA65" i="23"/>
  <c r="AB65" i="23"/>
  <c r="AA180" i="23"/>
  <c r="AB180" i="23"/>
  <c r="AA309" i="23"/>
  <c r="AB309" i="23"/>
  <c r="AA50" i="23"/>
  <c r="AB50" i="23"/>
  <c r="AA207" i="23"/>
  <c r="AB207" i="23"/>
  <c r="AA402" i="23"/>
  <c r="AB402" i="23"/>
  <c r="AA287" i="23"/>
  <c r="AB287" i="23"/>
  <c r="AA518" i="23"/>
  <c r="AB518" i="23"/>
  <c r="AA60" i="23"/>
  <c r="AB60" i="23"/>
  <c r="AA554" i="23"/>
  <c r="AB554" i="23"/>
  <c r="AA423" i="23"/>
  <c r="AB423" i="23"/>
  <c r="AA373" i="23"/>
  <c r="AB373" i="23"/>
  <c r="AA170" i="23"/>
  <c r="AB170" i="23"/>
  <c r="AA278" i="23"/>
  <c r="AB278" i="23"/>
  <c r="AA400" i="23"/>
  <c r="AB400" i="23"/>
  <c r="AA569" i="23"/>
  <c r="AB569" i="23"/>
  <c r="AA154" i="23"/>
  <c r="AB154" i="23"/>
  <c r="AA496" i="23"/>
  <c r="AB496" i="23"/>
  <c r="AA210" i="23"/>
  <c r="AB210" i="23"/>
  <c r="AA280" i="23"/>
  <c r="AB280" i="23"/>
  <c r="AA395" i="23"/>
  <c r="AB395" i="23"/>
  <c r="AA99" i="23"/>
  <c r="AB99" i="23"/>
  <c r="AA146" i="23"/>
  <c r="AB146" i="23"/>
  <c r="AA286" i="23"/>
  <c r="AB286" i="23"/>
  <c r="AA157" i="23"/>
  <c r="AB157" i="23"/>
  <c r="AA411" i="23"/>
  <c r="AB411" i="23"/>
  <c r="AA169" i="23"/>
  <c r="AB169" i="23"/>
  <c r="AA323" i="23"/>
  <c r="AB323" i="23"/>
  <c r="AA186" i="23"/>
  <c r="AB186" i="23"/>
  <c r="AA234" i="23"/>
  <c r="AB234" i="23"/>
  <c r="AA366" i="23"/>
  <c r="AB366" i="23"/>
  <c r="AA78" i="23"/>
  <c r="AB78" i="23"/>
  <c r="AA241" i="23"/>
  <c r="AB241" i="23"/>
  <c r="AA431" i="23"/>
  <c r="AB431" i="23"/>
  <c r="AA462" i="23"/>
  <c r="AB462" i="23"/>
  <c r="AA196" i="23"/>
  <c r="AB196" i="23"/>
  <c r="AA93" i="23"/>
  <c r="AB93" i="23"/>
  <c r="AA62" i="23"/>
  <c r="AB62" i="23"/>
  <c r="AA319" i="23"/>
  <c r="AB319" i="23"/>
  <c r="AA205" i="23"/>
  <c r="AB205" i="23"/>
  <c r="AA555" i="23"/>
  <c r="AB555" i="23"/>
  <c r="AA75" i="23"/>
  <c r="AB75" i="23"/>
  <c r="AA277" i="23"/>
  <c r="AB277" i="23"/>
  <c r="AA189" i="23"/>
  <c r="AB189" i="23"/>
  <c r="AA171" i="23"/>
  <c r="AB171" i="23"/>
  <c r="AA79" i="23"/>
  <c r="AB79" i="23"/>
  <c r="AA364" i="23"/>
  <c r="AB364" i="23"/>
  <c r="AA61" i="23"/>
  <c r="AB61" i="23"/>
  <c r="AA311" i="23"/>
  <c r="AB311" i="23"/>
  <c r="AA214" i="23"/>
  <c r="AB214" i="23"/>
  <c r="AA72" i="23"/>
  <c r="AB72" i="23"/>
  <c r="AA512" i="23"/>
  <c r="AB512" i="23"/>
  <c r="AA473" i="23"/>
  <c r="AB473" i="23"/>
  <c r="AA567" i="23"/>
  <c r="AB567" i="23"/>
  <c r="AA562" i="23"/>
  <c r="AB562" i="23"/>
  <c r="AA528" i="23"/>
  <c r="AB528" i="23"/>
  <c r="AA144" i="23"/>
  <c r="AB144" i="23"/>
  <c r="AA375" i="23"/>
  <c r="AB375" i="23"/>
  <c r="AA273" i="23"/>
  <c r="AB273" i="23"/>
  <c r="AA116" i="23"/>
  <c r="AB116" i="23"/>
  <c r="AA160" i="23"/>
  <c r="AB160" i="23"/>
  <c r="AA317" i="23"/>
  <c r="AB317" i="23"/>
  <c r="AA113" i="23"/>
  <c r="AB113" i="23"/>
  <c r="AA213" i="23"/>
  <c r="AB213" i="23"/>
  <c r="AA374" i="23"/>
  <c r="AB374" i="23"/>
  <c r="AA81" i="23"/>
  <c r="AB81" i="23"/>
  <c r="AA407" i="23"/>
  <c r="AB407" i="23"/>
  <c r="AA63" i="23"/>
  <c r="AB63" i="23"/>
  <c r="AA192" i="23"/>
  <c r="AB192" i="23"/>
  <c r="AA67" i="23"/>
  <c r="AB67" i="23"/>
  <c r="AA457" i="23"/>
  <c r="AB457" i="23"/>
  <c r="AA352" i="23"/>
  <c r="AB352" i="23"/>
  <c r="AA137" i="23"/>
  <c r="AB137" i="23"/>
  <c r="AA115" i="23"/>
  <c r="AB115" i="23"/>
  <c r="AA64" i="23"/>
  <c r="AB64" i="23"/>
  <c r="AA73" i="23"/>
  <c r="AB73" i="23"/>
  <c r="AA343" i="23"/>
  <c r="AB343" i="23"/>
  <c r="AA174" i="23"/>
  <c r="AB174" i="23"/>
  <c r="AA77" i="23"/>
  <c r="AB77" i="23"/>
  <c r="AA480" i="23"/>
  <c r="AB480" i="23"/>
  <c r="AA446" i="23"/>
  <c r="AB446" i="23"/>
  <c r="AA399" i="23"/>
  <c r="AB399" i="23"/>
  <c r="AA365" i="23"/>
  <c r="AB365" i="23"/>
  <c r="AA331" i="23"/>
  <c r="AB331" i="23"/>
  <c r="AA297" i="23"/>
  <c r="AB297" i="23"/>
  <c r="AA263" i="23"/>
  <c r="AB263" i="23"/>
  <c r="AA97" i="23"/>
  <c r="AB97" i="23"/>
  <c r="AA179" i="23"/>
  <c r="AB179" i="23"/>
  <c r="AA540" i="23"/>
  <c r="AB540" i="23"/>
  <c r="AA498" i="23"/>
  <c r="AB498" i="23"/>
  <c r="AA430" i="23"/>
  <c r="AB430" i="23"/>
  <c r="AA458" i="23"/>
  <c r="AB458" i="23"/>
  <c r="AA424" i="23"/>
  <c r="AB424" i="23"/>
  <c r="AA382" i="23"/>
  <c r="AB382" i="23"/>
  <c r="AA282" i="23"/>
  <c r="AB282" i="23"/>
  <c r="AA445" i="23"/>
  <c r="AB445" i="23"/>
  <c r="AA552" i="23"/>
  <c r="AB552" i="23"/>
  <c r="AA274" i="23"/>
  <c r="AB274" i="23"/>
  <c r="AA438" i="23"/>
  <c r="AB438" i="23"/>
  <c r="N560" i="23"/>
  <c r="N131" i="23"/>
  <c r="N382" i="23"/>
  <c r="N519" i="23"/>
  <c r="N485" i="23"/>
  <c r="N451" i="23"/>
  <c r="N133" i="23"/>
  <c r="N104" i="23"/>
  <c r="N345" i="23"/>
  <c r="N176" i="23"/>
  <c r="N103" i="23"/>
  <c r="N309" i="23"/>
  <c r="N518" i="23"/>
  <c r="N240" i="23"/>
  <c r="N66" i="23"/>
  <c r="N96" i="23"/>
  <c r="N416" i="23"/>
  <c r="N559" i="23"/>
  <c r="N134" i="23"/>
  <c r="N554" i="23"/>
  <c r="N136" i="23"/>
  <c r="N100" i="23"/>
  <c r="N210" i="23"/>
  <c r="N62" i="23"/>
  <c r="N349" i="23"/>
  <c r="N280" i="23"/>
  <c r="N168" i="23"/>
  <c r="N489" i="23"/>
  <c r="N455" i="23"/>
  <c r="N421" i="23"/>
  <c r="N205" i="23"/>
  <c r="N69" i="23"/>
  <c r="N236" i="23"/>
  <c r="N383" i="23"/>
  <c r="N275" i="23"/>
  <c r="N135" i="23"/>
  <c r="N101" i="23"/>
  <c r="N166" i="23"/>
  <c r="N526" i="23"/>
  <c r="N486" i="23"/>
  <c r="N452" i="23"/>
  <c r="N418" i="23"/>
  <c r="N384" i="23"/>
  <c r="N350" i="23"/>
  <c r="N316" i="23"/>
  <c r="N175" i="23"/>
  <c r="N208" i="23"/>
  <c r="N552" i="23"/>
  <c r="N274" i="23"/>
  <c r="N98" i="23"/>
  <c r="N242" i="23"/>
  <c r="N68" i="23"/>
  <c r="N417" i="23"/>
  <c r="N281" i="23"/>
  <c r="N348" i="23"/>
  <c r="N310" i="23"/>
  <c r="N314" i="23"/>
  <c r="N555" i="23"/>
  <c r="N132" i="23"/>
  <c r="N456" i="23"/>
  <c r="N277" i="23"/>
  <c r="N169" i="23"/>
  <c r="N483" i="23"/>
  <c r="N415" i="23"/>
  <c r="N347" i="23"/>
  <c r="N279" i="23"/>
  <c r="N206" i="23"/>
  <c r="N172" i="23"/>
  <c r="N246" i="23"/>
  <c r="N61" i="23"/>
  <c r="N491" i="23"/>
  <c r="N141" i="23"/>
  <c r="N311" i="23"/>
  <c r="N377" i="23"/>
  <c r="N241" i="23"/>
  <c r="N308" i="23"/>
  <c r="N521" i="23"/>
  <c r="N487" i="23"/>
  <c r="N453" i="23"/>
  <c r="N419" i="23"/>
  <c r="N385" i="23"/>
  <c r="N351" i="23"/>
  <c r="N553" i="23"/>
  <c r="N551" i="23"/>
  <c r="N520" i="23"/>
  <c r="N561" i="23"/>
  <c r="N341" i="23"/>
  <c r="N307" i="23"/>
  <c r="N273" i="23"/>
  <c r="N239" i="23"/>
  <c r="N379" i="23"/>
  <c r="N139" i="23"/>
  <c r="N484" i="23"/>
  <c r="N342" i="23"/>
  <c r="N306" i="23"/>
  <c r="N272" i="23"/>
  <c r="N238" i="23"/>
  <c r="N201" i="23"/>
  <c r="N167" i="23"/>
  <c r="N271" i="23"/>
  <c r="N63" i="23"/>
  <c r="N102" i="23"/>
  <c r="N67" i="23"/>
  <c r="N202" i="23"/>
  <c r="N556" i="23"/>
  <c r="N488" i="23"/>
  <c r="N454" i="23"/>
  <c r="N420" i="23"/>
  <c r="N386" i="23"/>
  <c r="N99" i="23"/>
  <c r="N243" i="23"/>
  <c r="N413" i="23"/>
  <c r="N315" i="23"/>
  <c r="N525" i="23"/>
  <c r="N517" i="23"/>
  <c r="N381" i="23"/>
  <c r="N245" i="23"/>
  <c r="N376" i="23"/>
  <c r="N137" i="23"/>
  <c r="N64" i="23"/>
  <c r="N209" i="23"/>
  <c r="N343" i="23"/>
  <c r="N174" i="23"/>
  <c r="N481" i="23"/>
  <c r="N447" i="23"/>
  <c r="N446" i="23"/>
  <c r="N412" i="23"/>
  <c r="N378" i="23"/>
  <c r="N344" i="23"/>
  <c r="N106" i="23"/>
  <c r="N97" i="23"/>
  <c r="N450" i="23"/>
  <c r="N490" i="23"/>
  <c r="N105" i="23"/>
  <c r="N411" i="23"/>
  <c r="N449" i="23"/>
  <c r="N313" i="23"/>
  <c r="N171" i="23"/>
  <c r="N203" i="23"/>
  <c r="N138" i="23"/>
  <c r="N516" i="23"/>
  <c r="N558" i="23"/>
  <c r="N524" i="23"/>
  <c r="N557" i="23"/>
  <c r="N523" i="23"/>
  <c r="N140" i="23"/>
  <c r="N207" i="23"/>
  <c r="N173" i="23"/>
  <c r="N71" i="23"/>
  <c r="N70" i="23"/>
  <c r="N204" i="23"/>
  <c r="N65" i="23"/>
  <c r="N237" i="23"/>
  <c r="N276" i="23"/>
  <c r="N170" i="23"/>
  <c r="N522" i="23"/>
  <c r="N482" i="23"/>
  <c r="N448" i="23"/>
  <c r="N414" i="23"/>
  <c r="N380" i="23"/>
  <c r="N346" i="23"/>
  <c r="N312" i="23"/>
  <c r="N278" i="23"/>
  <c r="N244" i="23"/>
  <c r="N211" i="23"/>
  <c r="N24" i="23"/>
  <c r="N25" i="23"/>
  <c r="N20" i="23"/>
  <c r="N19" i="23"/>
  <c r="N40" i="23"/>
  <c r="N34" i="23"/>
  <c r="N42" i="23"/>
  <c r="N27" i="23"/>
  <c r="AH44" i="23"/>
  <c r="AA33" i="23"/>
  <c r="AA32" i="23"/>
  <c r="AB32" i="23"/>
  <c r="AC32" i="23"/>
  <c r="AA39" i="23"/>
  <c r="AB39" i="23"/>
  <c r="AC39" i="23"/>
  <c r="AA34" i="23"/>
  <c r="AB34" i="23"/>
  <c r="AC34" i="23"/>
  <c r="X45" i="23"/>
  <c r="AE24" i="23"/>
  <c r="AD24" i="23"/>
  <c r="AB33" i="23"/>
  <c r="AC33" i="23"/>
  <c r="AC45" i="23"/>
  <c r="AE119" i="23"/>
  <c r="AD119" i="23"/>
  <c r="AC119" i="23"/>
  <c r="AE154" i="23"/>
  <c r="AD154" i="23"/>
  <c r="AC154" i="23"/>
  <c r="AG154" i="23"/>
  <c r="AC189" i="23"/>
  <c r="AE189" i="23"/>
  <c r="AD189" i="23"/>
  <c r="AC79" i="23"/>
  <c r="AE79" i="23"/>
  <c r="AD79" i="23"/>
  <c r="AC120" i="23"/>
  <c r="AG120" i="23"/>
  <c r="AE120" i="23"/>
  <c r="AD120" i="23"/>
  <c r="AC67" i="23"/>
  <c r="AE67" i="23"/>
  <c r="AD67" i="23"/>
  <c r="AC366" i="23"/>
  <c r="AG366" i="23"/>
  <c r="AE366" i="23"/>
  <c r="AD366" i="23"/>
  <c r="AC400" i="23"/>
  <c r="AG400" i="23"/>
  <c r="AE400" i="23"/>
  <c r="AD400" i="23"/>
  <c r="AC99" i="23"/>
  <c r="AG99" i="23"/>
  <c r="AE99" i="23"/>
  <c r="AD99" i="23"/>
  <c r="AC331" i="23"/>
  <c r="AG331" i="23"/>
  <c r="AE331" i="23"/>
  <c r="AD331" i="23"/>
  <c r="AC116" i="23"/>
  <c r="AG116" i="23"/>
  <c r="AE116" i="23"/>
  <c r="AC395" i="23"/>
  <c r="AG395" i="23"/>
  <c r="AE395" i="23"/>
  <c r="AD395" i="23"/>
  <c r="AC558" i="23"/>
  <c r="AG558" i="23"/>
  <c r="AE558" i="23"/>
  <c r="AD558" i="23"/>
  <c r="AC512" i="23"/>
  <c r="AG512" i="23"/>
  <c r="AE512" i="23"/>
  <c r="AD512" i="23"/>
  <c r="AC81" i="23"/>
  <c r="AG81" i="23"/>
  <c r="AH81" i="23"/>
  <c r="AE81" i="23"/>
  <c r="AC446" i="23"/>
  <c r="AG446" i="23"/>
  <c r="AE446" i="23"/>
  <c r="AD446" i="23"/>
  <c r="AC75" i="23"/>
  <c r="AE75" i="23"/>
  <c r="AD75" i="23"/>
  <c r="AC411" i="23"/>
  <c r="AG411" i="23"/>
  <c r="AE411" i="23"/>
  <c r="AD411" i="23"/>
  <c r="AC234" i="23"/>
  <c r="AG234" i="23"/>
  <c r="AE234" i="23"/>
  <c r="AD234" i="23"/>
  <c r="AC63" i="23"/>
  <c r="AE63" i="23"/>
  <c r="AD63" i="23"/>
  <c r="AC186" i="23"/>
  <c r="AG186" i="23"/>
  <c r="AE186" i="23"/>
  <c r="AC52" i="23"/>
  <c r="AE52" i="23"/>
  <c r="AD52" i="23"/>
  <c r="AC64" i="23"/>
  <c r="AE64" i="23"/>
  <c r="AD64" i="23"/>
  <c r="AC115" i="23"/>
  <c r="AG115" i="23"/>
  <c r="AE115" i="23"/>
  <c r="AD115" i="23"/>
  <c r="AC554" i="23"/>
  <c r="AG554" i="23"/>
  <c r="AE554" i="23"/>
  <c r="AD554" i="23"/>
  <c r="AC180" i="23"/>
  <c r="AG180" i="23"/>
  <c r="AE180" i="23"/>
  <c r="AD180" i="23"/>
  <c r="AC62" i="23"/>
  <c r="AE62" i="23"/>
  <c r="AD62" i="23"/>
  <c r="AC73" i="23"/>
  <c r="AE73" i="23"/>
  <c r="AD73" i="23"/>
  <c r="AC171" i="23"/>
  <c r="AG171" i="23"/>
  <c r="AE171" i="23"/>
  <c r="AD171" i="23"/>
  <c r="AC430" i="23"/>
  <c r="AG430" i="23"/>
  <c r="AE430" i="23"/>
  <c r="AD430" i="23"/>
  <c r="AE45" i="23"/>
  <c r="AD45" i="23"/>
  <c r="AC498" i="23"/>
  <c r="AG498" i="23"/>
  <c r="AE498" i="23"/>
  <c r="AD498" i="23"/>
  <c r="AC72" i="23"/>
  <c r="AE72" i="23"/>
  <c r="AD72" i="23"/>
  <c r="AC50" i="23"/>
  <c r="AE50" i="23"/>
  <c r="AD50" i="23"/>
  <c r="AC70" i="23"/>
  <c r="AE70" i="23"/>
  <c r="AD70" i="23"/>
  <c r="AC540" i="23"/>
  <c r="AG540" i="23"/>
  <c r="AE540" i="23"/>
  <c r="AD540" i="23"/>
  <c r="AE39" i="23"/>
  <c r="AD39" i="23"/>
  <c r="AC97" i="23"/>
  <c r="AG97" i="23"/>
  <c r="AE97" i="23"/>
  <c r="AD97" i="23"/>
  <c r="AC77" i="23"/>
  <c r="AE77" i="23"/>
  <c r="AD77" i="23"/>
  <c r="AC562" i="23"/>
  <c r="AG562" i="23"/>
  <c r="AE562" i="23"/>
  <c r="AD562" i="23"/>
  <c r="AC61" i="23"/>
  <c r="AE61" i="23"/>
  <c r="AD61" i="23"/>
  <c r="AC78" i="23"/>
  <c r="AE78" i="23"/>
  <c r="AD78" i="23"/>
  <c r="AC60" i="23"/>
  <c r="AE60" i="23"/>
  <c r="AD60" i="23"/>
  <c r="AC65" i="23"/>
  <c r="AE65" i="23"/>
  <c r="AD65" i="23"/>
  <c r="AE32" i="23"/>
  <c r="AD32" i="23"/>
  <c r="X502" i="23" a="1"/>
  <c r="X502" i="23"/>
  <c r="X292" i="23" a="1"/>
  <c r="X292" i="23"/>
  <c r="X362" i="23" a="1"/>
  <c r="X362" i="23"/>
  <c r="X537" i="23" a="1"/>
  <c r="X537" i="23"/>
  <c r="X187" i="23" a="1"/>
  <c r="X187" i="23"/>
  <c r="X117" i="23" a="1"/>
  <c r="X117" i="23"/>
  <c r="X222" i="23" a="1"/>
  <c r="X222" i="23"/>
  <c r="X327" i="23" a="1"/>
  <c r="X327" i="23"/>
  <c r="AA417" i="23"/>
  <c r="AB417" i="23"/>
  <c r="AA220" i="23"/>
  <c r="AB220" i="23"/>
  <c r="AA151" i="23"/>
  <c r="AB151" i="23"/>
  <c r="AA548" i="23"/>
  <c r="AB548" i="23"/>
  <c r="AA247" i="23"/>
  <c r="AB247" i="23"/>
  <c r="AA129" i="23"/>
  <c r="AB129" i="23"/>
  <c r="AA305" i="23"/>
  <c r="AB305" i="23"/>
  <c r="AA516" i="23"/>
  <c r="AB516" i="23"/>
  <c r="AA233" i="23"/>
  <c r="AB233" i="23"/>
  <c r="AA472" i="23"/>
  <c r="AB472" i="23"/>
  <c r="AA131" i="23"/>
  <c r="AB131" i="23"/>
  <c r="AA386" i="23"/>
  <c r="AB386" i="23"/>
  <c r="AA408" i="23"/>
  <c r="AB408" i="23"/>
  <c r="AA128" i="23"/>
  <c r="AB128" i="23"/>
  <c r="AA534" i="23"/>
  <c r="AB534" i="23"/>
  <c r="AA164" i="23"/>
  <c r="AB164" i="23"/>
  <c r="AA497" i="23"/>
  <c r="AB497" i="23"/>
  <c r="AA521" i="23"/>
  <c r="AB521" i="23"/>
  <c r="AA332" i="23"/>
  <c r="AB332" i="23"/>
  <c r="AA536" i="23"/>
  <c r="AB536" i="23"/>
  <c r="AA353" i="23"/>
  <c r="AB353" i="23"/>
  <c r="AA338" i="23"/>
  <c r="AB338" i="23"/>
  <c r="AA440" i="23"/>
  <c r="AB440" i="23"/>
  <c r="AA226" i="23"/>
  <c r="AB226" i="23"/>
  <c r="AA571" i="23"/>
  <c r="AB571" i="23"/>
  <c r="AA267" i="23"/>
  <c r="AB267" i="23"/>
  <c r="AA470" i="23"/>
  <c r="AB470" i="23"/>
  <c r="AA346" i="23"/>
  <c r="AB346" i="23"/>
  <c r="AA532" i="23"/>
  <c r="AB532" i="23"/>
  <c r="AA504" i="23"/>
  <c r="AB504" i="23"/>
  <c r="AA355" i="23"/>
  <c r="AB355" i="23"/>
  <c r="AA556" i="23"/>
  <c r="AB556" i="23"/>
  <c r="AA296" i="23"/>
  <c r="AB296" i="23"/>
  <c r="AA290" i="23"/>
  <c r="AB290" i="23"/>
  <c r="AA329" i="23"/>
  <c r="AB329" i="23"/>
  <c r="AA412" i="23"/>
  <c r="AB412" i="23"/>
  <c r="AA358" i="23"/>
  <c r="AB358" i="23"/>
  <c r="AA390" i="23"/>
  <c r="AB390" i="23"/>
  <c r="AA376" i="23"/>
  <c r="AB376" i="23"/>
  <c r="AA490" i="23"/>
  <c r="AB490" i="23"/>
  <c r="AA111" i="23"/>
  <c r="AB111" i="23"/>
  <c r="AA268" i="23"/>
  <c r="AB268" i="23"/>
  <c r="AA419" i="23"/>
  <c r="AB419" i="23"/>
  <c r="AA246" i="23"/>
  <c r="AB246" i="23"/>
  <c r="AA181" i="23"/>
  <c r="AB181" i="23"/>
  <c r="AA545" i="23"/>
  <c r="AB545" i="23"/>
  <c r="AA487" i="23"/>
  <c r="AB487" i="23"/>
  <c r="AA488" i="23"/>
  <c r="AB488" i="23"/>
  <c r="AA271" i="23"/>
  <c r="AB271" i="23"/>
  <c r="AA121" i="23"/>
  <c r="AB121" i="23"/>
  <c r="AA388" i="23"/>
  <c r="AB388" i="23"/>
  <c r="AA530" i="23"/>
  <c r="AB530" i="23"/>
  <c r="AA464" i="23"/>
  <c r="AB464" i="23"/>
  <c r="AA318" i="23"/>
  <c r="AB318" i="23"/>
  <c r="AA510" i="23"/>
  <c r="AB510" i="23"/>
  <c r="AA178" i="23"/>
  <c r="AB178" i="23"/>
  <c r="AA125" i="23"/>
  <c r="AB125" i="23"/>
  <c r="AA308" i="23"/>
  <c r="AB308" i="23"/>
  <c r="AA550" i="23"/>
  <c r="AB550" i="23"/>
  <c r="AA168" i="23"/>
  <c r="AB168" i="23"/>
  <c r="AA535" i="23"/>
  <c r="AB535" i="23"/>
  <c r="AA84" i="23"/>
  <c r="AB84" i="23"/>
  <c r="AA90" i="23"/>
  <c r="AB90" i="23"/>
  <c r="AA525" i="23"/>
  <c r="AB525" i="23"/>
  <c r="AA199" i="23"/>
  <c r="AB199" i="23"/>
  <c r="AA428" i="23"/>
  <c r="AB428" i="23"/>
  <c r="AA334" i="23"/>
  <c r="AB334" i="23"/>
  <c r="AA19" i="23"/>
  <c r="AA221" i="23"/>
  <c r="AB221" i="23"/>
  <c r="AA270" i="23"/>
  <c r="AB270" i="23"/>
  <c r="AA211" i="23"/>
  <c r="AB211" i="23"/>
  <c r="AA96" i="23"/>
  <c r="AB96" i="23"/>
  <c r="AA264" i="23"/>
  <c r="AB264" i="23"/>
  <c r="AA340" i="23"/>
  <c r="AB340" i="23"/>
  <c r="AA254" i="23"/>
  <c r="AB254" i="23"/>
  <c r="AA539" i="23"/>
  <c r="AB539" i="23"/>
  <c r="AA542" i="23"/>
  <c r="AB542" i="23"/>
  <c r="AA522" i="23"/>
  <c r="AB522" i="23"/>
  <c r="AA389" i="23"/>
  <c r="AB389" i="23"/>
  <c r="AA92" i="23"/>
  <c r="AB92" i="23"/>
  <c r="AA162" i="23"/>
  <c r="AB162" i="23"/>
  <c r="AA404" i="23"/>
  <c r="AB404" i="23"/>
  <c r="AA451" i="23"/>
  <c r="AB451" i="23"/>
  <c r="AA259" i="23"/>
  <c r="AB259" i="23"/>
  <c r="AA378" i="23"/>
  <c r="AB378" i="23"/>
  <c r="AA253" i="23"/>
  <c r="AB253" i="23"/>
  <c r="AA519" i="23"/>
  <c r="AB519" i="23"/>
  <c r="AA206" i="23"/>
  <c r="AB206" i="23"/>
  <c r="AA216" i="23"/>
  <c r="AB216" i="23"/>
  <c r="AA238" i="23"/>
  <c r="AB238" i="23"/>
  <c r="AA191" i="23"/>
  <c r="AB191" i="23"/>
  <c r="AA359" i="23"/>
  <c r="AB359" i="23"/>
  <c r="AA415" i="23"/>
  <c r="AB415" i="23"/>
  <c r="AA481" i="23"/>
  <c r="AB481" i="23"/>
  <c r="AA304" i="23"/>
  <c r="AB304" i="23"/>
  <c r="AA250" i="23"/>
  <c r="AB250" i="23"/>
  <c r="AA272" i="23"/>
  <c r="AB272" i="23"/>
  <c r="AA443" i="23"/>
  <c r="AB443" i="23"/>
  <c r="AA385" i="23"/>
  <c r="AB385" i="23"/>
  <c r="AA515" i="23"/>
  <c r="AB515" i="23"/>
  <c r="AA194" i="23"/>
  <c r="AB194" i="23"/>
  <c r="AA313" i="23"/>
  <c r="AB313" i="23"/>
  <c r="AA161" i="23"/>
  <c r="AB161" i="23"/>
  <c r="AA288" i="23"/>
  <c r="AB288" i="23"/>
  <c r="AA106" i="23"/>
  <c r="AB106" i="23"/>
  <c r="AA322" i="23"/>
  <c r="AB322" i="23"/>
  <c r="AA531" i="23"/>
  <c r="AB531" i="23"/>
  <c r="AA485" i="23"/>
  <c r="AB485" i="23"/>
  <c r="AA289" i="23"/>
  <c r="AB289" i="23"/>
  <c r="AA107" i="23"/>
  <c r="AB107" i="23"/>
  <c r="AA89" i="23"/>
  <c r="AB89" i="23"/>
  <c r="AA148" i="23"/>
  <c r="AB148" i="23"/>
  <c r="AA342" i="23"/>
  <c r="AB342" i="23"/>
  <c r="AA306" i="23"/>
  <c r="AB306" i="23"/>
  <c r="AA377" i="23"/>
  <c r="AB377" i="23"/>
  <c r="AA565" i="23"/>
  <c r="AB565" i="23"/>
  <c r="AA453" i="23"/>
  <c r="AB453" i="23"/>
  <c r="AA85" i="23"/>
  <c r="AB85" i="23"/>
  <c r="AA202" i="23"/>
  <c r="AB202" i="23"/>
  <c r="AA109" i="23"/>
  <c r="AB109" i="23"/>
  <c r="AA396" i="23"/>
  <c r="AB396" i="23"/>
  <c r="AA147" i="23"/>
  <c r="AB147" i="23"/>
  <c r="AA95" i="23"/>
  <c r="AB95" i="23"/>
  <c r="AA494" i="23"/>
  <c r="AB494" i="23"/>
  <c r="AA341" i="23"/>
  <c r="AB341" i="23"/>
  <c r="AA546" i="23"/>
  <c r="AB546" i="23"/>
  <c r="AA248" i="23"/>
  <c r="AB248" i="23"/>
  <c r="AA356" i="23"/>
  <c r="AB356" i="23"/>
  <c r="AA499" i="23"/>
  <c r="AB499" i="23"/>
  <c r="AA284" i="23"/>
  <c r="AB284" i="23"/>
  <c r="AA476" i="23"/>
  <c r="AB476" i="23"/>
  <c r="AA461" i="23"/>
  <c r="AB461" i="23"/>
  <c r="AA517" i="23"/>
  <c r="AB517" i="23"/>
  <c r="AA449" i="23"/>
  <c r="AB449" i="23"/>
  <c r="AA225" i="23"/>
  <c r="AB225" i="23"/>
  <c r="AA134" i="23"/>
  <c r="AB134" i="23"/>
  <c r="AA255" i="23"/>
  <c r="AB255" i="23"/>
  <c r="AA320" i="23"/>
  <c r="AB320" i="23"/>
  <c r="AA218" i="23"/>
  <c r="AB218" i="23"/>
  <c r="AA344" i="23"/>
  <c r="AB344" i="23"/>
  <c r="AA491" i="23"/>
  <c r="AB491" i="23"/>
  <c r="AA444" i="23"/>
  <c r="AB444" i="23"/>
  <c r="AA427" i="23"/>
  <c r="AB427" i="23"/>
  <c r="AA347" i="23"/>
  <c r="AB347" i="23"/>
  <c r="AA422" i="23"/>
  <c r="AB422" i="23"/>
  <c r="AA471" i="23"/>
  <c r="AB471" i="23"/>
  <c r="AA405" i="23"/>
  <c r="AB405" i="23"/>
  <c r="AA447" i="23"/>
  <c r="AB447" i="23"/>
  <c r="AA454" i="23"/>
  <c r="AB454" i="23"/>
  <c r="AA102" i="23"/>
  <c r="AB102" i="23"/>
  <c r="AA201" i="23"/>
  <c r="AB201" i="23"/>
  <c r="AA195" i="23"/>
  <c r="AB195" i="23"/>
  <c r="AA163" i="23"/>
  <c r="AB163" i="23"/>
  <c r="AA560" i="23"/>
  <c r="AB560" i="23"/>
  <c r="AA127" i="23"/>
  <c r="AB127" i="23"/>
  <c r="AA108" i="23"/>
  <c r="AB108" i="23"/>
  <c r="AA182" i="23"/>
  <c r="AB182" i="23"/>
  <c r="AA460" i="23"/>
  <c r="AB460" i="23"/>
  <c r="AA513" i="23"/>
  <c r="AB513" i="23"/>
  <c r="AA256" i="23"/>
  <c r="AB256" i="23"/>
  <c r="AA325" i="23"/>
  <c r="AB325" i="23"/>
  <c r="AA245" i="23"/>
  <c r="AB245" i="23"/>
  <c r="AA484" i="23"/>
  <c r="AB484" i="23"/>
  <c r="AA533" i="23"/>
  <c r="AB533" i="23"/>
  <c r="AA279" i="23"/>
  <c r="AB279" i="23"/>
  <c r="AA215" i="23"/>
  <c r="AB215" i="23"/>
  <c r="AA307" i="23"/>
  <c r="AB307" i="23"/>
  <c r="AA130" i="23"/>
  <c r="AB130" i="23"/>
  <c r="AA566" i="23"/>
  <c r="AB566" i="23"/>
  <c r="AA543" i="23"/>
  <c r="AB543" i="23"/>
  <c r="AA315" i="23"/>
  <c r="AB315" i="23"/>
  <c r="AA394" i="23"/>
  <c r="AB394" i="23"/>
  <c r="AA409" i="23"/>
  <c r="AB409" i="23"/>
  <c r="AA455" i="23"/>
  <c r="AB455" i="23"/>
  <c r="AA237" i="23"/>
  <c r="AB237" i="23"/>
  <c r="AA212" i="23"/>
  <c r="AB212" i="23"/>
  <c r="AA456" i="23"/>
  <c r="AB456" i="23"/>
  <c r="AA339" i="23"/>
  <c r="AB339" i="23"/>
  <c r="AA300" i="23"/>
  <c r="AB300" i="23"/>
  <c r="AA227" i="23"/>
  <c r="AB227" i="23"/>
  <c r="AA326" i="23"/>
  <c r="AB326" i="23"/>
  <c r="AA429" i="23"/>
  <c r="AB429" i="23"/>
  <c r="AA436" i="23"/>
  <c r="AB436" i="23"/>
  <c r="AA551" i="23"/>
  <c r="AB551" i="23"/>
  <c r="AA345" i="23"/>
  <c r="AB345" i="23"/>
  <c r="AA204" i="23"/>
  <c r="AB204" i="23"/>
  <c r="AA321" i="23"/>
  <c r="AB321" i="23"/>
  <c r="AA561" i="23"/>
  <c r="AB561" i="23"/>
  <c r="AA391" i="23"/>
  <c r="AB391" i="23"/>
  <c r="AA549" i="23"/>
  <c r="AB549" i="23"/>
  <c r="AA200" i="23"/>
  <c r="AB200" i="23"/>
  <c r="AA368" i="23"/>
  <c r="AB368" i="23"/>
  <c r="AA393" i="23"/>
  <c r="AB393" i="23"/>
  <c r="AA265" i="23"/>
  <c r="AB265" i="23"/>
  <c r="AA110" i="23"/>
  <c r="AB110" i="23"/>
  <c r="AA474" i="23"/>
  <c r="AB474" i="23"/>
  <c r="AA231" i="23"/>
  <c r="AB231" i="23"/>
  <c r="AA132" i="23"/>
  <c r="AB132" i="23"/>
  <c r="AA459" i="23"/>
  <c r="AB459" i="23"/>
  <c r="AA136" i="23"/>
  <c r="AB136" i="23"/>
  <c r="AA269" i="23"/>
  <c r="AB269" i="23"/>
  <c r="AA511" i="23"/>
  <c r="AB511" i="23"/>
  <c r="AA381" i="23"/>
  <c r="AB381" i="23"/>
  <c r="AA203" i="23"/>
  <c r="AB203" i="23"/>
  <c r="AA529" i="23"/>
  <c r="AB529" i="23"/>
  <c r="AA506" i="23"/>
  <c r="AB506" i="23"/>
  <c r="AA243" i="23"/>
  <c r="AB243" i="23"/>
  <c r="AA165" i="23"/>
  <c r="AB165" i="23"/>
  <c r="AA483" i="23"/>
  <c r="AB483" i="23"/>
  <c r="AA370" i="23"/>
  <c r="AB370" i="23"/>
  <c r="AA387" i="23"/>
  <c r="AB387" i="23"/>
  <c r="AA145" i="23"/>
  <c r="AB145" i="23"/>
  <c r="AA413" i="23"/>
  <c r="AB413" i="23"/>
  <c r="AA301" i="23"/>
  <c r="AB301" i="23"/>
  <c r="AA450" i="23"/>
  <c r="AB450" i="23"/>
  <c r="AA465" i="23"/>
  <c r="AB465" i="23"/>
  <c r="AA166" i="23"/>
  <c r="AB166" i="23"/>
  <c r="AA482" i="23"/>
  <c r="AB482" i="23"/>
  <c r="AA283" i="23"/>
  <c r="AB283" i="23"/>
  <c r="AA295" i="23"/>
  <c r="AB295" i="23"/>
  <c r="AA276" i="23"/>
  <c r="AB276" i="23"/>
  <c r="AA509" i="23"/>
  <c r="AB509" i="23"/>
  <c r="AA403" i="23"/>
  <c r="AB403" i="23"/>
  <c r="AA379" i="23"/>
  <c r="AB379" i="23"/>
  <c r="AA442" i="23"/>
  <c r="AB442" i="23"/>
  <c r="AA303" i="23"/>
  <c r="AB303" i="23"/>
  <c r="AA418" i="23"/>
  <c r="AB418" i="23"/>
  <c r="AA193" i="23"/>
  <c r="AB193" i="23"/>
  <c r="AA135" i="23"/>
  <c r="AB135" i="23"/>
  <c r="AA122" i="23"/>
  <c r="AB122" i="23"/>
  <c r="AA316" i="23"/>
  <c r="AB316" i="23"/>
  <c r="AA452" i="23"/>
  <c r="AB452" i="23"/>
  <c r="AA500" i="23"/>
  <c r="AB500" i="23"/>
  <c r="AA150" i="23"/>
  <c r="AB150" i="23"/>
  <c r="AA523" i="23"/>
  <c r="AB523" i="23"/>
  <c r="AA232" i="23"/>
  <c r="AB232" i="23"/>
  <c r="AA112" i="23"/>
  <c r="AB112" i="23"/>
  <c r="AA208" i="23"/>
  <c r="AB208" i="23"/>
  <c r="AA167" i="23"/>
  <c r="AB167" i="23"/>
  <c r="AA159" i="23"/>
  <c r="AB159" i="23"/>
  <c r="AA251" i="23"/>
  <c r="AB251" i="23"/>
  <c r="AA294" i="23"/>
  <c r="AB294" i="23"/>
  <c r="AA140" i="23"/>
  <c r="AB140" i="23"/>
  <c r="AA559" i="23"/>
  <c r="AB559" i="23"/>
  <c r="AA86" i="23"/>
  <c r="AB86" i="23"/>
  <c r="AA350" i="23"/>
  <c r="AB350" i="23"/>
  <c r="AA141" i="23"/>
  <c r="AB141" i="23"/>
  <c r="AA260" i="23"/>
  <c r="AB260" i="23"/>
  <c r="AA224" i="23"/>
  <c r="AB224" i="23"/>
  <c r="AA105" i="23"/>
  <c r="AB105" i="23"/>
  <c r="AA421" i="23"/>
  <c r="AB421" i="23"/>
  <c r="AA570" i="23"/>
  <c r="AB570" i="23"/>
  <c r="AA228" i="23"/>
  <c r="AB228" i="23"/>
  <c r="AA235" i="23"/>
  <c r="AB235" i="23"/>
  <c r="AA435" i="23"/>
  <c r="AB435" i="23"/>
  <c r="AA406" i="23"/>
  <c r="AB406" i="23"/>
  <c r="AA479" i="23"/>
  <c r="AB479" i="23"/>
  <c r="AA330" i="23"/>
  <c r="AB330" i="23"/>
  <c r="AA463" i="23"/>
  <c r="AB463" i="23"/>
  <c r="AA514" i="23"/>
  <c r="AB514" i="23"/>
  <c r="AA477" i="23"/>
  <c r="AB477" i="23"/>
  <c r="AA91" i="23"/>
  <c r="AB91" i="23"/>
  <c r="AA123" i="23"/>
  <c r="AB123" i="23"/>
  <c r="AA239" i="23"/>
  <c r="AB239" i="23"/>
  <c r="AA252" i="23"/>
  <c r="AB252" i="23"/>
  <c r="AA275" i="23"/>
  <c r="AB275" i="23"/>
  <c r="AA156" i="23"/>
  <c r="AB156" i="23"/>
  <c r="AA335" i="23"/>
  <c r="AB335" i="23"/>
  <c r="AA209" i="23"/>
  <c r="AB209" i="23"/>
  <c r="AA520" i="23"/>
  <c r="AB520" i="23"/>
  <c r="AA426" i="23"/>
  <c r="AB426" i="23"/>
  <c r="AA242" i="23"/>
  <c r="AB242" i="23"/>
  <c r="AA564" i="23"/>
  <c r="AB564" i="23"/>
  <c r="AA439" i="23"/>
  <c r="AB439" i="23"/>
  <c r="AA177" i="23"/>
  <c r="AB177" i="23"/>
  <c r="AA492" i="23"/>
  <c r="AB492" i="23"/>
  <c r="AA508" i="23"/>
  <c r="AB508" i="23"/>
  <c r="AA103" i="23"/>
  <c r="AB103" i="23"/>
  <c r="AA175" i="23"/>
  <c r="AB175" i="23"/>
  <c r="AA155" i="23"/>
  <c r="AB155" i="23"/>
  <c r="AA420" i="23"/>
  <c r="AB420" i="23"/>
  <c r="AA172" i="23"/>
  <c r="AB172" i="23"/>
  <c r="AA94" i="23"/>
  <c r="AB94" i="23"/>
  <c r="AA336" i="23"/>
  <c r="AB336" i="23"/>
  <c r="AA139" i="23"/>
  <c r="AB139" i="23"/>
  <c r="AA351" i="23"/>
  <c r="AB351" i="23"/>
  <c r="AA298" i="23"/>
  <c r="AB298" i="23"/>
  <c r="AA357" i="23"/>
  <c r="AB357" i="23"/>
  <c r="AA88" i="23"/>
  <c r="AB88" i="23"/>
  <c r="AA414" i="23"/>
  <c r="AB414" i="23"/>
  <c r="AA493" i="23"/>
  <c r="AB493" i="23"/>
  <c r="AA100" i="23"/>
  <c r="AB100" i="23"/>
  <c r="AA544" i="23"/>
  <c r="AB544" i="23"/>
  <c r="AA149" i="23"/>
  <c r="AB149" i="23"/>
  <c r="AA219" i="23"/>
  <c r="AB219" i="23"/>
  <c r="AA299" i="23"/>
  <c r="AB299" i="23"/>
  <c r="AA101" i="23"/>
  <c r="AB101" i="23"/>
  <c r="AA244" i="23"/>
  <c r="AB244" i="23"/>
  <c r="AA197" i="23"/>
  <c r="AB197" i="23"/>
  <c r="AA249" i="23"/>
  <c r="AB249" i="23"/>
  <c r="AA495" i="23"/>
  <c r="AB495" i="23"/>
  <c r="AA185" i="23"/>
  <c r="AB185" i="23"/>
  <c r="AA369" i="23"/>
  <c r="AB369" i="23"/>
  <c r="AA380" i="23"/>
  <c r="AB380" i="23"/>
  <c r="AA324" i="23"/>
  <c r="AB324" i="23"/>
  <c r="AA527" i="23"/>
  <c r="AB527" i="23"/>
  <c r="AA142" i="23"/>
  <c r="AB142" i="23"/>
  <c r="AA261" i="23"/>
  <c r="AB261" i="23"/>
  <c r="AA489" i="23"/>
  <c r="AB489" i="23"/>
  <c r="AA291" i="23"/>
  <c r="AB291" i="23"/>
  <c r="AA285" i="23"/>
  <c r="AB285" i="23"/>
  <c r="AA240" i="23"/>
  <c r="AB240" i="23"/>
  <c r="AA524" i="23"/>
  <c r="AB524" i="23"/>
  <c r="AA505" i="23"/>
  <c r="AB505" i="23"/>
  <c r="AA114" i="23"/>
  <c r="AB114" i="23"/>
  <c r="AA384" i="23"/>
  <c r="AB384" i="23"/>
  <c r="AA507" i="23"/>
  <c r="AB507" i="23"/>
  <c r="AA354" i="23"/>
  <c r="AB354" i="23"/>
  <c r="AA434" i="23"/>
  <c r="AB434" i="23"/>
  <c r="AA176" i="23"/>
  <c r="AB176" i="23"/>
  <c r="AA190" i="23"/>
  <c r="AB190" i="23"/>
  <c r="AA448" i="23"/>
  <c r="AB448" i="23"/>
  <c r="AA441" i="23"/>
  <c r="AB441" i="23"/>
  <c r="AA563" i="23"/>
  <c r="AB563" i="23"/>
  <c r="AA143" i="23"/>
  <c r="AB143" i="23"/>
  <c r="X119" i="23"/>
  <c r="AA541" i="23"/>
  <c r="AB541" i="23"/>
  <c r="AA501" i="23"/>
  <c r="AB501" i="23"/>
  <c r="AA98" i="23"/>
  <c r="AB98" i="23"/>
  <c r="AA230" i="23"/>
  <c r="AB230" i="23"/>
  <c r="AA361" i="23"/>
  <c r="AB361" i="23"/>
  <c r="AA262" i="23"/>
  <c r="AB262" i="23"/>
  <c r="AA486" i="23"/>
  <c r="AB486" i="23"/>
  <c r="AA392" i="23"/>
  <c r="AB392" i="23"/>
  <c r="AA217" i="23"/>
  <c r="AB217" i="23"/>
  <c r="AA349" i="23"/>
  <c r="AB349" i="23"/>
  <c r="X558" i="23"/>
  <c r="X568" i="23"/>
  <c r="X59" i="23"/>
  <c r="AA281" i="23"/>
  <c r="AB281" i="23"/>
  <c r="AA425" i="23"/>
  <c r="AB425" i="23"/>
  <c r="AA198" i="23"/>
  <c r="AB198" i="23"/>
  <c r="AA360" i="23"/>
  <c r="AB360" i="23"/>
  <c r="AA133" i="23"/>
  <c r="AB133" i="23"/>
  <c r="AA475" i="23"/>
  <c r="AB475" i="23"/>
  <c r="AA557" i="23"/>
  <c r="AB557" i="23"/>
  <c r="AA138" i="23"/>
  <c r="AB138" i="23"/>
  <c r="X372" i="23"/>
  <c r="X397" i="23" a="1"/>
  <c r="X397" i="23"/>
  <c r="AA469" i="23"/>
  <c r="AB469" i="23"/>
  <c r="AA51" i="23"/>
  <c r="AB51" i="23"/>
  <c r="AA371" i="23"/>
  <c r="AB371" i="23"/>
  <c r="AA183" i="23"/>
  <c r="AB183" i="23"/>
  <c r="AA401" i="23"/>
  <c r="AB401" i="23"/>
  <c r="AA124" i="23"/>
  <c r="AB124" i="23"/>
  <c r="AA312" i="23"/>
  <c r="AB312" i="23"/>
  <c r="AA229" i="23"/>
  <c r="AB229" i="23"/>
  <c r="AA266" i="23"/>
  <c r="AB266" i="23"/>
  <c r="AA59" i="23"/>
  <c r="AB59" i="23"/>
  <c r="AA478" i="23"/>
  <c r="AB478" i="23"/>
  <c r="AA383" i="23"/>
  <c r="AB383" i="23"/>
  <c r="AA302" i="23"/>
  <c r="AB302" i="23"/>
  <c r="AA104" i="23"/>
  <c r="AB104" i="23"/>
  <c r="AA547" i="23"/>
  <c r="AB547" i="23"/>
  <c r="X120" i="23"/>
  <c r="X236" i="23"/>
  <c r="X257" i="23" a="1"/>
  <c r="X257" i="23"/>
  <c r="X410" i="23"/>
  <c r="X432" i="23" a="1"/>
  <c r="X432" i="23"/>
  <c r="AA314" i="23"/>
  <c r="AB314" i="23"/>
  <c r="AA348" i="23"/>
  <c r="AB348" i="23"/>
  <c r="AA87" i="23"/>
  <c r="AB87" i="23"/>
  <c r="AA553" i="23"/>
  <c r="AB553" i="23"/>
  <c r="AA337" i="23"/>
  <c r="AB337" i="23"/>
  <c r="AA310" i="23"/>
  <c r="AB310" i="23"/>
  <c r="AA367" i="23"/>
  <c r="AB367" i="23"/>
  <c r="AA333" i="23"/>
  <c r="AB333" i="23"/>
  <c r="AA526" i="23"/>
  <c r="AB526" i="23"/>
  <c r="AA437" i="23"/>
  <c r="AB437" i="23"/>
  <c r="AA158" i="23"/>
  <c r="AB158" i="23"/>
  <c r="AA416" i="23"/>
  <c r="AB416" i="23"/>
  <c r="X466" i="23"/>
  <c r="X467" i="23" a="1"/>
  <c r="X467" i="23"/>
  <c r="AG24" i="23"/>
  <c r="H19" i="1"/>
  <c r="AA68" i="23"/>
  <c r="AB68" i="23"/>
  <c r="X68" i="23"/>
  <c r="H18" i="1"/>
  <c r="X69" i="23"/>
  <c r="X66" i="23"/>
  <c r="AA29" i="23"/>
  <c r="AA25" i="23"/>
  <c r="X55" i="23"/>
  <c r="X76" i="23"/>
  <c r="X54" i="23"/>
  <c r="AA38" i="23"/>
  <c r="X56" i="23"/>
  <c r="X62" i="23"/>
  <c r="AA66" i="23"/>
  <c r="AB66" i="23"/>
  <c r="AA49" i="23"/>
  <c r="AB49" i="23"/>
  <c r="X49" i="23"/>
  <c r="AA42" i="23"/>
  <c r="AA74" i="23"/>
  <c r="AB74" i="23"/>
  <c r="X74" i="23"/>
  <c r="X77" i="23"/>
  <c r="X72" i="23"/>
  <c r="AA37" i="23"/>
  <c r="X53" i="23"/>
  <c r="X78" i="23"/>
  <c r="X65" i="23"/>
  <c r="X73" i="23"/>
  <c r="X79" i="23"/>
  <c r="X50" i="23"/>
  <c r="AA18" i="23"/>
  <c r="X61" i="23"/>
  <c r="X57" i="23"/>
  <c r="X70" i="23"/>
  <c r="X64" i="23"/>
  <c r="AA126" i="23"/>
  <c r="AB126" i="23"/>
  <c r="X126" i="23"/>
  <c r="AA55" i="23"/>
  <c r="AB55" i="23"/>
  <c r="X58" i="23"/>
  <c r="H20" i="1"/>
  <c r="I20" i="1"/>
  <c r="J20" i="1"/>
  <c r="X80" i="23"/>
  <c r="AA71" i="23"/>
  <c r="AB71" i="23"/>
  <c r="X71" i="23"/>
  <c r="X67" i="23"/>
  <c r="X75" i="23"/>
  <c r="AA58" i="23"/>
  <c r="AB58" i="23"/>
  <c r="AA35" i="23"/>
  <c r="AA41" i="23"/>
  <c r="AA36" i="23"/>
  <c r="AA40" i="23"/>
  <c r="AA43" i="23"/>
  <c r="AA57" i="23"/>
  <c r="AB57" i="23"/>
  <c r="AA27" i="23"/>
  <c r="AA46" i="23"/>
  <c r="AA23" i="23"/>
  <c r="AA80" i="23"/>
  <c r="AB80" i="23"/>
  <c r="AA69" i="23"/>
  <c r="AB69" i="23"/>
  <c r="AA20" i="23"/>
  <c r="AA76" i="23"/>
  <c r="AB76" i="23"/>
  <c r="AA56" i="23"/>
  <c r="AB56" i="23"/>
  <c r="AA15" i="23"/>
  <c r="AA54" i="23"/>
  <c r="AB54" i="23"/>
  <c r="AA53" i="23"/>
  <c r="AB53" i="23"/>
  <c r="AA28" i="23"/>
  <c r="AA17" i="23"/>
  <c r="AA26" i="23"/>
  <c r="AA30" i="23"/>
  <c r="AA16" i="23"/>
  <c r="N572" i="23" a="1"/>
  <c r="N572" i="23"/>
  <c r="N117" i="23" a="1"/>
  <c r="N117" i="23"/>
  <c r="N432" i="23" a="1"/>
  <c r="N432" i="23"/>
  <c r="N292" i="23" a="1"/>
  <c r="N292" i="23"/>
  <c r="N362" i="23" a="1"/>
  <c r="N362" i="23"/>
  <c r="N187" i="23" a="1"/>
  <c r="N187" i="23"/>
  <c r="N397" i="23" a="1"/>
  <c r="N397" i="23"/>
  <c r="N327" i="23" a="1"/>
  <c r="N327" i="23"/>
  <c r="N222" i="23" a="1"/>
  <c r="N222" i="23"/>
  <c r="N82" i="23" a="1"/>
  <c r="N82" i="23"/>
  <c r="N257" i="23" a="1"/>
  <c r="N257" i="23"/>
  <c r="N502" i="23" a="1"/>
  <c r="N502" i="23"/>
  <c r="N537" i="23" a="1"/>
  <c r="N537" i="23"/>
  <c r="N467" i="23" a="1"/>
  <c r="N467" i="23"/>
  <c r="N152" i="23" a="1"/>
  <c r="N152" i="23"/>
  <c r="N18" i="23"/>
  <c r="N17" i="23"/>
  <c r="C7" i="2"/>
  <c r="AE34" i="23"/>
  <c r="AD34" i="23"/>
  <c r="AF24" i="23"/>
  <c r="AE33" i="23"/>
  <c r="AD33" i="23"/>
  <c r="AB19" i="23"/>
  <c r="AC19" i="23"/>
  <c r="AB17" i="23"/>
  <c r="AC17" i="23"/>
  <c r="AB18" i="23"/>
  <c r="AC18" i="23"/>
  <c r="AG18" i="23"/>
  <c r="AB37" i="23"/>
  <c r="AC37" i="23"/>
  <c r="AG37" i="23"/>
  <c r="AB42" i="23"/>
  <c r="AC42" i="23"/>
  <c r="AG42" i="23"/>
  <c r="AB29" i="23"/>
  <c r="AC29" i="23"/>
  <c r="AB16" i="23"/>
  <c r="AC16" i="23"/>
  <c r="AB40" i="23"/>
  <c r="AC40" i="23"/>
  <c r="AG40" i="23"/>
  <c r="AB28" i="23"/>
  <c r="AC28" i="23"/>
  <c r="AB43" i="23"/>
  <c r="AC43" i="23"/>
  <c r="AG43" i="23"/>
  <c r="AB23" i="23"/>
  <c r="AC23" i="23"/>
  <c r="AB38" i="23"/>
  <c r="AC38" i="23"/>
  <c r="AG38" i="23"/>
  <c r="AB46" i="23"/>
  <c r="AC46" i="23"/>
  <c r="AG46" i="23"/>
  <c r="AB15" i="23"/>
  <c r="AC15" i="23"/>
  <c r="B22" i="2"/>
  <c r="AB36" i="23"/>
  <c r="AC36" i="23"/>
  <c r="AG36" i="23"/>
  <c r="AB30" i="23"/>
  <c r="AC30" i="23"/>
  <c r="AG30" i="23"/>
  <c r="AB27" i="23"/>
  <c r="AC27" i="23"/>
  <c r="AG27" i="23"/>
  <c r="AB41" i="23"/>
  <c r="AC41" i="23"/>
  <c r="AG41" i="23"/>
  <c r="AB26" i="23"/>
  <c r="AC26" i="23"/>
  <c r="AG26" i="23"/>
  <c r="AB20" i="23"/>
  <c r="AC20" i="23"/>
  <c r="AG20" i="23"/>
  <c r="AB35" i="23"/>
  <c r="AC35" i="23"/>
  <c r="AG35" i="23"/>
  <c r="AB25" i="23"/>
  <c r="AC25" i="23"/>
  <c r="AG25" i="23"/>
  <c r="AF119" i="23"/>
  <c r="AF189" i="23"/>
  <c r="AF154" i="23"/>
  <c r="AC49" i="23"/>
  <c r="AE49" i="23"/>
  <c r="AD49" i="23"/>
  <c r="AE399" i="23"/>
  <c r="AD399" i="23"/>
  <c r="AC399" i="23"/>
  <c r="AG399" i="23"/>
  <c r="AH399" i="23"/>
  <c r="AC329" i="23"/>
  <c r="AG329" i="23"/>
  <c r="AE329" i="23"/>
  <c r="AD329" i="23"/>
  <c r="AE364" i="23"/>
  <c r="AD364" i="23"/>
  <c r="AC364" i="23"/>
  <c r="AG364" i="23"/>
  <c r="AH364" i="23"/>
  <c r="AC412" i="23"/>
  <c r="AG412" i="23"/>
  <c r="AE412" i="23"/>
  <c r="AD412" i="23"/>
  <c r="AC214" i="23"/>
  <c r="AG214" i="23"/>
  <c r="AH214" i="23"/>
  <c r="AE214" i="23"/>
  <c r="AD214" i="23"/>
  <c r="AC207" i="23"/>
  <c r="AG207" i="23"/>
  <c r="AH207" i="23"/>
  <c r="AE207" i="23"/>
  <c r="AD207" i="23"/>
  <c r="AC126" i="23"/>
  <c r="AG126" i="23"/>
  <c r="AE126" i="23"/>
  <c r="AD126" i="23"/>
  <c r="AC499" i="23"/>
  <c r="AG499" i="23"/>
  <c r="AE499" i="23"/>
  <c r="AD499" i="23"/>
  <c r="AC121" i="23"/>
  <c r="AG121" i="23"/>
  <c r="AE121" i="23"/>
  <c r="AD121" i="23"/>
  <c r="AC374" i="23"/>
  <c r="AG374" i="23"/>
  <c r="AH374" i="23"/>
  <c r="AE374" i="23"/>
  <c r="AD374" i="23"/>
  <c r="AC518" i="23"/>
  <c r="AG518" i="23"/>
  <c r="AH518" i="23"/>
  <c r="AE518" i="23"/>
  <c r="AD518" i="23"/>
  <c r="AF77" i="23"/>
  <c r="AF63" i="23"/>
  <c r="AF67" i="23"/>
  <c r="AC278" i="23"/>
  <c r="AG278" i="23"/>
  <c r="AH278" i="23"/>
  <c r="AE278" i="23"/>
  <c r="AD278" i="23"/>
  <c r="AC480" i="23"/>
  <c r="AG480" i="23"/>
  <c r="AH480" i="23"/>
  <c r="AE480" i="23"/>
  <c r="AD480" i="23"/>
  <c r="AC497" i="23"/>
  <c r="AG497" i="23"/>
  <c r="AE497" i="23"/>
  <c r="AD497" i="23"/>
  <c r="AC555" i="23"/>
  <c r="AG555" i="23"/>
  <c r="AH555" i="23"/>
  <c r="AE555" i="23"/>
  <c r="AD555" i="23"/>
  <c r="AC137" i="23"/>
  <c r="AG137" i="23"/>
  <c r="AH137" i="23"/>
  <c r="AE137" i="23"/>
  <c r="AD137" i="23"/>
  <c r="AF78" i="23"/>
  <c r="AF50" i="23"/>
  <c r="AF64" i="23"/>
  <c r="AF446" i="23"/>
  <c r="AC69" i="23"/>
  <c r="AG69" i="23"/>
  <c r="AE69" i="23"/>
  <c r="AD69" i="23"/>
  <c r="AC55" i="23"/>
  <c r="AG55" i="23"/>
  <c r="AE55" i="23"/>
  <c r="AD55" i="23"/>
  <c r="AC68" i="23"/>
  <c r="AG68" i="23"/>
  <c r="AE68" i="23"/>
  <c r="AD68" i="23"/>
  <c r="AC315" i="23"/>
  <c r="AG315" i="23"/>
  <c r="AE315" i="23"/>
  <c r="AD315" i="23"/>
  <c r="AC385" i="23"/>
  <c r="AG385" i="23"/>
  <c r="AE385" i="23"/>
  <c r="AD385" i="23"/>
  <c r="AC532" i="23"/>
  <c r="AG532" i="23"/>
  <c r="AE532" i="23"/>
  <c r="AD532" i="23"/>
  <c r="AC353" i="23"/>
  <c r="AG353" i="23"/>
  <c r="AE353" i="23"/>
  <c r="AD353" i="23"/>
  <c r="AC408" i="23"/>
  <c r="AG408" i="23"/>
  <c r="AE408" i="23"/>
  <c r="AD408" i="23"/>
  <c r="AC402" i="23"/>
  <c r="AG402" i="23"/>
  <c r="AH402" i="23"/>
  <c r="AE402" i="23"/>
  <c r="AD402" i="23"/>
  <c r="AC352" i="23"/>
  <c r="AG352" i="23"/>
  <c r="AH352" i="23"/>
  <c r="AE352" i="23"/>
  <c r="AD352" i="23"/>
  <c r="AC297" i="23"/>
  <c r="AG297" i="23"/>
  <c r="AH297" i="23"/>
  <c r="AE297" i="23"/>
  <c r="AD297" i="23"/>
  <c r="AC431" i="23"/>
  <c r="AG431" i="23"/>
  <c r="AH431" i="23"/>
  <c r="AE431" i="23"/>
  <c r="AC365" i="23"/>
  <c r="AG365" i="23"/>
  <c r="AH365" i="23"/>
  <c r="AE365" i="23"/>
  <c r="AD365" i="23"/>
  <c r="AC263" i="23"/>
  <c r="AG263" i="23"/>
  <c r="AH263" i="23"/>
  <c r="AE263" i="23"/>
  <c r="AD263" i="23"/>
  <c r="AC286" i="23"/>
  <c r="AG286" i="23"/>
  <c r="AH286" i="23"/>
  <c r="AE286" i="23"/>
  <c r="AD286" i="23"/>
  <c r="AC375" i="23"/>
  <c r="AG375" i="23"/>
  <c r="AH375" i="23"/>
  <c r="AE375" i="23"/>
  <c r="AD375" i="23"/>
  <c r="AF65" i="23"/>
  <c r="AF562" i="23"/>
  <c r="AF540" i="23"/>
  <c r="AF498" i="23"/>
  <c r="AF73" i="23"/>
  <c r="AF554" i="23"/>
  <c r="AF186" i="23"/>
  <c r="AF411" i="23"/>
  <c r="AF512" i="23"/>
  <c r="AF331" i="23"/>
  <c r="AF34" i="23"/>
  <c r="AC53" i="23"/>
  <c r="AG53" i="23"/>
  <c r="AE53" i="23"/>
  <c r="AD53" i="23"/>
  <c r="AC322" i="23"/>
  <c r="AG322" i="23"/>
  <c r="AE322" i="23"/>
  <c r="AD322" i="23"/>
  <c r="AC388" i="23"/>
  <c r="AG388" i="23"/>
  <c r="AE388" i="23"/>
  <c r="AD388" i="23"/>
  <c r="AC309" i="23"/>
  <c r="AG309" i="23"/>
  <c r="AH309" i="23"/>
  <c r="AE309" i="23"/>
  <c r="AD309" i="23"/>
  <c r="AC184" i="23"/>
  <c r="AG184" i="23"/>
  <c r="AH184" i="23"/>
  <c r="AE184" i="23"/>
  <c r="AD184" i="23"/>
  <c r="AC422" i="23"/>
  <c r="AG422" i="23"/>
  <c r="AE422" i="23"/>
  <c r="AD422" i="23"/>
  <c r="AC93" i="23"/>
  <c r="AG93" i="23"/>
  <c r="AH93" i="23"/>
  <c r="AE93" i="23"/>
  <c r="AD93" i="23"/>
  <c r="AC157" i="23"/>
  <c r="AG157" i="23"/>
  <c r="AH157" i="23"/>
  <c r="AE157" i="23"/>
  <c r="AD157" i="23"/>
  <c r="AC323" i="23"/>
  <c r="AG323" i="23"/>
  <c r="AH323" i="23"/>
  <c r="AE323" i="23"/>
  <c r="AD323" i="23"/>
  <c r="AF45" i="23"/>
  <c r="AF75" i="23"/>
  <c r="AC356" i="23"/>
  <c r="AG356" i="23"/>
  <c r="AE356" i="23"/>
  <c r="AD356" i="23"/>
  <c r="AC220" i="23"/>
  <c r="AG220" i="23"/>
  <c r="AE220" i="23"/>
  <c r="AD220" i="23"/>
  <c r="AC462" i="23"/>
  <c r="AG462" i="23"/>
  <c r="AH462" i="23"/>
  <c r="AE462" i="23"/>
  <c r="AD462" i="23"/>
  <c r="AC146" i="23"/>
  <c r="AG146" i="23"/>
  <c r="AH146" i="23"/>
  <c r="AE146" i="23"/>
  <c r="AD146" i="23"/>
  <c r="AC410" i="23"/>
  <c r="AG410" i="23"/>
  <c r="AH410" i="23"/>
  <c r="AE410" i="23"/>
  <c r="AD410" i="23"/>
  <c r="AC319" i="23"/>
  <c r="AG319" i="23"/>
  <c r="AH319" i="23"/>
  <c r="AE319" i="23"/>
  <c r="AD319" i="23"/>
  <c r="AF97" i="23"/>
  <c r="AF120" i="23"/>
  <c r="AC76" i="23"/>
  <c r="AG76" i="23"/>
  <c r="AE76" i="23"/>
  <c r="AD76" i="23"/>
  <c r="AC458" i="23"/>
  <c r="AG458" i="23"/>
  <c r="AH458" i="23"/>
  <c r="AE458" i="23"/>
  <c r="AD458" i="23"/>
  <c r="AC373" i="23"/>
  <c r="AG373" i="23"/>
  <c r="AH373" i="23"/>
  <c r="AE373" i="23"/>
  <c r="AD373" i="23"/>
  <c r="AC160" i="23"/>
  <c r="AG160" i="23"/>
  <c r="AH160" i="23"/>
  <c r="AE160" i="23"/>
  <c r="AD160" i="23"/>
  <c r="AC213" i="23"/>
  <c r="AG213" i="23"/>
  <c r="AH213" i="23"/>
  <c r="AE213" i="23"/>
  <c r="AD213" i="23"/>
  <c r="AC552" i="23"/>
  <c r="AG552" i="23"/>
  <c r="AH552" i="23"/>
  <c r="AE552" i="23"/>
  <c r="AD552" i="23"/>
  <c r="AC423" i="23"/>
  <c r="AG423" i="23"/>
  <c r="AH423" i="23"/>
  <c r="AE423" i="23"/>
  <c r="AD423" i="23"/>
  <c r="AC179" i="23"/>
  <c r="AG179" i="23"/>
  <c r="AH179" i="23"/>
  <c r="AE179" i="23"/>
  <c r="AD179" i="23"/>
  <c r="AC445" i="23"/>
  <c r="AG445" i="23"/>
  <c r="AH445" i="23"/>
  <c r="AE445" i="23"/>
  <c r="AD445" i="23"/>
  <c r="AC147" i="23"/>
  <c r="AG147" i="23"/>
  <c r="AE147" i="23"/>
  <c r="AD147" i="23"/>
  <c r="AC346" i="23"/>
  <c r="AG346" i="23"/>
  <c r="AE346" i="23"/>
  <c r="AD346" i="23"/>
  <c r="AC173" i="23"/>
  <c r="AG173" i="23"/>
  <c r="AH173" i="23"/>
  <c r="AE173" i="23"/>
  <c r="AD173" i="23"/>
  <c r="AC205" i="23"/>
  <c r="AG205" i="23"/>
  <c r="AH205" i="23"/>
  <c r="AE205" i="23"/>
  <c r="AD205" i="23"/>
  <c r="AC54" i="23"/>
  <c r="AG54" i="23"/>
  <c r="AE54" i="23"/>
  <c r="AD54" i="23"/>
  <c r="AC106" i="23"/>
  <c r="AG106" i="23"/>
  <c r="AE106" i="23"/>
  <c r="AD106" i="23"/>
  <c r="AC131" i="23"/>
  <c r="AG131" i="23"/>
  <c r="AE131" i="23"/>
  <c r="AD131" i="23"/>
  <c r="AC144" i="23"/>
  <c r="AG144" i="23"/>
  <c r="AH144" i="23"/>
  <c r="AE144" i="23"/>
  <c r="AD144" i="23"/>
  <c r="AF60" i="23"/>
  <c r="AF62" i="23"/>
  <c r="AF558" i="23"/>
  <c r="AC473" i="23"/>
  <c r="AG473" i="23"/>
  <c r="AH473" i="23"/>
  <c r="AE473" i="23"/>
  <c r="AD473" i="23"/>
  <c r="AC210" i="23"/>
  <c r="AG210" i="23"/>
  <c r="AH210" i="23"/>
  <c r="AE210" i="23"/>
  <c r="AD210" i="23"/>
  <c r="AC273" i="23"/>
  <c r="AG273" i="23"/>
  <c r="AH273" i="23"/>
  <c r="AE273" i="23"/>
  <c r="AD273" i="23"/>
  <c r="AC51" i="23"/>
  <c r="AG51" i="23"/>
  <c r="AE51" i="23"/>
  <c r="AD51" i="23"/>
  <c r="AC567" i="23"/>
  <c r="AG567" i="23"/>
  <c r="AH567" i="23"/>
  <c r="AE567" i="23"/>
  <c r="AD567" i="23"/>
  <c r="AC277" i="23"/>
  <c r="AG277" i="23"/>
  <c r="AH277" i="23"/>
  <c r="AE277" i="23"/>
  <c r="AD277" i="23"/>
  <c r="AC274" i="23"/>
  <c r="AG274" i="23"/>
  <c r="AH274" i="23"/>
  <c r="AE274" i="23"/>
  <c r="AD274" i="23"/>
  <c r="AF430" i="23"/>
  <c r="AF234" i="23"/>
  <c r="AF400" i="23"/>
  <c r="AC57" i="23"/>
  <c r="AG57" i="23"/>
  <c r="AE57" i="23"/>
  <c r="AD57" i="23"/>
  <c r="AC66" i="23"/>
  <c r="AG66" i="23"/>
  <c r="AE66" i="23"/>
  <c r="AD66" i="23"/>
  <c r="AC438" i="23"/>
  <c r="AG438" i="23"/>
  <c r="AH438" i="23"/>
  <c r="AE438" i="23"/>
  <c r="AD438" i="23"/>
  <c r="AC196" i="23"/>
  <c r="AG196" i="23"/>
  <c r="AH196" i="23"/>
  <c r="AE196" i="23"/>
  <c r="AD196" i="23"/>
  <c r="AC192" i="23"/>
  <c r="AG192" i="23"/>
  <c r="AH192" i="23"/>
  <c r="AE192" i="23"/>
  <c r="AD192" i="23"/>
  <c r="AC282" i="23"/>
  <c r="AG282" i="23"/>
  <c r="AH282" i="23"/>
  <c r="AE282" i="23"/>
  <c r="AD282" i="23"/>
  <c r="AC280" i="23"/>
  <c r="AG280" i="23"/>
  <c r="AH280" i="23"/>
  <c r="AE280" i="23"/>
  <c r="AD280" i="23"/>
  <c r="AC317" i="23"/>
  <c r="AG317" i="23"/>
  <c r="AH317" i="23"/>
  <c r="AE317" i="23"/>
  <c r="AD317" i="23"/>
  <c r="AC466" i="23"/>
  <c r="AG466" i="23"/>
  <c r="AH466" i="23"/>
  <c r="AE466" i="23"/>
  <c r="AC496" i="23"/>
  <c r="AG496" i="23"/>
  <c r="AH496" i="23"/>
  <c r="AE496" i="23"/>
  <c r="AD496" i="23"/>
  <c r="AF32" i="23"/>
  <c r="AF61" i="23"/>
  <c r="AF39" i="23"/>
  <c r="AF72" i="23"/>
  <c r="AF171" i="23"/>
  <c r="AF180" i="23"/>
  <c r="AF52" i="23"/>
  <c r="AF81" i="23"/>
  <c r="AF116" i="23"/>
  <c r="AF366" i="23"/>
  <c r="AF79" i="23"/>
  <c r="AC80" i="23"/>
  <c r="AG80" i="23"/>
  <c r="AE80" i="23"/>
  <c r="AD80" i="23"/>
  <c r="AC550" i="23"/>
  <c r="AG550" i="23"/>
  <c r="AE550" i="23"/>
  <c r="AD550" i="23"/>
  <c r="AC170" i="23"/>
  <c r="AG170" i="23"/>
  <c r="AH170" i="23"/>
  <c r="AE170" i="23"/>
  <c r="AD170" i="23"/>
  <c r="AC424" i="23"/>
  <c r="AG424" i="23"/>
  <c r="AH424" i="23"/>
  <c r="AE424" i="23"/>
  <c r="AD424" i="23"/>
  <c r="AC382" i="23"/>
  <c r="AG382" i="23"/>
  <c r="AH382" i="23"/>
  <c r="AE382" i="23"/>
  <c r="AD382" i="23"/>
  <c r="AC342" i="23"/>
  <c r="AG342" i="23"/>
  <c r="AE342" i="23"/>
  <c r="AD342" i="23"/>
  <c r="AC287" i="23"/>
  <c r="AG287" i="23"/>
  <c r="AH287" i="23"/>
  <c r="AE287" i="23"/>
  <c r="AD287" i="23"/>
  <c r="AC113" i="23"/>
  <c r="AG113" i="23"/>
  <c r="AH113" i="23"/>
  <c r="AE113" i="23"/>
  <c r="AD113" i="23"/>
  <c r="AF70" i="23"/>
  <c r="AF115" i="23"/>
  <c r="AF99" i="23"/>
  <c r="AC241" i="23"/>
  <c r="AG241" i="23"/>
  <c r="AH241" i="23"/>
  <c r="AE241" i="23"/>
  <c r="AD241" i="23"/>
  <c r="AC457" i="23"/>
  <c r="AG457" i="23"/>
  <c r="AH457" i="23"/>
  <c r="AE457" i="23"/>
  <c r="AD457" i="23"/>
  <c r="AC56" i="23"/>
  <c r="AG56" i="23"/>
  <c r="AE56" i="23"/>
  <c r="AD56" i="23"/>
  <c r="AC59" i="23"/>
  <c r="AG59" i="23"/>
  <c r="AE59" i="23"/>
  <c r="AD59" i="23"/>
  <c r="AC528" i="23"/>
  <c r="AG528" i="23"/>
  <c r="AH528" i="23"/>
  <c r="AE528" i="23"/>
  <c r="AD528" i="23"/>
  <c r="AF395" i="23"/>
  <c r="AC58" i="23"/>
  <c r="AG58" i="23"/>
  <c r="AE58" i="23"/>
  <c r="AD58" i="23"/>
  <c r="AC71" i="23"/>
  <c r="AG71" i="23"/>
  <c r="AE71" i="23"/>
  <c r="AD71" i="23"/>
  <c r="AC74" i="23"/>
  <c r="AG74" i="23"/>
  <c r="AE74" i="23"/>
  <c r="AD74" i="23"/>
  <c r="AC533" i="23"/>
  <c r="AG533" i="23"/>
  <c r="AE533" i="23"/>
  <c r="AD533" i="23"/>
  <c r="AC565" i="23"/>
  <c r="AG565" i="23"/>
  <c r="AE565" i="23"/>
  <c r="AD565" i="23"/>
  <c r="AC372" i="23"/>
  <c r="AG372" i="23"/>
  <c r="AH372" i="23"/>
  <c r="AE372" i="23"/>
  <c r="AD372" i="23"/>
  <c r="AC311" i="23"/>
  <c r="AG311" i="23"/>
  <c r="AH311" i="23"/>
  <c r="AE311" i="23"/>
  <c r="AD311" i="23"/>
  <c r="AC236" i="23"/>
  <c r="AG236" i="23"/>
  <c r="AH236" i="23"/>
  <c r="AE236" i="23"/>
  <c r="AD236" i="23"/>
  <c r="AC343" i="23"/>
  <c r="AG343" i="23"/>
  <c r="AH343" i="23"/>
  <c r="AE343" i="23"/>
  <c r="AD343" i="23"/>
  <c r="AC568" i="23"/>
  <c r="AG568" i="23"/>
  <c r="AH568" i="23"/>
  <c r="AE568" i="23"/>
  <c r="AD568" i="23"/>
  <c r="AC407" i="23"/>
  <c r="AG407" i="23"/>
  <c r="AH407" i="23"/>
  <c r="AE407" i="23"/>
  <c r="AD407" i="23"/>
  <c r="AC174" i="23"/>
  <c r="AG174" i="23"/>
  <c r="AH174" i="23"/>
  <c r="AE174" i="23"/>
  <c r="AD174" i="23"/>
  <c r="AC569" i="23"/>
  <c r="AG569" i="23"/>
  <c r="AH569" i="23"/>
  <c r="AE569" i="23"/>
  <c r="AD569" i="23"/>
  <c r="AC169" i="23"/>
  <c r="AG169" i="23"/>
  <c r="AH169" i="23"/>
  <c r="AE169" i="23"/>
  <c r="AD169" i="23"/>
  <c r="X82" i="23" a="1"/>
  <c r="X82" i="23"/>
  <c r="X152" i="23" a="1"/>
  <c r="X152" i="23"/>
  <c r="X572" i="23" a="1"/>
  <c r="X572" i="23"/>
  <c r="AG119" i="23"/>
  <c r="AG189" i="23"/>
  <c r="AH24" i="23"/>
  <c r="I19" i="1"/>
  <c r="J19" i="1"/>
  <c r="AG67" i="23"/>
  <c r="AG32" i="23"/>
  <c r="AG63" i="23"/>
  <c r="AG60" i="23"/>
  <c r="AG72" i="23"/>
  <c r="AG62" i="23"/>
  <c r="AG52" i="23"/>
  <c r="AG78" i="23"/>
  <c r="AG77" i="23"/>
  <c r="AG70" i="23"/>
  <c r="AG75" i="23"/>
  <c r="AG73" i="23"/>
  <c r="AG61" i="23"/>
  <c r="AG50" i="23"/>
  <c r="AG33" i="23"/>
  <c r="AG65" i="23"/>
  <c r="AG79" i="23"/>
  <c r="AG64" i="23"/>
  <c r="I18" i="1"/>
  <c r="J18" i="1"/>
  <c r="AG45" i="23"/>
  <c r="AG39" i="23"/>
  <c r="AG34" i="23"/>
  <c r="AH154" i="23"/>
  <c r="AH331" i="23"/>
  <c r="AH120" i="23"/>
  <c r="N47" i="23" a="1"/>
  <c r="N47" i="23"/>
  <c r="M573" i="23"/>
  <c r="E1965" i="17"/>
  <c r="E1956" i="17"/>
  <c r="E1949" i="17"/>
  <c r="E1942" i="17"/>
  <c r="E1935" i="17"/>
  <c r="E1927" i="17"/>
  <c r="E1918" i="17"/>
  <c r="E1910" i="17"/>
  <c r="E1900" i="17"/>
  <c r="E1888" i="17"/>
  <c r="E1885" i="17"/>
  <c r="E1883" i="17"/>
  <c r="E1874" i="17"/>
  <c r="E1863" i="17"/>
  <c r="E1853" i="17"/>
  <c r="E1837" i="17"/>
  <c r="E1825" i="17"/>
  <c r="E1814" i="17"/>
  <c r="E1803" i="17"/>
  <c r="E1792" i="17"/>
  <c r="E1782" i="17"/>
  <c r="E1781" i="17"/>
  <c r="E1698" i="17"/>
  <c r="E1687" i="17"/>
  <c r="E1675" i="17"/>
  <c r="E1663" i="17"/>
  <c r="E1654" i="17"/>
  <c r="E1644" i="17"/>
  <c r="E1632" i="17"/>
  <c r="E1620" i="17"/>
  <c r="E1609" i="17"/>
  <c r="E1598" i="17"/>
  <c r="E1589" i="17"/>
  <c r="E1580" i="17"/>
  <c r="E1569" i="17"/>
  <c r="E1558" i="17"/>
  <c r="E1557" i="17"/>
  <c r="E1556" i="17"/>
  <c r="E1545" i="17"/>
  <c r="E1535" i="17"/>
  <c r="E1534" i="17"/>
  <c r="E1533" i="17"/>
  <c r="E1532" i="17"/>
  <c r="E1531" i="17"/>
  <c r="E1520" i="17"/>
  <c r="E1508" i="17"/>
  <c r="E1496" i="17"/>
  <c r="E1495" i="17"/>
  <c r="E1482" i="17"/>
  <c r="E1472" i="17"/>
  <c r="E1462" i="17"/>
  <c r="E1454" i="17"/>
  <c r="E1453" i="17"/>
  <c r="E1452" i="17"/>
  <c r="E1445" i="17"/>
  <c r="E1444" i="17"/>
  <c r="E1443" i="17"/>
  <c r="E1442" i="17"/>
  <c r="E1439" i="17"/>
  <c r="E1438" i="17"/>
  <c r="E1437" i="17"/>
  <c r="E1436" i="17"/>
  <c r="E1435" i="17"/>
  <c r="E1434" i="17"/>
  <c r="E1433" i="17"/>
  <c r="E1432" i="17"/>
  <c r="E1431" i="17"/>
  <c r="E1430" i="17"/>
  <c r="E1429" i="17"/>
  <c r="E1425" i="17"/>
  <c r="E1424" i="17"/>
  <c r="E1423" i="17"/>
  <c r="E1422" i="17"/>
  <c r="E1421" i="17"/>
  <c r="E1420" i="17"/>
  <c r="E1416" i="17"/>
  <c r="E1415" i="17"/>
  <c r="E1414" i="17"/>
  <c r="E1413" i="17"/>
  <c r="E1412" i="17"/>
  <c r="E1411" i="17"/>
  <c r="E1407" i="17"/>
  <c r="E1406" i="17"/>
  <c r="E1405" i="17"/>
  <c r="E1404" i="17"/>
  <c r="E1403" i="17"/>
  <c r="E1402" i="17"/>
  <c r="E1388" i="17"/>
  <c r="E1381" i="17"/>
  <c r="E1374" i="17"/>
  <c r="B1374" i="17"/>
  <c r="E1368" i="17"/>
  <c r="E1363" i="17"/>
  <c r="E1359" i="17"/>
  <c r="E1355" i="17"/>
  <c r="E1351" i="17"/>
  <c r="E1345" i="17"/>
  <c r="E1336" i="17"/>
  <c r="E1328" i="17"/>
  <c r="E1324" i="17"/>
  <c r="E1323" i="17"/>
  <c r="E1322" i="17"/>
  <c r="E1313" i="17"/>
  <c r="E1307" i="17"/>
  <c r="E1306" i="17"/>
  <c r="E1300" i="17"/>
  <c r="E1295" i="17"/>
  <c r="E1290" i="17"/>
  <c r="E1262" i="17"/>
  <c r="E1261" i="17"/>
  <c r="E1254" i="17"/>
  <c r="E1253" i="17"/>
  <c r="E1226" i="17"/>
  <c r="E1225" i="17"/>
  <c r="E1202" i="17"/>
  <c r="E1201" i="17"/>
  <c r="E1200" i="17"/>
  <c r="E1199" i="17"/>
  <c r="E1198" i="17"/>
  <c r="E1197" i="17"/>
  <c r="E1196" i="17"/>
  <c r="E1173" i="17"/>
  <c r="E1172" i="17"/>
  <c r="E1171" i="17"/>
  <c r="E1170" i="17"/>
  <c r="E1169" i="17"/>
  <c r="E1168" i="17"/>
  <c r="E1167" i="17"/>
  <c r="E1158" i="17"/>
  <c r="E1136" i="17"/>
  <c r="E1135" i="17"/>
  <c r="E1134" i="17"/>
  <c r="E1133" i="17"/>
  <c r="E1132" i="17"/>
  <c r="E1131" i="17"/>
  <c r="E1130" i="17"/>
  <c r="E1129" i="17"/>
  <c r="E1128" i="17"/>
  <c r="E1123" i="17"/>
  <c r="E1122" i="17"/>
  <c r="E1121" i="17"/>
  <c r="E1120" i="17"/>
  <c r="E1119" i="17"/>
  <c r="E1118" i="17"/>
  <c r="E1117" i="17"/>
  <c r="E1116" i="17"/>
  <c r="E1115" i="17"/>
  <c r="E1114" i="17"/>
  <c r="E1113" i="17"/>
  <c r="E1112" i="17"/>
  <c r="E1111" i="17"/>
  <c r="E1110" i="17"/>
  <c r="E1077" i="17"/>
  <c r="E1076" i="17"/>
  <c r="E1075" i="17"/>
  <c r="E1074" i="17"/>
  <c r="E1069" i="17"/>
  <c r="E1068" i="17"/>
  <c r="E1067" i="17"/>
  <c r="E1066" i="17"/>
  <c r="E1065" i="17"/>
  <c r="E1059" i="17"/>
  <c r="E1058" i="17"/>
  <c r="E1057" i="17"/>
  <c r="E1056" i="17"/>
  <c r="E1051" i="17"/>
  <c r="E1050" i="17"/>
  <c r="E1049" i="17"/>
  <c r="E1048" i="17"/>
  <c r="E1047" i="17"/>
  <c r="E1041" i="17"/>
  <c r="E1040" i="17"/>
  <c r="E1039" i="17"/>
  <c r="E1038" i="17"/>
  <c r="E1033" i="17"/>
  <c r="E1032" i="17"/>
  <c r="E1031" i="17"/>
  <c r="E1030" i="17"/>
  <c r="E1029" i="17"/>
  <c r="E1018" i="17"/>
  <c r="E1017" i="17"/>
  <c r="E1016" i="17"/>
  <c r="E1015" i="17"/>
  <c r="E1009" i="17"/>
  <c r="E1008" i="17"/>
  <c r="E1007" i="17"/>
  <c r="E1006" i="17"/>
  <c r="E1004" i="17"/>
  <c r="E1003" i="17"/>
  <c r="E1002" i="17"/>
  <c r="E1001" i="17"/>
  <c r="E1000" i="17"/>
  <c r="E997" i="17"/>
  <c r="E996" i="17"/>
  <c r="E995" i="17"/>
  <c r="E994" i="17"/>
  <c r="E992" i="17"/>
  <c r="E991" i="17"/>
  <c r="E990" i="17"/>
  <c r="E989" i="17"/>
  <c r="E988" i="17"/>
  <c r="E981" i="17"/>
  <c r="E980" i="17"/>
  <c r="E979" i="17"/>
  <c r="E978" i="17"/>
  <c r="E972" i="17"/>
  <c r="E971" i="17"/>
  <c r="E970" i="17"/>
  <c r="E969" i="17"/>
  <c r="E964" i="17"/>
  <c r="E963" i="17"/>
  <c r="E962" i="17"/>
  <c r="E961" i="17"/>
  <c r="E960" i="17"/>
  <c r="E953" i="17"/>
  <c r="E952" i="17"/>
  <c r="E951" i="17"/>
  <c r="E950" i="17"/>
  <c r="E945" i="17"/>
  <c r="E944" i="17"/>
  <c r="E943" i="17"/>
  <c r="E942" i="17"/>
  <c r="E941" i="17"/>
  <c r="E935" i="17"/>
  <c r="E934" i="17"/>
  <c r="E933" i="17"/>
  <c r="E932" i="17"/>
  <c r="E930" i="17"/>
  <c r="E929" i="17"/>
  <c r="E928" i="17"/>
  <c r="E927" i="17"/>
  <c r="E926" i="17"/>
  <c r="E923" i="17"/>
  <c r="E922" i="17"/>
  <c r="E921" i="17"/>
  <c r="E920" i="17"/>
  <c r="E918" i="17"/>
  <c r="E917" i="17"/>
  <c r="E916" i="17"/>
  <c r="E915" i="17"/>
  <c r="E914" i="17"/>
  <c r="E907" i="17"/>
  <c r="E906" i="17"/>
  <c r="E905" i="17"/>
  <c r="E904" i="17"/>
  <c r="E898" i="17"/>
  <c r="E897" i="17"/>
  <c r="E896" i="17"/>
  <c r="E895" i="17"/>
  <c r="E890" i="17"/>
  <c r="E889" i="17"/>
  <c r="E888" i="17"/>
  <c r="E887" i="17"/>
  <c r="E886" i="17"/>
  <c r="E880" i="17"/>
  <c r="E879" i="17"/>
  <c r="E878" i="17"/>
  <c r="E877" i="17"/>
  <c r="E872" i="17"/>
  <c r="E871" i="17"/>
  <c r="E870" i="17"/>
  <c r="E869" i="17"/>
  <c r="E868" i="17"/>
  <c r="E863" i="17"/>
  <c r="E862" i="17"/>
  <c r="E861" i="17"/>
  <c r="E860" i="17"/>
  <c r="E859" i="17"/>
  <c r="E858" i="17"/>
  <c r="E857" i="17"/>
  <c r="E856" i="17"/>
  <c r="E855" i="17"/>
  <c r="E854" i="17"/>
  <c r="E853" i="17"/>
  <c r="E852" i="17"/>
  <c r="E851" i="17"/>
  <c r="E850" i="17"/>
  <c r="E817" i="17"/>
  <c r="E816" i="17"/>
  <c r="E815" i="17"/>
  <c r="E814" i="17"/>
  <c r="E809" i="17"/>
  <c r="E808" i="17"/>
  <c r="E807" i="17"/>
  <c r="E806" i="17"/>
  <c r="E805" i="17"/>
  <c r="E799" i="17"/>
  <c r="E798" i="17"/>
  <c r="E797" i="17"/>
  <c r="E796" i="17"/>
  <c r="E791" i="17"/>
  <c r="E790" i="17"/>
  <c r="E789" i="17"/>
  <c r="E788" i="17"/>
  <c r="E787" i="17"/>
  <c r="E781" i="17"/>
  <c r="E780" i="17"/>
  <c r="E779" i="17"/>
  <c r="E778" i="17"/>
  <c r="E773" i="17"/>
  <c r="E772" i="17"/>
  <c r="E771" i="17"/>
  <c r="E770" i="17"/>
  <c r="E769" i="17"/>
  <c r="E758" i="17"/>
  <c r="E757" i="17"/>
  <c r="E756" i="17"/>
  <c r="E755" i="17"/>
  <c r="E748" i="17"/>
  <c r="E747" i="17"/>
  <c r="E746" i="17"/>
  <c r="E745" i="17"/>
  <c r="E739" i="17"/>
  <c r="E738" i="17"/>
  <c r="E737" i="17"/>
  <c r="E736" i="17"/>
  <c r="E731" i="17"/>
  <c r="E730" i="17"/>
  <c r="E729" i="17"/>
  <c r="E728" i="17"/>
  <c r="E727" i="17"/>
  <c r="E721" i="17"/>
  <c r="E720" i="17"/>
  <c r="E719" i="17"/>
  <c r="E718" i="17"/>
  <c r="E713" i="17"/>
  <c r="E712" i="17"/>
  <c r="E711" i="17"/>
  <c r="E710" i="17"/>
  <c r="E709" i="17"/>
  <c r="E701" i="17"/>
  <c r="E700" i="17"/>
  <c r="E699" i="17"/>
  <c r="E698" i="17"/>
  <c r="E696" i="17"/>
  <c r="E695" i="17"/>
  <c r="E694" i="17"/>
  <c r="E693" i="17"/>
  <c r="E692" i="17"/>
  <c r="E689" i="17"/>
  <c r="E688" i="17"/>
  <c r="E687" i="17"/>
  <c r="E686" i="17"/>
  <c r="E684" i="17"/>
  <c r="E683" i="17"/>
  <c r="E682" i="17"/>
  <c r="E681" i="17"/>
  <c r="E680" i="17"/>
  <c r="E674" i="17"/>
  <c r="E673" i="17"/>
  <c r="E672" i="17"/>
  <c r="E671" i="17"/>
  <c r="E666" i="17"/>
  <c r="E665" i="17"/>
  <c r="E664" i="17"/>
  <c r="E663" i="17"/>
  <c r="E662" i="17"/>
  <c r="E656" i="17"/>
  <c r="E655" i="17"/>
  <c r="E654" i="17"/>
  <c r="E653" i="17"/>
  <c r="E648" i="17"/>
  <c r="E647" i="17"/>
  <c r="E646" i="17"/>
  <c r="E645" i="17"/>
  <c r="E644" i="17"/>
  <c r="E631" i="17"/>
  <c r="E621" i="17"/>
  <c r="E611" i="17"/>
  <c r="E601" i="17"/>
  <c r="E556" i="17"/>
  <c r="E555" i="17"/>
  <c r="E554" i="17"/>
  <c r="E553" i="17"/>
  <c r="E552" i="17"/>
  <c r="E542" i="17"/>
  <c r="E541" i="17"/>
  <c r="E532" i="17"/>
  <c r="E531" i="17"/>
  <c r="E526" i="17"/>
  <c r="E525" i="17"/>
  <c r="E524" i="17"/>
  <c r="E523" i="17"/>
  <c r="E522" i="17"/>
  <c r="E521" i="17"/>
  <c r="E520" i="17"/>
  <c r="E519" i="17"/>
  <c r="E518" i="17"/>
  <c r="E517" i="17"/>
  <c r="E516" i="17"/>
  <c r="E515" i="17"/>
  <c r="E514" i="17"/>
  <c r="E513" i="17"/>
  <c r="E480" i="17"/>
  <c r="E479" i="17"/>
  <c r="E478" i="17"/>
  <c r="E477" i="17"/>
  <c r="E472" i="17"/>
  <c r="E471" i="17"/>
  <c r="E470" i="17"/>
  <c r="E469" i="17"/>
  <c r="E468" i="17"/>
  <c r="E462" i="17"/>
  <c r="E461" i="17"/>
  <c r="E460" i="17"/>
  <c r="E459" i="17"/>
  <c r="E454" i="17"/>
  <c r="E453" i="17"/>
  <c r="E452" i="17"/>
  <c r="E451" i="17"/>
  <c r="E450" i="17"/>
  <c r="E444" i="17"/>
  <c r="E443" i="17"/>
  <c r="E442" i="17"/>
  <c r="E441" i="17"/>
  <c r="E436" i="17"/>
  <c r="E435" i="17"/>
  <c r="E434" i="17"/>
  <c r="E433" i="17"/>
  <c r="E432" i="17"/>
  <c r="E425" i="17"/>
  <c r="E424" i="17"/>
  <c r="E423" i="17"/>
  <c r="E422" i="17"/>
  <c r="E420" i="17"/>
  <c r="E419" i="17"/>
  <c r="E418" i="17"/>
  <c r="E417" i="17"/>
  <c r="E416" i="17"/>
  <c r="E413" i="17"/>
  <c r="E412" i="17"/>
  <c r="E411" i="17"/>
  <c r="E410" i="17"/>
  <c r="E408" i="17"/>
  <c r="E407" i="17"/>
  <c r="E406" i="17"/>
  <c r="E405" i="17"/>
  <c r="E404" i="17"/>
  <c r="E397" i="17"/>
  <c r="E396" i="17"/>
  <c r="E395" i="17"/>
  <c r="E394" i="17"/>
  <c r="E387" i="17"/>
  <c r="E386" i="17"/>
  <c r="E385" i="17"/>
  <c r="E384" i="17"/>
  <c r="E378" i="17"/>
  <c r="E377" i="17"/>
  <c r="E376" i="17"/>
  <c r="E375" i="17"/>
  <c r="E370" i="17"/>
  <c r="E369" i="17"/>
  <c r="E368" i="17"/>
  <c r="E367" i="17"/>
  <c r="E366" i="17"/>
  <c r="E360" i="17"/>
  <c r="E359" i="17"/>
  <c r="E358" i="17"/>
  <c r="E357" i="17"/>
  <c r="E352" i="17"/>
  <c r="E351" i="17"/>
  <c r="E350" i="17"/>
  <c r="E349" i="17"/>
  <c r="E348" i="17"/>
  <c r="E335" i="17"/>
  <c r="E322" i="17"/>
  <c r="E312" i="17"/>
  <c r="E302" i="17"/>
  <c r="E292" i="17"/>
  <c r="E287" i="17"/>
  <c r="E286" i="17"/>
  <c r="E285" i="17"/>
  <c r="E284" i="17"/>
  <c r="E283" i="17"/>
  <c r="E282" i="17"/>
  <c r="E281" i="17"/>
  <c r="E280" i="17"/>
  <c r="E279" i="17"/>
  <c r="E278" i="17"/>
  <c r="E277" i="17"/>
  <c r="E276" i="17"/>
  <c r="E275" i="17"/>
  <c r="E274" i="17"/>
  <c r="E269" i="17"/>
  <c r="E268" i="17"/>
  <c r="E267" i="17"/>
  <c r="E265" i="17"/>
  <c r="E264" i="17"/>
  <c r="E263" i="17"/>
  <c r="E262" i="17"/>
  <c r="E261" i="17"/>
  <c r="E257" i="17"/>
  <c r="E256" i="17"/>
  <c r="E255" i="17"/>
  <c r="E253" i="17"/>
  <c r="E252" i="17"/>
  <c r="E251" i="17"/>
  <c r="E250" i="17"/>
  <c r="E249" i="17"/>
  <c r="E242" i="17"/>
  <c r="E241" i="17"/>
  <c r="E240" i="17"/>
  <c r="E239" i="17"/>
  <c r="E231" i="17"/>
  <c r="E230" i="17"/>
  <c r="E229" i="17"/>
  <c r="E222" i="17"/>
  <c r="E221" i="17"/>
  <c r="E220" i="17"/>
  <c r="E219" i="17"/>
  <c r="E214" i="17"/>
  <c r="E213" i="17"/>
  <c r="E212" i="17"/>
  <c r="E211" i="17"/>
  <c r="E210" i="17"/>
  <c r="E205" i="17"/>
  <c r="E204" i="17"/>
  <c r="E203" i="17"/>
  <c r="E202" i="17"/>
  <c r="E196" i="17"/>
  <c r="E195" i="17"/>
  <c r="E194" i="17"/>
  <c r="E193" i="17"/>
  <c r="E192" i="17"/>
  <c r="E187" i="17"/>
  <c r="E186" i="17"/>
  <c r="E185" i="17"/>
  <c r="E184" i="17"/>
  <c r="E183" i="17"/>
  <c r="E182" i="17"/>
  <c r="E181" i="17"/>
  <c r="E180" i="17"/>
  <c r="E179" i="17"/>
  <c r="E178" i="17"/>
  <c r="E177" i="17"/>
  <c r="E176" i="17"/>
  <c r="E169" i="17"/>
  <c r="E168" i="17"/>
  <c r="E167" i="17"/>
  <c r="E166" i="17"/>
  <c r="E159" i="17"/>
  <c r="E158" i="17"/>
  <c r="E157" i="17"/>
  <c r="E156" i="17"/>
  <c r="E152" i="17"/>
  <c r="E151" i="17"/>
  <c r="E150" i="17"/>
  <c r="E146" i="17"/>
  <c r="E145" i="17"/>
  <c r="E144" i="17"/>
  <c r="E143" i="17"/>
  <c r="E142" i="17"/>
  <c r="E139" i="17"/>
  <c r="E138" i="17"/>
  <c r="E137" i="17"/>
  <c r="E136" i="17"/>
  <c r="E132" i="17"/>
  <c r="E131" i="17"/>
  <c r="E130" i="17"/>
  <c r="E129" i="17"/>
  <c r="E128" i="17"/>
  <c r="E121" i="17"/>
  <c r="E120" i="17"/>
  <c r="E119" i="17"/>
  <c r="E118" i="17"/>
  <c r="E112" i="17"/>
  <c r="E111" i="17"/>
  <c r="E110" i="17"/>
  <c r="E109" i="17"/>
  <c r="E108" i="17"/>
  <c r="E100" i="17"/>
  <c r="E99" i="17"/>
  <c r="E98" i="17"/>
  <c r="E97" i="17"/>
  <c r="E92" i="17"/>
  <c r="E91" i="17"/>
  <c r="E90" i="17"/>
  <c r="E89" i="17"/>
  <c r="E88" i="17"/>
  <c r="E81" i="17"/>
  <c r="E78" i="17"/>
  <c r="E75" i="17"/>
  <c r="E72" i="17"/>
  <c r="E71" i="17"/>
  <c r="E70" i="17"/>
  <c r="E69" i="17"/>
  <c r="E68" i="17"/>
  <c r="E67" i="17"/>
  <c r="E66" i="17"/>
  <c r="E65" i="17"/>
  <c r="E60" i="17"/>
  <c r="E59" i="17"/>
  <c r="E58" i="17"/>
  <c r="E57" i="17"/>
  <c r="E56" i="17"/>
  <c r="E55" i="17"/>
  <c r="E52" i="17"/>
  <c r="E51" i="17"/>
  <c r="E50" i="17"/>
  <c r="E49" i="17"/>
  <c r="E48" i="17"/>
  <c r="E47" i="17"/>
  <c r="E46" i="17"/>
  <c r="E45" i="17"/>
  <c r="E41" i="17"/>
  <c r="E40" i="17"/>
  <c r="E39" i="17"/>
  <c r="E38" i="17"/>
  <c r="E37" i="17"/>
  <c r="E36" i="17"/>
  <c r="E35" i="17"/>
  <c r="E29" i="17"/>
  <c r="E28" i="17"/>
  <c r="E27" i="17"/>
  <c r="E26" i="17"/>
  <c r="E25" i="17"/>
  <c r="E24" i="17"/>
  <c r="E23" i="17"/>
  <c r="E22" i="17"/>
  <c r="E21" i="17"/>
  <c r="E20" i="17"/>
  <c r="E16" i="17"/>
  <c r="E15" i="17"/>
  <c r="E14" i="17"/>
  <c r="E13" i="17"/>
  <c r="E12" i="17"/>
  <c r="E11" i="17"/>
  <c r="E10" i="17"/>
  <c r="E5" i="17"/>
  <c r="AE41" i="23"/>
  <c r="AD41" i="23"/>
  <c r="AF33" i="23"/>
  <c r="B20" i="2"/>
  <c r="AE43" i="23"/>
  <c r="AD43" i="23"/>
  <c r="AE27" i="23"/>
  <c r="AD27" i="23"/>
  <c r="AE18" i="23"/>
  <c r="AD18" i="23"/>
  <c r="AE26" i="23"/>
  <c r="AD26" i="23"/>
  <c r="AE35" i="23"/>
  <c r="AD35" i="23"/>
  <c r="AE30" i="23"/>
  <c r="AD30" i="23"/>
  <c r="AE38" i="23"/>
  <c r="AD38" i="23"/>
  <c r="AE36" i="23"/>
  <c r="AD36" i="23"/>
  <c r="AE37" i="23"/>
  <c r="AD37" i="23"/>
  <c r="AE25" i="23"/>
  <c r="AD25" i="23"/>
  <c r="AE20" i="23"/>
  <c r="AD20" i="23"/>
  <c r="AE16" i="23"/>
  <c r="AD16" i="23"/>
  <c r="AE42" i="23"/>
  <c r="AD42" i="23"/>
  <c r="AE40" i="23"/>
  <c r="AD40" i="23"/>
  <c r="AE46" i="23"/>
  <c r="AF46" i="23"/>
  <c r="AG15" i="23"/>
  <c r="AH15" i="23"/>
  <c r="AF364" i="23"/>
  <c r="AF329" i="23"/>
  <c r="AF399" i="23"/>
  <c r="AF49" i="23"/>
  <c r="AC469" i="23"/>
  <c r="AG469" i="23"/>
  <c r="AH469" i="23"/>
  <c r="AE469" i="23"/>
  <c r="AD469" i="23"/>
  <c r="AE539" i="23"/>
  <c r="AD539" i="23"/>
  <c r="AC539" i="23"/>
  <c r="AG539" i="23"/>
  <c r="AH539" i="23"/>
  <c r="AE259" i="23"/>
  <c r="AD259" i="23"/>
  <c r="AC259" i="23"/>
  <c r="AG259" i="23"/>
  <c r="AH259" i="23"/>
  <c r="AE504" i="23"/>
  <c r="AD504" i="23"/>
  <c r="AC504" i="23"/>
  <c r="AG504" i="23"/>
  <c r="AH504" i="23"/>
  <c r="AE294" i="23"/>
  <c r="AD294" i="23"/>
  <c r="AC294" i="23"/>
  <c r="AE84" i="23"/>
  <c r="AD84" i="23"/>
  <c r="AC84" i="23"/>
  <c r="AG84" i="23"/>
  <c r="AH84" i="23"/>
  <c r="AE434" i="23"/>
  <c r="AD434" i="23"/>
  <c r="AC434" i="23"/>
  <c r="AG434" i="23"/>
  <c r="AH434" i="23"/>
  <c r="AE224" i="23"/>
  <c r="AD224" i="23"/>
  <c r="AC224" i="23"/>
  <c r="AG224" i="23"/>
  <c r="AH224" i="23"/>
  <c r="AC386" i="23"/>
  <c r="AG386" i="23"/>
  <c r="AH386" i="23"/>
  <c r="AE386" i="23"/>
  <c r="AD386" i="23"/>
  <c r="AC90" i="23"/>
  <c r="AG90" i="23"/>
  <c r="AH90" i="23"/>
  <c r="AE90" i="23"/>
  <c r="AD90" i="23"/>
  <c r="AC421" i="23"/>
  <c r="AG421" i="23"/>
  <c r="AH421" i="23"/>
  <c r="AE421" i="23"/>
  <c r="AD421" i="23"/>
  <c r="AC448" i="23"/>
  <c r="AG448" i="23"/>
  <c r="AH448" i="23"/>
  <c r="AE448" i="23"/>
  <c r="AD448" i="23"/>
  <c r="AC530" i="23"/>
  <c r="AG530" i="23"/>
  <c r="AH530" i="23"/>
  <c r="AE530" i="23"/>
  <c r="AD530" i="23"/>
  <c r="AC545" i="23"/>
  <c r="AG545" i="23"/>
  <c r="AH545" i="23"/>
  <c r="AE545" i="23"/>
  <c r="AD545" i="23"/>
  <c r="AC217" i="23"/>
  <c r="AG217" i="23"/>
  <c r="AH217" i="23"/>
  <c r="AE217" i="23"/>
  <c r="AD217" i="23"/>
  <c r="AC167" i="23"/>
  <c r="AG167" i="23"/>
  <c r="AH167" i="23"/>
  <c r="AE167" i="23"/>
  <c r="AD167" i="23"/>
  <c r="AC511" i="23"/>
  <c r="AG511" i="23"/>
  <c r="AH511" i="23"/>
  <c r="AE511" i="23"/>
  <c r="AD511" i="23"/>
  <c r="AC168" i="23"/>
  <c r="AG168" i="23"/>
  <c r="AH168" i="23"/>
  <c r="AE168" i="23"/>
  <c r="AD168" i="23"/>
  <c r="AC344" i="23"/>
  <c r="AG344" i="23"/>
  <c r="AH344" i="23"/>
  <c r="AE344" i="23"/>
  <c r="AD344" i="23"/>
  <c r="AC334" i="23"/>
  <c r="AG334" i="23"/>
  <c r="AH334" i="23"/>
  <c r="AE334" i="23"/>
  <c r="AD334" i="23"/>
  <c r="AC86" i="23"/>
  <c r="AG86" i="23"/>
  <c r="AH86" i="23"/>
  <c r="AE86" i="23"/>
  <c r="AD86" i="23"/>
  <c r="AC218" i="23"/>
  <c r="AG218" i="23"/>
  <c r="AH218" i="23"/>
  <c r="AE218" i="23"/>
  <c r="AD218" i="23"/>
  <c r="AC522" i="23"/>
  <c r="AG522" i="23"/>
  <c r="AH522" i="23"/>
  <c r="AE522" i="23"/>
  <c r="AD522" i="23"/>
  <c r="AC128" i="23"/>
  <c r="AG128" i="23"/>
  <c r="AH128" i="23"/>
  <c r="AE128" i="23"/>
  <c r="AD128" i="23"/>
  <c r="AC295" i="23"/>
  <c r="AG295" i="23"/>
  <c r="AH295" i="23"/>
  <c r="AE295" i="23"/>
  <c r="AD295" i="23"/>
  <c r="AC341" i="23"/>
  <c r="AG341" i="23"/>
  <c r="AH341" i="23"/>
  <c r="AE341" i="23"/>
  <c r="AD341" i="23"/>
  <c r="AC235" i="23"/>
  <c r="AG235" i="23"/>
  <c r="AH235" i="23"/>
  <c r="AE235" i="23"/>
  <c r="AD235" i="23"/>
  <c r="AC571" i="23"/>
  <c r="AG571" i="23"/>
  <c r="AH571" i="23"/>
  <c r="AE571" i="23"/>
  <c r="AC123" i="23"/>
  <c r="AE123" i="23"/>
  <c r="AD123" i="23"/>
  <c r="AC136" i="23"/>
  <c r="AG136" i="23"/>
  <c r="AH136" i="23"/>
  <c r="AE136" i="23"/>
  <c r="AD136" i="23"/>
  <c r="AC483" i="23"/>
  <c r="AG483" i="23"/>
  <c r="AH483" i="23"/>
  <c r="AE483" i="23"/>
  <c r="AD483" i="23"/>
  <c r="AF74" i="23"/>
  <c r="AF342" i="23"/>
  <c r="AF567" i="23"/>
  <c r="AC548" i="23"/>
  <c r="AG548" i="23"/>
  <c r="AH548" i="23"/>
  <c r="AE548" i="23"/>
  <c r="AD548" i="23"/>
  <c r="AC443" i="23"/>
  <c r="AG443" i="23"/>
  <c r="AH443" i="23"/>
  <c r="AE443" i="23"/>
  <c r="AD443" i="23"/>
  <c r="AC339" i="23"/>
  <c r="AG339" i="23"/>
  <c r="AH339" i="23"/>
  <c r="AE339" i="23"/>
  <c r="AD339" i="23"/>
  <c r="AC527" i="23"/>
  <c r="AG527" i="23"/>
  <c r="AH527" i="23"/>
  <c r="AE527" i="23"/>
  <c r="AD527" i="23"/>
  <c r="AC437" i="23"/>
  <c r="AG437" i="23"/>
  <c r="AH437" i="23"/>
  <c r="AE437" i="23"/>
  <c r="AD437" i="23"/>
  <c r="AC425" i="23"/>
  <c r="AG425" i="23"/>
  <c r="AH425" i="23"/>
  <c r="AE425" i="23"/>
  <c r="AD425" i="23"/>
  <c r="AC198" i="23"/>
  <c r="AG198" i="23"/>
  <c r="AH198" i="23"/>
  <c r="AE198" i="23"/>
  <c r="AD198" i="23"/>
  <c r="AC358" i="23"/>
  <c r="AG358" i="23"/>
  <c r="AH358" i="23"/>
  <c r="AE358" i="23"/>
  <c r="AD358" i="23"/>
  <c r="AC531" i="23"/>
  <c r="AG531" i="23"/>
  <c r="AH531" i="23"/>
  <c r="AE531" i="23"/>
  <c r="AD531" i="23"/>
  <c r="AC300" i="23"/>
  <c r="AG300" i="23"/>
  <c r="AH300" i="23"/>
  <c r="AE300" i="23"/>
  <c r="AD300" i="23"/>
  <c r="AC140" i="23"/>
  <c r="AG140" i="23"/>
  <c r="AH140" i="23"/>
  <c r="AE140" i="23"/>
  <c r="AD140" i="23"/>
  <c r="AC142" i="23"/>
  <c r="AG142" i="23"/>
  <c r="AH142" i="23"/>
  <c r="AE142" i="23"/>
  <c r="AD142" i="23"/>
  <c r="AC158" i="23"/>
  <c r="AG158" i="23"/>
  <c r="AH158" i="23"/>
  <c r="AE158" i="23"/>
  <c r="AD158" i="23"/>
  <c r="AC517" i="23"/>
  <c r="AG517" i="23"/>
  <c r="AH517" i="23"/>
  <c r="AE517" i="23"/>
  <c r="AD517" i="23"/>
  <c r="AC495" i="23"/>
  <c r="AG495" i="23"/>
  <c r="AH495" i="23"/>
  <c r="AE495" i="23"/>
  <c r="AD495" i="23"/>
  <c r="AC313" i="23"/>
  <c r="AG313" i="23"/>
  <c r="AH313" i="23"/>
  <c r="AE313" i="23"/>
  <c r="AD313" i="23"/>
  <c r="AC350" i="23"/>
  <c r="AG350" i="23"/>
  <c r="AH350" i="23"/>
  <c r="AE350" i="23"/>
  <c r="AD350" i="23"/>
  <c r="AC219" i="23"/>
  <c r="AG219" i="23"/>
  <c r="AH219" i="23"/>
  <c r="AE219" i="23"/>
  <c r="AD219" i="23"/>
  <c r="AC181" i="23"/>
  <c r="AG181" i="23"/>
  <c r="AH181" i="23"/>
  <c r="AE181" i="23"/>
  <c r="AD181" i="23"/>
  <c r="AC485" i="23"/>
  <c r="AG485" i="23"/>
  <c r="AH485" i="23"/>
  <c r="AE485" i="23"/>
  <c r="AD485" i="23"/>
  <c r="AC561" i="23"/>
  <c r="AG561" i="23"/>
  <c r="AH561" i="23"/>
  <c r="AE561" i="23"/>
  <c r="AD561" i="23"/>
  <c r="AC570" i="23"/>
  <c r="AG570" i="23"/>
  <c r="AH570" i="23"/>
  <c r="AE570" i="23"/>
  <c r="AD570" i="23"/>
  <c r="AC384" i="23"/>
  <c r="AG384" i="23"/>
  <c r="AH384" i="23"/>
  <c r="AE384" i="23"/>
  <c r="AD384" i="23"/>
  <c r="AG17" i="23"/>
  <c r="AH17" i="23"/>
  <c r="AE17" i="23"/>
  <c r="AD17" i="23"/>
  <c r="AC231" i="23"/>
  <c r="AG231" i="23"/>
  <c r="AH231" i="23"/>
  <c r="AE231" i="23"/>
  <c r="AD231" i="23"/>
  <c r="AC337" i="23"/>
  <c r="AG337" i="23"/>
  <c r="AH337" i="23"/>
  <c r="AE337" i="23"/>
  <c r="AD337" i="23"/>
  <c r="AC455" i="23"/>
  <c r="AG455" i="23"/>
  <c r="AH455" i="23"/>
  <c r="AE455" i="23"/>
  <c r="AD455" i="23"/>
  <c r="AC266" i="23"/>
  <c r="AG266" i="23"/>
  <c r="AH266" i="23"/>
  <c r="AE266" i="23"/>
  <c r="AD266" i="23"/>
  <c r="AC240" i="23"/>
  <c r="AG240" i="23"/>
  <c r="AH240" i="23"/>
  <c r="AE240" i="23"/>
  <c r="AD240" i="23"/>
  <c r="AC440" i="23"/>
  <c r="AG440" i="23"/>
  <c r="AH440" i="23"/>
  <c r="AE440" i="23"/>
  <c r="AD440" i="23"/>
  <c r="AC178" i="23"/>
  <c r="AG178" i="23"/>
  <c r="AH178" i="23"/>
  <c r="AE178" i="23"/>
  <c r="AD178" i="23"/>
  <c r="AC202" i="23"/>
  <c r="AG202" i="23"/>
  <c r="AH202" i="23"/>
  <c r="AE202" i="23"/>
  <c r="AD202" i="23"/>
  <c r="AC436" i="23"/>
  <c r="AG436" i="23"/>
  <c r="AH436" i="23"/>
  <c r="AE436" i="23"/>
  <c r="AD436" i="23"/>
  <c r="AC290" i="23"/>
  <c r="AG290" i="23"/>
  <c r="AH290" i="23"/>
  <c r="AE290" i="23"/>
  <c r="AD290" i="23"/>
  <c r="AC250" i="23"/>
  <c r="AG250" i="23"/>
  <c r="AH250" i="23"/>
  <c r="AE250" i="23"/>
  <c r="AD250" i="23"/>
  <c r="AC130" i="23"/>
  <c r="AG130" i="23"/>
  <c r="AH130" i="23"/>
  <c r="AE130" i="23"/>
  <c r="AD130" i="23"/>
  <c r="AC452" i="23"/>
  <c r="AG452" i="23"/>
  <c r="AH452" i="23"/>
  <c r="AE452" i="23"/>
  <c r="AD452" i="23"/>
  <c r="AC380" i="23"/>
  <c r="AE380" i="23"/>
  <c r="AD380" i="23"/>
  <c r="AC162" i="23"/>
  <c r="AG162" i="23"/>
  <c r="AH162" i="23"/>
  <c r="AE162" i="23"/>
  <c r="AD162" i="23"/>
  <c r="AC456" i="23"/>
  <c r="AG456" i="23"/>
  <c r="AH456" i="23"/>
  <c r="AE456" i="23"/>
  <c r="AD456" i="23"/>
  <c r="AC251" i="23"/>
  <c r="AG251" i="23"/>
  <c r="AH251" i="23"/>
  <c r="AE251" i="23"/>
  <c r="AD251" i="23"/>
  <c r="AC324" i="23"/>
  <c r="AG324" i="23"/>
  <c r="AH324" i="23"/>
  <c r="AE324" i="23"/>
  <c r="AD324" i="23"/>
  <c r="AC526" i="23"/>
  <c r="AG526" i="23"/>
  <c r="AH526" i="23"/>
  <c r="AE526" i="23"/>
  <c r="AD526" i="23"/>
  <c r="AF569" i="23"/>
  <c r="AF343" i="23"/>
  <c r="AF565" i="23"/>
  <c r="AF71" i="23"/>
  <c r="AF59" i="23"/>
  <c r="AF241" i="23"/>
  <c r="AF113" i="23"/>
  <c r="AF424" i="23"/>
  <c r="AF496" i="23"/>
  <c r="AF282" i="23"/>
  <c r="AF66" i="23"/>
  <c r="AF274" i="23"/>
  <c r="AF473" i="23"/>
  <c r="AF144" i="23"/>
  <c r="AF205" i="23"/>
  <c r="AF552" i="23"/>
  <c r="AF458" i="23"/>
  <c r="AF410" i="23"/>
  <c r="AF220" i="23"/>
  <c r="AF323" i="23"/>
  <c r="AF322" i="23"/>
  <c r="AF263" i="23"/>
  <c r="AF352" i="23"/>
  <c r="AF532" i="23"/>
  <c r="AF55" i="23"/>
  <c r="AF555" i="23"/>
  <c r="AF374" i="23"/>
  <c r="AF207" i="23"/>
  <c r="AC306" i="23"/>
  <c r="AG306" i="23"/>
  <c r="AH306" i="23"/>
  <c r="AE306" i="23"/>
  <c r="AD306" i="23"/>
  <c r="AC310" i="23"/>
  <c r="AG310" i="23"/>
  <c r="AH310" i="23"/>
  <c r="AE310" i="23"/>
  <c r="AD310" i="23"/>
  <c r="AC246" i="23"/>
  <c r="AG246" i="23"/>
  <c r="AH246" i="23"/>
  <c r="AE246" i="23"/>
  <c r="AD246" i="23"/>
  <c r="AC377" i="23"/>
  <c r="AG377" i="23"/>
  <c r="AH377" i="23"/>
  <c r="AE377" i="23"/>
  <c r="AD377" i="23"/>
  <c r="AC454" i="23"/>
  <c r="AG454" i="23"/>
  <c r="AH454" i="23"/>
  <c r="AE454" i="23"/>
  <c r="AD454" i="23"/>
  <c r="AC143" i="23"/>
  <c r="AG143" i="23"/>
  <c r="AH143" i="23"/>
  <c r="AE143" i="23"/>
  <c r="AD143" i="23"/>
  <c r="AC107" i="23"/>
  <c r="AG107" i="23"/>
  <c r="AH107" i="23"/>
  <c r="AE107" i="23"/>
  <c r="AD107" i="23"/>
  <c r="AC520" i="23"/>
  <c r="AG520" i="23"/>
  <c r="AH520" i="23"/>
  <c r="AE520" i="23"/>
  <c r="AD520" i="23"/>
  <c r="AC464" i="23"/>
  <c r="AG464" i="23"/>
  <c r="AH464" i="23"/>
  <c r="AE464" i="23"/>
  <c r="AD464" i="23"/>
  <c r="AC494" i="23"/>
  <c r="AG494" i="23"/>
  <c r="AH494" i="23"/>
  <c r="AE494" i="23"/>
  <c r="AD494" i="23"/>
  <c r="AC474" i="23"/>
  <c r="AG474" i="23"/>
  <c r="AH474" i="23"/>
  <c r="AE474" i="23"/>
  <c r="AD474" i="23"/>
  <c r="AC514" i="23"/>
  <c r="AG514" i="23"/>
  <c r="AH514" i="23"/>
  <c r="AE514" i="23"/>
  <c r="AD514" i="23"/>
  <c r="AC563" i="23"/>
  <c r="AG563" i="23"/>
  <c r="AH563" i="23"/>
  <c r="AE563" i="23"/>
  <c r="AD563" i="23"/>
  <c r="AC318" i="23"/>
  <c r="AG318" i="23"/>
  <c r="AH318" i="23"/>
  <c r="AE318" i="23"/>
  <c r="AD318" i="23"/>
  <c r="AC276" i="23"/>
  <c r="AG276" i="23"/>
  <c r="AH276" i="23"/>
  <c r="AE276" i="23"/>
  <c r="AD276" i="23"/>
  <c r="AC516" i="23"/>
  <c r="AG516" i="23"/>
  <c r="AH516" i="23"/>
  <c r="AE516" i="23"/>
  <c r="AD516" i="23"/>
  <c r="AC549" i="23"/>
  <c r="AG549" i="23"/>
  <c r="AH549" i="23"/>
  <c r="AE549" i="23"/>
  <c r="AD549" i="23"/>
  <c r="AC200" i="23"/>
  <c r="AG200" i="23"/>
  <c r="AH200" i="23"/>
  <c r="AE200" i="23"/>
  <c r="AD200" i="23"/>
  <c r="AC176" i="23"/>
  <c r="AG176" i="23"/>
  <c r="AH176" i="23"/>
  <c r="AE176" i="23"/>
  <c r="AD176" i="23"/>
  <c r="AC355" i="23"/>
  <c r="AG355" i="23"/>
  <c r="AH355" i="23"/>
  <c r="AE355" i="23"/>
  <c r="AD355" i="23"/>
  <c r="AC525" i="23"/>
  <c r="AG525" i="23"/>
  <c r="AH525" i="23"/>
  <c r="AE525" i="23"/>
  <c r="AD525" i="23"/>
  <c r="AC248" i="23"/>
  <c r="AG248" i="23"/>
  <c r="AH248" i="23"/>
  <c r="AE248" i="23"/>
  <c r="AD248" i="23"/>
  <c r="AC243" i="23"/>
  <c r="AG243" i="23"/>
  <c r="AH243" i="23"/>
  <c r="AE243" i="23"/>
  <c r="AD243" i="23"/>
  <c r="AC111" i="23"/>
  <c r="AG111" i="23"/>
  <c r="AH111" i="23"/>
  <c r="AE111" i="23"/>
  <c r="AD111" i="23"/>
  <c r="AC288" i="23"/>
  <c r="AG288" i="23"/>
  <c r="AH288" i="23"/>
  <c r="AE288" i="23"/>
  <c r="AD288" i="23"/>
  <c r="AC212" i="23"/>
  <c r="AG212" i="23"/>
  <c r="AH212" i="23"/>
  <c r="AE212" i="23"/>
  <c r="AD212" i="23"/>
  <c r="AC159" i="23"/>
  <c r="AG159" i="23"/>
  <c r="AH159" i="23"/>
  <c r="AE159" i="23"/>
  <c r="AD159" i="23"/>
  <c r="AC151" i="23"/>
  <c r="AG151" i="23"/>
  <c r="AH151" i="23"/>
  <c r="AE151" i="23"/>
  <c r="AC216" i="23"/>
  <c r="AG216" i="23"/>
  <c r="AH216" i="23"/>
  <c r="AE216" i="23"/>
  <c r="AD216" i="23"/>
  <c r="AC345" i="23"/>
  <c r="AG345" i="23"/>
  <c r="AH345" i="23"/>
  <c r="AE345" i="23"/>
  <c r="AD345" i="23"/>
  <c r="AC524" i="23"/>
  <c r="AG524" i="23"/>
  <c r="AH524" i="23"/>
  <c r="AE524" i="23"/>
  <c r="AD524" i="23"/>
  <c r="AG23" i="23"/>
  <c r="AE23" i="23"/>
  <c r="AD23" i="23"/>
  <c r="AC265" i="23"/>
  <c r="AG265" i="23"/>
  <c r="AH265" i="23"/>
  <c r="AE265" i="23"/>
  <c r="AD265" i="23"/>
  <c r="AC164" i="23"/>
  <c r="AG164" i="23"/>
  <c r="AH164" i="23"/>
  <c r="AE164" i="23"/>
  <c r="AD164" i="23"/>
  <c r="AC335" i="23"/>
  <c r="AG335" i="23"/>
  <c r="AH335" i="23"/>
  <c r="AE335" i="23"/>
  <c r="AD335" i="23"/>
  <c r="AC262" i="23"/>
  <c r="AG262" i="23"/>
  <c r="AH262" i="23"/>
  <c r="AE262" i="23"/>
  <c r="AD262" i="23"/>
  <c r="AC378" i="23"/>
  <c r="AG378" i="23"/>
  <c r="AH378" i="23"/>
  <c r="AE378" i="23"/>
  <c r="AD378" i="23"/>
  <c r="AC501" i="23"/>
  <c r="AG501" i="23"/>
  <c r="AH501" i="23"/>
  <c r="AE501" i="23"/>
  <c r="AC417" i="23"/>
  <c r="AG417" i="23"/>
  <c r="AH417" i="23"/>
  <c r="AE417" i="23"/>
  <c r="AD417" i="23"/>
  <c r="AC96" i="23"/>
  <c r="AG96" i="23"/>
  <c r="AH96" i="23"/>
  <c r="AE96" i="23"/>
  <c r="AD96" i="23"/>
  <c r="AC225" i="23"/>
  <c r="AG225" i="23"/>
  <c r="AH225" i="23"/>
  <c r="AE225" i="23"/>
  <c r="AD225" i="23"/>
  <c r="AC450" i="23"/>
  <c r="AG450" i="23"/>
  <c r="AH450" i="23"/>
  <c r="AE450" i="23"/>
  <c r="AD450" i="23"/>
  <c r="AC271" i="23"/>
  <c r="AG271" i="23"/>
  <c r="AH271" i="23"/>
  <c r="AE271" i="23"/>
  <c r="AD271" i="23"/>
  <c r="AC148" i="23"/>
  <c r="AG148" i="23"/>
  <c r="AH148" i="23"/>
  <c r="AE148" i="23"/>
  <c r="AD148" i="23"/>
  <c r="AC551" i="23"/>
  <c r="AG551" i="23"/>
  <c r="AH551" i="23"/>
  <c r="AE551" i="23"/>
  <c r="AD551" i="23"/>
  <c r="AC260" i="23"/>
  <c r="AG260" i="23"/>
  <c r="AH260" i="23"/>
  <c r="AE260" i="23"/>
  <c r="AD260" i="23"/>
  <c r="AC332" i="23"/>
  <c r="AG332" i="23"/>
  <c r="AH332" i="23"/>
  <c r="AE332" i="23"/>
  <c r="AD332" i="23"/>
  <c r="AC272" i="23"/>
  <c r="AG272" i="23"/>
  <c r="AH272" i="23"/>
  <c r="AE272" i="23"/>
  <c r="AD272" i="23"/>
  <c r="AC393" i="23"/>
  <c r="AG393" i="23"/>
  <c r="AH393" i="23"/>
  <c r="AE393" i="23"/>
  <c r="AD393" i="23"/>
  <c r="AC479" i="23"/>
  <c r="AG479" i="23"/>
  <c r="AH479" i="23"/>
  <c r="AE479" i="23"/>
  <c r="AD479" i="23"/>
  <c r="AC190" i="23"/>
  <c r="AG190" i="23"/>
  <c r="AH190" i="23"/>
  <c r="AE190" i="23"/>
  <c r="AD190" i="23"/>
  <c r="AC435" i="23"/>
  <c r="AG435" i="23"/>
  <c r="AH435" i="23"/>
  <c r="AE435" i="23"/>
  <c r="AD435" i="23"/>
  <c r="AF174" i="23"/>
  <c r="AF236" i="23"/>
  <c r="AF533" i="23"/>
  <c r="AF58" i="23"/>
  <c r="AF287" i="23"/>
  <c r="AF170" i="23"/>
  <c r="AF466" i="23"/>
  <c r="AF192" i="23"/>
  <c r="AF277" i="23"/>
  <c r="AF131" i="23"/>
  <c r="AF173" i="23"/>
  <c r="AF445" i="23"/>
  <c r="AF213" i="23"/>
  <c r="AF41" i="23"/>
  <c r="AF356" i="23"/>
  <c r="AF157" i="23"/>
  <c r="AF184" i="23"/>
  <c r="AF365" i="23"/>
  <c r="AF402" i="23"/>
  <c r="AF385" i="23"/>
  <c r="AF43" i="23"/>
  <c r="AF497" i="23"/>
  <c r="AF121" i="23"/>
  <c r="AF214" i="23"/>
  <c r="AC444" i="23"/>
  <c r="AG444" i="23"/>
  <c r="AH444" i="23"/>
  <c r="AE444" i="23"/>
  <c r="AD444" i="23"/>
  <c r="AC233" i="23"/>
  <c r="AG233" i="23"/>
  <c r="AH233" i="23"/>
  <c r="AE233" i="23"/>
  <c r="AD233" i="23"/>
  <c r="AC252" i="23"/>
  <c r="AG252" i="23"/>
  <c r="AH252" i="23"/>
  <c r="AE252" i="23"/>
  <c r="AD252" i="23"/>
  <c r="AF550" i="23"/>
  <c r="AF317" i="23"/>
  <c r="AF196" i="23"/>
  <c r="AF57" i="23"/>
  <c r="AF273" i="23"/>
  <c r="AF106" i="23"/>
  <c r="AF346" i="23"/>
  <c r="AF179" i="23"/>
  <c r="AF160" i="23"/>
  <c r="AF146" i="23"/>
  <c r="AF93" i="23"/>
  <c r="AF309" i="23"/>
  <c r="AF53" i="23"/>
  <c r="AF375" i="23"/>
  <c r="AF431" i="23"/>
  <c r="AF408" i="23"/>
  <c r="AF315" i="23"/>
  <c r="AF69" i="23"/>
  <c r="AF480" i="23"/>
  <c r="AF499" i="23"/>
  <c r="AF412" i="23"/>
  <c r="AC105" i="23"/>
  <c r="AG105" i="23"/>
  <c r="AH105" i="23"/>
  <c r="AE105" i="23"/>
  <c r="AD105" i="23"/>
  <c r="AC114" i="23"/>
  <c r="AG114" i="23"/>
  <c r="AH114" i="23"/>
  <c r="AE114" i="23"/>
  <c r="AD114" i="23"/>
  <c r="AC284" i="23"/>
  <c r="AG284" i="23"/>
  <c r="AH284" i="23"/>
  <c r="AE284" i="23"/>
  <c r="AD284" i="23"/>
  <c r="AC215" i="23"/>
  <c r="AG215" i="23"/>
  <c r="AH215" i="23"/>
  <c r="AE215" i="23"/>
  <c r="AD215" i="23"/>
  <c r="AC95" i="23"/>
  <c r="AG95" i="23"/>
  <c r="AH95" i="23"/>
  <c r="AE95" i="23"/>
  <c r="AD95" i="23"/>
  <c r="AC463" i="23"/>
  <c r="AG463" i="23"/>
  <c r="AH463" i="23"/>
  <c r="AE463" i="23"/>
  <c r="AD463" i="23"/>
  <c r="AC546" i="23"/>
  <c r="AG546" i="23"/>
  <c r="AH546" i="23"/>
  <c r="AE546" i="23"/>
  <c r="AD546" i="23"/>
  <c r="AC461" i="23"/>
  <c r="AG461" i="23"/>
  <c r="AH461" i="23"/>
  <c r="AE461" i="23"/>
  <c r="AD461" i="23"/>
  <c r="AC376" i="23"/>
  <c r="AG376" i="23"/>
  <c r="AH376" i="23"/>
  <c r="AE376" i="23"/>
  <c r="AD376" i="23"/>
  <c r="AC419" i="23"/>
  <c r="AG419" i="23"/>
  <c r="AH419" i="23"/>
  <c r="AE419" i="23"/>
  <c r="AD419" i="23"/>
  <c r="AC413" i="23"/>
  <c r="AG413" i="23"/>
  <c r="AH413" i="23"/>
  <c r="AE413" i="23"/>
  <c r="AD413" i="23"/>
  <c r="AC476" i="23"/>
  <c r="AG476" i="23"/>
  <c r="AH476" i="23"/>
  <c r="AE476" i="23"/>
  <c r="AD476" i="23"/>
  <c r="AC361" i="23"/>
  <c r="AG361" i="23"/>
  <c r="AH361" i="23"/>
  <c r="AE361" i="23"/>
  <c r="AC226" i="23"/>
  <c r="AG226" i="23"/>
  <c r="AH226" i="23"/>
  <c r="AE226" i="23"/>
  <c r="AD226" i="23"/>
  <c r="AC129" i="23"/>
  <c r="AG129" i="23"/>
  <c r="AH129" i="23"/>
  <c r="AE129" i="23"/>
  <c r="AD129" i="23"/>
  <c r="AC492" i="23"/>
  <c r="AG492" i="23"/>
  <c r="AH492" i="23"/>
  <c r="AE492" i="23"/>
  <c r="AD492" i="23"/>
  <c r="AC477" i="23"/>
  <c r="AG477" i="23"/>
  <c r="AH477" i="23"/>
  <c r="AE477" i="23"/>
  <c r="AD477" i="23"/>
  <c r="AC175" i="23"/>
  <c r="AG175" i="23"/>
  <c r="AH175" i="23"/>
  <c r="AE175" i="23"/>
  <c r="AD175" i="23"/>
  <c r="AC427" i="23"/>
  <c r="AG427" i="23"/>
  <c r="AH427" i="23"/>
  <c r="AE427" i="23"/>
  <c r="AD427" i="23"/>
  <c r="AC109" i="23"/>
  <c r="AG109" i="23"/>
  <c r="AH109" i="23"/>
  <c r="AE109" i="23"/>
  <c r="AD109" i="23"/>
  <c r="AC470" i="23"/>
  <c r="AG470" i="23"/>
  <c r="AH470" i="23"/>
  <c r="AE470" i="23"/>
  <c r="AD470" i="23"/>
  <c r="AC98" i="23"/>
  <c r="AG98" i="23"/>
  <c r="AH98" i="23"/>
  <c r="AE98" i="23"/>
  <c r="AD98" i="23"/>
  <c r="AC439" i="23"/>
  <c r="AG439" i="23"/>
  <c r="AH439" i="23"/>
  <c r="AE439" i="23"/>
  <c r="AD439" i="23"/>
  <c r="AG19" i="23"/>
  <c r="AH19" i="23"/>
  <c r="AE19" i="23"/>
  <c r="AD19" i="23"/>
  <c r="AC138" i="23"/>
  <c r="AG138" i="23"/>
  <c r="AH138" i="23"/>
  <c r="AE138" i="23"/>
  <c r="AD138" i="23"/>
  <c r="AC460" i="23"/>
  <c r="AG460" i="23"/>
  <c r="AH460" i="23"/>
  <c r="AE460" i="23"/>
  <c r="AD460" i="23"/>
  <c r="AC542" i="23"/>
  <c r="AG542" i="23"/>
  <c r="AH542" i="23"/>
  <c r="AE542" i="23"/>
  <c r="AD542" i="23"/>
  <c r="AC312" i="23"/>
  <c r="AG312" i="23"/>
  <c r="AH312" i="23"/>
  <c r="AE312" i="23"/>
  <c r="AD312" i="23"/>
  <c r="AC298" i="23"/>
  <c r="AG298" i="23"/>
  <c r="AE298" i="23"/>
  <c r="AD298" i="23"/>
  <c r="AC519" i="23"/>
  <c r="AE519" i="23"/>
  <c r="AD519" i="23"/>
  <c r="AC199" i="23"/>
  <c r="AG199" i="23"/>
  <c r="AH199" i="23"/>
  <c r="AE199" i="23"/>
  <c r="AD199" i="23"/>
  <c r="AC239" i="23"/>
  <c r="AG239" i="23"/>
  <c r="AH239" i="23"/>
  <c r="AE239" i="23"/>
  <c r="AD239" i="23"/>
  <c r="AC564" i="23"/>
  <c r="AG564" i="23"/>
  <c r="AH564" i="23"/>
  <c r="AE564" i="23"/>
  <c r="AD564" i="23"/>
  <c r="AG29" i="23"/>
  <c r="AH29" i="23"/>
  <c r="AE29" i="23"/>
  <c r="AD29" i="23"/>
  <c r="AF56" i="23"/>
  <c r="AC254" i="23"/>
  <c r="AG254" i="23"/>
  <c r="AH254" i="23"/>
  <c r="AE254" i="23"/>
  <c r="AD254" i="23"/>
  <c r="AC560" i="23"/>
  <c r="AG560" i="23"/>
  <c r="AH560" i="23"/>
  <c r="AE560" i="23"/>
  <c r="AD560" i="23"/>
  <c r="AC482" i="23"/>
  <c r="AG482" i="23"/>
  <c r="AH482" i="23"/>
  <c r="AE482" i="23"/>
  <c r="AD482" i="23"/>
  <c r="AC172" i="23"/>
  <c r="AG172" i="23"/>
  <c r="AH172" i="23"/>
  <c r="AE172" i="23"/>
  <c r="AD172" i="23"/>
  <c r="AC401" i="23"/>
  <c r="AG401" i="23"/>
  <c r="AH401" i="23"/>
  <c r="AE401" i="23"/>
  <c r="AD401" i="23"/>
  <c r="AC209" i="23"/>
  <c r="AG209" i="23"/>
  <c r="AH209" i="23"/>
  <c r="AE209" i="23"/>
  <c r="AD209" i="23"/>
  <c r="AC91" i="23"/>
  <c r="AG91" i="23"/>
  <c r="AH91" i="23"/>
  <c r="AE91" i="23"/>
  <c r="AD91" i="23"/>
  <c r="AC371" i="23"/>
  <c r="AG371" i="23"/>
  <c r="AH371" i="23"/>
  <c r="AE371" i="23"/>
  <c r="AD371" i="23"/>
  <c r="AC405" i="23"/>
  <c r="AG405" i="23"/>
  <c r="AH405" i="23"/>
  <c r="AE405" i="23"/>
  <c r="AD405" i="23"/>
  <c r="AC283" i="23"/>
  <c r="AG283" i="23"/>
  <c r="AH283" i="23"/>
  <c r="AE283" i="23"/>
  <c r="AD283" i="23"/>
  <c r="AC94" i="23"/>
  <c r="AG94" i="23"/>
  <c r="AH94" i="23"/>
  <c r="AE94" i="23"/>
  <c r="AD94" i="23"/>
  <c r="AC124" i="23"/>
  <c r="AG124" i="23"/>
  <c r="AH124" i="23"/>
  <c r="AE124" i="23"/>
  <c r="AD124" i="23"/>
  <c r="AC415" i="23"/>
  <c r="AG415" i="23"/>
  <c r="AH415" i="23"/>
  <c r="AE415" i="23"/>
  <c r="AD415" i="23"/>
  <c r="AC135" i="23"/>
  <c r="AG135" i="23"/>
  <c r="AH135" i="23"/>
  <c r="AE135" i="23"/>
  <c r="AD135" i="23"/>
  <c r="AC487" i="23"/>
  <c r="AG487" i="23"/>
  <c r="AH487" i="23"/>
  <c r="AE487" i="23"/>
  <c r="AD487" i="23"/>
  <c r="AC429" i="23"/>
  <c r="AG429" i="23"/>
  <c r="AH429" i="23"/>
  <c r="AE429" i="23"/>
  <c r="AD429" i="23"/>
  <c r="AC459" i="23"/>
  <c r="AG459" i="23"/>
  <c r="AH459" i="23"/>
  <c r="AE459" i="23"/>
  <c r="AD459" i="23"/>
  <c r="AC338" i="23"/>
  <c r="AG338" i="23"/>
  <c r="AH338" i="23"/>
  <c r="AE338" i="23"/>
  <c r="AD338" i="23"/>
  <c r="AC108" i="23"/>
  <c r="AG108" i="23"/>
  <c r="AH108" i="23"/>
  <c r="AE108" i="23"/>
  <c r="AD108" i="23"/>
  <c r="AC193" i="23"/>
  <c r="AG193" i="23"/>
  <c r="AH193" i="23"/>
  <c r="AE193" i="23"/>
  <c r="AD193" i="23"/>
  <c r="AC100" i="23"/>
  <c r="AG100" i="23"/>
  <c r="AH100" i="23"/>
  <c r="AE100" i="23"/>
  <c r="AD100" i="23"/>
  <c r="AC547" i="23"/>
  <c r="AG547" i="23"/>
  <c r="AH547" i="23"/>
  <c r="AE547" i="23"/>
  <c r="AD547" i="23"/>
  <c r="AC491" i="23"/>
  <c r="AG491" i="23"/>
  <c r="AH491" i="23"/>
  <c r="AE491" i="23"/>
  <c r="AD491" i="23"/>
  <c r="AC489" i="23"/>
  <c r="AG489" i="23"/>
  <c r="AH489" i="23"/>
  <c r="AE489" i="23"/>
  <c r="AD489" i="23"/>
  <c r="AC85" i="23"/>
  <c r="AE85" i="23"/>
  <c r="AD85" i="23"/>
  <c r="AC103" i="23"/>
  <c r="AG103" i="23"/>
  <c r="AH103" i="23"/>
  <c r="AE103" i="23"/>
  <c r="AD103" i="23"/>
  <c r="AC285" i="23"/>
  <c r="AG285" i="23"/>
  <c r="AH285" i="23"/>
  <c r="AE285" i="23"/>
  <c r="AD285" i="23"/>
  <c r="AC333" i="23"/>
  <c r="AG333" i="23"/>
  <c r="AH333" i="23"/>
  <c r="AE333" i="23"/>
  <c r="AD333" i="23"/>
  <c r="AC296" i="23"/>
  <c r="AG296" i="23"/>
  <c r="AH296" i="23"/>
  <c r="AE296" i="23"/>
  <c r="AD296" i="23"/>
  <c r="AC304" i="23"/>
  <c r="AG304" i="23"/>
  <c r="AH304" i="23"/>
  <c r="AE304" i="23"/>
  <c r="AD304" i="23"/>
  <c r="AC513" i="23"/>
  <c r="AG513" i="23"/>
  <c r="AH513" i="23"/>
  <c r="AE513" i="23"/>
  <c r="AD513" i="23"/>
  <c r="AC472" i="23"/>
  <c r="AG472" i="23"/>
  <c r="AH472" i="23"/>
  <c r="AE472" i="23"/>
  <c r="AD472" i="23"/>
  <c r="AC264" i="23"/>
  <c r="AG264" i="23"/>
  <c r="AH264" i="23"/>
  <c r="AE264" i="23"/>
  <c r="AD264" i="23"/>
  <c r="AC347" i="23"/>
  <c r="AG347" i="23"/>
  <c r="AH347" i="23"/>
  <c r="AE347" i="23"/>
  <c r="AD347" i="23"/>
  <c r="AC165" i="23"/>
  <c r="AG165" i="23"/>
  <c r="AH165" i="23"/>
  <c r="AE165" i="23"/>
  <c r="AD165" i="23"/>
  <c r="AC242" i="23"/>
  <c r="AE242" i="23"/>
  <c r="AD242" i="23"/>
  <c r="AC308" i="23"/>
  <c r="AG308" i="23"/>
  <c r="AH308" i="23"/>
  <c r="AE308" i="23"/>
  <c r="AD308" i="23"/>
  <c r="AC163" i="23"/>
  <c r="AG163" i="23"/>
  <c r="AH163" i="23"/>
  <c r="AE163" i="23"/>
  <c r="AD163" i="23"/>
  <c r="AC166" i="23"/>
  <c r="AG166" i="23"/>
  <c r="AH166" i="23"/>
  <c r="AE166" i="23"/>
  <c r="AD166" i="23"/>
  <c r="AC420" i="23"/>
  <c r="AG420" i="23"/>
  <c r="AH420" i="23"/>
  <c r="AE420" i="23"/>
  <c r="AD420" i="23"/>
  <c r="AC183" i="23"/>
  <c r="AG183" i="23"/>
  <c r="AH183" i="23"/>
  <c r="AE183" i="23"/>
  <c r="AD183" i="23"/>
  <c r="AC349" i="23"/>
  <c r="AG349" i="23"/>
  <c r="AH349" i="23"/>
  <c r="AE349" i="23"/>
  <c r="AD349" i="23"/>
  <c r="AC505" i="23"/>
  <c r="AG505" i="23"/>
  <c r="AH505" i="23"/>
  <c r="AE505" i="23"/>
  <c r="AD505" i="23"/>
  <c r="AC321" i="23"/>
  <c r="AG321" i="23"/>
  <c r="AH321" i="23"/>
  <c r="AE321" i="23"/>
  <c r="AD321" i="23"/>
  <c r="AC330" i="23"/>
  <c r="AG330" i="23"/>
  <c r="AH330" i="23"/>
  <c r="AE330" i="23"/>
  <c r="AD330" i="23"/>
  <c r="AC141" i="23"/>
  <c r="AG141" i="23"/>
  <c r="AH141" i="23"/>
  <c r="AE141" i="23"/>
  <c r="AD141" i="23"/>
  <c r="AC441" i="23"/>
  <c r="AG441" i="23"/>
  <c r="AH441" i="23"/>
  <c r="AE441" i="23"/>
  <c r="AD441" i="23"/>
  <c r="AC149" i="23"/>
  <c r="AG149" i="23"/>
  <c r="AH149" i="23"/>
  <c r="AE149" i="23"/>
  <c r="AD149" i="23"/>
  <c r="AC203" i="23"/>
  <c r="AG203" i="23"/>
  <c r="AH203" i="23"/>
  <c r="AE203" i="23"/>
  <c r="AD203" i="23"/>
  <c r="AC112" i="23"/>
  <c r="AG112" i="23"/>
  <c r="AH112" i="23"/>
  <c r="AE112" i="23"/>
  <c r="AD112" i="23"/>
  <c r="AC320" i="23"/>
  <c r="AG320" i="23"/>
  <c r="AH320" i="23"/>
  <c r="AE320" i="23"/>
  <c r="AD320" i="23"/>
  <c r="AC230" i="23"/>
  <c r="AG230" i="23"/>
  <c r="AH230" i="23"/>
  <c r="AE230" i="23"/>
  <c r="AD230" i="23"/>
  <c r="AC506" i="23"/>
  <c r="AG506" i="23"/>
  <c r="AH506" i="23"/>
  <c r="AE506" i="23"/>
  <c r="AD506" i="23"/>
  <c r="AC381" i="23"/>
  <c r="AG381" i="23"/>
  <c r="AH381" i="23"/>
  <c r="AE381" i="23"/>
  <c r="AD381" i="23"/>
  <c r="AC270" i="23"/>
  <c r="AG270" i="23"/>
  <c r="AH270" i="23"/>
  <c r="AE270" i="23"/>
  <c r="AD270" i="23"/>
  <c r="AC354" i="23"/>
  <c r="AG354" i="23"/>
  <c r="AH354" i="23"/>
  <c r="AE354" i="23"/>
  <c r="AD354" i="23"/>
  <c r="AC281" i="23"/>
  <c r="AG281" i="23"/>
  <c r="AH281" i="23"/>
  <c r="AE281" i="23"/>
  <c r="AD281" i="23"/>
  <c r="AC510" i="23"/>
  <c r="AG510" i="23"/>
  <c r="AH510" i="23"/>
  <c r="AE510" i="23"/>
  <c r="AD510" i="23"/>
  <c r="AC133" i="23"/>
  <c r="AG133" i="23"/>
  <c r="AH133" i="23"/>
  <c r="AE133" i="23"/>
  <c r="AD133" i="23"/>
  <c r="AC403" i="23"/>
  <c r="AG403" i="23"/>
  <c r="AH403" i="23"/>
  <c r="AE403" i="23"/>
  <c r="AD403" i="23"/>
  <c r="AC368" i="23"/>
  <c r="AG368" i="23"/>
  <c r="AH368" i="23"/>
  <c r="AE368" i="23"/>
  <c r="AD368" i="23"/>
  <c r="AC396" i="23"/>
  <c r="AG396" i="23"/>
  <c r="AH396" i="23"/>
  <c r="AE396" i="23"/>
  <c r="AC367" i="23"/>
  <c r="AG367" i="23"/>
  <c r="AH367" i="23"/>
  <c r="AE367" i="23"/>
  <c r="AD367" i="23"/>
  <c r="AC370" i="23"/>
  <c r="AG370" i="23"/>
  <c r="AH370" i="23"/>
  <c r="AE370" i="23"/>
  <c r="AD370" i="23"/>
  <c r="AC208" i="23"/>
  <c r="AG208" i="23"/>
  <c r="AH208" i="23"/>
  <c r="AE208" i="23"/>
  <c r="AD208" i="23"/>
  <c r="AC387" i="23"/>
  <c r="AG387" i="23"/>
  <c r="AH387" i="23"/>
  <c r="AE387" i="23"/>
  <c r="AD387" i="23"/>
  <c r="AC529" i="23"/>
  <c r="AG529" i="23"/>
  <c r="AH529" i="23"/>
  <c r="AE529" i="23"/>
  <c r="AD529" i="23"/>
  <c r="AC336" i="23"/>
  <c r="AG336" i="23"/>
  <c r="AH336" i="23"/>
  <c r="AE336" i="23"/>
  <c r="AD336" i="23"/>
  <c r="AC481" i="23"/>
  <c r="AG481" i="23"/>
  <c r="AH481" i="23"/>
  <c r="AE481" i="23"/>
  <c r="AD481" i="23"/>
  <c r="AC268" i="23"/>
  <c r="AG268" i="23"/>
  <c r="AH268" i="23"/>
  <c r="AE268" i="23"/>
  <c r="AD268" i="23"/>
  <c r="AC404" i="23"/>
  <c r="AG404" i="23"/>
  <c r="AH404" i="23"/>
  <c r="AE404" i="23"/>
  <c r="AD404" i="23"/>
  <c r="AC245" i="23"/>
  <c r="AG245" i="23"/>
  <c r="AH245" i="23"/>
  <c r="AE245" i="23"/>
  <c r="AD245" i="23"/>
  <c r="AC303" i="23"/>
  <c r="AG303" i="23"/>
  <c r="AH303" i="23"/>
  <c r="AE303" i="23"/>
  <c r="AD303" i="23"/>
  <c r="AC414" i="23"/>
  <c r="AG414" i="23"/>
  <c r="AH414" i="23"/>
  <c r="AE414" i="23"/>
  <c r="AD414" i="23"/>
  <c r="AC302" i="23"/>
  <c r="AG302" i="23"/>
  <c r="AH302" i="23"/>
  <c r="AE302" i="23"/>
  <c r="AD302" i="23"/>
  <c r="AC544" i="23"/>
  <c r="AG544" i="23"/>
  <c r="AH544" i="23"/>
  <c r="AE544" i="23"/>
  <c r="AD544" i="23"/>
  <c r="AC351" i="23"/>
  <c r="AG351" i="23"/>
  <c r="AH351" i="23"/>
  <c r="AE351" i="23"/>
  <c r="AD351" i="23"/>
  <c r="AE15" i="23"/>
  <c r="AD15" i="23"/>
  <c r="AC451" i="23"/>
  <c r="AG451" i="23"/>
  <c r="AH451" i="23"/>
  <c r="AE451" i="23"/>
  <c r="AD451" i="23"/>
  <c r="AC127" i="23"/>
  <c r="AG127" i="23"/>
  <c r="AH127" i="23"/>
  <c r="AE127" i="23"/>
  <c r="AD127" i="23"/>
  <c r="AC418" i="23"/>
  <c r="AG418" i="23"/>
  <c r="AH418" i="23"/>
  <c r="AE418" i="23"/>
  <c r="AD418" i="23"/>
  <c r="AC493" i="23"/>
  <c r="AG493" i="23"/>
  <c r="AH493" i="23"/>
  <c r="AE493" i="23"/>
  <c r="AD493" i="23"/>
  <c r="AC104" i="23"/>
  <c r="AG104" i="23"/>
  <c r="AH104" i="23"/>
  <c r="AE104" i="23"/>
  <c r="AD104" i="23"/>
  <c r="AC289" i="23"/>
  <c r="AG289" i="23"/>
  <c r="AH289" i="23"/>
  <c r="AE289" i="23"/>
  <c r="AD289" i="23"/>
  <c r="AC228" i="23"/>
  <c r="AG228" i="23"/>
  <c r="AH228" i="23"/>
  <c r="AE228" i="23"/>
  <c r="AD228" i="23"/>
  <c r="AC211" i="23"/>
  <c r="AG211" i="23"/>
  <c r="AH211" i="23"/>
  <c r="AE211" i="23"/>
  <c r="AD211" i="23"/>
  <c r="AC132" i="23"/>
  <c r="AG132" i="23"/>
  <c r="AH132" i="23"/>
  <c r="AE132" i="23"/>
  <c r="AD132" i="23"/>
  <c r="AC316" i="23"/>
  <c r="AG316" i="23"/>
  <c r="AH316" i="23"/>
  <c r="AE316" i="23"/>
  <c r="AD316" i="23"/>
  <c r="AC359" i="23"/>
  <c r="AG359" i="23"/>
  <c r="AH359" i="23"/>
  <c r="AE359" i="23"/>
  <c r="AD359" i="23"/>
  <c r="AC394" i="23"/>
  <c r="AG394" i="23"/>
  <c r="AH394" i="23"/>
  <c r="AE394" i="23"/>
  <c r="AD394" i="23"/>
  <c r="AC232" i="23"/>
  <c r="AG232" i="23"/>
  <c r="AH232" i="23"/>
  <c r="AE232" i="23"/>
  <c r="AD232" i="23"/>
  <c r="AC249" i="23"/>
  <c r="AG249" i="23"/>
  <c r="AH249" i="23"/>
  <c r="AE249" i="23"/>
  <c r="AD249" i="23"/>
  <c r="AC553" i="23"/>
  <c r="AG553" i="23"/>
  <c r="AH553" i="23"/>
  <c r="AE553" i="23"/>
  <c r="AD553" i="23"/>
  <c r="AC182" i="23"/>
  <c r="AG182" i="23"/>
  <c r="AH182" i="23"/>
  <c r="AE182" i="23"/>
  <c r="AD182" i="23"/>
  <c r="AC486" i="23"/>
  <c r="AG486" i="23"/>
  <c r="AH486" i="23"/>
  <c r="AE486" i="23"/>
  <c r="AD486" i="23"/>
  <c r="AC449" i="23"/>
  <c r="AG449" i="23"/>
  <c r="AH449" i="23"/>
  <c r="AE449" i="23"/>
  <c r="AD449" i="23"/>
  <c r="AC185" i="23"/>
  <c r="AG185" i="23"/>
  <c r="AH185" i="23"/>
  <c r="AE185" i="23"/>
  <c r="AD185" i="23"/>
  <c r="AC541" i="23"/>
  <c r="AG541" i="23"/>
  <c r="AH541" i="23"/>
  <c r="AE541" i="23"/>
  <c r="AD541" i="23"/>
  <c r="AC305" i="23"/>
  <c r="AG305" i="23"/>
  <c r="AH305" i="23"/>
  <c r="AE305" i="23"/>
  <c r="AD305" i="23"/>
  <c r="AC490" i="23"/>
  <c r="AG490" i="23"/>
  <c r="AH490" i="23"/>
  <c r="AE490" i="23"/>
  <c r="AD490" i="23"/>
  <c r="AC161" i="23"/>
  <c r="AG161" i="23"/>
  <c r="AH161" i="23"/>
  <c r="AE161" i="23"/>
  <c r="AD161" i="23"/>
  <c r="AC307" i="23"/>
  <c r="AG307" i="23"/>
  <c r="AH307" i="23"/>
  <c r="AE307" i="23"/>
  <c r="AD307" i="23"/>
  <c r="AC521" i="23"/>
  <c r="AG521" i="23"/>
  <c r="AH521" i="23"/>
  <c r="AE521" i="23"/>
  <c r="AD521" i="23"/>
  <c r="AC92" i="23"/>
  <c r="AG92" i="23"/>
  <c r="AH92" i="23"/>
  <c r="AE92" i="23"/>
  <c r="AD92" i="23"/>
  <c r="AC195" i="23"/>
  <c r="AG195" i="23"/>
  <c r="AH195" i="23"/>
  <c r="AE195" i="23"/>
  <c r="AD195" i="23"/>
  <c r="AC465" i="23"/>
  <c r="AG465" i="23"/>
  <c r="AH465" i="23"/>
  <c r="AE465" i="23"/>
  <c r="AD465" i="23"/>
  <c r="AC155" i="23"/>
  <c r="AG155" i="23"/>
  <c r="AH155" i="23"/>
  <c r="AE155" i="23"/>
  <c r="AD155" i="23"/>
  <c r="AC428" i="23"/>
  <c r="AG428" i="23"/>
  <c r="AH428" i="23"/>
  <c r="AE428" i="23"/>
  <c r="AD428" i="23"/>
  <c r="AC325" i="23"/>
  <c r="AG325" i="23"/>
  <c r="AH325" i="23"/>
  <c r="AE325" i="23"/>
  <c r="AD325" i="23"/>
  <c r="AC442" i="23"/>
  <c r="AG442" i="23"/>
  <c r="AH442" i="23"/>
  <c r="AE442" i="23"/>
  <c r="AD442" i="23"/>
  <c r="AC88" i="23"/>
  <c r="AG88" i="23"/>
  <c r="AH88" i="23"/>
  <c r="AE88" i="23"/>
  <c r="AD88" i="23"/>
  <c r="AC383" i="23"/>
  <c r="AG383" i="23"/>
  <c r="AH383" i="23"/>
  <c r="AE383" i="23"/>
  <c r="AD383" i="23"/>
  <c r="AF169" i="23"/>
  <c r="AF568" i="23"/>
  <c r="AF372" i="23"/>
  <c r="AF528" i="23"/>
  <c r="AF457" i="23"/>
  <c r="AF382" i="23"/>
  <c r="AF80" i="23"/>
  <c r="AF280" i="23"/>
  <c r="AF438" i="23"/>
  <c r="AF51" i="23"/>
  <c r="AF210" i="23"/>
  <c r="AF54" i="23"/>
  <c r="AF147" i="23"/>
  <c r="AF423" i="23"/>
  <c r="AF373" i="23"/>
  <c r="AF76" i="23"/>
  <c r="AF319" i="23"/>
  <c r="AF462" i="23"/>
  <c r="AF422" i="23"/>
  <c r="AF388" i="23"/>
  <c r="AF286" i="23"/>
  <c r="AF297" i="23"/>
  <c r="AF353" i="23"/>
  <c r="AF68" i="23"/>
  <c r="AF137" i="23"/>
  <c r="AF278" i="23"/>
  <c r="AF518" i="23"/>
  <c r="AF126" i="23"/>
  <c r="AC204" i="23"/>
  <c r="AG204" i="23"/>
  <c r="AH204" i="23"/>
  <c r="AE204" i="23"/>
  <c r="AD204" i="23"/>
  <c r="AG28" i="23"/>
  <c r="AH28" i="23"/>
  <c r="AE28" i="23"/>
  <c r="AD28" i="23"/>
  <c r="AC536" i="23"/>
  <c r="AG536" i="23"/>
  <c r="AH536" i="23"/>
  <c r="AE536" i="23"/>
  <c r="AC279" i="23"/>
  <c r="AG279" i="23"/>
  <c r="AH279" i="23"/>
  <c r="AE279" i="23"/>
  <c r="AD279" i="23"/>
  <c r="AC110" i="23"/>
  <c r="AG110" i="23"/>
  <c r="AH110" i="23"/>
  <c r="AE110" i="23"/>
  <c r="AD110" i="23"/>
  <c r="AC409" i="23"/>
  <c r="AE409" i="23"/>
  <c r="AD409" i="23"/>
  <c r="AC535" i="23"/>
  <c r="AG535" i="23"/>
  <c r="AH535" i="23"/>
  <c r="AE535" i="23"/>
  <c r="AD535" i="23"/>
  <c r="AC301" i="23"/>
  <c r="AG301" i="23"/>
  <c r="AH301" i="23"/>
  <c r="AE301" i="23"/>
  <c r="AD301" i="23"/>
  <c r="AC275" i="23"/>
  <c r="AG275" i="23"/>
  <c r="AH275" i="23"/>
  <c r="AE275" i="23"/>
  <c r="AD275" i="23"/>
  <c r="AC369" i="23"/>
  <c r="AG369" i="23"/>
  <c r="AH369" i="23"/>
  <c r="AE369" i="23"/>
  <c r="AD369" i="23"/>
  <c r="AC156" i="23"/>
  <c r="AG156" i="23"/>
  <c r="AH156" i="23"/>
  <c r="AE156" i="23"/>
  <c r="AD156" i="23"/>
  <c r="AC391" i="23"/>
  <c r="AG391" i="23"/>
  <c r="AH391" i="23"/>
  <c r="AE391" i="23"/>
  <c r="AD391" i="23"/>
  <c r="AC221" i="23"/>
  <c r="AG221" i="23"/>
  <c r="AH221" i="23"/>
  <c r="AE221" i="23"/>
  <c r="AC145" i="23"/>
  <c r="AG145" i="23"/>
  <c r="AH145" i="23"/>
  <c r="AE145" i="23"/>
  <c r="AD145" i="23"/>
  <c r="AC194" i="23"/>
  <c r="AG194" i="23"/>
  <c r="AH194" i="23"/>
  <c r="AE194" i="23"/>
  <c r="AD194" i="23"/>
  <c r="AC122" i="23"/>
  <c r="AG122" i="23"/>
  <c r="AH122" i="23"/>
  <c r="AE122" i="23"/>
  <c r="AD122" i="23"/>
  <c r="AC389" i="23"/>
  <c r="AG389" i="23"/>
  <c r="AH389" i="23"/>
  <c r="AE389" i="23"/>
  <c r="AD389" i="23"/>
  <c r="AC125" i="23"/>
  <c r="AG125" i="23"/>
  <c r="AH125" i="23"/>
  <c r="AE125" i="23"/>
  <c r="AD125" i="23"/>
  <c r="AC406" i="23"/>
  <c r="AG406" i="23"/>
  <c r="AH406" i="23"/>
  <c r="AE406" i="23"/>
  <c r="AD406" i="23"/>
  <c r="AC269" i="23"/>
  <c r="AG269" i="23"/>
  <c r="AH269" i="23"/>
  <c r="AE269" i="23"/>
  <c r="AD269" i="23"/>
  <c r="AC471" i="23"/>
  <c r="AG471" i="23"/>
  <c r="AH471" i="23"/>
  <c r="AE471" i="23"/>
  <c r="AD471" i="23"/>
  <c r="AC557" i="23"/>
  <c r="AG557" i="23"/>
  <c r="AH557" i="23"/>
  <c r="AE557" i="23"/>
  <c r="AD557" i="23"/>
  <c r="AC360" i="23"/>
  <c r="AG360" i="23"/>
  <c r="AH360" i="23"/>
  <c r="AE360" i="23"/>
  <c r="AD360" i="23"/>
  <c r="AC177" i="23"/>
  <c r="AG177" i="23"/>
  <c r="AH177" i="23"/>
  <c r="AE177" i="23"/>
  <c r="AD177" i="23"/>
  <c r="AC556" i="23"/>
  <c r="AG556" i="23"/>
  <c r="AH556" i="23"/>
  <c r="AE556" i="23"/>
  <c r="AD556" i="23"/>
  <c r="AC447" i="23"/>
  <c r="AG447" i="23"/>
  <c r="AH447" i="23"/>
  <c r="AE447" i="23"/>
  <c r="AD447" i="23"/>
  <c r="AC139" i="23"/>
  <c r="AG139" i="23"/>
  <c r="AH139" i="23"/>
  <c r="AE139" i="23"/>
  <c r="AD139" i="23"/>
  <c r="AC478" i="23"/>
  <c r="AG478" i="23"/>
  <c r="AH478" i="23"/>
  <c r="AE478" i="23"/>
  <c r="AD478" i="23"/>
  <c r="AC201" i="23"/>
  <c r="AG201" i="23"/>
  <c r="AH201" i="23"/>
  <c r="AE201" i="23"/>
  <c r="AD201" i="23"/>
  <c r="AC134" i="23"/>
  <c r="AG134" i="23"/>
  <c r="AH134" i="23"/>
  <c r="AE134" i="23"/>
  <c r="AD134" i="23"/>
  <c r="AC255" i="23"/>
  <c r="AG255" i="23"/>
  <c r="AH255" i="23"/>
  <c r="AE255" i="23"/>
  <c r="AD255" i="23"/>
  <c r="AC475" i="23"/>
  <c r="AG475" i="23"/>
  <c r="AH475" i="23"/>
  <c r="AE475" i="23"/>
  <c r="AD475" i="23"/>
  <c r="AF407" i="23"/>
  <c r="AF311" i="23"/>
  <c r="AC238" i="23"/>
  <c r="AG238" i="23"/>
  <c r="AH238" i="23"/>
  <c r="AE238" i="23"/>
  <c r="AD238" i="23"/>
  <c r="AC543" i="23"/>
  <c r="AG543" i="23"/>
  <c r="AH543" i="23"/>
  <c r="AE543" i="23"/>
  <c r="AD543" i="23"/>
  <c r="AC150" i="23"/>
  <c r="AG150" i="23"/>
  <c r="AH150" i="23"/>
  <c r="AE150" i="23"/>
  <c r="AD150" i="23"/>
  <c r="AC244" i="23"/>
  <c r="AG244" i="23"/>
  <c r="AH244" i="23"/>
  <c r="AE244" i="23"/>
  <c r="AD244" i="23"/>
  <c r="AC348" i="23"/>
  <c r="AG348" i="23"/>
  <c r="AH348" i="23"/>
  <c r="AE348" i="23"/>
  <c r="AD348" i="23"/>
  <c r="AC507" i="23"/>
  <c r="AG507" i="23"/>
  <c r="AH507" i="23"/>
  <c r="AE507" i="23"/>
  <c r="AD507" i="23"/>
  <c r="AC291" i="23"/>
  <c r="AG291" i="23"/>
  <c r="AH291" i="23"/>
  <c r="AE291" i="23"/>
  <c r="AC247" i="23"/>
  <c r="AG247" i="23"/>
  <c r="AH247" i="23"/>
  <c r="AE247" i="23"/>
  <c r="AD247" i="23"/>
  <c r="AC191" i="23"/>
  <c r="AG191" i="23"/>
  <c r="AH191" i="23"/>
  <c r="AE191" i="23"/>
  <c r="AD191" i="23"/>
  <c r="AC484" i="23"/>
  <c r="AG484" i="23"/>
  <c r="AH484" i="23"/>
  <c r="AE484" i="23"/>
  <c r="AD484" i="23"/>
  <c r="AC523" i="23"/>
  <c r="AG523" i="23"/>
  <c r="AH523" i="23"/>
  <c r="AE523" i="23"/>
  <c r="AD523" i="23"/>
  <c r="AC197" i="23"/>
  <c r="AG197" i="23"/>
  <c r="AH197" i="23"/>
  <c r="AE197" i="23"/>
  <c r="AD197" i="23"/>
  <c r="AC87" i="23"/>
  <c r="AG87" i="23"/>
  <c r="AH87" i="23"/>
  <c r="AE87" i="23"/>
  <c r="AD87" i="23"/>
  <c r="AC453" i="23"/>
  <c r="AG453" i="23"/>
  <c r="AH453" i="23"/>
  <c r="AE453" i="23"/>
  <c r="AD453" i="23"/>
  <c r="AC508" i="23"/>
  <c r="AG508" i="23"/>
  <c r="AH508" i="23"/>
  <c r="AE508" i="23"/>
  <c r="AD508" i="23"/>
  <c r="AC253" i="23"/>
  <c r="AG253" i="23"/>
  <c r="AH253" i="23"/>
  <c r="AE253" i="23"/>
  <c r="AD253" i="23"/>
  <c r="AC509" i="23"/>
  <c r="AG509" i="23"/>
  <c r="AH509" i="23"/>
  <c r="AE509" i="23"/>
  <c r="AD509" i="23"/>
  <c r="AC426" i="23"/>
  <c r="AG426" i="23"/>
  <c r="AH426" i="23"/>
  <c r="AE426" i="23"/>
  <c r="AD426" i="23"/>
  <c r="AC390" i="23"/>
  <c r="AG390" i="23"/>
  <c r="AH390" i="23"/>
  <c r="AE390" i="23"/>
  <c r="AD390" i="23"/>
  <c r="AC515" i="23"/>
  <c r="AG515" i="23"/>
  <c r="AH515" i="23"/>
  <c r="AE515" i="23"/>
  <c r="AD515" i="23"/>
  <c r="AC227" i="23"/>
  <c r="AG227" i="23"/>
  <c r="AH227" i="23"/>
  <c r="AE227" i="23"/>
  <c r="AD227" i="23"/>
  <c r="AC559" i="23"/>
  <c r="AG559" i="23"/>
  <c r="AH559" i="23"/>
  <c r="AE559" i="23"/>
  <c r="AD559" i="23"/>
  <c r="AC261" i="23"/>
  <c r="AG261" i="23"/>
  <c r="AH261" i="23"/>
  <c r="AE261" i="23"/>
  <c r="AD261" i="23"/>
  <c r="AC416" i="23"/>
  <c r="AG416" i="23"/>
  <c r="AH416" i="23"/>
  <c r="AE416" i="23"/>
  <c r="AD416" i="23"/>
  <c r="AC326" i="23"/>
  <c r="AG326" i="23"/>
  <c r="AH326" i="23"/>
  <c r="AE326" i="23"/>
  <c r="AC229" i="23"/>
  <c r="AG229" i="23"/>
  <c r="AH229" i="23"/>
  <c r="AE229" i="23"/>
  <c r="AD229" i="23"/>
  <c r="AC102" i="23"/>
  <c r="AG102" i="23"/>
  <c r="AH102" i="23"/>
  <c r="AE102" i="23"/>
  <c r="AD102" i="23"/>
  <c r="AC392" i="23"/>
  <c r="AG392" i="23"/>
  <c r="AH392" i="23"/>
  <c r="AE392" i="23"/>
  <c r="AD392" i="23"/>
  <c r="AC299" i="23"/>
  <c r="AG299" i="23"/>
  <c r="AH299" i="23"/>
  <c r="AE299" i="23"/>
  <c r="AD299" i="23"/>
  <c r="AC534" i="23"/>
  <c r="AG534" i="23"/>
  <c r="AH534" i="23"/>
  <c r="AE534" i="23"/>
  <c r="AD534" i="23"/>
  <c r="AC488" i="23"/>
  <c r="AG488" i="23"/>
  <c r="AH488" i="23"/>
  <c r="AE488" i="23"/>
  <c r="AD488" i="23"/>
  <c r="AC89" i="23"/>
  <c r="AG89" i="23"/>
  <c r="AH89" i="23"/>
  <c r="AE89" i="23"/>
  <c r="AD89" i="23"/>
  <c r="AC237" i="23"/>
  <c r="AG237" i="23"/>
  <c r="AH237" i="23"/>
  <c r="AE237" i="23"/>
  <c r="AD237" i="23"/>
  <c r="AC267" i="23"/>
  <c r="AG267" i="23"/>
  <c r="AH267" i="23"/>
  <c r="AE267" i="23"/>
  <c r="AD267" i="23"/>
  <c r="AC206" i="23"/>
  <c r="AG206" i="23"/>
  <c r="AH206" i="23"/>
  <c r="AE206" i="23"/>
  <c r="AD206" i="23"/>
  <c r="AC256" i="23"/>
  <c r="AG256" i="23"/>
  <c r="AH256" i="23"/>
  <c r="AE256" i="23"/>
  <c r="AC379" i="23"/>
  <c r="AG379" i="23"/>
  <c r="AH379" i="23"/>
  <c r="AE379" i="23"/>
  <c r="AD379" i="23"/>
  <c r="AC357" i="23"/>
  <c r="AG357" i="23"/>
  <c r="AH357" i="23"/>
  <c r="AE357" i="23"/>
  <c r="AD357" i="23"/>
  <c r="AC340" i="23"/>
  <c r="AG340" i="23"/>
  <c r="AH340" i="23"/>
  <c r="AE340" i="23"/>
  <c r="AD340" i="23"/>
  <c r="AC566" i="23"/>
  <c r="AG566" i="23"/>
  <c r="AH566" i="23"/>
  <c r="AE566" i="23"/>
  <c r="AD566" i="23"/>
  <c r="AC500" i="23"/>
  <c r="AG500" i="23"/>
  <c r="AH500" i="23"/>
  <c r="AE500" i="23"/>
  <c r="AD500" i="23"/>
  <c r="AC101" i="23"/>
  <c r="AG101" i="23"/>
  <c r="AH101" i="23"/>
  <c r="AE101" i="23"/>
  <c r="AD101" i="23"/>
  <c r="AC314" i="23"/>
  <c r="AG314" i="23"/>
  <c r="AH314" i="23"/>
  <c r="AE314" i="23"/>
  <c r="AD314" i="23"/>
  <c r="AG49" i="23"/>
  <c r="AH49" i="23"/>
  <c r="AC82" i="23" a="1"/>
  <c r="AC82" i="23"/>
  <c r="AG82" i="23"/>
  <c r="AH72" i="23"/>
  <c r="AH64" i="23"/>
  <c r="AH62" i="23"/>
  <c r="AH56" i="23"/>
  <c r="AH58" i="23"/>
  <c r="AH57" i="23"/>
  <c r="AH55" i="23"/>
  <c r="AH60" i="23"/>
  <c r="AH66" i="23"/>
  <c r="AH53" i="23"/>
  <c r="AH80" i="23"/>
  <c r="AH68" i="23"/>
  <c r="AH73" i="23"/>
  <c r="AH37" i="23"/>
  <c r="AH79" i="23"/>
  <c r="AH71" i="23"/>
  <c r="AH76" i="23"/>
  <c r="AH33" i="23"/>
  <c r="AH43" i="23"/>
  <c r="AH50" i="23"/>
  <c r="AH77" i="23"/>
  <c r="AH35" i="23"/>
  <c r="AH26" i="23"/>
  <c r="AH39" i="23"/>
  <c r="AH54" i="23"/>
  <c r="AH67" i="23"/>
  <c r="AH78" i="23"/>
  <c r="AH61" i="23"/>
  <c r="AH52" i="23"/>
  <c r="AH74" i="23"/>
  <c r="AH75" i="23"/>
  <c r="AH40" i="23"/>
  <c r="AH45" i="23"/>
  <c r="AH18" i="23"/>
  <c r="AH27" i="23"/>
  <c r="AH36" i="23"/>
  <c r="AH46" i="23"/>
  <c r="AH41" i="23"/>
  <c r="AH20" i="23"/>
  <c r="AH30" i="23"/>
  <c r="AH59" i="23"/>
  <c r="AH34" i="23"/>
  <c r="AH65" i="23"/>
  <c r="AH69" i="23"/>
  <c r="AH63" i="23"/>
  <c r="AH42" i="23"/>
  <c r="AH25" i="23"/>
  <c r="AH70" i="23"/>
  <c r="AH51" i="23"/>
  <c r="AH38" i="23"/>
  <c r="AH32" i="23"/>
  <c r="AH126" i="23"/>
  <c r="AH366" i="23"/>
  <c r="AH329" i="23"/>
  <c r="AH119" i="23"/>
  <c r="AH554" i="23"/>
  <c r="AH411" i="23"/>
  <c r="AH562" i="23"/>
  <c r="AH533" i="23"/>
  <c r="AH385" i="23"/>
  <c r="AH412" i="23"/>
  <c r="AH446" i="23"/>
  <c r="AH388" i="23"/>
  <c r="AH315" i="23"/>
  <c r="AH499" i="23"/>
  <c r="AH342" i="23"/>
  <c r="AH558" i="23"/>
  <c r="AH106" i="23"/>
  <c r="AH422" i="23"/>
  <c r="AH189" i="23"/>
  <c r="AH408" i="23"/>
  <c r="AH147" i="23"/>
  <c r="AH532" i="23"/>
  <c r="AH550" i="23"/>
  <c r="AH116" i="23"/>
  <c r="AH99" i="23"/>
  <c r="AH395" i="23"/>
  <c r="AH356" i="23"/>
  <c r="AH97" i="23"/>
  <c r="AH322" i="23"/>
  <c r="AH346" i="23"/>
  <c r="AH171" i="23"/>
  <c r="AH220" i="23"/>
  <c r="AH353" i="23"/>
  <c r="AH540" i="23"/>
  <c r="AH498" i="23"/>
  <c r="AH186" i="23"/>
  <c r="AH512" i="23"/>
  <c r="AH430" i="23"/>
  <c r="AH115" i="23"/>
  <c r="AH180" i="23"/>
  <c r="AH497" i="23"/>
  <c r="AH400" i="23"/>
  <c r="AH234" i="23"/>
  <c r="AH131" i="23"/>
  <c r="AH565" i="23"/>
  <c r="AH121" i="23"/>
  <c r="AF27" i="23"/>
  <c r="AF18" i="23"/>
  <c r="AF26" i="23"/>
  <c r="AF25" i="23"/>
  <c r="AF35" i="23"/>
  <c r="AF38" i="23"/>
  <c r="AF36" i="23"/>
  <c r="AF30" i="23"/>
  <c r="AF20" i="23"/>
  <c r="AF37" i="23"/>
  <c r="AF16" i="23"/>
  <c r="AF40" i="23"/>
  <c r="AF42" i="23"/>
  <c r="AF434" i="23"/>
  <c r="AF259" i="23"/>
  <c r="AF84" i="23"/>
  <c r="AF539" i="23"/>
  <c r="AF469" i="23"/>
  <c r="AF294" i="23"/>
  <c r="AF224" i="23"/>
  <c r="AF504" i="23"/>
  <c r="AF82" i="23" a="1"/>
  <c r="AF82" i="23"/>
  <c r="AF249" i="23"/>
  <c r="AF267" i="23"/>
  <c r="AF453" i="23"/>
  <c r="AF475" i="23"/>
  <c r="AF122" i="23"/>
  <c r="AF370" i="23"/>
  <c r="AF354" i="23"/>
  <c r="AF420" i="23"/>
  <c r="AF461" i="23"/>
  <c r="AF379" i="23"/>
  <c r="AF227" i="23"/>
  <c r="AF87" i="23"/>
  <c r="AF255" i="23"/>
  <c r="AF194" i="23"/>
  <c r="AF302" i="23"/>
  <c r="AF320" i="23"/>
  <c r="AF513" i="23"/>
  <c r="AF487" i="23"/>
  <c r="AF29" i="23"/>
  <c r="AF314" i="23"/>
  <c r="AF340" i="23"/>
  <c r="AF206" i="23"/>
  <c r="AF488" i="23"/>
  <c r="AF102" i="23"/>
  <c r="AF261" i="23"/>
  <c r="AF390" i="23"/>
  <c r="AF508" i="23"/>
  <c r="AF523" i="23"/>
  <c r="AF291" i="23"/>
  <c r="AF150" i="23"/>
  <c r="AF201" i="23"/>
  <c r="AF556" i="23"/>
  <c r="AF471" i="23"/>
  <c r="AF389" i="23"/>
  <c r="AF221" i="23"/>
  <c r="AF275" i="23"/>
  <c r="AF110" i="23"/>
  <c r="AF351" i="23"/>
  <c r="AF303" i="23"/>
  <c r="AF481" i="23"/>
  <c r="AF208" i="23"/>
  <c r="AF368" i="23"/>
  <c r="AF281" i="23"/>
  <c r="AF506" i="23"/>
  <c r="AF203" i="23"/>
  <c r="AF330" i="23"/>
  <c r="AF183" i="23"/>
  <c r="AF308" i="23"/>
  <c r="AF264" i="23"/>
  <c r="AF296" i="23"/>
  <c r="AF85" i="23"/>
  <c r="AF100" i="23"/>
  <c r="AF459" i="23"/>
  <c r="AF415" i="23"/>
  <c r="AF405" i="23"/>
  <c r="AF401" i="23"/>
  <c r="AF254" i="23"/>
  <c r="AF470" i="23"/>
  <c r="AF477" i="23"/>
  <c r="AF361" i="23"/>
  <c r="AF376" i="23"/>
  <c r="AF95" i="23"/>
  <c r="AF105" i="23"/>
  <c r="AF216" i="23"/>
  <c r="AF288" i="23"/>
  <c r="AF525" i="23"/>
  <c r="AF549" i="23"/>
  <c r="AF563" i="23"/>
  <c r="AF464" i="23"/>
  <c r="AF454" i="23"/>
  <c r="AF306" i="23"/>
  <c r="AF251" i="23"/>
  <c r="AF452" i="23"/>
  <c r="AF436" i="23"/>
  <c r="AF240" i="23"/>
  <c r="AF231" i="23"/>
  <c r="AF167" i="23"/>
  <c r="AF448" i="23"/>
  <c r="AF204" i="23"/>
  <c r="AF383" i="23"/>
  <c r="AF449" i="23"/>
  <c r="AF316" i="23"/>
  <c r="AF289" i="23"/>
  <c r="AF127" i="23"/>
  <c r="AF239" i="23"/>
  <c r="AF312" i="23"/>
  <c r="AF19" i="23"/>
  <c r="AF252" i="23"/>
  <c r="AF435" i="23"/>
  <c r="AF272" i="23"/>
  <c r="AF148" i="23"/>
  <c r="AF96" i="23"/>
  <c r="AF262" i="23"/>
  <c r="AF23" i="23"/>
  <c r="AF561" i="23"/>
  <c r="AF350" i="23"/>
  <c r="AF158" i="23"/>
  <c r="AF531" i="23"/>
  <c r="AF437" i="23"/>
  <c r="AF548" i="23"/>
  <c r="AF483" i="23"/>
  <c r="AF235" i="23"/>
  <c r="AF522" i="23"/>
  <c r="AF426" i="23"/>
  <c r="AF403" i="23"/>
  <c r="AF321" i="23"/>
  <c r="AF333" i="23"/>
  <c r="AF489" i="23"/>
  <c r="AF429" i="23"/>
  <c r="AF124" i="23"/>
  <c r="AF371" i="23"/>
  <c r="AF172" i="23"/>
  <c r="AF109" i="23"/>
  <c r="AF492" i="23"/>
  <c r="AF151" i="23"/>
  <c r="AF111" i="23"/>
  <c r="AF355" i="23"/>
  <c r="AF516" i="23"/>
  <c r="AF514" i="23"/>
  <c r="AF520" i="23"/>
  <c r="AF377" i="23"/>
  <c r="AF456" i="23"/>
  <c r="AF130" i="23"/>
  <c r="AF202" i="23"/>
  <c r="AF266" i="23"/>
  <c r="AF17" i="23"/>
  <c r="AF344" i="23"/>
  <c r="AF217" i="23"/>
  <c r="AF421" i="23"/>
  <c r="AF88" i="23"/>
  <c r="AF155" i="23"/>
  <c r="AF521" i="23"/>
  <c r="AF305" i="23"/>
  <c r="AF486" i="23"/>
  <c r="AF232" i="23"/>
  <c r="AF132" i="23"/>
  <c r="AF104" i="23"/>
  <c r="AF451" i="23"/>
  <c r="AF199" i="23"/>
  <c r="AF542" i="23"/>
  <c r="AF233" i="23"/>
  <c r="AF190" i="23"/>
  <c r="AF332" i="23"/>
  <c r="AF271" i="23"/>
  <c r="AF417" i="23"/>
  <c r="AF335" i="23"/>
  <c r="AF485" i="23"/>
  <c r="AF313" i="23"/>
  <c r="AF142" i="23"/>
  <c r="AF358" i="23"/>
  <c r="AF527" i="23"/>
  <c r="AF136" i="23"/>
  <c r="AF341" i="23"/>
  <c r="AF218" i="23"/>
  <c r="AF285" i="23"/>
  <c r="AF439" i="23"/>
  <c r="AF546" i="23"/>
  <c r="AF284" i="23"/>
  <c r="AF524" i="23"/>
  <c r="AF159" i="23"/>
  <c r="AF243" i="23"/>
  <c r="AF176" i="23"/>
  <c r="AF276" i="23"/>
  <c r="AF474" i="23"/>
  <c r="AF107" i="23"/>
  <c r="AF246" i="23"/>
  <c r="AF526" i="23"/>
  <c r="AF162" i="23"/>
  <c r="AF250" i="23"/>
  <c r="AF178" i="23"/>
  <c r="AF455" i="23"/>
  <c r="AF168" i="23"/>
  <c r="AF545" i="23"/>
  <c r="AF90" i="23"/>
  <c r="AF92" i="23"/>
  <c r="AF357" i="23"/>
  <c r="AF559" i="23"/>
  <c r="AF543" i="23"/>
  <c r="AF269" i="23"/>
  <c r="AF279" i="23"/>
  <c r="AF336" i="23"/>
  <c r="AF193" i="23"/>
  <c r="AF299" i="23"/>
  <c r="AF238" i="23"/>
  <c r="AF360" i="23"/>
  <c r="AF535" i="23"/>
  <c r="AF367" i="23"/>
  <c r="AF441" i="23"/>
  <c r="AF165" i="23"/>
  <c r="AF108" i="23"/>
  <c r="AF482" i="23"/>
  <c r="AF427" i="23"/>
  <c r="AF442" i="23"/>
  <c r="AF465" i="23"/>
  <c r="AF307" i="23"/>
  <c r="AF541" i="23"/>
  <c r="AF182" i="23"/>
  <c r="AF394" i="23"/>
  <c r="AF211" i="23"/>
  <c r="AF493" i="23"/>
  <c r="AF15" i="23"/>
  <c r="AF519" i="23"/>
  <c r="AF460" i="23"/>
  <c r="AF444" i="23"/>
  <c r="AF479" i="23"/>
  <c r="AF260" i="23"/>
  <c r="AF450" i="23"/>
  <c r="AF501" i="23"/>
  <c r="AF164" i="23"/>
  <c r="AF384" i="23"/>
  <c r="AF181" i="23"/>
  <c r="AF495" i="23"/>
  <c r="AF140" i="23"/>
  <c r="AF198" i="23"/>
  <c r="AF339" i="23"/>
  <c r="AF123" i="23"/>
  <c r="AF295" i="23"/>
  <c r="AF86" i="23"/>
  <c r="AF428" i="23"/>
  <c r="AF101" i="23"/>
  <c r="AF229" i="23"/>
  <c r="AF507" i="23"/>
  <c r="AF177" i="23"/>
  <c r="AF391" i="23"/>
  <c r="AF245" i="23"/>
  <c r="AF230" i="23"/>
  <c r="AF242" i="23"/>
  <c r="AF215" i="23"/>
  <c r="AF500" i="23"/>
  <c r="AF326" i="23"/>
  <c r="AF348" i="23"/>
  <c r="AF156" i="23"/>
  <c r="AF529" i="23"/>
  <c r="AF270" i="23"/>
  <c r="AF505" i="23"/>
  <c r="AF491" i="23"/>
  <c r="AF91" i="23"/>
  <c r="AF413" i="23"/>
  <c r="AF566" i="23"/>
  <c r="AF256" i="23"/>
  <c r="AF89" i="23"/>
  <c r="AF392" i="23"/>
  <c r="AF416" i="23"/>
  <c r="AF515" i="23"/>
  <c r="AF253" i="23"/>
  <c r="AF197" i="23"/>
  <c r="AF247" i="23"/>
  <c r="AF244" i="23"/>
  <c r="AF134" i="23"/>
  <c r="AF447" i="23"/>
  <c r="AF557" i="23"/>
  <c r="AF125" i="23"/>
  <c r="AF145" i="23"/>
  <c r="AF369" i="23"/>
  <c r="AF409" i="23"/>
  <c r="AF28" i="23"/>
  <c r="AF414" i="23"/>
  <c r="AF268" i="23"/>
  <c r="AF387" i="23"/>
  <c r="AF396" i="23"/>
  <c r="AF510" i="23"/>
  <c r="AF381" i="23"/>
  <c r="AF112" i="23"/>
  <c r="AF141" i="23"/>
  <c r="AF349" i="23"/>
  <c r="AF163" i="23"/>
  <c r="AF347" i="23"/>
  <c r="AF304" i="23"/>
  <c r="AF103" i="23"/>
  <c r="AF547" i="23"/>
  <c r="AF338" i="23"/>
  <c r="AF135" i="23"/>
  <c r="AF283" i="23"/>
  <c r="AF209" i="23"/>
  <c r="AF560" i="23"/>
  <c r="AF98" i="23"/>
  <c r="AF175" i="23"/>
  <c r="AF226" i="23"/>
  <c r="AF419" i="23"/>
  <c r="AF463" i="23"/>
  <c r="AF114" i="23"/>
  <c r="AF345" i="23"/>
  <c r="AF212" i="23"/>
  <c r="AF248" i="23"/>
  <c r="AF200" i="23"/>
  <c r="AF318" i="23"/>
  <c r="AF494" i="23"/>
  <c r="AF143" i="23"/>
  <c r="AF310" i="23"/>
  <c r="AF324" i="23"/>
  <c r="AF380" i="23"/>
  <c r="AF290" i="23"/>
  <c r="AF440" i="23"/>
  <c r="AF337" i="23"/>
  <c r="AF511" i="23"/>
  <c r="AF530" i="23"/>
  <c r="AF386" i="23"/>
  <c r="AF490" i="23"/>
  <c r="AF534" i="23"/>
  <c r="AF484" i="23"/>
  <c r="AF478" i="23"/>
  <c r="AF301" i="23"/>
  <c r="AF544" i="23"/>
  <c r="AF149" i="23"/>
  <c r="AF472" i="23"/>
  <c r="AF476" i="23"/>
  <c r="AF237" i="23"/>
  <c r="AF509" i="23"/>
  <c r="AF191" i="23"/>
  <c r="AF139" i="23"/>
  <c r="AF406" i="23"/>
  <c r="AF536" i="23"/>
  <c r="AF404" i="23"/>
  <c r="AF133" i="23"/>
  <c r="AF166" i="23"/>
  <c r="AF94" i="23"/>
  <c r="AF129" i="23"/>
  <c r="AF325" i="23"/>
  <c r="AF195" i="23"/>
  <c r="AF161" i="23"/>
  <c r="AF185" i="23"/>
  <c r="AF553" i="23"/>
  <c r="AF359" i="23"/>
  <c r="AF228" i="23"/>
  <c r="AF418" i="23"/>
  <c r="AF564" i="23"/>
  <c r="AF298" i="23"/>
  <c r="AF138" i="23"/>
  <c r="AF393" i="23"/>
  <c r="AF551" i="23"/>
  <c r="AF225" i="23"/>
  <c r="AF378" i="23"/>
  <c r="AF265" i="23"/>
  <c r="AF570" i="23"/>
  <c r="AF219" i="23"/>
  <c r="AF517" i="23"/>
  <c r="AF300" i="23"/>
  <c r="AF425" i="23"/>
  <c r="AF443" i="23"/>
  <c r="AF571" i="23"/>
  <c r="AF128" i="23"/>
  <c r="AF334" i="23"/>
  <c r="AC117" i="23" a="1"/>
  <c r="AC117" i="23"/>
  <c r="AG117" i="23"/>
  <c r="AC187" i="23" a="1"/>
  <c r="AC187" i="23"/>
  <c r="AG187" i="23"/>
  <c r="AC502" i="23" a="1"/>
  <c r="AC502" i="23"/>
  <c r="AG502" i="23"/>
  <c r="AC432" i="23" a="1"/>
  <c r="AC432" i="23"/>
  <c r="AG432" i="23"/>
  <c r="AC397" i="23" a="1"/>
  <c r="AC397" i="23"/>
  <c r="AG397" i="23"/>
  <c r="AG85" i="23"/>
  <c r="AH85" i="23"/>
  <c r="AC292" i="23" a="1"/>
  <c r="AC292" i="23"/>
  <c r="AG292" i="23"/>
  <c r="AC257" i="23" a="1"/>
  <c r="AC257" i="23"/>
  <c r="AG257" i="23"/>
  <c r="AC222" i="23" a="1"/>
  <c r="AC222" i="23"/>
  <c r="AG222" i="23"/>
  <c r="AC467" i="23" a="1"/>
  <c r="AC467" i="23"/>
  <c r="AG467" i="23"/>
  <c r="AG409" i="23"/>
  <c r="AH409" i="23"/>
  <c r="AG380" i="23"/>
  <c r="AH380" i="23"/>
  <c r="AG242" i="23"/>
  <c r="AH242" i="23"/>
  <c r="AC327" i="23" a="1"/>
  <c r="AC327" i="23"/>
  <c r="AG327" i="23"/>
  <c r="AC152" i="23" a="1"/>
  <c r="AC152" i="23"/>
  <c r="AG152" i="23"/>
  <c r="AG123" i="23"/>
  <c r="AH123" i="23"/>
  <c r="AC572" i="23" a="1"/>
  <c r="AC572" i="23"/>
  <c r="AG572" i="23"/>
  <c r="AC362" i="23" a="1"/>
  <c r="AC362" i="23"/>
  <c r="AG362" i="23"/>
  <c r="AG294" i="23"/>
  <c r="AH294" i="23"/>
  <c r="AG519" i="23"/>
  <c r="AH519" i="23"/>
  <c r="AC537" i="23" a="1"/>
  <c r="AC537" i="23"/>
  <c r="AG537" i="23"/>
  <c r="AG16" i="23"/>
  <c r="AH16" i="23"/>
  <c r="AH23" i="23"/>
  <c r="AH298" i="23"/>
  <c r="A21" i="15"/>
  <c r="AF257" i="23" a="1"/>
  <c r="AF257" i="23"/>
  <c r="AF397" i="23" a="1"/>
  <c r="AF397" i="23"/>
  <c r="AF152" i="23" a="1"/>
  <c r="AF152" i="23"/>
  <c r="AF187" i="23" a="1"/>
  <c r="AF187" i="23"/>
  <c r="AF432" i="23" a="1"/>
  <c r="AF432" i="23"/>
  <c r="AF222" i="23" a="1"/>
  <c r="AF222" i="23"/>
  <c r="AF502" i="23" a="1"/>
  <c r="AF502" i="23"/>
  <c r="AF327" i="23" a="1"/>
  <c r="AF327" i="23"/>
  <c r="AF537" i="23" a="1"/>
  <c r="AF537" i="23"/>
  <c r="AF117" i="23" a="1"/>
  <c r="AF117" i="23"/>
  <c r="AF292" i="23" a="1"/>
  <c r="AF292" i="23"/>
  <c r="AF467" i="23" a="1"/>
  <c r="AF467" i="23"/>
  <c r="AF362" i="23" a="1"/>
  <c r="AF362" i="23"/>
  <c r="AF572" i="23" a="1"/>
  <c r="AF572" i="23"/>
  <c r="F30" i="15"/>
  <c r="F13" i="15"/>
  <c r="A4" i="1"/>
  <c r="C47" i="2"/>
  <c r="C75" i="2"/>
  <c r="A90" i="2"/>
  <c r="C3" i="2"/>
  <c r="C54" i="2"/>
  <c r="B54" i="2"/>
  <c r="C76" i="2"/>
  <c r="C55" i="2"/>
  <c r="E60" i="2"/>
  <c r="C38" i="2"/>
  <c r="D4" i="15"/>
  <c r="D5" i="15"/>
  <c r="D6" i="15"/>
  <c r="D7" i="15"/>
  <c r="E4" i="15"/>
  <c r="B4" i="15"/>
  <c r="B5" i="15"/>
  <c r="B6" i="15"/>
  <c r="B7" i="15"/>
  <c r="C12" i="15"/>
  <c r="C13" i="15"/>
  <c r="C14" i="15"/>
  <c r="F4" i="15"/>
  <c r="F5" i="15"/>
  <c r="F6" i="15"/>
  <c r="F7" i="15"/>
  <c r="G4" i="15"/>
  <c r="G5" i="15"/>
  <c r="G6" i="15"/>
  <c r="G7" i="15"/>
  <c r="C4" i="15"/>
  <c r="C5" i="15"/>
  <c r="C6" i="15"/>
  <c r="C7" i="15"/>
  <c r="D21" i="15"/>
  <c r="D22" i="15"/>
  <c r="D23" i="15"/>
  <c r="D24" i="15"/>
  <c r="C21" i="15"/>
  <c r="C22" i="15"/>
  <c r="C23" i="15"/>
  <c r="C24" i="15"/>
  <c r="E21" i="15"/>
  <c r="E22" i="15"/>
  <c r="E23" i="15"/>
  <c r="G21" i="15"/>
  <c r="C29" i="15"/>
  <c r="B21" i="15"/>
  <c r="B22" i="15"/>
  <c r="B23" i="15"/>
  <c r="B24" i="15"/>
  <c r="F21" i="15"/>
  <c r="E59" i="2"/>
  <c r="E72" i="2"/>
  <c r="B9" i="15"/>
  <c r="C15" i="15"/>
  <c r="G9" i="15"/>
  <c r="C9" i="15"/>
  <c r="B26" i="15"/>
  <c r="F9" i="15"/>
  <c r="E24" i="15"/>
  <c r="D26" i="15"/>
  <c r="E26" i="15"/>
  <c r="F22" i="15"/>
  <c r="F23" i="15"/>
  <c r="C26" i="15"/>
  <c r="D9" i="15"/>
  <c r="C30" i="15"/>
  <c r="C31" i="15"/>
  <c r="G22" i="15"/>
  <c r="G23" i="15"/>
  <c r="E5" i="15"/>
  <c r="E6" i="15"/>
  <c r="C32" i="15"/>
  <c r="E30" i="15"/>
  <c r="E7" i="15"/>
  <c r="E13" i="15"/>
  <c r="E9" i="15"/>
  <c r="G24" i="15"/>
  <c r="G26" i="15"/>
  <c r="F24" i="15"/>
  <c r="F26" i="15"/>
  <c r="AB14" i="23"/>
  <c r="AC14" i="23"/>
  <c r="X47" i="23" a="1"/>
  <c r="X47" i="23"/>
  <c r="X573" i="23"/>
  <c r="B7" i="2"/>
  <c r="B38" i="2"/>
  <c r="B31" i="2"/>
  <c r="AE14" i="23"/>
  <c r="AF14" i="23"/>
  <c r="AC47" i="23" a="1"/>
  <c r="AC47" i="23"/>
  <c r="AC573" i="23"/>
  <c r="AG14" i="23"/>
  <c r="AH14" i="23"/>
  <c r="AD14" i="23"/>
  <c r="AD47" i="23" a="1"/>
  <c r="AD47" i="23"/>
  <c r="H17" i="1"/>
  <c r="I17" i="1"/>
  <c r="J17" i="1"/>
  <c r="H21" i="1" a="1"/>
  <c r="H21" i="1"/>
  <c r="D97" i="2"/>
  <c r="C97" i="2"/>
  <c r="E73" i="2"/>
  <c r="B62" i="2"/>
  <c r="C104" i="2"/>
  <c r="B63" i="2"/>
  <c r="E74" i="2"/>
  <c r="AG47" i="23"/>
  <c r="AG573" i="23"/>
  <c r="AF47" i="23" a="1"/>
  <c r="AF47" i="23"/>
  <c r="AF573" i="23"/>
  <c r="AS16" i="23"/>
  <c r="AS15" i="23"/>
  <c r="E4" i="23"/>
  <c r="E6" i="23"/>
  <c r="E8" i="23"/>
  <c r="H22" i="1"/>
  <c r="H23" i="1"/>
  <c r="H24" i="1"/>
  <c r="H25" i="1"/>
  <c r="D59" i="2"/>
  <c r="E75" i="2"/>
  <c r="B66" i="2"/>
  <c r="B67" i="2"/>
  <c r="B68" i="2"/>
  <c r="B69" i="2"/>
  <c r="L122" i="1"/>
  <c r="AS17" i="23"/>
  <c r="AS18" i="23"/>
  <c r="AF586" i="23"/>
  <c r="E77" i="2"/>
  <c r="E78" i="2"/>
  <c r="C81" i="2"/>
  <c r="C82" i="2"/>
  <c r="C101" i="2"/>
  <c r="C85" i="2"/>
  <c r="C86" i="2"/>
  <c r="C89" i="2"/>
  <c r="C90" i="2"/>
  <c r="E79" i="2"/>
  <c r="C91" i="2"/>
  <c r="C92" i="2"/>
  <c r="C99" i="2"/>
  <c r="C106" i="2"/>
  <c r="C109" i="2"/>
  <c r="C105" i="2"/>
  <c r="B110" i="2"/>
  <c r="B10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23" authorId="0" shapeId="0" xr:uid="{D12CC992-0CF0-2A48-8A1F-D4C8D7F651F9}">
      <text>
        <r>
          <rPr>
            <b/>
            <sz val="10"/>
            <color indexed="81"/>
            <rFont val="Calibri"/>
            <family val="2"/>
          </rPr>
          <t>Usuario de Microsoft Office:</t>
        </r>
        <r>
          <rPr>
            <sz val="10"/>
            <color indexed="81"/>
            <rFont val="Calibri"/>
            <family val="2"/>
          </rPr>
          <t xml:space="preserve">
Colocar imagen correcta
</t>
        </r>
      </text>
    </comment>
    <comment ref="A32" authorId="0" shapeId="0" xr:uid="{42133256-834D-D74C-B939-3EDD433EBD8B}">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41" authorId="0" shapeId="0" xr:uid="{358E85AA-84B8-474E-AE3D-174423625A2D}">
      <text>
        <r>
          <rPr>
            <b/>
            <sz val="10"/>
            <color indexed="81"/>
            <rFont val="Calibri"/>
            <family val="2"/>
          </rPr>
          <t>Usuario de Microsoft Office:</t>
        </r>
        <r>
          <rPr>
            <sz val="10"/>
            <color indexed="81"/>
            <rFont val="Calibri"/>
            <family val="2"/>
          </rPr>
          <t xml:space="preserve">
Colocar imagen correcta
</t>
        </r>
      </text>
    </comment>
    <comment ref="A50" authorId="0" shapeId="0" xr:uid="{A3FD5E0C-E4A8-9E4A-BFCD-04DFCB363B50}">
      <text>
        <r>
          <rPr>
            <b/>
            <sz val="10"/>
            <color indexed="81"/>
            <rFont val="Calibri"/>
            <family val="2"/>
          </rPr>
          <t>Usuario de Microsoft Office:</t>
        </r>
        <r>
          <rPr>
            <sz val="10"/>
            <color indexed="81"/>
            <rFont val="Calibri"/>
            <family val="2"/>
          </rPr>
          <t xml:space="preserve">
Colocar imagen correcta
</t>
        </r>
      </text>
    </comment>
    <comment ref="A107" authorId="0" shapeId="0" xr:uid="{CD05965B-727A-594C-8DDE-D05C9D40F2E4}">
      <text>
        <r>
          <rPr>
            <b/>
            <sz val="10"/>
            <color indexed="81"/>
            <rFont val="Calibri"/>
            <family val="2"/>
          </rPr>
          <t>Usuario de Microsoft Office:</t>
        </r>
        <r>
          <rPr>
            <sz val="10"/>
            <color indexed="81"/>
            <rFont val="Calibri"/>
            <family val="2"/>
          </rPr>
          <t xml:space="preserve">
Colocar imagen correcta
</t>
        </r>
      </text>
    </comment>
    <comment ref="A116" authorId="0" shapeId="0" xr:uid="{64206E97-68B5-4846-A16A-D1203F004C58}">
      <text>
        <r>
          <rPr>
            <b/>
            <sz val="10"/>
            <color indexed="81"/>
            <rFont val="Calibri"/>
            <family val="2"/>
          </rPr>
          <t>Usuario de Microsoft Office:</t>
        </r>
        <r>
          <rPr>
            <sz val="10"/>
            <color indexed="81"/>
            <rFont val="Calibri"/>
            <family val="2"/>
          </rPr>
          <t xml:space="preserve">
Colocar imagen correcta
</t>
        </r>
      </text>
    </comment>
    <comment ref="A125" authorId="0" shapeId="0" xr:uid="{A0738972-2462-804A-8EA7-D56A6F41590F}">
      <text>
        <r>
          <rPr>
            <b/>
            <sz val="10"/>
            <color indexed="81"/>
            <rFont val="Calibri"/>
            <family val="2"/>
          </rPr>
          <t>Usuario de Microsoft Office:</t>
        </r>
        <r>
          <rPr>
            <sz val="10"/>
            <color indexed="81"/>
            <rFont val="Calibri"/>
            <family val="2"/>
          </rPr>
          <t xml:space="preserve">
Colocar imagen correcta
</t>
        </r>
      </text>
    </comment>
    <comment ref="A134" authorId="0" shapeId="0" xr:uid="{BCF1F740-26B7-DA45-B129-B66201CE2168}">
      <text>
        <r>
          <rPr>
            <b/>
            <sz val="10"/>
            <color indexed="81"/>
            <rFont val="Calibri"/>
            <family val="2"/>
          </rPr>
          <t>Usuario de Microsoft Office:</t>
        </r>
        <r>
          <rPr>
            <sz val="10"/>
            <color indexed="81"/>
            <rFont val="Calibri"/>
            <family val="2"/>
          </rPr>
          <t xml:space="preserve">
Colocar imagen correcta
</t>
        </r>
      </text>
    </comment>
    <comment ref="A143" authorId="0" shapeId="0" xr:uid="{3945E7AB-D069-8447-93E8-332652B48B1B}">
      <text>
        <r>
          <rPr>
            <b/>
            <sz val="10"/>
            <color indexed="81"/>
            <rFont val="Calibri"/>
            <family val="2"/>
          </rPr>
          <t>Usuario de Microsoft Office:</t>
        </r>
        <r>
          <rPr>
            <sz val="10"/>
            <color indexed="81"/>
            <rFont val="Calibri"/>
            <family val="2"/>
          </rPr>
          <t xml:space="preserve">
Colocar imagen correcta
</t>
        </r>
      </text>
    </comment>
    <comment ref="A152" authorId="0" shapeId="0" xr:uid="{9C486DC2-EA46-ED41-95F5-CB45033CD81D}">
      <text>
        <r>
          <rPr>
            <b/>
            <sz val="10"/>
            <color indexed="81"/>
            <rFont val="Calibri"/>
            <family val="2"/>
          </rPr>
          <t>Usuario de Microsoft Office:</t>
        </r>
        <r>
          <rPr>
            <sz val="10"/>
            <color indexed="81"/>
            <rFont val="Calibri"/>
            <family val="2"/>
          </rPr>
          <t xml:space="preserve">
Colocar imagen correcta
</t>
        </r>
      </text>
    </comment>
    <comment ref="A206" authorId="0" shapeId="0" xr:uid="{55076E7B-BEDB-F146-A587-C4DAC3ABECA8}">
      <text>
        <r>
          <rPr>
            <b/>
            <sz val="10"/>
            <color indexed="81"/>
            <rFont val="Calibri"/>
            <family val="2"/>
          </rPr>
          <t>Usuario de Microsoft Office:</t>
        </r>
        <r>
          <rPr>
            <sz val="10"/>
            <color indexed="81"/>
            <rFont val="Calibri"/>
            <family val="2"/>
          </rPr>
          <t xml:space="preserve">
Colocar imagen correcta
</t>
        </r>
      </text>
    </comment>
    <comment ref="A215" authorId="0" shapeId="0" xr:uid="{534575F9-86BB-5244-AD03-4B9BA97AAD40}">
      <text>
        <r>
          <rPr>
            <b/>
            <sz val="10"/>
            <color indexed="81"/>
            <rFont val="Calibri"/>
            <family val="2"/>
          </rPr>
          <t>Usuario de Microsoft Office:</t>
        </r>
        <r>
          <rPr>
            <sz val="10"/>
            <color indexed="81"/>
            <rFont val="Calibri"/>
            <family val="2"/>
          </rPr>
          <t xml:space="preserve">
Colocar imagen correcta
</t>
        </r>
      </text>
    </comment>
    <comment ref="A224" authorId="0" shapeId="0" xr:uid="{C74681ED-D777-F248-950D-283EBEDB9E24}">
      <text>
        <r>
          <rPr>
            <b/>
            <sz val="10"/>
            <color indexed="81"/>
            <rFont val="Calibri"/>
            <family val="2"/>
          </rPr>
          <t>Usuario de Microsoft Office:</t>
        </r>
        <r>
          <rPr>
            <sz val="10"/>
            <color indexed="81"/>
            <rFont val="Calibri"/>
            <family val="2"/>
          </rPr>
          <t xml:space="preserve">
Colocar imagen correcta
</t>
        </r>
      </text>
    </comment>
    <comment ref="A233" authorId="0" shapeId="0" xr:uid="{9FD6CB2D-AC7A-BD4D-9A98-02EB76F2B5B8}">
      <text>
        <r>
          <rPr>
            <b/>
            <sz val="10"/>
            <color indexed="81"/>
            <rFont val="Calibri"/>
            <family val="2"/>
          </rPr>
          <t>Usuario de Microsoft Office:</t>
        </r>
        <r>
          <rPr>
            <sz val="10"/>
            <color indexed="81"/>
            <rFont val="Calibri"/>
            <family val="2"/>
          </rPr>
          <t xml:space="preserve">
Colocar imagen correcta
</t>
        </r>
      </text>
    </comment>
    <comment ref="A271" authorId="0" shapeId="0" xr:uid="{6D2D1FD4-F94F-7645-BFCA-4AD28E23A4DC}">
      <text>
        <r>
          <rPr>
            <b/>
            <sz val="10"/>
            <color indexed="81"/>
            <rFont val="Calibri"/>
            <family val="2"/>
          </rPr>
          <t>Usuario de Microsoft Office:</t>
        </r>
        <r>
          <rPr>
            <sz val="10"/>
            <color indexed="81"/>
            <rFont val="Calibri"/>
            <family val="2"/>
          </rPr>
          <t xml:space="preserve">
Colocar imagen correcta
</t>
        </r>
      </text>
    </comment>
    <comment ref="A280" authorId="0" shapeId="0" xr:uid="{217175EB-9147-0544-8569-8446AEDFFA79}">
      <text>
        <r>
          <rPr>
            <b/>
            <sz val="10"/>
            <color indexed="81"/>
            <rFont val="Calibri"/>
            <family val="2"/>
          </rPr>
          <t>Usuario de Microsoft Office:</t>
        </r>
        <r>
          <rPr>
            <sz val="10"/>
            <color indexed="81"/>
            <rFont val="Calibri"/>
            <family val="2"/>
          </rPr>
          <t xml:space="preserve">
Colocar imagen correcta
</t>
        </r>
      </text>
    </comment>
    <comment ref="A289" authorId="0" shapeId="0" xr:uid="{DEF48FF6-E6B9-064E-97EA-0908077C7B99}">
      <text>
        <r>
          <rPr>
            <b/>
            <sz val="10"/>
            <color indexed="81"/>
            <rFont val="Calibri"/>
            <family val="2"/>
          </rPr>
          <t>Usuario de Microsoft Office:</t>
        </r>
        <r>
          <rPr>
            <sz val="10"/>
            <color indexed="81"/>
            <rFont val="Calibri"/>
            <family val="2"/>
          </rPr>
          <t xml:space="preserve">
Colocar imagen correcta
</t>
        </r>
      </text>
    </comment>
    <comment ref="A298" authorId="0" shapeId="0" xr:uid="{323DA7B0-92F7-954B-B214-A00B36CCB891}">
      <text>
        <r>
          <rPr>
            <b/>
            <sz val="10"/>
            <color indexed="81"/>
            <rFont val="Calibri"/>
            <family val="2"/>
          </rPr>
          <t>Usuario de Microsoft Office:</t>
        </r>
        <r>
          <rPr>
            <sz val="10"/>
            <color indexed="81"/>
            <rFont val="Calibri"/>
            <family val="2"/>
          </rPr>
          <t xml:space="preserve">
Colocar imagen correcta
</t>
        </r>
      </text>
    </comment>
    <comment ref="A331" authorId="0" shapeId="0" xr:uid="{F3CD7C2D-0BFF-FB40-9E53-0058FB1038A1}">
      <text>
        <r>
          <rPr>
            <b/>
            <sz val="10"/>
            <color indexed="81"/>
            <rFont val="Calibri"/>
            <family val="2"/>
          </rPr>
          <t>Usuario de Microsoft Office:</t>
        </r>
        <r>
          <rPr>
            <sz val="10"/>
            <color indexed="81"/>
            <rFont val="Calibri"/>
            <family val="2"/>
          </rPr>
          <t xml:space="preserve">
Colocar imagen correcta
</t>
        </r>
      </text>
    </comment>
    <comment ref="A340" authorId="0" shapeId="0" xr:uid="{4124B94E-13F8-144D-A60E-570CC7BEAD38}">
      <text>
        <r>
          <rPr>
            <b/>
            <sz val="10"/>
            <color indexed="81"/>
            <rFont val="Calibri"/>
            <family val="2"/>
          </rPr>
          <t>Usuario de Microsoft Office:</t>
        </r>
        <r>
          <rPr>
            <sz val="10"/>
            <color indexed="81"/>
            <rFont val="Calibri"/>
            <family val="2"/>
          </rPr>
          <t xml:space="preserve">
Colocar imagen correcta
</t>
        </r>
      </text>
    </comment>
    <comment ref="A349" authorId="0" shapeId="0" xr:uid="{EA10B189-5762-9E4D-A473-A003B467BF2E}">
      <text>
        <r>
          <rPr>
            <b/>
            <sz val="10"/>
            <color indexed="81"/>
            <rFont val="Calibri"/>
            <family val="2"/>
          </rPr>
          <t>Usuario de Microsoft Office:</t>
        </r>
        <r>
          <rPr>
            <sz val="10"/>
            <color indexed="81"/>
            <rFont val="Calibri"/>
            <family val="2"/>
          </rPr>
          <t xml:space="preserve">
Colocar imagen correcta
</t>
        </r>
      </text>
    </comment>
    <comment ref="A358" authorId="0" shapeId="0" xr:uid="{98C033C6-1F1A-0E49-AE95-0A53B0211A55}">
      <text>
        <r>
          <rPr>
            <b/>
            <sz val="10"/>
            <color indexed="81"/>
            <rFont val="Calibri"/>
            <family val="2"/>
          </rPr>
          <t>Usuario de Microsoft Office:</t>
        </r>
        <r>
          <rPr>
            <sz val="10"/>
            <color indexed="81"/>
            <rFont val="Calibri"/>
            <family val="2"/>
          </rPr>
          <t xml:space="preserve">
Colocar imagen correcta
</t>
        </r>
      </text>
    </comment>
    <comment ref="A367" authorId="0" shapeId="0" xr:uid="{336A2D71-0F0B-6241-822D-1364B77008BC}">
      <text>
        <r>
          <rPr>
            <b/>
            <sz val="10"/>
            <color indexed="81"/>
            <rFont val="Calibri"/>
            <family val="2"/>
          </rPr>
          <t>Usuario de Microsoft Office:</t>
        </r>
        <r>
          <rPr>
            <sz val="10"/>
            <color indexed="81"/>
            <rFont val="Calibri"/>
            <family val="2"/>
          </rPr>
          <t xml:space="preserve">
Colocar imagen correcta
</t>
        </r>
      </text>
    </comment>
    <comment ref="A376" authorId="0" shapeId="0" xr:uid="{9E033FA6-4185-1847-8473-D1678ECC4E4B}">
      <text>
        <r>
          <rPr>
            <b/>
            <sz val="10"/>
            <color indexed="81"/>
            <rFont val="Calibri"/>
            <family val="2"/>
          </rPr>
          <t>Usuario de Microsoft Office:</t>
        </r>
        <r>
          <rPr>
            <sz val="10"/>
            <color indexed="81"/>
            <rFont val="Calibri"/>
            <family val="2"/>
          </rPr>
          <t xml:space="preserve">
Colocar imagen correcta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Microsoft Office</author>
  </authors>
  <commentList>
    <comment ref="A97" authorId="0" shapeId="0" xr:uid="{9A886D6D-9A17-B140-B27B-593EBC07E916}">
      <text>
        <r>
          <rPr>
            <b/>
            <sz val="10"/>
            <color indexed="81"/>
            <rFont val="Calibri"/>
            <family val="2"/>
          </rPr>
          <t>Usuario de Microsoft Office:</t>
        </r>
        <r>
          <rPr>
            <sz val="10"/>
            <color indexed="81"/>
            <rFont val="Calibri"/>
            <family val="2"/>
          </rPr>
          <t xml:space="preserve">
Colocar imagen correcta
</t>
        </r>
      </text>
    </comment>
    <comment ref="A192" authorId="0" shapeId="0" xr:uid="{EF2A6568-9D89-864B-9EF8-88C3A510D7CF}">
      <text>
        <r>
          <rPr>
            <b/>
            <sz val="10"/>
            <color indexed="81"/>
            <rFont val="Calibri"/>
            <family val="2"/>
          </rPr>
          <t>Usuario de Microsoft Office:</t>
        </r>
        <r>
          <rPr>
            <sz val="10"/>
            <color indexed="81"/>
            <rFont val="Calibri"/>
            <family val="2"/>
          </rPr>
          <t xml:space="preserve">
Colocar imagen correcta
</t>
        </r>
      </text>
    </comment>
    <comment ref="A202" authorId="0" shapeId="0" xr:uid="{0989748B-2C19-8749-9DEB-323654C75598}">
      <text>
        <r>
          <rPr>
            <b/>
            <sz val="10"/>
            <color indexed="81"/>
            <rFont val="Calibri"/>
            <family val="2"/>
          </rPr>
          <t>Usuario de Microsoft Office:</t>
        </r>
        <r>
          <rPr>
            <sz val="10"/>
            <color indexed="81"/>
            <rFont val="Calibri"/>
            <family val="2"/>
          </rPr>
          <t xml:space="preserve">
Colocar imagen correcta
</t>
        </r>
      </text>
    </comment>
    <comment ref="A210" authorId="0" shapeId="0" xr:uid="{D2A37F27-3CD7-8B45-9E0F-C34940D7F288}">
      <text>
        <r>
          <rPr>
            <b/>
            <sz val="10"/>
            <color indexed="81"/>
            <rFont val="Calibri"/>
            <family val="2"/>
          </rPr>
          <t>Usuario de Microsoft Office:</t>
        </r>
        <r>
          <rPr>
            <sz val="10"/>
            <color indexed="81"/>
            <rFont val="Calibri"/>
            <family val="2"/>
          </rPr>
          <t xml:space="preserve">
Colocar imagen correcta
</t>
        </r>
      </text>
    </comment>
    <comment ref="A219" authorId="0" shapeId="0" xr:uid="{D4932965-438E-2A42-ADAD-E450C48D4B0B}">
      <text>
        <r>
          <rPr>
            <b/>
            <sz val="10"/>
            <color indexed="81"/>
            <rFont val="Calibri"/>
            <family val="2"/>
          </rPr>
          <t>Usuario de Microsoft Office:</t>
        </r>
        <r>
          <rPr>
            <sz val="10"/>
            <color indexed="81"/>
            <rFont val="Calibri"/>
            <family val="2"/>
          </rPr>
          <t xml:space="preserve">
Colocar imagen correcta
</t>
        </r>
      </text>
    </comment>
    <comment ref="A348" authorId="0" shapeId="0" xr:uid="{04A1D48D-1D8F-964A-86D3-4C304E0DEF86}">
      <text>
        <r>
          <rPr>
            <b/>
            <sz val="10"/>
            <color indexed="81"/>
            <rFont val="Calibri"/>
            <family val="2"/>
          </rPr>
          <t>Usuario de Microsoft Office:</t>
        </r>
        <r>
          <rPr>
            <sz val="10"/>
            <color indexed="81"/>
            <rFont val="Calibri"/>
            <family val="2"/>
          </rPr>
          <t xml:space="preserve">
Colocar imagen correcta
</t>
        </r>
      </text>
    </comment>
    <comment ref="A357" authorId="0" shapeId="0" xr:uid="{EC5D27F2-CC8B-004B-978A-9F301CF1D7B5}">
      <text>
        <r>
          <rPr>
            <b/>
            <sz val="10"/>
            <color rgb="FF000000"/>
            <rFont val="Calibri"/>
            <family val="2"/>
          </rPr>
          <t>Usuario de Microsoft Office:</t>
        </r>
        <r>
          <rPr>
            <sz val="10"/>
            <color rgb="FF000000"/>
            <rFont val="Calibri"/>
            <family val="2"/>
          </rPr>
          <t xml:space="preserve">
</t>
        </r>
        <r>
          <rPr>
            <sz val="10"/>
            <color rgb="FF000000"/>
            <rFont val="Calibri"/>
            <family val="2"/>
          </rPr>
          <t xml:space="preserve">Colocar imagen correcta
</t>
        </r>
      </text>
    </comment>
    <comment ref="A366" authorId="0" shapeId="0" xr:uid="{10EDA0A5-3225-0642-810D-022B5E49BDBB}">
      <text>
        <r>
          <rPr>
            <b/>
            <sz val="10"/>
            <color indexed="81"/>
            <rFont val="Calibri"/>
            <family val="2"/>
          </rPr>
          <t>Usuario de Microsoft Office:</t>
        </r>
        <r>
          <rPr>
            <sz val="10"/>
            <color indexed="81"/>
            <rFont val="Calibri"/>
            <family val="2"/>
          </rPr>
          <t xml:space="preserve">
Colocar imagen correcta
</t>
        </r>
      </text>
    </comment>
    <comment ref="A375" authorId="0" shapeId="0" xr:uid="{26716A5F-DEC9-774C-AB6F-650AFFE0838A}">
      <text>
        <r>
          <rPr>
            <b/>
            <sz val="10"/>
            <color indexed="81"/>
            <rFont val="Calibri"/>
            <family val="2"/>
          </rPr>
          <t>Usuario de Microsoft Office:</t>
        </r>
        <r>
          <rPr>
            <sz val="10"/>
            <color indexed="81"/>
            <rFont val="Calibri"/>
            <family val="2"/>
          </rPr>
          <t xml:space="preserve">
Colocar imagen correcta
</t>
        </r>
      </text>
    </comment>
    <comment ref="A432" authorId="0" shapeId="0" xr:uid="{38114C78-45F0-174D-961F-CB0718BFFA37}">
      <text>
        <r>
          <rPr>
            <b/>
            <sz val="10"/>
            <color indexed="81"/>
            <rFont val="Calibri"/>
            <family val="2"/>
          </rPr>
          <t>Usuario de Microsoft Office:</t>
        </r>
        <r>
          <rPr>
            <sz val="10"/>
            <color indexed="81"/>
            <rFont val="Calibri"/>
            <family val="2"/>
          </rPr>
          <t xml:space="preserve">
Colocar imagen correcta
</t>
        </r>
      </text>
    </comment>
    <comment ref="A441" authorId="0" shapeId="0" xr:uid="{52399451-0277-DE44-AC3D-A8A37B90CB19}">
      <text>
        <r>
          <rPr>
            <b/>
            <sz val="10"/>
            <color indexed="81"/>
            <rFont val="Calibri"/>
            <family val="2"/>
          </rPr>
          <t>Usuario de Microsoft Office:</t>
        </r>
        <r>
          <rPr>
            <sz val="10"/>
            <color indexed="81"/>
            <rFont val="Calibri"/>
            <family val="2"/>
          </rPr>
          <t xml:space="preserve">
Colocar imagen correcta
</t>
        </r>
      </text>
    </comment>
    <comment ref="A450" authorId="0" shapeId="0" xr:uid="{99A4C615-EC19-554C-A79B-DBDD9426D3FD}">
      <text>
        <r>
          <rPr>
            <b/>
            <sz val="10"/>
            <color indexed="81"/>
            <rFont val="Calibri"/>
            <family val="2"/>
          </rPr>
          <t>Usuario de Microsoft Office:</t>
        </r>
        <r>
          <rPr>
            <sz val="10"/>
            <color indexed="81"/>
            <rFont val="Calibri"/>
            <family val="2"/>
          </rPr>
          <t xml:space="preserve">
Colocar imagen correcta
</t>
        </r>
      </text>
    </comment>
    <comment ref="A459" authorId="0" shapeId="0" xr:uid="{9CFF3E78-9C04-0141-B6A6-F59CAD1AB465}">
      <text>
        <r>
          <rPr>
            <b/>
            <sz val="10"/>
            <color indexed="81"/>
            <rFont val="Calibri"/>
            <family val="2"/>
          </rPr>
          <t>Usuario de Microsoft Office:</t>
        </r>
        <r>
          <rPr>
            <sz val="10"/>
            <color indexed="81"/>
            <rFont val="Calibri"/>
            <family val="2"/>
          </rPr>
          <t xml:space="preserve">
Colocar imagen correcta
</t>
        </r>
      </text>
    </comment>
    <comment ref="A468" authorId="0" shapeId="0" xr:uid="{2D0CC8F2-16B1-F140-8430-0581DB5B9378}">
      <text>
        <r>
          <rPr>
            <b/>
            <sz val="10"/>
            <color indexed="81"/>
            <rFont val="Calibri"/>
            <family val="2"/>
          </rPr>
          <t>Usuario de Microsoft Office:</t>
        </r>
        <r>
          <rPr>
            <sz val="10"/>
            <color indexed="81"/>
            <rFont val="Calibri"/>
            <family val="2"/>
          </rPr>
          <t xml:space="preserve">
Colocar imagen correcta
</t>
        </r>
      </text>
    </comment>
    <comment ref="A477" authorId="0" shapeId="0" xr:uid="{B5694812-9DDE-7241-A892-485FAADCC311}">
      <text>
        <r>
          <rPr>
            <b/>
            <sz val="10"/>
            <color indexed="81"/>
            <rFont val="Calibri"/>
            <family val="2"/>
          </rPr>
          <t>Usuario de Microsoft Office:</t>
        </r>
        <r>
          <rPr>
            <sz val="10"/>
            <color indexed="81"/>
            <rFont val="Calibri"/>
            <family val="2"/>
          </rPr>
          <t xml:space="preserve">
Colocar imagen correcta
</t>
        </r>
      </text>
    </comment>
    <comment ref="A531" authorId="0" shapeId="0" xr:uid="{38BBB4DD-B1ED-CE4A-92DC-5C63B2771D30}">
      <text>
        <r>
          <rPr>
            <b/>
            <sz val="10"/>
            <color indexed="81"/>
            <rFont val="Calibri"/>
            <family val="2"/>
          </rPr>
          <t>Usuario de Microsoft Office:</t>
        </r>
        <r>
          <rPr>
            <sz val="10"/>
            <color indexed="81"/>
            <rFont val="Calibri"/>
            <family val="2"/>
          </rPr>
          <t xml:space="preserve">
Colocar imagen correcta
</t>
        </r>
      </text>
    </comment>
    <comment ref="A644" authorId="0" shapeId="0" xr:uid="{D7FB1F44-AE87-E840-83E8-5D9140F29E7E}">
      <text>
        <r>
          <rPr>
            <b/>
            <sz val="10"/>
            <color indexed="81"/>
            <rFont val="Calibri"/>
            <family val="2"/>
          </rPr>
          <t>Usuario de Microsoft Office:</t>
        </r>
        <r>
          <rPr>
            <sz val="10"/>
            <color indexed="81"/>
            <rFont val="Calibri"/>
            <family val="2"/>
          </rPr>
          <t xml:space="preserve">
Colocar imagen correcta
</t>
        </r>
      </text>
    </comment>
    <comment ref="A653" authorId="0" shapeId="0" xr:uid="{35C4425A-2DF5-614A-94EF-54EE0C4B1B21}">
      <text>
        <r>
          <rPr>
            <b/>
            <sz val="10"/>
            <color indexed="81"/>
            <rFont val="Calibri"/>
            <family val="2"/>
          </rPr>
          <t>Usuario de Microsoft Office:</t>
        </r>
        <r>
          <rPr>
            <sz val="10"/>
            <color indexed="81"/>
            <rFont val="Calibri"/>
            <family val="2"/>
          </rPr>
          <t xml:space="preserve">
Colocar imagen correcta
</t>
        </r>
      </text>
    </comment>
    <comment ref="A662" authorId="0" shapeId="0" xr:uid="{6A40BCB1-084C-8041-8777-3A56B1AEA8CB}">
      <text>
        <r>
          <rPr>
            <b/>
            <sz val="10"/>
            <color indexed="81"/>
            <rFont val="Calibri"/>
            <family val="2"/>
          </rPr>
          <t>Usuario de Microsoft Office:</t>
        </r>
        <r>
          <rPr>
            <sz val="10"/>
            <color indexed="81"/>
            <rFont val="Calibri"/>
            <family val="2"/>
          </rPr>
          <t xml:space="preserve">
Colocar imagen correcta
</t>
        </r>
      </text>
    </comment>
    <comment ref="A671" authorId="0" shapeId="0" xr:uid="{C5139036-BE6C-D542-87A5-5AC9A3F69309}">
      <text>
        <r>
          <rPr>
            <b/>
            <sz val="10"/>
            <color indexed="81"/>
            <rFont val="Calibri"/>
            <family val="2"/>
          </rPr>
          <t>Usuario de Microsoft Office:</t>
        </r>
        <r>
          <rPr>
            <sz val="10"/>
            <color indexed="81"/>
            <rFont val="Calibri"/>
            <family val="2"/>
          </rPr>
          <t xml:space="preserve">
Colocar imagen correcta
</t>
        </r>
      </text>
    </comment>
    <comment ref="A709" authorId="0" shapeId="0" xr:uid="{87107610-BB8C-164B-BB2A-65F24D28F3CA}">
      <text>
        <r>
          <rPr>
            <b/>
            <sz val="10"/>
            <color indexed="81"/>
            <rFont val="Calibri"/>
            <family val="2"/>
          </rPr>
          <t>Usuario de Microsoft Office:</t>
        </r>
        <r>
          <rPr>
            <sz val="10"/>
            <color indexed="81"/>
            <rFont val="Calibri"/>
            <family val="2"/>
          </rPr>
          <t xml:space="preserve">
Colocar imagen correcta
</t>
        </r>
      </text>
    </comment>
    <comment ref="A718" authorId="0" shapeId="0" xr:uid="{DE7819A8-6713-C043-A4FB-B61047E54AD3}">
      <text>
        <r>
          <rPr>
            <b/>
            <sz val="10"/>
            <color indexed="81"/>
            <rFont val="Calibri"/>
            <family val="2"/>
          </rPr>
          <t>Usuario de Microsoft Office:</t>
        </r>
        <r>
          <rPr>
            <sz val="10"/>
            <color indexed="81"/>
            <rFont val="Calibri"/>
            <family val="2"/>
          </rPr>
          <t xml:space="preserve">
Colocar imagen correcta
</t>
        </r>
      </text>
    </comment>
    <comment ref="A727" authorId="0" shapeId="0" xr:uid="{5ED40148-2BBF-1B4F-96D4-7BDEFC1439E1}">
      <text>
        <r>
          <rPr>
            <b/>
            <sz val="10"/>
            <color indexed="81"/>
            <rFont val="Calibri"/>
            <family val="2"/>
          </rPr>
          <t>Usuario de Microsoft Office:</t>
        </r>
        <r>
          <rPr>
            <sz val="10"/>
            <color indexed="81"/>
            <rFont val="Calibri"/>
            <family val="2"/>
          </rPr>
          <t xml:space="preserve">
Colocar imagen correcta
</t>
        </r>
      </text>
    </comment>
    <comment ref="A736" authorId="0" shapeId="0" xr:uid="{9F315DE7-E487-4D49-AEDD-D332E9846DD9}">
      <text>
        <r>
          <rPr>
            <b/>
            <sz val="10"/>
            <color indexed="81"/>
            <rFont val="Calibri"/>
            <family val="2"/>
          </rPr>
          <t>Usuario de Microsoft Office:</t>
        </r>
        <r>
          <rPr>
            <sz val="10"/>
            <color indexed="81"/>
            <rFont val="Calibri"/>
            <family val="2"/>
          </rPr>
          <t xml:space="preserve">
Colocar imagen correcta
</t>
        </r>
      </text>
    </comment>
    <comment ref="A769" authorId="0" shapeId="0" xr:uid="{09AABD9E-E4F4-9442-95D5-F490404F5013}">
      <text>
        <r>
          <rPr>
            <b/>
            <sz val="10"/>
            <color indexed="81"/>
            <rFont val="Calibri"/>
            <family val="2"/>
          </rPr>
          <t>Usuario de Microsoft Office:</t>
        </r>
        <r>
          <rPr>
            <sz val="10"/>
            <color indexed="81"/>
            <rFont val="Calibri"/>
            <family val="2"/>
          </rPr>
          <t xml:space="preserve">
Colocar imagen correcta
</t>
        </r>
      </text>
    </comment>
    <comment ref="A778" authorId="0" shapeId="0" xr:uid="{097AB6CE-81DB-AF47-85E3-CCDCCB550C61}">
      <text>
        <r>
          <rPr>
            <b/>
            <sz val="10"/>
            <color indexed="81"/>
            <rFont val="Calibri"/>
            <family val="2"/>
          </rPr>
          <t>Usuario de Microsoft Office:</t>
        </r>
        <r>
          <rPr>
            <sz val="10"/>
            <color indexed="81"/>
            <rFont val="Calibri"/>
            <family val="2"/>
          </rPr>
          <t xml:space="preserve">
Colocar imagen correcta
</t>
        </r>
      </text>
    </comment>
    <comment ref="A787" authorId="0" shapeId="0" xr:uid="{15BE9DFB-660C-DC40-8321-A491234C10FD}">
      <text>
        <r>
          <rPr>
            <b/>
            <sz val="10"/>
            <color indexed="81"/>
            <rFont val="Calibri"/>
            <family val="2"/>
          </rPr>
          <t>Usuario de Microsoft Office:</t>
        </r>
        <r>
          <rPr>
            <sz val="10"/>
            <color indexed="81"/>
            <rFont val="Calibri"/>
            <family val="2"/>
          </rPr>
          <t xml:space="preserve">
Colocar imagen correcta
</t>
        </r>
      </text>
    </comment>
    <comment ref="A796" authorId="0" shapeId="0" xr:uid="{441FC100-4BE4-4748-89E0-906DAFB067CE}">
      <text>
        <r>
          <rPr>
            <b/>
            <sz val="10"/>
            <color indexed="81"/>
            <rFont val="Calibri"/>
            <family val="2"/>
          </rPr>
          <t>Usuario de Microsoft Office:</t>
        </r>
        <r>
          <rPr>
            <sz val="10"/>
            <color indexed="81"/>
            <rFont val="Calibri"/>
            <family val="2"/>
          </rPr>
          <t xml:space="preserve">
Colocar imagen correcta
</t>
        </r>
      </text>
    </comment>
    <comment ref="A805" authorId="0" shapeId="0" xr:uid="{BF1C6D4B-3F42-684E-905F-F807320FE7BA}">
      <text>
        <r>
          <rPr>
            <b/>
            <sz val="10"/>
            <color indexed="81"/>
            <rFont val="Calibri"/>
            <family val="2"/>
          </rPr>
          <t>Usuario de Microsoft Office:</t>
        </r>
        <r>
          <rPr>
            <sz val="10"/>
            <color indexed="81"/>
            <rFont val="Calibri"/>
            <family val="2"/>
          </rPr>
          <t xml:space="preserve">
Colocar imagen correcta
</t>
        </r>
      </text>
    </comment>
    <comment ref="A814" authorId="0" shapeId="0" xr:uid="{BF56BC63-47FE-D743-845A-C549ED93EE55}">
      <text>
        <r>
          <rPr>
            <b/>
            <sz val="10"/>
            <color indexed="81"/>
            <rFont val="Calibri"/>
            <family val="2"/>
          </rPr>
          <t>Usuario de Microsoft Office:</t>
        </r>
        <r>
          <rPr>
            <sz val="10"/>
            <color indexed="81"/>
            <rFont val="Calibri"/>
            <family val="2"/>
          </rPr>
          <t xml:space="preserve">
Colocar imagen correcta
</t>
        </r>
      </text>
    </comment>
    <comment ref="A1029" authorId="0" shapeId="0" xr:uid="{280847FA-50D5-634E-9186-839C7302D9A2}">
      <text>
        <r>
          <rPr>
            <b/>
            <sz val="10"/>
            <color indexed="81"/>
            <rFont val="Calibri"/>
            <family val="2"/>
          </rPr>
          <t>Usuario de Microsoft Office:</t>
        </r>
        <r>
          <rPr>
            <sz val="10"/>
            <color indexed="81"/>
            <rFont val="Calibri"/>
            <family val="2"/>
          </rPr>
          <t xml:space="preserve">
Colocar imagen correcta
</t>
        </r>
      </text>
    </comment>
    <comment ref="A1038" authorId="0" shapeId="0" xr:uid="{7C2EFCC9-979D-714F-AD07-F16E4A6D89AA}">
      <text>
        <r>
          <rPr>
            <b/>
            <sz val="10"/>
            <color indexed="81"/>
            <rFont val="Calibri"/>
            <family val="2"/>
          </rPr>
          <t>Usuario de Microsoft Office:</t>
        </r>
        <r>
          <rPr>
            <sz val="10"/>
            <color indexed="81"/>
            <rFont val="Calibri"/>
            <family val="2"/>
          </rPr>
          <t xml:space="preserve">
Colocar imagen correcta
</t>
        </r>
      </text>
    </comment>
    <comment ref="A1047" authorId="0" shapeId="0" xr:uid="{8408F9E0-E479-324E-B84A-387C27044734}">
      <text>
        <r>
          <rPr>
            <b/>
            <sz val="10"/>
            <color indexed="81"/>
            <rFont val="Calibri"/>
            <family val="2"/>
          </rPr>
          <t>Usuario de Microsoft Office:</t>
        </r>
        <r>
          <rPr>
            <sz val="10"/>
            <color indexed="81"/>
            <rFont val="Calibri"/>
            <family val="2"/>
          </rPr>
          <t xml:space="preserve">
Colocar imagen correcta
</t>
        </r>
      </text>
    </comment>
    <comment ref="A1056" authorId="0" shapeId="0" xr:uid="{282AD47E-1411-794C-B2D6-0ED439146937}">
      <text>
        <r>
          <rPr>
            <b/>
            <sz val="10"/>
            <color indexed="81"/>
            <rFont val="Calibri"/>
            <family val="2"/>
          </rPr>
          <t>Usuario de Microsoft Office:</t>
        </r>
        <r>
          <rPr>
            <sz val="10"/>
            <color indexed="81"/>
            <rFont val="Calibri"/>
            <family val="2"/>
          </rPr>
          <t xml:space="preserve">
Colocar imagen correcta
</t>
        </r>
      </text>
    </comment>
    <comment ref="A1065" authorId="0" shapeId="0" xr:uid="{24877A8E-3603-E34A-83F2-E786420843D7}">
      <text>
        <r>
          <rPr>
            <b/>
            <sz val="10"/>
            <color indexed="81"/>
            <rFont val="Calibri"/>
            <family val="2"/>
          </rPr>
          <t>Usuario de Microsoft Office:</t>
        </r>
        <r>
          <rPr>
            <sz val="10"/>
            <color indexed="81"/>
            <rFont val="Calibri"/>
            <family val="2"/>
          </rPr>
          <t xml:space="preserve">
Colocar imagen correcta
</t>
        </r>
      </text>
    </comment>
    <comment ref="A1074" authorId="0" shapeId="0" xr:uid="{2C6AA241-88ED-2B4F-9B9F-D323E50B3E7E}">
      <text>
        <r>
          <rPr>
            <b/>
            <sz val="10"/>
            <color indexed="81"/>
            <rFont val="Calibri"/>
            <family val="2"/>
          </rPr>
          <t>Usuario de Microsoft Office:</t>
        </r>
        <r>
          <rPr>
            <sz val="10"/>
            <color indexed="81"/>
            <rFont val="Calibri"/>
            <family val="2"/>
          </rPr>
          <t xml:space="preserve">
Colocar imagen correcta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1"/>
        </ext>
      </extLst>
    </bk>
    <bk>
      <extLst>
        <ext uri="{3e2802c4-a4d2-4d8b-9148-e3be6c30e623}">
          <xlrd:rvb i="2"/>
        </ext>
      </extLst>
    </bk>
    <bk>
      <extLst>
        <ext uri="{3e2802c4-a4d2-4d8b-9148-e3be6c30e623}">
          <xlrd:rvb i="13"/>
        </ext>
      </extLst>
    </bk>
    <bk>
      <extLst>
        <ext uri="{3e2802c4-a4d2-4d8b-9148-e3be6c30e623}">
          <xlrd:rvb i="36"/>
        </ext>
      </extLst>
    </bk>
    <bk>
      <extLst>
        <ext uri="{3e2802c4-a4d2-4d8b-9148-e3be6c30e623}">
          <xlrd:rvb i="48"/>
        </ext>
      </extLst>
    </bk>
    <bk>
      <extLst>
        <ext uri="{3e2802c4-a4d2-4d8b-9148-e3be6c30e623}">
          <xlrd:rvb i="61"/>
        </ext>
      </extLst>
    </bk>
    <bk>
      <extLst>
        <ext uri="{3e2802c4-a4d2-4d8b-9148-e3be6c30e623}">
          <xlrd:rvb i="73"/>
        </ext>
      </extLst>
    </bk>
    <bk>
      <extLst>
        <ext uri="{3e2802c4-a4d2-4d8b-9148-e3be6c30e623}">
          <xlrd:rvb i="86"/>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<sst xmlns="http://schemas.openxmlformats.org/spreadsheetml/2006/main" count="6957" uniqueCount="2892">
  <si>
    <t xml:space="preserve">COTIZACION #  </t>
  </si>
  <si>
    <t>400-19383</t>
  </si>
  <si>
    <t xml:space="preserve">PROYECTO:   </t>
  </si>
  <si>
    <t>Nombre:</t>
  </si>
  <si>
    <t>Correo:</t>
  </si>
  <si>
    <t>Telefono:</t>
  </si>
  <si>
    <t>Direccion:</t>
  </si>
  <si>
    <t>Razon Social:</t>
  </si>
  <si>
    <t xml:space="preserve">CÓDIGO </t>
  </si>
  <si>
    <t xml:space="preserve">IMAGEN </t>
  </si>
  <si>
    <t>DESCRIPCIÓN</t>
  </si>
  <si>
    <t>MEDIDAS</t>
  </si>
  <si>
    <t>CANT.</t>
  </si>
  <si>
    <t>P. UNIT</t>
  </si>
  <si>
    <t>% DESC.</t>
  </si>
  <si>
    <t>DESCUENTO</t>
  </si>
  <si>
    <t>SUBTOTAL</t>
  </si>
  <si>
    <t xml:space="preserve">TOTAL </t>
  </si>
  <si>
    <t>SUBTOTAL:</t>
  </si>
  <si>
    <t>COSTO DE FLETE:</t>
  </si>
  <si>
    <t>IVA:</t>
  </si>
  <si>
    <t>TOTAL:</t>
  </si>
  <si>
    <r>
      <rPr>
        <b/>
        <sz val="14"/>
        <color theme="2" tint="-0.749992370372631"/>
        <rFont val="Roboto"/>
      </rPr>
      <t xml:space="preserve">   SHOWROOM </t>
    </r>
    <r>
      <rPr>
        <b/>
        <sz val="12"/>
        <color theme="2" tint="-0.749992370372631"/>
        <rFont val="Roboto"/>
      </rPr>
      <t xml:space="preserve">  Av. México No. 2501,  Vallarta Norte,  C.P. 44690,   Guadalajara Jal </t>
    </r>
  </si>
  <si>
    <t>WWW.MOBILITI.MX</t>
  </si>
  <si>
    <t>CONDICIONES</t>
  </si>
  <si>
    <t>1) CONDICIONES COMERCIALES</t>
  </si>
  <si>
    <r>
      <rPr>
        <b/>
        <sz val="14"/>
        <color rgb="FF808080"/>
        <rFont val="Roboto"/>
      </rPr>
      <t xml:space="preserve">a. Esta cotización se encuentra en </t>
    </r>
    <r>
      <rPr>
        <b/>
        <u/>
        <sz val="14"/>
        <color rgb="FF119FFF"/>
        <rFont val="Roboto"/>
      </rPr>
      <t xml:space="preserve">Dolares estadonidenses  USD </t>
    </r>
    <r>
      <rPr>
        <b/>
        <u/>
        <sz val="14"/>
        <color rgb="FF808080"/>
        <rFont val="Roboto"/>
      </rPr>
      <t>.</t>
    </r>
    <r>
      <rPr>
        <b/>
        <sz val="14"/>
        <color rgb="FF808080"/>
        <rFont val="Roboto"/>
      </rPr>
      <t xml:space="preserve"> En caso de que el pago se efectúe en una moneda diferente a la de este documento, se tomará como referencia el tipo de cambio bancario.</t>
    </r>
  </si>
  <si>
    <t>b. Las cantidades mencionadas en esta cotización están calculadas sobre las tarifas arancelarias que se encuentran vigentes a la fecha de este documento. Dichas cantidades están sujetas a cambio conforme a actualizaciones que pueda haber en dichas tarifas.</t>
  </si>
  <si>
    <t>c. Los precios otorgados están basados en la compra del proyecto completo y la entrega en una sola etapa. En caso de requerir más de una entrega o las cantidades o artículos de esta cotización sean cambiados, los precios y descuentos mencionados anteriormente pueden variar.  </t>
  </si>
  <si>
    <r>
      <t>d. Las condiciones de pago son: 1-</t>
    </r>
    <r>
      <rPr>
        <b/>
        <sz val="14"/>
        <color rgb="FF119FFF"/>
        <rFont val="Roboto"/>
      </rPr>
      <t xml:space="preserve"> </t>
    </r>
    <r>
      <rPr>
        <b/>
        <u/>
        <sz val="14"/>
        <color rgb="FF119FFF"/>
        <rFont val="Roboto"/>
      </rPr>
      <t>Pago 60% Anticipo + 20% Contra Aviso de Embarque + 20% Contra Entrega.</t>
    </r>
  </si>
  <si>
    <t>e. En caso de que no se cumplan las condiciones de pago anteriormente mencionadas, se cobrará el 3% sobre el saldo total de esta cotización por cada mes de atraso o fracción. </t>
  </si>
  <si>
    <t>f. En caso de que, por motivos ajenos a Espacios Corporativos y de Diseño Jofe, SA de CV, no pueda ser entregado el producto de un proyecto, esto no limita el cobro del mismo. En el caso de que se entreguen dañados uno o más productos o componentes de los mismos, por transporte, manejo, instalación, defecto de fábrica, o bien por error de especificación imputable a nuestros representantes, se procederá a reparar dichos daños o a solicitar sus reposiciones. Sin embargo, esto no será motivo de retención de pago, únicamente podrá quedar pendiente el monto correspondiente al valor de esos productos y/o partes dañadas o faltantes.    </t>
  </si>
  <si>
    <t>2) PLAZO DE ENTREGA</t>
  </si>
  <si>
    <r>
      <rPr>
        <b/>
        <sz val="14"/>
        <color rgb="FF808080"/>
        <rFont val="Roboto"/>
      </rPr>
      <t>a. El plazo de entrega, en sitio, del producto mencionado en esta cotización es de</t>
    </r>
    <r>
      <rPr>
        <b/>
        <u/>
        <sz val="14"/>
        <color rgb="FFBE2066"/>
        <rFont val="Roboto"/>
      </rPr>
      <t xml:space="preserve"> </t>
    </r>
    <r>
      <rPr>
        <b/>
        <u/>
        <sz val="14"/>
        <color rgb="FF119FFF"/>
        <rFont val="Roboto"/>
      </rPr>
      <t xml:space="preserve">  12 Semanas habiles despues de recibir anticipo y cotizacion firmada de Vobo con terminados Según Existencias</t>
    </r>
  </si>
  <si>
    <t>b. Para que Espacios Corporativos y de Diseño Jofe, SA de CV, procese un pedido, se requieren del cliente los siguientes documentos firmados: orden de compra oficial o contrato, planos del layout (si aplica), presentación (si aplica), cotización con acabados definidos por el cliente, políticas de garantías y que se cumplan las condiciones de pago iniciales.</t>
  </si>
  <si>
    <t>c. Los plazos de entrega de nuestros productos dependen del volumen de producción de las plantas de fabricación, es por esto que pueden variar sin previo aviso. </t>
  </si>
  <si>
    <t>d. Los plazos de entrega mencionados anteriormente se calculan a partir de que el cliente cumpla con todos los requerimientos mencionados en el inciso 2-b.</t>
  </si>
  <si>
    <t>3) GESTIÓN DEL PROYECTO</t>
  </si>
  <si>
    <r>
      <rPr>
        <b/>
        <sz val="14"/>
        <color theme="0" tint="-0.499984740745262"/>
        <rFont val="Roboto"/>
      </rPr>
      <t xml:space="preserve">a. Los precios por concepto de envío e instalación establecidos en esta cotización tienen como destino de entrega en </t>
    </r>
    <r>
      <rPr>
        <b/>
        <u/>
        <sz val="14"/>
        <color rgb="FF119FFF"/>
        <rFont val="Roboto"/>
      </rPr>
      <t>Guadalajara, Jal</t>
    </r>
  </si>
  <si>
    <t xml:space="preserve">b. Esta cotización incluye los servicios de consultoría en espacios laborales, diseño de configuración de mobiliario y acabados, logística de transporte, descarga e instalación con supervisión. Cualquier servicio extra requerido por el cliente, podrá generar un costo extra. 
</t>
  </si>
  <si>
    <t>c. El concepto mencionado de envío e instalación contempla un horario de Lunes a Viernes de 8:00 a 18:00 horas. En caso de requerir instalaciones en horarios diferentes a los mencionados, las cantidades podrán variar .</t>
  </si>
  <si>
    <t xml:space="preserve">d. El concepto mencionado de envío e instalación contempla el traslado de la mercancía, su descarga e instalación en el sitio previamente estipulado en esta cotización y/o en el plano firmado mencionado en el inciso 2-b. Cualquier otra maniobra requerida por el cliente generará un costo extra. 
</t>
  </si>
  <si>
    <t xml:space="preserve">e. En caso de que se requiera un reacomodo o reconfiguración de mobiliario ya instalado, esto causará costos extra por concepto de horas necesarias para su realización más el costo del material necesario para ejecutarlo (si aplica). 
</t>
  </si>
  <si>
    <t>f. La programación de la instalación está sujeta a que las condiciones de pago se encuentren al corriente y que la obra se encuentre en las condiciones mencionadas en el inciso 4-b. De lo contrario, esto puede ocasionar cargos por concepto de almacenaje de mercancía, mencionados posteriormente en el inciso 4-a.</t>
  </si>
  <si>
    <t>4) ATRASOS DE OBRA</t>
  </si>
  <si>
    <t>a. Se cobrará 4% del valor total del proyecto al mes por concepto de almacenaje de mercancía, a partir de la fecha pactada de entrega de dicha mercancía. Este costo deberá ser liquidado para poder reprogramar la instalación del mobiliario. </t>
  </si>
  <si>
    <t>b. Nuestra instalación de mobiliario depende de que los demás contratistas hayan finalizado sus trabajos en la obra al 100%. En caso de que el cliente solicite la entrega de mobiliario sin estar lista la obra, este deberá firmar previamente un contrato de renuncia a sus derechos a garantías sobre el mobiliario instalado en dichas condiciones (el cliente se hace responsable de daños ocasionados a mobiliario instalado en las condiciones mencionadas anteriormente). </t>
  </si>
  <si>
    <t>5) CANCELACIONES</t>
  </si>
  <si>
    <t>a. Una vez procesado un pedido, no se aceptan cambios ni cancelaciones del mismo.</t>
  </si>
  <si>
    <t>6) GARANTÍAS.</t>
  </si>
  <si>
    <t xml:space="preserve">a. Se entregará un paquete de pólizas de garantías. </t>
  </si>
  <si>
    <t>b. Todo producto de garantía se procesa como un pedido standard ante nuestros proveedores. Es por esto que sus tiempos de entrega son los mismos que se manejan para cualquier proyecto y estos dependerán de los volúmenes de producción que tengan al momento.</t>
  </si>
  <si>
    <t>c. El tiempo de entrega de cualquier garantía comienza a correr a partir de que esa garantía es confirmada por escrito por Espacios Corporativos y de Diseño Jofe, SA de CV. </t>
  </si>
  <si>
    <t>7) VIGENCIA</t>
  </si>
  <si>
    <t xml:space="preserve">a. Esta cotización tiene una vigencia de 20 días hábiles a partir de la fecha mencionada en el encabezado de la misma.        </t>
  </si>
  <si>
    <t>8) NOTAS IMPORTANTES</t>
  </si>
  <si>
    <t>a. No ejecutamos ningún trabajo de obra civil, mecánico o eléctrico; estos trabajos son bajo costo y supervisión de personal autorizado por el cliente.</t>
  </si>
  <si>
    <t>b. No contamos con stock de producto, debido a que todo proyecto se fabrica de manera personalizada.</t>
  </si>
  <si>
    <t>c. Al recibir los documentos mencionados en el inciso 2-b, queda entendido que el cliente acepta incondicionalmente las presentes condiciones de venta y garantías. Renunciando este a cualquier tipo de reclamo que no esté estipulado en este documento.</t>
  </si>
  <si>
    <t>NOMBRE, FIRMA Y FECHA DE AUTORIZACIÓN DEL CLIENTE</t>
  </si>
  <si>
    <t>NOMBRE DE EJECUTIVO DE VENTAS</t>
  </si>
  <si>
    <t>SELECCIONAR SI LA COTIZACIÓN ESTARÁ EN MXN O USD</t>
  </si>
  <si>
    <t>Estrategia Descuentos vs GP</t>
  </si>
  <si>
    <t>PRECIO CLIENTE O INTERMEDIARIO CUANDO APLIQUE</t>
  </si>
  <si>
    <t>BUSCAR QUE SIEMPRE ESTE "OK"</t>
  </si>
  <si>
    <t>Precio TOTAL de Venta</t>
  </si>
  <si>
    <t>DÓLARES</t>
  </si>
  <si>
    <t>PRIMER PRECIO CARÁTULA</t>
  </si>
  <si>
    <t>Descuento:</t>
  </si>
  <si>
    <t>OJO: BUSCAR EL NO DAR EL MÁXIMO DESCUENTO DE INICIO PARA TENER PODER DE NEGOCIACIÓN</t>
  </si>
  <si>
    <t>Subtotal:</t>
  </si>
  <si>
    <t>GP COMERCIAL DE ESTA SECCIÓN</t>
  </si>
  <si>
    <t>Lugar de entrega:</t>
  </si>
  <si>
    <r>
      <t xml:space="preserve">Instrucciones: Llenar SOLAMENTE las celdas en </t>
    </r>
    <r>
      <rPr>
        <b/>
        <sz val="12"/>
        <color rgb="FFFFC000"/>
        <rFont val="Calibri"/>
        <family val="2"/>
        <scheme val="minor"/>
      </rPr>
      <t>AMARILLO</t>
    </r>
    <r>
      <rPr>
        <b/>
        <sz val="12"/>
        <color rgb="FF535343"/>
        <rFont val="Calibri"/>
        <family val="2"/>
        <scheme val="minor"/>
      </rPr>
      <t xml:space="preserve"> que apliquen.</t>
    </r>
  </si>
  <si>
    <t>Intermediario</t>
  </si>
  <si>
    <t>NA</t>
  </si>
  <si>
    <t>Tipo de Moneda a Cotizar</t>
  </si>
  <si>
    <t>Código de Producto</t>
  </si>
  <si>
    <t>Producto</t>
  </si>
  <si>
    <t>Proveedor</t>
  </si>
  <si>
    <t>Código de Proveedor</t>
  </si>
  <si>
    <t>Cantidad</t>
  </si>
  <si>
    <t>CÁLCULO COSTO</t>
  </si>
  <si>
    <t>PRECIO DE VENTA</t>
  </si>
  <si>
    <t>Descuento Proveedor</t>
  </si>
  <si>
    <t>Costo Unitario</t>
  </si>
  <si>
    <t>M3</t>
  </si>
  <si>
    <t>M3 TOTALES</t>
  </si>
  <si>
    <t>Costo Unitario Real</t>
  </si>
  <si>
    <t>Costo Total</t>
  </si>
  <si>
    <t>% Margen</t>
  </si>
  <si>
    <t>Región</t>
  </si>
  <si>
    <t>Flete</t>
  </si>
  <si>
    <t>Instalación</t>
  </si>
  <si>
    <t>Flete + Instalación</t>
  </si>
  <si>
    <t>Precio Unitario de Lista (Carátula)</t>
  </si>
  <si>
    <t>Precio Lista</t>
  </si>
  <si>
    <t>Descuento Máximo</t>
  </si>
  <si>
    <t>Descuento Carátula</t>
  </si>
  <si>
    <t>Precio Descontado</t>
  </si>
  <si>
    <t xml:space="preserve">Precio Final c/ Descuento </t>
  </si>
  <si>
    <t>Precio Total Comercial</t>
  </si>
  <si>
    <t>Descuento Carátula Cliente Final</t>
  </si>
  <si>
    <t>Precio Cliente con Ajuste</t>
  </si>
  <si>
    <t>Precio Total Proyecto</t>
  </si>
  <si>
    <t>GP COMERCIAL</t>
  </si>
  <si>
    <t>NOTA: ESTE ES EL SUBTOTAL ANTES DE FLETE, INSTALACIÓN E IVA</t>
  </si>
  <si>
    <t>Dólares</t>
  </si>
  <si>
    <t>Sección 1 - NOMBRE</t>
  </si>
  <si>
    <t>TABLA DE ESQUEMA COMISION INTERMEDIARIO</t>
  </si>
  <si>
    <t>Precio de Venta Base</t>
  </si>
  <si>
    <t>Precio de Venta Final</t>
  </si>
  <si>
    <t>Monto Comisión</t>
  </si>
  <si>
    <t>% Resultante</t>
  </si>
  <si>
    <t>20% de comisión</t>
  </si>
  <si>
    <t>Subtotales Sección 1</t>
  </si>
  <si>
    <t xml:space="preserve"> </t>
  </si>
  <si>
    <t>Sección 2 - NOMBRE</t>
  </si>
  <si>
    <t>Subtotales Sección 2</t>
  </si>
  <si>
    <t>Sección 3 - NOMBRE</t>
  </si>
  <si>
    <t>Subtotales Sección 3</t>
  </si>
  <si>
    <t>Sección 4 - NOMBRE</t>
  </si>
  <si>
    <t>Subtotales Sección 4</t>
  </si>
  <si>
    <t>Sección 5 - NOMBRE</t>
  </si>
  <si>
    <t>Subtotales Sección 5</t>
  </si>
  <si>
    <t>Sección 6 - NOMBRE</t>
  </si>
  <si>
    <t>Subtotales Sección 6</t>
  </si>
  <si>
    <t>Sección 7 - NOMBRE</t>
  </si>
  <si>
    <t>Subtotales Sección 7</t>
  </si>
  <si>
    <t>Sección 8 - NOMBRE</t>
  </si>
  <si>
    <t>Subtotales Sección 8</t>
  </si>
  <si>
    <t>Sección 9 - NOMBRE</t>
  </si>
  <si>
    <t>Subtotales Sección 9</t>
  </si>
  <si>
    <t>Sección 10 - NOMBRE</t>
  </si>
  <si>
    <t>Subtotales Sección 10</t>
  </si>
  <si>
    <t>Sección 11 - NOMBRE</t>
  </si>
  <si>
    <t>Subtotales Sección 11</t>
  </si>
  <si>
    <t>Sección 12 - NOMBRE</t>
  </si>
  <si>
    <t>Subtotales Sección 12</t>
  </si>
  <si>
    <t>Sección 13 - NOMBRE</t>
  </si>
  <si>
    <t>Subtotales Sección 13</t>
  </si>
  <si>
    <t>Sección 14 - NOMBRE</t>
  </si>
  <si>
    <t>Subtotales Sección 14</t>
  </si>
  <si>
    <t>Sección 15 - NOMBRE</t>
  </si>
  <si>
    <t>Subtotales Sección 15</t>
  </si>
  <si>
    <t>Sección 16 - NOMBRE</t>
  </si>
  <si>
    <t>Subtotales Sección 16</t>
  </si>
  <si>
    <t>TOTAL PIEZAS</t>
  </si>
  <si>
    <t>PRECIO TOTAL DE VENTA BASE</t>
  </si>
  <si>
    <t>PRECIO TOTAL INTERMEDIARIO / CLIENTE</t>
  </si>
  <si>
    <t>PRECIO TOTAL CLIENTE</t>
  </si>
  <si>
    <t>MAXIMOS</t>
  </si>
  <si>
    <t>Sunon Inc</t>
  </si>
  <si>
    <t>DESCUENTOS MÁXIMOS POR PROVEEDOR</t>
  </si>
  <si>
    <t>Alma - Exterior</t>
  </si>
  <si>
    <t>Yabo - Hotelería</t>
  </si>
  <si>
    <t>OSJ - Medical</t>
  </si>
  <si>
    <t>Seezo - Home</t>
  </si>
  <si>
    <t>A&amp;D - Home</t>
  </si>
  <si>
    <t>Encore Alfombras Hoteleria Asia</t>
  </si>
  <si>
    <t>Zhong Xian - Leds</t>
  </si>
  <si>
    <t>Tarkett Europa</t>
  </si>
  <si>
    <t>2tec2</t>
  </si>
  <si>
    <t>Balsan Europa</t>
  </si>
  <si>
    <t>Armstrong Pisos USA</t>
  </si>
  <si>
    <t>Tarkett USA</t>
  </si>
  <si>
    <t>Tarkett Brasil</t>
  </si>
  <si>
    <t>RESPETAR DESCUENTOS MÁXIMOS</t>
  </si>
  <si>
    <t>Tarkett MX</t>
  </si>
  <si>
    <t>Jome</t>
  </si>
  <si>
    <t>Offiho</t>
  </si>
  <si>
    <t>Lumbro</t>
  </si>
  <si>
    <t>Sunon Mty</t>
  </si>
  <si>
    <t>Conceptos Sofas</t>
  </si>
  <si>
    <t>Lauco Sofas</t>
  </si>
  <si>
    <t>CR Global - Mesas Ajustables</t>
  </si>
  <si>
    <t>Vandesk</t>
  </si>
  <si>
    <t>Mamparas Tela</t>
  </si>
  <si>
    <t>Mampara Cristales</t>
  </si>
  <si>
    <t>Herrajes</t>
  </si>
  <si>
    <t>MetalWork</t>
  </si>
  <si>
    <t>Requiez</t>
  </si>
  <si>
    <t>Labenze</t>
  </si>
  <si>
    <t>Infinity</t>
  </si>
  <si>
    <t>Proveedor Externo</t>
  </si>
  <si>
    <t>Estrategia Comercial</t>
  </si>
  <si>
    <t>Instrucciones: Llenar SOLAMENTE las celdas en AMARILLO que apliquen.</t>
  </si>
  <si>
    <t>MONEDA (USD o MXN)</t>
  </si>
  <si>
    <t>usd</t>
  </si>
  <si>
    <t>PLM Y COSTOS DE PRODUCTO POR PROVEEDOR</t>
  </si>
  <si>
    <t>PROVEEDOR</t>
  </si>
  <si>
    <t>COSTO PRODUCTO</t>
  </si>
  <si>
    <t>SUNON INC</t>
  </si>
  <si>
    <t>ALMA - EXTERIOR</t>
  </si>
  <si>
    <t>YABO - HOTELERÍA</t>
  </si>
  <si>
    <t>OSJ - MEDICAL</t>
  </si>
  <si>
    <t>SEEZO - HOME</t>
  </si>
  <si>
    <t>A&amp;D - HOME</t>
  </si>
  <si>
    <t>ENCORE ALFOMBRAS HOTELERÍA ASIA</t>
  </si>
  <si>
    <t>ZHONG XIAN - LEDS</t>
  </si>
  <si>
    <t>TARKETT EUROPA</t>
  </si>
  <si>
    <t>2TEC2</t>
  </si>
  <si>
    <t>BALSAN EUROPA</t>
  </si>
  <si>
    <t>ARMSTRONG PISOS USA</t>
  </si>
  <si>
    <t>TARKETT USA</t>
  </si>
  <si>
    <t>TARKETT BRASIL</t>
  </si>
  <si>
    <t>TARKETT MX</t>
  </si>
  <si>
    <t>JOME</t>
  </si>
  <si>
    <t>OFFIHO</t>
  </si>
  <si>
    <t>LUMBRO</t>
  </si>
  <si>
    <t>SUNON MTY</t>
  </si>
  <si>
    <t>DEFINIR COSTOS BIEN HECHOS</t>
  </si>
  <si>
    <t>CONCEPTOS SOFAS</t>
  </si>
  <si>
    <t>BUSCAR FACILIDAD CON VENTAS</t>
  </si>
  <si>
    <t>LAUCO SOFAS</t>
  </si>
  <si>
    <t>CR GLOBAL - MESAS AJUSTABLES</t>
  </si>
  <si>
    <t>VANDESK</t>
  </si>
  <si>
    <t>MAMPARAS TELAS</t>
  </si>
  <si>
    <t>MAMPARAS CRISTALES</t>
  </si>
  <si>
    <t>HERRAJES</t>
  </si>
  <si>
    <t>METALWORK</t>
  </si>
  <si>
    <t>REQUIEZ</t>
  </si>
  <si>
    <t>LABENZE</t>
  </si>
  <si>
    <t>INFINITY</t>
  </si>
  <si>
    <t>PROVEEDOR EXTERNO</t>
  </si>
  <si>
    <t>COSTO DE CUSTOMER EXPERIENCE</t>
  </si>
  <si>
    <t>Costo de mercancía de muestra (con importación)</t>
  </si>
  <si>
    <t>Costo de envío e instalación de muestra /préstamos</t>
  </si>
  <si>
    <t>Costos de representacion (vuelos, hoteles, comidas)</t>
  </si>
  <si>
    <t>Costo de marketing (termos, libretas)</t>
  </si>
  <si>
    <t>Costo de gastos de representación</t>
  </si>
  <si>
    <t>Costos de otros gastos</t>
  </si>
  <si>
    <t>TOTAL COSTO DE MOCKUP</t>
  </si>
  <si>
    <t>COSTO DE PROYECTOS</t>
  </si>
  <si>
    <t>Para usar MXN, dejar en 0 los USD</t>
  </si>
  <si>
    <t>USD</t>
  </si>
  <si>
    <t>MXN</t>
  </si>
  <si>
    <t>Costo de Diseño (x Hora)</t>
  </si>
  <si>
    <t xml:space="preserve">Costo m3 Dylon / General </t>
  </si>
  <si>
    <t>Horas de Diseño</t>
  </si>
  <si>
    <t>Costo m3 AA / General</t>
  </si>
  <si>
    <t>Costo</t>
  </si>
  <si>
    <t>M3  Proyecto</t>
  </si>
  <si>
    <t>TOTAL COSTO DE PROYECTOS</t>
  </si>
  <si>
    <t>ENVÍO E INSTALACIÓN</t>
  </si>
  <si>
    <t>Precio Venta Con IVA:</t>
  </si>
  <si>
    <t>Para ingresar cantidad específica en $, dejar porcentaje en 0</t>
  </si>
  <si>
    <t>Producto Sunon</t>
  </si>
  <si>
    <t>Porcentaje Cliente</t>
  </si>
  <si>
    <t>Producto Jome</t>
  </si>
  <si>
    <t>Porcentaje Asignado</t>
  </si>
  <si>
    <t>Producto Lumbro</t>
  </si>
  <si>
    <t>Precio Cliente</t>
  </si>
  <si>
    <t>Producto Me-Work</t>
  </si>
  <si>
    <t>Precio Asignado</t>
  </si>
  <si>
    <t>Impuestos 25% IGI</t>
  </si>
  <si>
    <t>IVA 16%</t>
  </si>
  <si>
    <t>TOTALES EN COTIZACIÓN</t>
  </si>
  <si>
    <t>Imp 25% Valor Comercial 7%</t>
  </si>
  <si>
    <t>ENVÍO E INSTALACIÓN (EN COTI)</t>
  </si>
  <si>
    <t>Flete Maritimo Con IVA</t>
  </si>
  <si>
    <t>Variables UVA, Maniobras, Almacenajes</t>
  </si>
  <si>
    <t>IVA</t>
  </si>
  <si>
    <t>Forwarder 30%</t>
  </si>
  <si>
    <t>TOTAL</t>
  </si>
  <si>
    <t>Agente Aduanal 10%</t>
  </si>
  <si>
    <t>Costo 6%</t>
  </si>
  <si>
    <t>COSTO FINANCIERO</t>
  </si>
  <si>
    <t>Costo Meses Sin Intereses</t>
  </si>
  <si>
    <t>Fianza</t>
  </si>
  <si>
    <t xml:space="preserve">Costo Fijo </t>
  </si>
  <si>
    <t>¿Lleva fianza? (si/no)</t>
  </si>
  <si>
    <t>N0</t>
  </si>
  <si>
    <t>Utilidad</t>
  </si>
  <si>
    <t>Monto de fianza (calculado al monto de anticipo)</t>
  </si>
  <si>
    <t>Flete e Instalacion</t>
  </si>
  <si>
    <t>Semanas de fianza (calculado a último pago)</t>
  </si>
  <si>
    <t>Total Gastos</t>
  </si>
  <si>
    <t>Costo de Fianza</t>
  </si>
  <si>
    <t>Utilidad Con IVA</t>
  </si>
  <si>
    <t>Pagos Diferidos</t>
  </si>
  <si>
    <t>Utilidad Sin IVA</t>
  </si>
  <si>
    <t>Pago 1</t>
  </si>
  <si>
    <t>GOP</t>
  </si>
  <si>
    <t>Porcentaje</t>
  </si>
  <si>
    <t>Semanas Post OC</t>
  </si>
  <si>
    <t>Costo:</t>
  </si>
  <si>
    <t>Pago 2</t>
  </si>
  <si>
    <t>Pago 3</t>
  </si>
  <si>
    <t>Costo Por Pagos Diferidos</t>
  </si>
  <si>
    <t>TOTAL COSTO FINANCIERO</t>
  </si>
  <si>
    <t>COSTO DE COMISIONES EXTERNAS</t>
  </si>
  <si>
    <t>¿A quién se le debe de pagar comisión externa del proyecto?</t>
  </si>
  <si>
    <t>SI</t>
  </si>
  <si>
    <t>Porcentaje de comisión (sobre monto de venta)</t>
  </si>
  <si>
    <t>TOTAL COSTO DE COMISIONES EXTERNAS</t>
  </si>
  <si>
    <t>COSTO TOTAL</t>
  </si>
  <si>
    <t>PRECIO DE VENTA TOTAL</t>
  </si>
  <si>
    <t>% DE MARGEN Y UTILIDAD DE PROYECTO</t>
  </si>
  <si>
    <t>MARGEN BRUTO (GP COMERCIAL)</t>
  </si>
  <si>
    <t>UTILIDAD OPERATIVA</t>
  </si>
  <si>
    <t>GOP COMISIONABLE</t>
  </si>
  <si>
    <t>COMISIÓN ESTIMADA</t>
  </si>
  <si>
    <t>VENTAS</t>
  </si>
  <si>
    <t>APLICACIONES</t>
  </si>
  <si>
    <t xml:space="preserve">FLETE </t>
  </si>
  <si>
    <t>FLETE P/ PRODUCTO</t>
  </si>
  <si>
    <t>INSTALACIÓN P/ PRODUCTO</t>
  </si>
  <si>
    <t>-&gt;</t>
  </si>
  <si>
    <t>Norte</t>
  </si>
  <si>
    <t>PRODUCTO</t>
  </si>
  <si>
    <t>FACTOR</t>
  </si>
  <si>
    <t>COSTO A SUMAR EN PRECIO</t>
  </si>
  <si>
    <t>NORTE</t>
  </si>
  <si>
    <t>Silla</t>
  </si>
  <si>
    <t>Occidente</t>
  </si>
  <si>
    <t>Mesas de Apoyo</t>
  </si>
  <si>
    <t>CENTRO</t>
  </si>
  <si>
    <t>Escritorios</t>
  </si>
  <si>
    <t>Sillones</t>
  </si>
  <si>
    <t>Mesas de Juntas</t>
  </si>
  <si>
    <t>Sur</t>
  </si>
  <si>
    <t>Librero - Locker - Gabinete</t>
  </si>
  <si>
    <t>SUR</t>
  </si>
  <si>
    <t>Archiveros Moviles y Fijos</t>
  </si>
  <si>
    <t>Phonebooths</t>
  </si>
  <si>
    <t>OCCIDENTE</t>
  </si>
  <si>
    <t>Multicontactos</t>
  </si>
  <si>
    <t>Terminados</t>
  </si>
  <si>
    <t>Centro</t>
  </si>
  <si>
    <t>CANTIDAD TOTAL DE MUEBLES</t>
  </si>
  <si>
    <t>FLETE A AÑADIR P/PRODUCTO</t>
  </si>
  <si>
    <t>FACTOR TOTAL</t>
  </si>
  <si>
    <t>CELDAS MODIFICABLES</t>
  </si>
  <si>
    <t>REGIONES</t>
  </si>
  <si>
    <t>SELECCIONAR EL FLETE A LA ZONA MÁS CERCANA / CANTIDAD DE MUEBLES</t>
  </si>
  <si>
    <t>MONEDA</t>
  </si>
  <si>
    <t>Pesos</t>
  </si>
  <si>
    <t>EMPRESA</t>
  </si>
  <si>
    <t>CLAVE</t>
  </si>
  <si>
    <t>MARGEN EXTRA</t>
  </si>
  <si>
    <t>CATEGORÍA</t>
  </si>
  <si>
    <t>P00500</t>
  </si>
  <si>
    <t>Importado</t>
  </si>
  <si>
    <t>SUNON TECHNOLOGY CO,LTD</t>
  </si>
  <si>
    <t>P00172</t>
  </si>
  <si>
    <t>ALMA MANUFACTURING COMPANY LIMITED</t>
  </si>
  <si>
    <t>P00173</t>
  </si>
  <si>
    <t>P00180</t>
  </si>
  <si>
    <t>P00181</t>
  </si>
  <si>
    <t>P00182</t>
  </si>
  <si>
    <t>P00186</t>
  </si>
  <si>
    <t>PRODUCTO ASIATICO, SI CONTIENE IGI</t>
  </si>
  <si>
    <t>P00187</t>
  </si>
  <si>
    <t>ZHONG XIAN BEJXIN</t>
  </si>
  <si>
    <t>P00339</t>
  </si>
  <si>
    <t xml:space="preserve">TARKETT </t>
  </si>
  <si>
    <t>P00183</t>
  </si>
  <si>
    <t>PRODUCT EUROPEO DE BÉLGICA, TIENE TLC</t>
  </si>
  <si>
    <t>P00184</t>
  </si>
  <si>
    <t>P00185</t>
  </si>
  <si>
    <t>PRODUCTO ESTADOUNIDENSE, NAFTA</t>
  </si>
  <si>
    <t>P00713</t>
  </si>
  <si>
    <t>TARKETT</t>
  </si>
  <si>
    <t>P00714</t>
  </si>
  <si>
    <t>P00715</t>
  </si>
  <si>
    <t>Nacional</t>
  </si>
  <si>
    <t>P00209</t>
  </si>
  <si>
    <t>GRUPO INDUSTRIAL JOME SA DE CV</t>
  </si>
  <si>
    <t>P00131</t>
  </si>
  <si>
    <t>OFFIHO, SA DE CV</t>
  </si>
  <si>
    <t>P00251</t>
  </si>
  <si>
    <t xml:space="preserve">LUMBRO </t>
  </si>
  <si>
    <t>P00741</t>
  </si>
  <si>
    <t>CREACION SOLUCIONES INTELIGENTES SA DE CV</t>
  </si>
  <si>
    <t>P00176</t>
  </si>
  <si>
    <t>OSCAR HERNANDEZ</t>
  </si>
  <si>
    <t>P00375</t>
  </si>
  <si>
    <t xml:space="preserve">GUSTAVO </t>
  </si>
  <si>
    <t>P00376</t>
  </si>
  <si>
    <t>P00709</t>
  </si>
  <si>
    <t>GERARDO JOSE MESTRE GONZALEZ</t>
  </si>
  <si>
    <t>P00455</t>
  </si>
  <si>
    <t>SANTECO / NVA. AVENIDA</t>
  </si>
  <si>
    <t>P00188</t>
  </si>
  <si>
    <t>VIDRIOS ZAPOPAN</t>
  </si>
  <si>
    <t>P00354</t>
  </si>
  <si>
    <t>LUIS ENRIQUE CHAIREZ</t>
  </si>
  <si>
    <t>P00143</t>
  </si>
  <si>
    <t>METAL WORK INTERNACIONAL</t>
  </si>
  <si>
    <t>P00128</t>
  </si>
  <si>
    <t>GRUPO REQUIEZ SA DE CV</t>
  </si>
  <si>
    <t>P00128-1</t>
  </si>
  <si>
    <t>P00128-2</t>
  </si>
  <si>
    <t>P00539</t>
  </si>
  <si>
    <t>PROVEEDORES EXTRAORDNIARIOS</t>
  </si>
  <si>
    <t>SPEC GUIDE- LAMINADO 2025</t>
  </si>
  <si>
    <r>
      <rPr>
        <b/>
        <sz val="11"/>
        <color indexed="63"/>
        <rFont val="Arial"/>
        <family val="2"/>
      </rPr>
      <t xml:space="preserve">DIR </t>
    </r>
    <r>
      <rPr>
        <sz val="11"/>
        <color indexed="63"/>
        <rFont val="Arial"/>
        <family val="2"/>
      </rPr>
      <t>. AV. MEXICO # 2501, COL. VALLARTA NORTE. C.P. 44160, GUADALAJARA, JAL.</t>
    </r>
  </si>
  <si>
    <t xml:space="preserve">CONMUTADOR. + </t>
  </si>
  <si>
    <t>www.mobiliti.mx</t>
  </si>
  <si>
    <t>SPEC GUIDE.</t>
  </si>
  <si>
    <t>Actualizacion</t>
  </si>
  <si>
    <t xml:space="preserve">Linea: Laminado </t>
  </si>
  <si>
    <t>Sistema: Laminado Plastico</t>
  </si>
  <si>
    <t>Famila: Mobiliario</t>
  </si>
  <si>
    <t>Imagen.</t>
  </si>
  <si>
    <t>Cod.</t>
  </si>
  <si>
    <t>Descripcion.</t>
  </si>
  <si>
    <t>Medida/Unidad.</t>
  </si>
  <si>
    <t>P. Unitario.</t>
  </si>
  <si>
    <t>Moneda</t>
  </si>
  <si>
    <t>Archiveros Fijos</t>
  </si>
  <si>
    <t>AF-2C1G</t>
  </si>
  <si>
    <t>Archivero fijo  2 cajones y 1 gaveta con guías para sujetar documentos</t>
  </si>
  <si>
    <t>.40x.48x.71</t>
  </si>
  <si>
    <t xml:space="preserve">tamaño oficio y carta, estructura y caras frontales fabricadas en laminado </t>
  </si>
  <si>
    <t xml:space="preserve">plástico de 16 mm, cantos de pvc termoadheridos, jaladeras de aluminio, </t>
  </si>
  <si>
    <t>1 chapa de seguridad general y niveladores de altura.</t>
  </si>
  <si>
    <t>AF-2G</t>
  </si>
  <si>
    <t>Archivero fijo  2 gavetas  con guías para sujetar documentos tamaño</t>
  </si>
  <si>
    <t xml:space="preserve">oficio y carta, estructura y caras frontales fabricadas en laminado plástico </t>
  </si>
  <si>
    <t xml:space="preserve">de 16 mm, cantos de pvc termoadheridos, jaladeras de aluminio, 1 chapa </t>
  </si>
  <si>
    <t>de seguridad general y niveladores de altura.</t>
  </si>
  <si>
    <t>AF-1E1C1G</t>
  </si>
  <si>
    <t xml:space="preserve">Archivero fijo 1 papelera 1 cajón y 1 gaveta con guías para sujetar </t>
  </si>
  <si>
    <t xml:space="preserve">documentos  tamaño oficio y carta, estructura y caras frontales fabricadas </t>
  </si>
  <si>
    <t xml:space="preserve">en laminado plástico  de 16 mm, cantos de pvc termoadheridos, jaladeras </t>
  </si>
  <si>
    <t xml:space="preserve"> de aluminio, 1 chapa de  seguridad general y niveladores de altura.</t>
  </si>
  <si>
    <t>Archiveros Móvil</t>
  </si>
  <si>
    <t>AM-2C1G</t>
  </si>
  <si>
    <t>Archivero móvil  2 cajones y 1 gaveta con guías para sujetar documentos</t>
  </si>
  <si>
    <t xml:space="preserve"> tamaño oficio y carta, estructura y caras frontales fabricadas en laminado </t>
  </si>
  <si>
    <t>plástico de 16 mm (superior e inferior 28 mm), cantos de pvc termoadheridos,</t>
  </si>
  <si>
    <t>termoadheridos, jaladeras de aluminio, 1 chapa de seguridad general</t>
  </si>
  <si>
    <t xml:space="preserve"> y rodaja para uso rudo </t>
  </si>
  <si>
    <t>AM-2G</t>
  </si>
  <si>
    <t>Archivero móvil  2 gavetas  con guías para sujetar documentos tamaño</t>
  </si>
  <si>
    <t xml:space="preserve">de 16 mm (superior e inferior 28 mm), cantos de pvc termoadheridos, jaladeras </t>
  </si>
  <si>
    <t>AM-1E1C1G</t>
  </si>
  <si>
    <t xml:space="preserve">Archivero móvil 1 papelera 1 cajón y 1 gaveta con guías para sujetar </t>
  </si>
  <si>
    <t xml:space="preserve">en laminado plástico de 16 mm (superior e inferior 28 mm), cantos de pvc </t>
  </si>
  <si>
    <t>AM-1C1G</t>
  </si>
  <si>
    <t xml:space="preserve">Archivero móvil 1 cajones y 1 gaveta con guías para sujetar documentos </t>
  </si>
  <si>
    <t>.40x.48x.50</t>
  </si>
  <si>
    <t>tamaño oficio y carta, estructura y caras frontales fabricadas en laminado</t>
  </si>
  <si>
    <t xml:space="preserve"> plástico de 16 mm (superior e inferior 16 mm), cantos de pvc termoadheridos,</t>
  </si>
  <si>
    <t>Archiveros Horizontal</t>
  </si>
  <si>
    <t>AH-2G</t>
  </si>
  <si>
    <t xml:space="preserve">Archivero horizontal 2 gavetas con guías para sujetar documentos </t>
  </si>
  <si>
    <t>.80x.45x.75</t>
  </si>
  <si>
    <t>tamaño oficio, estructura y caras frontales fabricadas en laminado</t>
  </si>
  <si>
    <t xml:space="preserve"> plástico de 16 mm (superior e inferior 28 mm), cantos de pvc termoadheridos,</t>
  </si>
  <si>
    <t xml:space="preserve"> jaladeras de aluminio, 1 chapa de seguridad general y niveladores de altura </t>
  </si>
  <si>
    <t>AH-3G</t>
  </si>
  <si>
    <t xml:space="preserve">Archivero horizontal 3 gavetas con guías para sujetar documentos tamaño </t>
  </si>
  <si>
    <t>.80x.45x1.06</t>
  </si>
  <si>
    <t>AH-4G</t>
  </si>
  <si>
    <t>Archivero horizontal 4 gavetas con guías para sujetar documentos</t>
  </si>
  <si>
    <t>.80x.45x1.38</t>
  </si>
  <si>
    <t>Sistema: Credenzas</t>
  </si>
  <si>
    <t>Vigencia</t>
  </si>
  <si>
    <t>Famila: Muebles</t>
  </si>
  <si>
    <t>Crendenza Bajo Cubierta</t>
  </si>
  <si>
    <t>CRB-1045</t>
  </si>
  <si>
    <t xml:space="preserve">Credenza bajo cubierta 2 cajones, 1 gaveta con guías para sujetar </t>
  </si>
  <si>
    <t>1.00x.45x.64</t>
  </si>
  <si>
    <t xml:space="preserve">documentos tamaño oficio,  y  1 porta CPU, estructura fabricada en </t>
  </si>
  <si>
    <t xml:space="preserve">laminado plástico de 16 mm (superior e inferior 28 mm), cantos de pvc </t>
  </si>
  <si>
    <t xml:space="preserve">termoadheridos, jaladeras de aluminio, 1 chapa de seguridad general,  </t>
  </si>
  <si>
    <t xml:space="preserve">rodajas tipo dual con freno de uso rudo. </t>
  </si>
  <si>
    <t xml:space="preserve">Nota: Espacio interior para CPU .36 cm de ancho x .42 cm de fondo x .52 </t>
  </si>
  <si>
    <t>cm alto</t>
  </si>
  <si>
    <t xml:space="preserve">CRB-1045-28M </t>
  </si>
  <si>
    <t>Cuerpo en 28mm frenes en 16mm</t>
  </si>
  <si>
    <t>CRB-1045C</t>
  </si>
  <si>
    <t>documentos tamaño oficio, 1 puerta y 1 entrepaño móvil, estructura</t>
  </si>
  <si>
    <t xml:space="preserve"> fabricada de laminado  plástico de 16 mm (superior e inferior 28 mm),</t>
  </si>
  <si>
    <t>cantos de pvc termoadheridos, jaladeras de aluminio,</t>
  </si>
  <si>
    <t xml:space="preserve">2 chapas de seguridad, rodajas  tipo dual con freno de uso rudo. </t>
  </si>
  <si>
    <t xml:space="preserve">CRB-1045C-28M </t>
  </si>
  <si>
    <t>CRB-1545</t>
  </si>
  <si>
    <t>1.50x.45x.64</t>
  </si>
  <si>
    <t>documentos tamaño oficio, 2 puertas y 1 entrepaño móvil</t>
  </si>
  <si>
    <t xml:space="preserve"> cara frontal y entrepaños de 16 mm, cantos de pvc termoadheridos, jaladeras de </t>
  </si>
  <si>
    <t xml:space="preserve">aluminio, 2 chapas de seguridad, rodajas  tipo dual con freno de uso rudo. </t>
  </si>
  <si>
    <t>CRB-1545-28M</t>
  </si>
  <si>
    <t>Crendenza Para Estructura ME.WORK</t>
  </si>
  <si>
    <t>CRE-1760-CPU</t>
  </si>
  <si>
    <t xml:space="preserve">Credenza baja tipo lateral 1 cajón 1 gaveta con guías para sujetar  documentos tamaño oficio espacio </t>
  </si>
  <si>
    <t>1.70x.50x.60</t>
  </si>
  <si>
    <t xml:space="preserve">porta CPU y 1 entrepaño abierto móvil   fabricada de laminado  plástico de 16 mm (superior e inferior 28 </t>
  </si>
  <si>
    <t xml:space="preserve">mm)  división vertical y entrepaño de 16 mm cantos de pvc termoadheridos  jaladeras de aluminio </t>
  </si>
  <si>
    <t>chapa de seguridad general  y niveladores de altura. incluye grommet pasa cable</t>
  </si>
  <si>
    <t>CRE-1760</t>
  </si>
  <si>
    <t xml:space="preserve">Credenza baja tipo lateral 1 cajón 1 gaveta con guías para sujetar  documentos tamaño oficio y 1 </t>
  </si>
  <si>
    <t xml:space="preserve">entrepaño abierto móvil   fabricada de laminado  plástico de 16 mm (superior e inferior 28 mm)  </t>
  </si>
  <si>
    <t xml:space="preserve">división vertical y entrepaño de 16 mm cantos de pvc termoadheridos  jaladeras de aluminio chapa </t>
  </si>
  <si>
    <t>de seguridad general  y niveladores de altura.</t>
  </si>
  <si>
    <t>CRE-1560-CPU</t>
  </si>
  <si>
    <t xml:space="preserve">Credenza baja tipo lateral 1 cajón 1 gaveta con guías para sujetar  documentos tamaño oficio </t>
  </si>
  <si>
    <t>1.50x.50x.60</t>
  </si>
  <si>
    <t>espacio porta CPU y 1 entrepaño abierto móvil   fabricada de laminado  plástico de 16 mm</t>
  </si>
  <si>
    <t xml:space="preserve"> (superior e inferior 28 mm)  división vertical y entrepaño de 16 mm cantos de pvc termoadheridos  </t>
  </si>
  <si>
    <t xml:space="preserve">jaladeras de aluminio chapa de seguridad general  y niveladores de altura. incluye grommet </t>
  </si>
  <si>
    <t>pasa cable</t>
  </si>
  <si>
    <t>CRE-1560</t>
  </si>
  <si>
    <t xml:space="preserve">entrepaño abierto móvil   fabricada de laminado  plástico de 16 mm (superior e inferior 28 mm) </t>
  </si>
  <si>
    <t xml:space="preserve"> división vertical y entrepaño de 16 mm cantos de pvc termoadheridos  jaladeras de aluminio </t>
  </si>
  <si>
    <t>chapa de seguridad general  y niveladores de altura.</t>
  </si>
  <si>
    <t>CRE-1260</t>
  </si>
  <si>
    <t>1.20x.50x.60</t>
  </si>
  <si>
    <t xml:space="preserve">división vertical y entrepaño de 16 mm cantos de pvc termoadheridos  jaladeras de aluminio </t>
  </si>
  <si>
    <t>Crendenza Complementarias Para Estructura ME.WORK</t>
  </si>
  <si>
    <t>CCE-8060</t>
  </si>
  <si>
    <t xml:space="preserve">Credenza baja complementaria para estructura 1 cajón y 1 gaveta con  guías para sujetar documentos </t>
  </si>
  <si>
    <t>.80x.50x.60</t>
  </si>
  <si>
    <t xml:space="preserve">tamaño oficio estructura fabricada  laminado plástico de 16 mm (superior e inferior 28 mm) caras </t>
  </si>
  <si>
    <t xml:space="preserve">frontales de16 mm  cantos de pvc termoadheridos jaladeras de aluminio chapa de seguridad  </t>
  </si>
  <si>
    <t>general y niveladores de altura.</t>
  </si>
  <si>
    <t>CCE-8060-EG</t>
  </si>
  <si>
    <t xml:space="preserve">Credenza baja complementaria para estructura 1 papelera y 1 gaveta con  guías para sujetar </t>
  </si>
  <si>
    <t>documentos tamaño oficio estructura fabricada en  laminado plástico de 16 mm (superior e</t>
  </si>
  <si>
    <t xml:space="preserve"> inferior 28 mm) caras frontales de 16 mm  cantos de pvc termoadheridos jaladeras de aluminio </t>
  </si>
  <si>
    <t>CCE-8060-E</t>
  </si>
  <si>
    <t xml:space="preserve">Credenza baja complementaria para estructura 1 entrepaño móvil estructura  laminado plástico de </t>
  </si>
  <si>
    <t xml:space="preserve">16 mm (superior e inferior 28 mm y entrepaño de 16 mm  cantos de pvc termoadheridos niveladores </t>
  </si>
  <si>
    <t xml:space="preserve">de altura.                                                                                                                </t>
  </si>
  <si>
    <t>Sistema: Cushion Credenza</t>
  </si>
  <si>
    <t xml:space="preserve">Cushion </t>
  </si>
  <si>
    <t>CUKB-NB</t>
  </si>
  <si>
    <t xml:space="preserve">Cushion con base: estructura fabricados con un bastidor de madera </t>
  </si>
  <si>
    <t>.80X.50</t>
  </si>
  <si>
    <t>CUKB-KB</t>
  </si>
  <si>
    <t xml:space="preserve">de primera  de 1 ¼  estufada. asiento: ergonómicos, acojinamiento por espuma </t>
  </si>
  <si>
    <t>CUKB-SN</t>
  </si>
  <si>
    <t>de  poliuretano,  tapizado en tela importación o decolether.</t>
  </si>
  <si>
    <t>CUKB-KY</t>
  </si>
  <si>
    <t>CUKB-MT</t>
  </si>
  <si>
    <t>CUKB-VN</t>
  </si>
  <si>
    <t>CUKB-CR</t>
  </si>
  <si>
    <t xml:space="preserve">Configuración Cushion para Credenza </t>
  </si>
  <si>
    <t>Crendenza Altura a Cubierta</t>
  </si>
  <si>
    <t>CRA-8045</t>
  </si>
  <si>
    <t>Credenza altura de cubierta 2 puertas y 1 entrepaño móvil</t>
  </si>
  <si>
    <t xml:space="preserve"> estructura fabricada en laminado plástico de 16 mm (superior e inferior 28 mm), </t>
  </si>
  <si>
    <t xml:space="preserve">caras frontales y entrepaño de 16 mm, cantos de pvc termoadheridos, jaladeras </t>
  </si>
  <si>
    <t xml:space="preserve">de aluminio, 1 chapa de seguridad general y niveladores de altura </t>
  </si>
  <si>
    <t>CRA-9045</t>
  </si>
  <si>
    <t>.90x.45x.75</t>
  </si>
  <si>
    <t>CRA-1045</t>
  </si>
  <si>
    <t>1.00x.45x.75</t>
  </si>
  <si>
    <t>CRA-1245</t>
  </si>
  <si>
    <t>1.20x.45x.75</t>
  </si>
  <si>
    <t>CRA-1645</t>
  </si>
  <si>
    <t>Credenza altura de cubierta 3 puertas y 1 entrepaño móvil</t>
  </si>
  <si>
    <t>1.60x.45x.75</t>
  </si>
  <si>
    <t xml:space="preserve">de aluminio, 2 chapa de seguridad general y niveladores de altura </t>
  </si>
  <si>
    <t>CRA-1845</t>
  </si>
  <si>
    <t>Credenza altura de cubierta 4 puertas y 1 entrepaño móvil</t>
  </si>
  <si>
    <t>1.80x.45x.75</t>
  </si>
  <si>
    <t>CRA-2445</t>
  </si>
  <si>
    <t>Credenza altura de cubierta 6 puertas y 1 entrepaño móvil</t>
  </si>
  <si>
    <t>2.40x.45x.75</t>
  </si>
  <si>
    <t xml:space="preserve">de aluminio, 3 chapa de seguridad general y niveladores de altura </t>
  </si>
  <si>
    <t>CRA-E2445</t>
  </si>
  <si>
    <t>Credenza 4 puertas con entrepaño interno y 1 entrepaño en área abierta</t>
  </si>
  <si>
    <t>estructura fabricada en laminado plástico de 28 mm, caras frontales y</t>
  </si>
  <si>
    <t>entrepaño de 16 mm, cantos de pvc termoadheridos,</t>
  </si>
  <si>
    <t xml:space="preserve">jaladeras de aluminio, 2 chapa de seguridad general y niveladores de </t>
  </si>
  <si>
    <t>altura.</t>
  </si>
  <si>
    <t>Crendenza Abiertas</t>
  </si>
  <si>
    <t>CRA-A120</t>
  </si>
  <si>
    <t>Credenza abierta, 1 entrepaño fijo, estructura</t>
  </si>
  <si>
    <t xml:space="preserve"> fabricada en laminado plástico de 28 mm y entrepaño  de 16 mm, </t>
  </si>
  <si>
    <t>cantos de pvc termoadheridos  y niveladores de altura.</t>
  </si>
  <si>
    <t>CRA-A180</t>
  </si>
  <si>
    <t>Credenza abierta, 2 división vertical y 1 entrepaño,</t>
  </si>
  <si>
    <t xml:space="preserve"> estructura fabricada en laminado plástico de 28 mm, entrepaño y división </t>
  </si>
  <si>
    <t xml:space="preserve">vertical de 16 mm, cantos de pvc termoadheridos y niveladores de altura </t>
  </si>
  <si>
    <t>CRA-A240</t>
  </si>
  <si>
    <t>Credenza abierta, 3 división vertical y 1 entrepaño,</t>
  </si>
  <si>
    <t>Sistema: Libreros</t>
  </si>
  <si>
    <t xml:space="preserve">Libreros </t>
  </si>
  <si>
    <t>LA-095</t>
  </si>
  <si>
    <t xml:space="preserve">Librero abierta móvil, 2 entrepaños para carpeta tipo lefort, estructura </t>
  </si>
  <si>
    <t>.50x.45x.95</t>
  </si>
  <si>
    <t xml:space="preserve">fabricada en laminado plástico de 28 mm y entrepaños de 16 mm, </t>
  </si>
  <si>
    <t>cantos de pvc termoadheridos y rodajas tipo dual con freno de uso rudo.</t>
  </si>
  <si>
    <t>LA-100</t>
  </si>
  <si>
    <t>Librero, 2 entrepaños para carpeta tipo lefort, estructura</t>
  </si>
  <si>
    <t>1.20x.45x1.00</t>
  </si>
  <si>
    <t>cantos de pvc termoadheridos y niveladores de altura</t>
  </si>
  <si>
    <t>LA-120</t>
  </si>
  <si>
    <t>1.20x.45x1.20</t>
  </si>
  <si>
    <t>LA-160</t>
  </si>
  <si>
    <t>Librero, 3 entrepaños para carpeta tipo lefort, estructura</t>
  </si>
  <si>
    <t>.80x.45x1.60</t>
  </si>
  <si>
    <t>LA-180</t>
  </si>
  <si>
    <t>Librero, 4 entrepaños para carpeta tipo lefort, estructura</t>
  </si>
  <si>
    <t>.80x.45x1.80</t>
  </si>
  <si>
    <t>Librero Cerrado</t>
  </si>
  <si>
    <t>LC-100</t>
  </si>
  <si>
    <t>Librero 2 puertas y 1 entrepaños para carpeta tipo lefort, estructura</t>
  </si>
  <si>
    <t xml:space="preserve"> fabricada en laminado plástico de 28 mm, caras frontales y entrepaños </t>
  </si>
  <si>
    <t>de seguridad y niveladores de altura.</t>
  </si>
  <si>
    <t>LC-120</t>
  </si>
  <si>
    <t>Librero 2 puertas y 2 entrepaños para carpeta tipo lefort, estructura</t>
  </si>
  <si>
    <t>LC-160</t>
  </si>
  <si>
    <t>Librero 2 puertas y 3 entrepaños para carpeta tipo lefort, estructura</t>
  </si>
  <si>
    <t>LC-180</t>
  </si>
  <si>
    <t>Librero 2 puertas y 4 entrepaños para carpeta tipo lefort, estructura</t>
  </si>
  <si>
    <t>LA-180-2P</t>
  </si>
  <si>
    <t xml:space="preserve">Librero, 2 entrepaños área abierta para carpeta tipo lefort, </t>
  </si>
  <si>
    <t xml:space="preserve">2 puertas con 1 entrepaño interior, estructura fabricada en laminado plástico de </t>
  </si>
  <si>
    <t>28 mm, caras frontales y entrepaños de 16 mm, cantos de pvc</t>
  </si>
  <si>
    <t>termoadheridos, jaladeras de aluminio, 1 chapa de seguridad y niveladores</t>
  </si>
  <si>
    <t>de altura.</t>
  </si>
  <si>
    <t>LA-180-2G</t>
  </si>
  <si>
    <t xml:space="preserve">Librero, 2 entrepaños abiertos para carpeta tipo lefort y </t>
  </si>
  <si>
    <t xml:space="preserve">2 gavetas con guías para sujetar documentos tamaño oficio, estructura </t>
  </si>
  <si>
    <t xml:space="preserve">fabricada en laminado plástico de 28 mm, caras frontales y entrepaños de </t>
  </si>
  <si>
    <t>16 mm, cantos de pvc termoadheridos, jaladera de aluminio, 1 chapa de</t>
  </si>
  <si>
    <t>seguridad general y niveladores de altura.</t>
  </si>
  <si>
    <t>Opciones Configuraciones Libreros y Gabinetes</t>
  </si>
  <si>
    <t>Libreros Modulares</t>
  </si>
  <si>
    <t>LM-140</t>
  </si>
  <si>
    <t>Librero modular en laminado plástico con cantos en chapa cinta de 16mm</t>
  </si>
  <si>
    <t>1.00 x .40 x 1.40</t>
  </si>
  <si>
    <t>entrepaños abiertos a desnivel y entrepaños cerrados en ambos lados</t>
  </si>
  <si>
    <t>LM-090</t>
  </si>
  <si>
    <t>1.00 x .40 x .90</t>
  </si>
  <si>
    <t>LM-117</t>
  </si>
  <si>
    <t>1.00 x .40 x 1.17</t>
  </si>
  <si>
    <t>Sistema: Mesas de Juntas</t>
  </si>
  <si>
    <t>Mesa de Juntas Laminado</t>
  </si>
  <si>
    <t>MJ-1812</t>
  </si>
  <si>
    <t xml:space="preserve">Mesa Juntas para 6 personas, base y cubierta fabricadas en laminado </t>
  </si>
  <si>
    <t>1.80x1.20x.75</t>
  </si>
  <si>
    <t xml:space="preserve"> plástico de 28 mm, 2 faldones de 16 mm, cantos de pvc termoadheridos, </t>
  </si>
  <si>
    <t>sistema de ensamble minifix  y niveladores de altura</t>
  </si>
  <si>
    <t>preparada para recibir cualquier tipo de bahía.</t>
  </si>
  <si>
    <t>MJ-2412</t>
  </si>
  <si>
    <t xml:space="preserve">Mesa Juntas para 8 personas, base y cubierta fabricadas en laminado </t>
  </si>
  <si>
    <t>2.40x1.20x.75</t>
  </si>
  <si>
    <t>MJ-3212</t>
  </si>
  <si>
    <t xml:space="preserve">Mesa Juntas para 10 personas, base y cubierta fabricadas en laminado </t>
  </si>
  <si>
    <t>3.20x1.20x.75</t>
  </si>
  <si>
    <t>MJ-4015</t>
  </si>
  <si>
    <t xml:space="preserve">Mesa Juntas para 12 personas, base y cubierta fabricadas en laminado </t>
  </si>
  <si>
    <t>4.00x1.50x.75</t>
  </si>
  <si>
    <t>4.00x1.20x.75</t>
  </si>
  <si>
    <t>MJ-10D</t>
  </si>
  <si>
    <t xml:space="preserve">Mesa de juntas redonda, base y cubierta fabricadas en laminado plástico </t>
  </si>
  <si>
    <t>1.00 diam x.75</t>
  </si>
  <si>
    <t xml:space="preserve">de 28 mm cantos de pvc termoadheridos, sistema de ensamble minifix </t>
  </si>
  <si>
    <t>y niveladores de altura.</t>
  </si>
  <si>
    <t>MJ-12D</t>
  </si>
  <si>
    <t>1.20 diam x.75</t>
  </si>
  <si>
    <t>MJ-15D</t>
  </si>
  <si>
    <t>1.50 diam x.75</t>
  </si>
  <si>
    <t>NOTA: CUBIERTA DE 1.50 ESTA FORMADA POR DOS MEDIAS LUNAS</t>
  </si>
  <si>
    <t>Mesa de Juntas Alta</t>
  </si>
  <si>
    <t>MJA-1812</t>
  </si>
  <si>
    <t xml:space="preserve">Mesa de juntas alta para 6 personas, base y cubierta fabricadas de </t>
  </si>
  <si>
    <t>1.80x1.20x1.00</t>
  </si>
  <si>
    <t xml:space="preserve">laminado plástico de 28 mm, 2 faldones de 16 mm, cantos de pvc </t>
  </si>
  <si>
    <t>termoadheridos, sistema de ensamble minifix y niveladores de altura</t>
  </si>
  <si>
    <t xml:space="preserve"> preparada para recibir cualquier tipo de bahía.</t>
  </si>
  <si>
    <t>MJA-2412</t>
  </si>
  <si>
    <t xml:space="preserve">Mesa de juntas alta para 8 personas, base y cubierta fabricadas de </t>
  </si>
  <si>
    <t>2.40x1.20x1.00</t>
  </si>
  <si>
    <t>termoadheridos, sistema de ensamble minifix y niveladores de altura de alta</t>
  </si>
  <si>
    <t>resistencia, preparada para recibir cualquier tipo de bahía.</t>
  </si>
  <si>
    <t>Mesa de Juntas Alta Media</t>
  </si>
  <si>
    <t>MJA-M1715</t>
  </si>
  <si>
    <t xml:space="preserve">Mesa Stool de juntas alta para 6 personas, base y cubierta fabricadas de </t>
  </si>
  <si>
    <t>1.70x1.50x1.00</t>
  </si>
  <si>
    <t>Sistema: Gabinetes Colgantes</t>
  </si>
  <si>
    <t>Gabinete Colgante con Puerta</t>
  </si>
  <si>
    <t>GCP-9035</t>
  </si>
  <si>
    <t xml:space="preserve">Gabinete colgante con puerta abatible con corredera tipo flipper door, </t>
  </si>
  <si>
    <t>.90x.35x.40</t>
  </si>
  <si>
    <t>GCP-1035</t>
  </si>
  <si>
    <t xml:space="preserve">estructura y puerta fabricadas en laminado plástico de 16 mm, cantos </t>
  </si>
  <si>
    <t>1.00x.35x.40</t>
  </si>
  <si>
    <t>GCP-1235</t>
  </si>
  <si>
    <t>de pvc termoadheridos y chapa de seguridad.</t>
  </si>
  <si>
    <t>1.20x.35x.40</t>
  </si>
  <si>
    <t>Gabinete Colgante Abierto</t>
  </si>
  <si>
    <t>GCA-9035</t>
  </si>
  <si>
    <t>Gabinete colgante abierto, estructura fabricada en laminado plástico</t>
  </si>
  <si>
    <t>GCA-1035</t>
  </si>
  <si>
    <t>de 16 mm y cantos de pvc termoadheridos.</t>
  </si>
  <si>
    <t>GCA-1235</t>
  </si>
  <si>
    <t>Sistema: Repisas Colgantes</t>
  </si>
  <si>
    <t>Repisa Colgante Abierto</t>
  </si>
  <si>
    <t>RP-9025</t>
  </si>
  <si>
    <t xml:space="preserve">Repisa colgante con 1 división vertical al centro, estructura y división </t>
  </si>
  <si>
    <t>.90x.25x.20</t>
  </si>
  <si>
    <t>fabricada en laminado plástico de 16mm y cantos de pvc termoadheridos.</t>
  </si>
  <si>
    <t>RP-1025</t>
  </si>
  <si>
    <t>1.00x.25x.20</t>
  </si>
  <si>
    <t>RP-1225</t>
  </si>
  <si>
    <t>1.20x.25x.20</t>
  </si>
  <si>
    <t>Sistema: Recepcion</t>
  </si>
  <si>
    <t>Recepciones Modulares</t>
  </si>
  <si>
    <t>REP-1890</t>
  </si>
  <si>
    <t xml:space="preserve">Recepción recta, base y 2 cubiertas fabricadas de laminado plástico de </t>
  </si>
  <si>
    <t>1.80x.90x1.10</t>
  </si>
  <si>
    <t>REP-2490</t>
  </si>
  <si>
    <t xml:space="preserve">28 mm (frente 16 mm)cantos de pvc termoadheridos, sistema de ensamble minifix, </t>
  </si>
  <si>
    <t>2.40x.90x1.10</t>
  </si>
  <si>
    <t>niveladores de altura de alta resistencia y guía pasacables.</t>
  </si>
  <si>
    <t>LREP-8050</t>
  </si>
  <si>
    <t xml:space="preserve">Libero para recepción recta, 3 entrepaños fijos para lefort, estructura fabricada en </t>
  </si>
  <si>
    <t>.80x.50x1.28</t>
  </si>
  <si>
    <t xml:space="preserve">laminado plástico de 28 mm, entrepaño y fondo de 16 mm, cantos de pvc </t>
  </si>
  <si>
    <t xml:space="preserve">termoadheridos, sistema de ensamble minifix, niveladores de altura </t>
  </si>
  <si>
    <t xml:space="preserve">Opciones de Configuración Recepciones </t>
  </si>
  <si>
    <t>Sistema: Mesas de centro &amp; lateral</t>
  </si>
  <si>
    <t>Mesa Laterales</t>
  </si>
  <si>
    <t>MLAT-5555</t>
  </si>
  <si>
    <t xml:space="preserve">Mesa lateral para sala de espera, base y cubierta fabricadas en laminado </t>
  </si>
  <si>
    <t>.55x.55x.45</t>
  </si>
  <si>
    <t xml:space="preserve">plástico de 28 mm faldón de 16 mm, cantos de pvc termoadheridos, </t>
  </si>
  <si>
    <t>sistema de ensamble minifix y niveladores de altura.</t>
  </si>
  <si>
    <t>MLAT-5555-4P</t>
  </si>
  <si>
    <t>Mesa lateral para sala de espera, cubierta recta fabricada en laminado</t>
  </si>
  <si>
    <t>.55x55x45</t>
  </si>
  <si>
    <t xml:space="preserve"> plástico 28 mm, patas de tubular cuadrado de 2", cantos de pvc </t>
  </si>
  <si>
    <t>termoadheridos,  niveladores de altura.</t>
  </si>
  <si>
    <t>MLAT-6565-4P</t>
  </si>
  <si>
    <t>Mesa lateral para sala de espera, cubierta redondeada fabricada en laminado</t>
  </si>
  <si>
    <t>.65x.65x.45</t>
  </si>
  <si>
    <t>Mesa de Centro</t>
  </si>
  <si>
    <t>MCEN-1060</t>
  </si>
  <si>
    <t xml:space="preserve">Mesa central para sala de espera, base y cubierta fabricadas en laminado </t>
  </si>
  <si>
    <t>1.00x.60x.45</t>
  </si>
  <si>
    <t>MCEN-1260</t>
  </si>
  <si>
    <t>1.20x.60x.45</t>
  </si>
  <si>
    <t>MCEN-1055-4P</t>
  </si>
  <si>
    <t xml:space="preserve">Mesa central para sala de espera, cubierta recta fabricada en </t>
  </si>
  <si>
    <t xml:space="preserve">laminado plástico 28 mm, patas de tubular cuadrado de 2", cantos de </t>
  </si>
  <si>
    <t>1.05x.55x.45</t>
  </si>
  <si>
    <t>pvc termoadheridos,  niveladores de altura.</t>
  </si>
  <si>
    <t>MCEN-1165-4P</t>
  </si>
  <si>
    <t>Mesa central para sala de espera, cubierta redondeada fabricada en</t>
  </si>
  <si>
    <t xml:space="preserve"> laminado plástico 28 mm, patas de tubular cuadrado de 2", cantos de </t>
  </si>
  <si>
    <t>1.15x.65x.45</t>
  </si>
  <si>
    <t>Mesas Multiusos</t>
  </si>
  <si>
    <t>MULTI-01</t>
  </si>
  <si>
    <t>Mesa multiusos, base y cubierta fabricadas de laminado plástico de 28 mm,</t>
  </si>
  <si>
    <t xml:space="preserve">faldón  de 16 mm, cantos de pvc termoadheridos, sistema de ensamble </t>
  </si>
  <si>
    <t>minifix y niveladores de altura</t>
  </si>
  <si>
    <t>Nota: Puede Incluirse Rodajas si lo requiere</t>
  </si>
  <si>
    <t>MULTI-02</t>
  </si>
  <si>
    <t>Mesa multiusos, 1 entrepaño, base y cubierta fabricadas de laminado</t>
  </si>
  <si>
    <t xml:space="preserve">plástico de 28 mm y entrepaño y faldón de 16 mm, cantos de pvc termoadheridos, </t>
  </si>
  <si>
    <t>Faldón al fondo. Sistema de ensamble minifix y niveladores de altura.</t>
  </si>
  <si>
    <t>Sistema: Mesas de apoyo</t>
  </si>
  <si>
    <t xml:space="preserve">Mesa de trabajo invidual </t>
  </si>
  <si>
    <t>MT-8060</t>
  </si>
  <si>
    <t>Mesa Trabajo, base y cubierta fabricada en laminado plástico de 28 mm,</t>
  </si>
  <si>
    <t>.80x.60x.75</t>
  </si>
  <si>
    <t>MT-9060</t>
  </si>
  <si>
    <t xml:space="preserve"> faldón de 16 mm al ras, cantos de pvc termoadheridos, sistema de </t>
  </si>
  <si>
    <t>.90x.60x.75</t>
  </si>
  <si>
    <t>MT-1060</t>
  </si>
  <si>
    <t>ensamble minifix, niveladores de altura y guía pasacables</t>
  </si>
  <si>
    <t>1.00x.60x.75</t>
  </si>
  <si>
    <t>MT-1160</t>
  </si>
  <si>
    <t>1.10x.60x.75</t>
  </si>
  <si>
    <t>MT-1260</t>
  </si>
  <si>
    <t>1.20x.60x.75</t>
  </si>
  <si>
    <t>MT-1360</t>
  </si>
  <si>
    <t>1.30x.60x.75</t>
  </si>
  <si>
    <t>MT-1460</t>
  </si>
  <si>
    <t>1.40x.60x.75</t>
  </si>
  <si>
    <t>MT-1560</t>
  </si>
  <si>
    <t>1.50x.60x.75</t>
  </si>
  <si>
    <t>MT-1660</t>
  </si>
  <si>
    <t>1.60x.60x.75</t>
  </si>
  <si>
    <t>MT-1760</t>
  </si>
  <si>
    <t>1.70x.60x.75</t>
  </si>
  <si>
    <t>MT-1860</t>
  </si>
  <si>
    <t>1.80x.60x.75</t>
  </si>
  <si>
    <t>MT-1960</t>
  </si>
  <si>
    <t>1.90x.60x.75</t>
  </si>
  <si>
    <t>MT-2060</t>
  </si>
  <si>
    <t>2.00x.60x.75</t>
  </si>
  <si>
    <t>Sistema: Conectores para mesas apoyo</t>
  </si>
  <si>
    <t>Esquinero 90ª para área de trabajo</t>
  </si>
  <si>
    <t>EQ-080</t>
  </si>
  <si>
    <t xml:space="preserve">Esquinero conector para área de trabajo, cubierta fabricada en laminado </t>
  </si>
  <si>
    <t>.80x.80x.75</t>
  </si>
  <si>
    <t>EQ-090</t>
  </si>
  <si>
    <t xml:space="preserve">plástico de 28 mm, pedestal metálico de tubular redondo de 2", </t>
  </si>
  <si>
    <t>.90x.90x.75</t>
  </si>
  <si>
    <t>EQ-100</t>
  </si>
  <si>
    <t xml:space="preserve">cantos de pvc termoadheridos, niveladores de altura </t>
  </si>
  <si>
    <t>1.00x1.00x.75</t>
  </si>
  <si>
    <t>EQ-120</t>
  </si>
  <si>
    <t>y guía pasacables.</t>
  </si>
  <si>
    <t>1.20x1.20x75</t>
  </si>
  <si>
    <t>Esquinero semicircular para área de trabajo</t>
  </si>
  <si>
    <t>EQS-1260</t>
  </si>
  <si>
    <t xml:space="preserve">Esquinero conector 180° para área de trabajo, cubierta fabricada en </t>
  </si>
  <si>
    <t xml:space="preserve">laminado plástico de 28 mm, pedestal metálico de tubular redondo de 2", </t>
  </si>
  <si>
    <t>cantos de pvc termoadheridos y niveladores de altura.</t>
  </si>
  <si>
    <t>EQS-1256</t>
  </si>
  <si>
    <t>1.25x.60x.75</t>
  </si>
  <si>
    <t>Puente conector 90º</t>
  </si>
  <si>
    <t>PCM-060</t>
  </si>
  <si>
    <t xml:space="preserve">Puente conector a 90° para sala de juntas fabricado en laminado </t>
  </si>
  <si>
    <t>.60x.60x.028</t>
  </si>
  <si>
    <t>PCM-080</t>
  </si>
  <si>
    <t>plástico de 28 mm y cantos de pvc termoadheridos.</t>
  </si>
  <si>
    <t>.80x.80x.028</t>
  </si>
  <si>
    <t>Faldones de lamina plástico.</t>
  </si>
  <si>
    <t>MF-1035</t>
  </si>
  <si>
    <t xml:space="preserve">Faldón fabricado en laminado plástico de 16 mm, </t>
  </si>
  <si>
    <t>1.00x.35x.016</t>
  </si>
  <si>
    <t>MF-1135</t>
  </si>
  <si>
    <t>cantos de pvc termoadheridos y herraje metálico de sujeción.</t>
  </si>
  <si>
    <t>1.10x.35x.016</t>
  </si>
  <si>
    <t>MF-1235</t>
  </si>
  <si>
    <t>No incluyen herrajes</t>
  </si>
  <si>
    <t>1.20x.35x.016</t>
  </si>
  <si>
    <t>MF-1335</t>
  </si>
  <si>
    <t>Modelos de herrajes compatibles CÓD.- U3ME-SOP</t>
  </si>
  <si>
    <t>1.30x.35x.016</t>
  </si>
  <si>
    <t>MF-1435</t>
  </si>
  <si>
    <t>incluir 2 herrajes por faldón</t>
  </si>
  <si>
    <t>1.40x.35x.016</t>
  </si>
  <si>
    <t>MF-1535</t>
  </si>
  <si>
    <t>1.50x.35x.016</t>
  </si>
  <si>
    <t>MF-1635</t>
  </si>
  <si>
    <t>1.60x.35x.016</t>
  </si>
  <si>
    <t>MF-1735</t>
  </si>
  <si>
    <t>1.70x.35x.016</t>
  </si>
  <si>
    <t>MF-1835</t>
  </si>
  <si>
    <t>1.80x.35x.016</t>
  </si>
  <si>
    <t>MF-1935</t>
  </si>
  <si>
    <t>1.90x.35x.016</t>
  </si>
  <si>
    <t>MF-2035</t>
  </si>
  <si>
    <t>2.00X.35x.016</t>
  </si>
  <si>
    <t>Opciones de Configuración Área de trabajo.</t>
  </si>
  <si>
    <t>Sistema: Escritorios</t>
  </si>
  <si>
    <t>Escritorio Rectos</t>
  </si>
  <si>
    <t>ESC-8060</t>
  </si>
  <si>
    <t>Escritorio recto, fabricado en base y cubierta fabricadas en laminado</t>
  </si>
  <si>
    <t>ESC-9060</t>
  </si>
  <si>
    <t xml:space="preserve"> plástico de 28 mm, faldón de 16 mm, cantos de pvc termoadheridos, </t>
  </si>
  <si>
    <t>ESC-1060</t>
  </si>
  <si>
    <t xml:space="preserve">sistema de ensamble minifix, niveladores de altura </t>
  </si>
  <si>
    <t>ESC-1160</t>
  </si>
  <si>
    <t xml:space="preserve"> y guía pasacables.</t>
  </si>
  <si>
    <t>ESC-1260</t>
  </si>
  <si>
    <t>Nota: Faldón a 20 cm del fondo</t>
  </si>
  <si>
    <t>ESC-1360</t>
  </si>
  <si>
    <t>ESC-1460</t>
  </si>
  <si>
    <t>ESC-1560</t>
  </si>
  <si>
    <t>ESC-1660</t>
  </si>
  <si>
    <t>ESC-1760</t>
  </si>
  <si>
    <t>ESC-1860</t>
  </si>
  <si>
    <t>ESC-1960</t>
  </si>
  <si>
    <t>ESC-2060</t>
  </si>
  <si>
    <t>ESC-1480</t>
  </si>
  <si>
    <t xml:space="preserve">Escritorio recto, fabricado en base y cubierta fabricadas en laminado </t>
  </si>
  <si>
    <t>1.40X.80X.75</t>
  </si>
  <si>
    <t>ESC-1580</t>
  </si>
  <si>
    <t xml:space="preserve">plástico de 28 mm, faldón de 16 mm, cantos de pvc termoadheridos, </t>
  </si>
  <si>
    <t>1.50X.80X.75</t>
  </si>
  <si>
    <t>ESC-1680</t>
  </si>
  <si>
    <t>1.60X.80X.75</t>
  </si>
  <si>
    <t>ESC-1780</t>
  </si>
  <si>
    <t>1.70x.80x.75</t>
  </si>
  <si>
    <t>ESC-1880</t>
  </si>
  <si>
    <t>1.80x.80x.75</t>
  </si>
  <si>
    <t>ESC-1980</t>
  </si>
  <si>
    <t>1.90x.80x.75</t>
  </si>
  <si>
    <t>ESC-2080</t>
  </si>
  <si>
    <t>2.00x.80x.75</t>
  </si>
  <si>
    <t>ESC-1490</t>
  </si>
  <si>
    <t>1.40X.90X.75</t>
  </si>
  <si>
    <t>ESC-1590</t>
  </si>
  <si>
    <t>1.50X.90X.75</t>
  </si>
  <si>
    <t>ESC-1690</t>
  </si>
  <si>
    <t>sistema de ensamble minifix, niveladores de altura</t>
  </si>
  <si>
    <t>1.60X.90X.75</t>
  </si>
  <si>
    <t>ESC-1790</t>
  </si>
  <si>
    <t>1.70x.90x.75</t>
  </si>
  <si>
    <t>ESC-1890</t>
  </si>
  <si>
    <t>1.80x.90x.75</t>
  </si>
  <si>
    <t>ESC-1990</t>
  </si>
  <si>
    <t>1.90x.90x.75</t>
  </si>
  <si>
    <t>ESC-2090</t>
  </si>
  <si>
    <t>2.00x.90x.75</t>
  </si>
  <si>
    <t>Lateral Conector Sin Cajonera.</t>
  </si>
  <si>
    <t>LCSC-6050</t>
  </si>
  <si>
    <t>Lateral conector, fabricado en base y cubierta fabricada en laminado</t>
  </si>
  <si>
    <t>.60x.50x.75</t>
  </si>
  <si>
    <t>LCSC-8050</t>
  </si>
  <si>
    <t xml:space="preserve"> plástico de 28 mm faldón de 16 mm, cantos de pvc termoadheridos, </t>
  </si>
  <si>
    <t>.80x.50x.75</t>
  </si>
  <si>
    <t>LCSC-1050</t>
  </si>
  <si>
    <t>sistema de ensamble minifix niveladores de altura</t>
  </si>
  <si>
    <t>1.00x.50x.75</t>
  </si>
  <si>
    <t>LCSC-1250</t>
  </si>
  <si>
    <t>1.20x.50x.75</t>
  </si>
  <si>
    <t>Puente Conector Sin Cajonera.</t>
  </si>
  <si>
    <t>PTC-1050</t>
  </si>
  <si>
    <t>Puente conector, fabricado en laminado plástico de 28 mm, cantos</t>
  </si>
  <si>
    <t>PTC-1250</t>
  </si>
  <si>
    <t xml:space="preserve">pvc termoadheridos, sistema de ensamble minifix, niveladores de altura </t>
  </si>
  <si>
    <t>de alta resistencia y guía pasacables.</t>
  </si>
  <si>
    <t>Mesa tipo credenza</t>
  </si>
  <si>
    <t>MCR-1450</t>
  </si>
  <si>
    <t xml:space="preserve">Mesa credenza, fabricada en base y cubierta en laminado plástico de </t>
  </si>
  <si>
    <t>1.40x.50x.75</t>
  </si>
  <si>
    <t>MCR-1650</t>
  </si>
  <si>
    <t xml:space="preserve">28 mm faldón de 16 mm, cantos de pvc termoadheridos, sistema de </t>
  </si>
  <si>
    <t>1.60x.50x.75</t>
  </si>
  <si>
    <t>MCR-1850</t>
  </si>
  <si>
    <t>ensamble minifix niveladores de altura y guía pasacables.</t>
  </si>
  <si>
    <t>1.80x.50x.75</t>
  </si>
  <si>
    <t>MCR-2050</t>
  </si>
  <si>
    <t>2.00x.50x.75</t>
  </si>
  <si>
    <t xml:space="preserve">Libreros sobre Crendenza </t>
  </si>
  <si>
    <t>LSC-1440</t>
  </si>
  <si>
    <t xml:space="preserve">Librero sobre credenza, 3 puertas tipo bandera con bisagras </t>
  </si>
  <si>
    <t>1.40x.40x1.10</t>
  </si>
  <si>
    <t xml:space="preserve">bidimensionales 4 semanarios, estructura fabricada en laminado </t>
  </si>
  <si>
    <t xml:space="preserve">plástico de 28 mm, caras frontales  y entrepaños de 16 mm y cantos de </t>
  </si>
  <si>
    <t>pvc termoadheridos</t>
  </si>
  <si>
    <t>LSC-1640</t>
  </si>
  <si>
    <t xml:space="preserve">Librero sobre credenza, 4 puertas tipo bandera con bisagras </t>
  </si>
  <si>
    <t>1.60x.40x1.10</t>
  </si>
  <si>
    <t>LSC-1840</t>
  </si>
  <si>
    <t>1.80x.40x1.10</t>
  </si>
  <si>
    <t>LSC-2040</t>
  </si>
  <si>
    <t>2.00x.40x1.10</t>
  </si>
  <si>
    <t>Sistema: Locker</t>
  </si>
  <si>
    <t>Locker Laminado Plástico.</t>
  </si>
  <si>
    <t>LK-160</t>
  </si>
  <si>
    <t xml:space="preserve">Locker de 3 puertas fabricado en estructura de laminado plastico de 28 mm, caras </t>
  </si>
  <si>
    <t>.50x.50x1.60</t>
  </si>
  <si>
    <t>frontales y entrepaños de 16 mm, pvc termoadheridos, sistema de ensamble minifix,</t>
  </si>
  <si>
    <t xml:space="preserve"> cada puerta tiene jaladera y chapa de seguridad</t>
  </si>
  <si>
    <t>LK-180</t>
  </si>
  <si>
    <t xml:space="preserve">Locker de 4 puertas fabricado en estructura de laminado plastico de 28 mm, caras </t>
  </si>
  <si>
    <t>.50x.50x1.80</t>
  </si>
  <si>
    <t>Sistema: Cubiertas</t>
  </si>
  <si>
    <t>Cubiertas Laminado Plástico.</t>
  </si>
  <si>
    <t>CUB-6050</t>
  </si>
  <si>
    <t>Cubierta recta para lateral  de laminado plástico de 28 mm con cantos de</t>
  </si>
  <si>
    <t>.60x.50x.028</t>
  </si>
  <si>
    <t>CUB-7050</t>
  </si>
  <si>
    <t xml:space="preserve"> pvc termoadheridos</t>
  </si>
  <si>
    <t>.70x.50x.028</t>
  </si>
  <si>
    <t>CUB-8050</t>
  </si>
  <si>
    <t>.80x.50x.028</t>
  </si>
  <si>
    <t>CUB-9050</t>
  </si>
  <si>
    <t>.90x.50x.028</t>
  </si>
  <si>
    <t>CUB-1050</t>
  </si>
  <si>
    <t>1.00x.50x.028</t>
  </si>
  <si>
    <t>CUB-1150</t>
  </si>
  <si>
    <t>1.10x.50x.028</t>
  </si>
  <si>
    <t>CUB-1250</t>
  </si>
  <si>
    <t>1.20x.50x.028</t>
  </si>
  <si>
    <t>CUB-6060</t>
  </si>
  <si>
    <t>CUB-7060</t>
  </si>
  <si>
    <t>.70x.60x.028</t>
  </si>
  <si>
    <t>CUB-8060</t>
  </si>
  <si>
    <t>.80x.60x.028</t>
  </si>
  <si>
    <t>CUB-9060</t>
  </si>
  <si>
    <t>.90x.60x.028</t>
  </si>
  <si>
    <t>CUB-1060</t>
  </si>
  <si>
    <t>1.00x.60x.028</t>
  </si>
  <si>
    <t>CUB-1160</t>
  </si>
  <si>
    <t>1.10x.60x.028</t>
  </si>
  <si>
    <t>CUB-1260</t>
  </si>
  <si>
    <t xml:space="preserve">Cubierta recta para escritorio de laminado plástico de 28 mm con cantos </t>
  </si>
  <si>
    <t>1.20x.60x.028</t>
  </si>
  <si>
    <t>CUB-1360</t>
  </si>
  <si>
    <t>de pvc termoadheridos</t>
  </si>
  <si>
    <t>1.30x.60x.028</t>
  </si>
  <si>
    <t>CUB-1460</t>
  </si>
  <si>
    <t>1.40x.60x.028</t>
  </si>
  <si>
    <t>CUB-1560</t>
  </si>
  <si>
    <t>1.50x.60x.028</t>
  </si>
  <si>
    <t>CUB-1660</t>
  </si>
  <si>
    <t>1.60x.60x.028</t>
  </si>
  <si>
    <t>CUB-1760</t>
  </si>
  <si>
    <t>1.70x.60x.028</t>
  </si>
  <si>
    <t>CUB-1860</t>
  </si>
  <si>
    <t>1.80x.60x.028</t>
  </si>
  <si>
    <t>CUB-1960</t>
  </si>
  <si>
    <t>1.90x.60x.028</t>
  </si>
  <si>
    <t>CUB-2060</t>
  </si>
  <si>
    <t>2.00x.60x.028</t>
  </si>
  <si>
    <t>CUB-1270</t>
  </si>
  <si>
    <t>1.20x.70x.028</t>
  </si>
  <si>
    <t>CUB-1370</t>
  </si>
  <si>
    <t>1.30x.70x.028</t>
  </si>
  <si>
    <t>CUB-1470</t>
  </si>
  <si>
    <t>1.40x.70x.028</t>
  </si>
  <si>
    <t>CUB-1570</t>
  </si>
  <si>
    <t>1.50x.70x.028</t>
  </si>
  <si>
    <t>CUB-1670</t>
  </si>
  <si>
    <t>1.60x.70x.028</t>
  </si>
  <si>
    <t>CUB-1770</t>
  </si>
  <si>
    <t>1.70x.70x.028</t>
  </si>
  <si>
    <t>CUB-1870</t>
  </si>
  <si>
    <t>1.80x.70x.028</t>
  </si>
  <si>
    <t>CUB-1970</t>
  </si>
  <si>
    <t>1.90x.70x.028</t>
  </si>
  <si>
    <t>CUB-2070</t>
  </si>
  <si>
    <t>2.00x.70x.028</t>
  </si>
  <si>
    <t>CUB-1280</t>
  </si>
  <si>
    <t>Cubierta recta para escritorio de laminado plástico de 28 mm con cantos</t>
  </si>
  <si>
    <t>1.20x.80x.028</t>
  </si>
  <si>
    <t>CUB-1380</t>
  </si>
  <si>
    <t>1.30x.80x.028</t>
  </si>
  <si>
    <t>CUB-1480</t>
  </si>
  <si>
    <t>1.40x.80x.028</t>
  </si>
  <si>
    <t>CUB-1580</t>
  </si>
  <si>
    <t>1.50x.80x.028</t>
  </si>
  <si>
    <t>CUB-1680</t>
  </si>
  <si>
    <t>1.60x.80x.028</t>
  </si>
  <si>
    <t>CUB-1780</t>
  </si>
  <si>
    <t>1.70x.80x.028</t>
  </si>
  <si>
    <t>CUB-1880</t>
  </si>
  <si>
    <t>1.80x.80x.028</t>
  </si>
  <si>
    <t>CUB-1980</t>
  </si>
  <si>
    <t>1.90x.80x.028</t>
  </si>
  <si>
    <t>CUB-2080</t>
  </si>
  <si>
    <t>2.00x.80x.028</t>
  </si>
  <si>
    <t>CUB-1290</t>
  </si>
  <si>
    <t>1.20x.90x.028</t>
  </si>
  <si>
    <t>CUB-1390</t>
  </si>
  <si>
    <t>1.30x.90x.028</t>
  </si>
  <si>
    <t>CUB-1490</t>
  </si>
  <si>
    <t>1.40x.90x.028</t>
  </si>
  <si>
    <t>CUB-1590</t>
  </si>
  <si>
    <t>1.50x.90x.028</t>
  </si>
  <si>
    <t>CUB-1690</t>
  </si>
  <si>
    <t>1.60x.90x.028</t>
  </si>
  <si>
    <t>CUB-1790</t>
  </si>
  <si>
    <t>1.70x.90x.028</t>
  </si>
  <si>
    <t>CUB-1890</t>
  </si>
  <si>
    <t>1.80x.90x.028</t>
  </si>
  <si>
    <t>CUB-1990</t>
  </si>
  <si>
    <t>1.90x.90x.028</t>
  </si>
  <si>
    <t>CUB-2090</t>
  </si>
  <si>
    <t>2.00x.90x.028</t>
  </si>
  <si>
    <t>CUB-1210</t>
  </si>
  <si>
    <t>1.20x1.00x.028</t>
  </si>
  <si>
    <t>CUB-1310</t>
  </si>
  <si>
    <t>1.30x1.00x.028</t>
  </si>
  <si>
    <t>CUB-1410</t>
  </si>
  <si>
    <t>1.40x1.00x.028</t>
  </si>
  <si>
    <t>CUB-1510</t>
  </si>
  <si>
    <t>1.50x1.00x.028</t>
  </si>
  <si>
    <t>CUB-1610</t>
  </si>
  <si>
    <t>1.60x1.00x.028</t>
  </si>
  <si>
    <t>CUB-1710</t>
  </si>
  <si>
    <t>1.70x1.00x.028</t>
  </si>
  <si>
    <t>CUB-1810</t>
  </si>
  <si>
    <t>1.80x1.00x.028</t>
  </si>
  <si>
    <t>CUB-1910</t>
  </si>
  <si>
    <t>1.90x1.00x.028</t>
  </si>
  <si>
    <t>CUB-2010</t>
  </si>
  <si>
    <t>2.00x1.00x.028</t>
  </si>
  <si>
    <t>CUB-8012</t>
  </si>
  <si>
    <t xml:space="preserve">Cubierta recta para mesa de juntas de laminado plástico de 28 mm con </t>
  </si>
  <si>
    <t>0.80x1.20x.028</t>
  </si>
  <si>
    <t>CUB-9012</t>
  </si>
  <si>
    <t>cantos de pvc termoadheridos</t>
  </si>
  <si>
    <t>0.90x1.20x.028</t>
  </si>
  <si>
    <t>CUB-1012</t>
  </si>
  <si>
    <t>1.00x1.20x.028</t>
  </si>
  <si>
    <t>CUB-1112</t>
  </si>
  <si>
    <t>1.10x1.20x.028</t>
  </si>
  <si>
    <t>CUB-1212</t>
  </si>
  <si>
    <t>1.20x1.20x.028</t>
  </si>
  <si>
    <t>CUB-1312</t>
  </si>
  <si>
    <t>1.30x1.20x.028</t>
  </si>
  <si>
    <t>CUB-1412</t>
  </si>
  <si>
    <t>1.40x1.20x.028</t>
  </si>
  <si>
    <t>CUB-1512</t>
  </si>
  <si>
    <t>1.50x1.20x.028</t>
  </si>
  <si>
    <t>CUB-1612</t>
  </si>
  <si>
    <t>1.60x1.20x.028</t>
  </si>
  <si>
    <t>CUB-1712</t>
  </si>
  <si>
    <t>1.70x1.20x.028</t>
  </si>
  <si>
    <t>CUB-1812</t>
  </si>
  <si>
    <t>1.80x1.20x.028</t>
  </si>
  <si>
    <t>CUB-1912</t>
  </si>
  <si>
    <t>1.90x1.20x.028</t>
  </si>
  <si>
    <t>CUB-2012</t>
  </si>
  <si>
    <t>2.00x1.20x.028</t>
  </si>
  <si>
    <t>CUB-2112</t>
  </si>
  <si>
    <t>2.10x1.20x.028</t>
  </si>
  <si>
    <t>CUB-2212</t>
  </si>
  <si>
    <t>2.20x1.20x.028</t>
  </si>
  <si>
    <t>CUB-2412</t>
  </si>
  <si>
    <t>2.40x1.20x.028</t>
  </si>
  <si>
    <t>Cubiertas con estructura lateral de 1.20 mt Me-Work sin Top Access</t>
  </si>
  <si>
    <t>CUBM-1256</t>
  </si>
  <si>
    <t xml:space="preserve"> Cubierta recta para isla bench Me-Work de laminado plástico de 28mm con cantos de pvc termoadheridos. </t>
  </si>
  <si>
    <t>1.20x.56x.028</t>
  </si>
  <si>
    <t>CUBM-1356</t>
  </si>
  <si>
    <t>1.30X.56X.028</t>
  </si>
  <si>
    <t>CUBM-1456</t>
  </si>
  <si>
    <t>1.40X.56X.028</t>
  </si>
  <si>
    <t>CUBM-1556</t>
  </si>
  <si>
    <t>1.50X.56X.028</t>
  </si>
  <si>
    <t>CUBM-1656</t>
  </si>
  <si>
    <t>1.60X.56X.028</t>
  </si>
  <si>
    <t>CUBM-1756</t>
  </si>
  <si>
    <t>1.70X.56X.028</t>
  </si>
  <si>
    <t>CUBM-1856</t>
  </si>
  <si>
    <t>1.80X.56X.028</t>
  </si>
  <si>
    <t>Cubiertas con estructura lateral de 1.40 mt Me-Work sin Top Access</t>
  </si>
  <si>
    <t>CUBM-1266</t>
  </si>
  <si>
    <t>1.20x.66x.028</t>
  </si>
  <si>
    <t>CUBM-1366</t>
  </si>
  <si>
    <t>1.30X.66X.028</t>
  </si>
  <si>
    <t>CUBM-1466</t>
  </si>
  <si>
    <t>1.40X.66X.028</t>
  </si>
  <si>
    <t>CUBM-1566</t>
  </si>
  <si>
    <t>1.50X.66X.028</t>
  </si>
  <si>
    <t>CUBM-1666</t>
  </si>
  <si>
    <t>1.60X.66X.028</t>
  </si>
  <si>
    <t>CUBM-1766</t>
  </si>
  <si>
    <t>1.70X.66X.028</t>
  </si>
  <si>
    <t>CUBM-1866</t>
  </si>
  <si>
    <t>1.80X.66X.028</t>
  </si>
  <si>
    <t>Cubiertas con estructura lateral de 1.48 mt Me-Work sin Top Access</t>
  </si>
  <si>
    <t>CUBM-1270</t>
  </si>
  <si>
    <t>CUBM-1370</t>
  </si>
  <si>
    <t>1.30X.70X.028</t>
  </si>
  <si>
    <t>CUBM-1470</t>
  </si>
  <si>
    <t>1.40X.70X.028</t>
  </si>
  <si>
    <t>CUBM-1570</t>
  </si>
  <si>
    <t>1.50X.70X.028</t>
  </si>
  <si>
    <t>CUBM-1670</t>
  </si>
  <si>
    <t>1.60X.70X.028</t>
  </si>
  <si>
    <t>CUBM-1770</t>
  </si>
  <si>
    <t>1.70X.70X.028</t>
  </si>
  <si>
    <t>CUBM-1870</t>
  </si>
  <si>
    <t>1.80X.70X.028</t>
  </si>
  <si>
    <t>Cubiertas con estructura lateral de 1.60 mt Me-Work sin Top Access</t>
  </si>
  <si>
    <t>CUBM-1276</t>
  </si>
  <si>
    <t>1.20x.76x.028</t>
  </si>
  <si>
    <t>CUBM-1376</t>
  </si>
  <si>
    <t>1.30X.76X.028</t>
  </si>
  <si>
    <t>CUBM-1476</t>
  </si>
  <si>
    <t>1.40X.76X.028</t>
  </si>
  <si>
    <t>CUBM-1576</t>
  </si>
  <si>
    <t>1.50X.76X.028</t>
  </si>
  <si>
    <t>CUBM-1676</t>
  </si>
  <si>
    <t>1.60X.76X.028</t>
  </si>
  <si>
    <t>CUBM-1776</t>
  </si>
  <si>
    <t>1.70X.76X.028</t>
  </si>
  <si>
    <t>CUBM-1876</t>
  </si>
  <si>
    <t>1.80X.76X.028</t>
  </si>
  <si>
    <t>Cubiertas con estructura lateral de 1.20mt Me-Work para charola con puertas</t>
  </si>
  <si>
    <t>CUBM-1245</t>
  </si>
  <si>
    <t>1.20x.45x.028</t>
  </si>
  <si>
    <t>CUBM-1345</t>
  </si>
  <si>
    <t>1.30X.45X.028</t>
  </si>
  <si>
    <t>CUBM-1445</t>
  </si>
  <si>
    <t>1.40X.45X.028</t>
  </si>
  <si>
    <t>CUBM-1545</t>
  </si>
  <si>
    <t>1.50X.45X.028</t>
  </si>
  <si>
    <t>CUBM-1645</t>
  </si>
  <si>
    <t>1.60X.45X.028</t>
  </si>
  <si>
    <t>CUBM-1745</t>
  </si>
  <si>
    <t>1.70X.45X.028</t>
  </si>
  <si>
    <t>CUBM-1845</t>
  </si>
  <si>
    <t>1.80X.45X.028</t>
  </si>
  <si>
    <t>Cubiertas con estructura lateral de 1.40 mt Me-Work para charola con puertas</t>
  </si>
  <si>
    <t>CUBM-1255</t>
  </si>
  <si>
    <t>1.20x.55x.028</t>
  </si>
  <si>
    <t>CUBM-1355</t>
  </si>
  <si>
    <t>1.30X.55X.028</t>
  </si>
  <si>
    <t>CUBM-1455</t>
  </si>
  <si>
    <t>1.40X.55X.028</t>
  </si>
  <si>
    <t>CUBM-1555</t>
  </si>
  <si>
    <t>1.50X.55X.028</t>
  </si>
  <si>
    <t>CUBM-1655</t>
  </si>
  <si>
    <t>1.60X.55X.028</t>
  </si>
  <si>
    <t>CUBM-1755</t>
  </si>
  <si>
    <t>1.70X.55X.028</t>
  </si>
  <si>
    <t>CUBM-1855</t>
  </si>
  <si>
    <t>1.80X.55X.028</t>
  </si>
  <si>
    <t>Cubiertas con estructura lateral de 1.48 mt Me-Work para charola con puertas</t>
  </si>
  <si>
    <t>CUBM-1260</t>
  </si>
  <si>
    <t>CUBM-1360</t>
  </si>
  <si>
    <t>1.30X.60X.028</t>
  </si>
  <si>
    <t>CUBM-1460</t>
  </si>
  <si>
    <t>1.40X.60X.028</t>
  </si>
  <si>
    <t>CUBM-1560</t>
  </si>
  <si>
    <t>1.50X.60X.028</t>
  </si>
  <si>
    <t>CUBM-1660</t>
  </si>
  <si>
    <t>1.60X.60X.028</t>
  </si>
  <si>
    <t>CUBM-1760</t>
  </si>
  <si>
    <t>1.70X.60X.028</t>
  </si>
  <si>
    <t>CUBM-1860</t>
  </si>
  <si>
    <t>1.80X.60X.028</t>
  </si>
  <si>
    <t>Cubiertas con estructura lateral de 1.60 mt Me-Work para charola con puertas</t>
  </si>
  <si>
    <t>CUBM-1265</t>
  </si>
  <si>
    <t>1.20x.65x.028</t>
  </si>
  <si>
    <t>CUBM-1365</t>
  </si>
  <si>
    <t>1.30X.65X.028</t>
  </si>
  <si>
    <t>CUBM-1465</t>
  </si>
  <si>
    <t>1.40X.65X.028</t>
  </si>
  <si>
    <t>CUBM-1565</t>
  </si>
  <si>
    <t>1.50X.65X.028</t>
  </si>
  <si>
    <t>CUBM-1665</t>
  </si>
  <si>
    <t>1.60X.65X.028</t>
  </si>
  <si>
    <t>CUBM-1765</t>
  </si>
  <si>
    <t>1.70X.65X.028</t>
  </si>
  <si>
    <t>CUBM-1865</t>
  </si>
  <si>
    <t>1.80X.65X.028</t>
  </si>
  <si>
    <t>CT-ED1812</t>
  </si>
  <si>
    <t xml:space="preserve">Cubierta  para mesa de consejo de laminado plástico de 28 mm con </t>
  </si>
  <si>
    <t>CT-ED2412</t>
  </si>
  <si>
    <t xml:space="preserve">Corte Esquinas Diamante. </t>
  </si>
  <si>
    <t>CT-ED3212</t>
  </si>
  <si>
    <t>3.20x1.20x.028</t>
  </si>
  <si>
    <t>CT-ED4215</t>
  </si>
  <si>
    <t>4.00x1.50x.028</t>
  </si>
  <si>
    <t>CT-EV1812</t>
  </si>
  <si>
    <t>CT-EV2412</t>
  </si>
  <si>
    <t>Corte Esquinas Voleadas</t>
  </si>
  <si>
    <t>CT-EV3212</t>
  </si>
  <si>
    <t>CT-EV4215</t>
  </si>
  <si>
    <t>CT-EO1812</t>
  </si>
  <si>
    <t>CT-EO2412</t>
  </si>
  <si>
    <t>Corte Esquinas ovaladas</t>
  </si>
  <si>
    <t>CT-EO3212</t>
  </si>
  <si>
    <t>CT-EO4215</t>
  </si>
  <si>
    <t>Cubiertas Laminado Plástico Para Mesa de Apoyo</t>
  </si>
  <si>
    <t>CCUAD-060</t>
  </si>
  <si>
    <t xml:space="preserve">Cubierta cuadrada de laminado plástico 28mm con cantos de pvc </t>
  </si>
  <si>
    <t>CCUAD-070</t>
  </si>
  <si>
    <t>termoadheridos para base tipo plato y base cruz</t>
  </si>
  <si>
    <t>.70x.70x.028</t>
  </si>
  <si>
    <t>CCUAD-080</t>
  </si>
  <si>
    <t>CCUAD-090</t>
  </si>
  <si>
    <t>.90x.90x.028</t>
  </si>
  <si>
    <t>CCUAD-100</t>
  </si>
  <si>
    <t>1.00x1.00x.028</t>
  </si>
  <si>
    <t>CCUAD-120</t>
  </si>
  <si>
    <t>CVOL-060</t>
  </si>
  <si>
    <t xml:space="preserve">Cubierta voleada de laminado plástico 28mm con cantos de pvc </t>
  </si>
  <si>
    <t>CVOL-070</t>
  </si>
  <si>
    <t>CVOL-080</t>
  </si>
  <si>
    <t>CVOL-090</t>
  </si>
  <si>
    <t>CVOL-100</t>
  </si>
  <si>
    <t>CVOL-120</t>
  </si>
  <si>
    <t>CRED-060</t>
  </si>
  <si>
    <t xml:space="preserve">Cubierta circular de laminado plástico 28mm con cantos de pvc </t>
  </si>
  <si>
    <t>.60 diam x.028</t>
  </si>
  <si>
    <t>CRED-070</t>
  </si>
  <si>
    <t>.70 diam x.028</t>
  </si>
  <si>
    <t>CRED-080</t>
  </si>
  <si>
    <t>.80 diam x.028</t>
  </si>
  <si>
    <t>CRED-090</t>
  </si>
  <si>
    <t>.90 diam x.028</t>
  </si>
  <si>
    <t>CRED-100</t>
  </si>
  <si>
    <t>1.00 diam x.028</t>
  </si>
  <si>
    <t>CRED-120</t>
  </si>
  <si>
    <t>1.20 diam x.028</t>
  </si>
  <si>
    <t>Cubiertas Laminado Plástico Para Escritorio Corte Curvo</t>
  </si>
  <si>
    <t>CURV-1410</t>
  </si>
  <si>
    <t xml:space="preserve">Cubierta corte curvo de laminado plástico de 28 mm con cantos de pvc </t>
  </si>
  <si>
    <t>1.40x1.00x.75</t>
  </si>
  <si>
    <t>CURV-1610</t>
  </si>
  <si>
    <t>termoadheridos.</t>
  </si>
  <si>
    <t>1.60x1.00x.75</t>
  </si>
  <si>
    <t>CURV-1810</t>
  </si>
  <si>
    <t>1.80x1.00x.75</t>
  </si>
  <si>
    <t>Cubiertas Línea Peninsular</t>
  </si>
  <si>
    <t>CBAL-1260</t>
  </si>
  <si>
    <t xml:space="preserve">Cubierta península de laminado plástico de 28 mm con cantos de pvc </t>
  </si>
  <si>
    <t>CBAL-1570</t>
  </si>
  <si>
    <t>CBAL-1880</t>
  </si>
  <si>
    <t>CPNF-1890</t>
  </si>
  <si>
    <t xml:space="preserve">Cubierta peninsular gerencial de laminado plástico de 28 mm con cantos </t>
  </si>
  <si>
    <t>de pvc termoadheridos.</t>
  </si>
  <si>
    <t>CPNT-1890</t>
  </si>
  <si>
    <t>Cubierta credenza gerencial en laminado plástico de 28 mm con cantos</t>
  </si>
  <si>
    <t xml:space="preserve"> de pvc termoadheridos.</t>
  </si>
  <si>
    <t>CPNL-6064</t>
  </si>
  <si>
    <t>Cubierta puente conector gerencial en laminado plástico de 28 mm</t>
  </si>
  <si>
    <t xml:space="preserve">.60x.64x.028 </t>
  </si>
  <si>
    <t xml:space="preserve"> con cantos de pvc termoadheridos.</t>
  </si>
  <si>
    <t>Cubiertas Línea Cruceta y Triceta</t>
  </si>
  <si>
    <t>CTRI-1160</t>
  </si>
  <si>
    <t>Cubierta isla tipo triceta en laminado plástico de 28 mm con cantos</t>
  </si>
  <si>
    <t>1.10x.60x1.10x.60</t>
  </si>
  <si>
    <t>CTRI-1260</t>
  </si>
  <si>
    <t>1.20x.60x1.20x.60</t>
  </si>
  <si>
    <t>CTRI-1360</t>
  </si>
  <si>
    <t>1.30x.60x1.30x.60</t>
  </si>
  <si>
    <t>CTRI-1460</t>
  </si>
  <si>
    <t>1.40x.60x1.40x.60</t>
  </si>
  <si>
    <t>CCRU-1212</t>
  </si>
  <si>
    <t>Cubierta isla tipo cruceta en laminado plástico de 28 mm con cantos</t>
  </si>
  <si>
    <t>CCRU-1412</t>
  </si>
  <si>
    <t xml:space="preserve"> de pvc termoadheridos. Corte curvo interno</t>
  </si>
  <si>
    <t>CCRU-1612</t>
  </si>
  <si>
    <t>CCRU-1812</t>
  </si>
  <si>
    <t>CCRU-1212R</t>
  </si>
  <si>
    <t>CCRU-1412R</t>
  </si>
  <si>
    <t xml:space="preserve"> de pvc termoadheridos. Corte recto interno</t>
  </si>
  <si>
    <t>CCRU-1612R</t>
  </si>
  <si>
    <t>CCRU-1812R</t>
  </si>
  <si>
    <t>Cubiertas Línea para mesa ajustable en escuadra</t>
  </si>
  <si>
    <t>CCRU-1515</t>
  </si>
  <si>
    <t xml:space="preserve">Cubierta para mesa ajustable en escuadra en laminado plástico de 28 mm con </t>
  </si>
  <si>
    <t>1.52x.60x1.52x.60</t>
  </si>
  <si>
    <t>CCRU-1516</t>
  </si>
  <si>
    <t>cantos de pvc termoadheridos. Corte curvo interno</t>
  </si>
  <si>
    <t>1.52x.60x1.67x.60</t>
  </si>
  <si>
    <t xml:space="preserve">Colores disponibles: blanco, negro y gris (el tono varia contra los colores </t>
  </si>
  <si>
    <t>de linea. Consultar color antes de hacer pedido)</t>
  </si>
  <si>
    <t>Cubiertas en Pulgadas para mampara modular Me-Work</t>
  </si>
  <si>
    <t>CUBP-2424</t>
  </si>
  <si>
    <t>Cubierta recta para mampara modular Me-Work en laminado plastico de 28 mm con cantos</t>
  </si>
  <si>
    <t>24"x24"x1"</t>
  </si>
  <si>
    <t>CUBP-3024</t>
  </si>
  <si>
    <t>30"x24"x1"</t>
  </si>
  <si>
    <t>CUBP-3624</t>
  </si>
  <si>
    <t>36"x24"x1"</t>
  </si>
  <si>
    <t>CUBP-4224</t>
  </si>
  <si>
    <t>42"x24"x1"</t>
  </si>
  <si>
    <t>CUBP-4824</t>
  </si>
  <si>
    <t>48"x24"x1"</t>
  </si>
  <si>
    <t>CUBP-5424</t>
  </si>
  <si>
    <t>54"x24"x1"</t>
  </si>
  <si>
    <t>CUBP-6024</t>
  </si>
  <si>
    <t>60"x24"x1"</t>
  </si>
  <si>
    <t>CUBP-6624</t>
  </si>
  <si>
    <t>66"x24"x1"</t>
  </si>
  <si>
    <t>CUBP-7224</t>
  </si>
  <si>
    <t>72"x24"x1"</t>
  </si>
  <si>
    <t>Spec Guide- Lumbro - 2025</t>
  </si>
  <si>
    <t>Av. México 2501, Vallarta Norte, Cp. 44610, Guadalajara, Jal.</t>
  </si>
  <si>
    <t xml:space="preserve">T. </t>
  </si>
  <si>
    <t>Linea: Lumbro</t>
  </si>
  <si>
    <t>Sistema: Multicontacos de Linea</t>
  </si>
  <si>
    <t>Famila: Multicontactos</t>
  </si>
  <si>
    <t>Barcelona</t>
  </si>
  <si>
    <t>BARCELONA</t>
  </si>
  <si>
    <t>Multicontacto, Modelo Barcelona. Incluye: 3 puertos de corriente de 127v, 2 puertos USB (Datos), 1 puerto RJ45,</t>
  </si>
  <si>
    <t>245 x 102 x 60 mm</t>
  </si>
  <si>
    <t xml:space="preserve"> 1 puerto HDMI, 1 puerto VGA y 1 cable de metro con clavija</t>
  </si>
  <si>
    <t>Color: Gris Aluminio, Blanco, Negro, Oxford</t>
  </si>
  <si>
    <t>Su montaje requiere orificio de 220 x 68 mm</t>
  </si>
  <si>
    <t>NOTA: SE PUEDEN MODIFICAR LAS CONEXIONES CON PRECIO ESPECIAL</t>
  </si>
  <si>
    <t>Barcelona Carga</t>
  </si>
  <si>
    <t>Multicontacto, Modelo Barcelona. Incluye: 3 puertos de corriente de 127v, 1 puertoo USB doble(Carga), 1 puerto RJ45,</t>
  </si>
  <si>
    <t>Lisboa</t>
  </si>
  <si>
    <t>LISBOA</t>
  </si>
  <si>
    <t>Multicontacto, Modelo Lisboa. Incluye: 2 puertos de corriente de 127v, 1 puertos USB (Datos), 1 puerto RJ45</t>
  </si>
  <si>
    <t xml:space="preserve"> y 1 cable de metro con clavija</t>
  </si>
  <si>
    <t>Lisboa Carga</t>
  </si>
  <si>
    <t>Praga</t>
  </si>
  <si>
    <t>PRAGA</t>
  </si>
  <si>
    <t>Multicontacto, Modelo Praga. Incluye: 3 puertos de corriente de 127v, 1 puertos USB (Datos), 2 puerto RJ45,</t>
  </si>
  <si>
    <t>246 x 142 x 69 mm</t>
  </si>
  <si>
    <t xml:space="preserve"> 1 puerto HDMI, 1 sensor de apertura con luz LED y 1 cable de metro con clavija</t>
  </si>
  <si>
    <t>Su montaje requiere orificio de 219 x 105 mm</t>
  </si>
  <si>
    <t>Amberes</t>
  </si>
  <si>
    <t>AMBERES</t>
  </si>
  <si>
    <t>Multicontacto, Modelo Amberes. Incluye: 3 puertos de corriente de 127v, 2 puertos USB (Datos), 2 puerto RJ45,</t>
  </si>
  <si>
    <t>266 x 122 x 60 mm</t>
  </si>
  <si>
    <t xml:space="preserve"> 1 puerto HDMI y 1 cable de metro con clavija</t>
  </si>
  <si>
    <t>Color: Acero Inoxidable</t>
  </si>
  <si>
    <t>Su montaje requiere orificio de 217 x 65 mm</t>
  </si>
  <si>
    <t>Amberes Carga</t>
  </si>
  <si>
    <t xml:space="preserve">Multicontacto, Modelo Amberes. Incluye: 3 puertos de corriente de 127v, 1 puerto USB Carga Tipo C, 1 puerto USB Carga Tipo A, </t>
  </si>
  <si>
    <t xml:space="preserve"> 2 puertos RJ45, 1 puerto HDMI y 1 cable de metro con clavija</t>
  </si>
  <si>
    <t>Ibiza</t>
  </si>
  <si>
    <t>IBIZA</t>
  </si>
  <si>
    <t>Multicontacto, Modelo Ibiza. Incluye: 2 puertos de corriente de 127v, 1 puerto USB (Datos)</t>
  </si>
  <si>
    <t>185 x 75 x 60 mm</t>
  </si>
  <si>
    <t>y 1 cable de metro con clavija</t>
  </si>
  <si>
    <t>Su montaje requiere orificio de 163 x 51 mm</t>
  </si>
  <si>
    <t>Ibiza Carga</t>
  </si>
  <si>
    <t>Multicontacto, Modelo Ibiza. Incluye: 2 puertos de corriente de 127v, 1 puerto USB (Carga)</t>
  </si>
  <si>
    <t>Atenas</t>
  </si>
  <si>
    <t>ATENAS</t>
  </si>
  <si>
    <t>Multicontacto, Modelo Atenas. Incluye: 2 puertos de corriente de 127v y 1 cable de metro con clavija</t>
  </si>
  <si>
    <t>115 x 57 x 50 mm</t>
  </si>
  <si>
    <t>Su montaje requiere orificio de 100 x 49 mm</t>
  </si>
  <si>
    <t>Bari</t>
  </si>
  <si>
    <t>BARI</t>
  </si>
  <si>
    <t>Multicontacto, Modelo Bari. Incluye: 2 puertos de corriente de 127v, 1 puerto USB (Carga /A+C)</t>
  </si>
  <si>
    <t>152 x 66 x 55 mm</t>
  </si>
  <si>
    <t>Su montaje requiere orificio de 120 x 53 mm</t>
  </si>
  <si>
    <t>Bari G</t>
  </si>
  <si>
    <t>BARI G</t>
  </si>
  <si>
    <t>Multicontacto, Modelo Bari. Incluye: 3 puertos de corriente de 127v, 1 puerto USB (Datos), 2 puertos RJ45</t>
  </si>
  <si>
    <t>249 x 58 x 50 mm</t>
  </si>
  <si>
    <t>Su montaje requiere orificio de 228 x 44 mm</t>
  </si>
  <si>
    <t>Venecia</t>
  </si>
  <si>
    <t>VENECIA</t>
  </si>
  <si>
    <t>Multicontacto, Modelo Venecia. Incluye: 2 puertos de corriente de 127v, 1 puerto USB (Carga /A+C)</t>
  </si>
  <si>
    <t>Barcelona Box</t>
  </si>
  <si>
    <t>BARCELONA BOX</t>
  </si>
  <si>
    <t>260 x 137 x 60 mm</t>
  </si>
  <si>
    <t>Su montaje requiere orificio de 232 x 100 mm</t>
  </si>
  <si>
    <t>Pisa</t>
  </si>
  <si>
    <t>PISA</t>
  </si>
  <si>
    <t>Multicontacto, Modelo Pisa. Incluye: 3 puertos de corriente de 127v, 2 puertos USB (Datos), 1 puerto RJ45,</t>
  </si>
  <si>
    <t>112  x 297 mm</t>
  </si>
  <si>
    <t>Color: Negro</t>
  </si>
  <si>
    <t>Su montaje requiere orificio de 92 mm x 3-5/8 diametro</t>
  </si>
  <si>
    <t>Sistema: Splits</t>
  </si>
  <si>
    <t>Famila: Splits</t>
  </si>
  <si>
    <t>Split</t>
  </si>
  <si>
    <t>SPLIT</t>
  </si>
  <si>
    <t>Multicontacto, Modelo Split. Incluye: 2 puertos de corriente de 127v y 1 cable de metro con clavija</t>
  </si>
  <si>
    <t>110  x 40 mm</t>
  </si>
  <si>
    <t>Color: Gris Aluminio, Negro</t>
  </si>
  <si>
    <t>Su montaje requiere orificio de 80 x 44 mm</t>
  </si>
  <si>
    <t>Split Mini</t>
  </si>
  <si>
    <t>SPLIT MINI</t>
  </si>
  <si>
    <t>Multicontacto, Modelo Split. Incluye: 1 puerto de corriente de 127v, 1 puerto USB Carga y 1 cable de 1.5 mts con clavija</t>
  </si>
  <si>
    <t>67  x 68 mm</t>
  </si>
  <si>
    <t>Color: Nogal, Acero Inoxidable, Negro, Oxford</t>
  </si>
  <si>
    <t>Su montaje requiere orificio de 60 (2-3/8") de diametro</t>
  </si>
  <si>
    <t>Split Mini Puertos</t>
  </si>
  <si>
    <t>SPLIT MINI P</t>
  </si>
  <si>
    <t>Multicontacto, Modelo Split Puertos. Incluye: 1 puerto de corriente de 127v, 1 puerto RJ45 y 1 cable de 1.5 mts con clavija</t>
  </si>
  <si>
    <t>67  x 55 mm</t>
  </si>
  <si>
    <t>Split Mini Nano</t>
  </si>
  <si>
    <t>SPLIT NANO 1</t>
  </si>
  <si>
    <t xml:space="preserve">Multicontacto, Modelo Split Nano 1. Incluye: 1 puerto USB Datos y 1 cable macho de 1.8 mts con clavija </t>
  </si>
  <si>
    <t>36  x 32 mm</t>
  </si>
  <si>
    <t>Color: Acero Inoxidable, Negro</t>
  </si>
  <si>
    <t>Su montaje requiere orificio de 32 (1-1/4") de diametro</t>
  </si>
  <si>
    <t>SPLIT NANO 2</t>
  </si>
  <si>
    <t xml:space="preserve">Multicontacto, Modelo Split Nano 2. Incluye: 1 puerto USB de carga doble  y 1 cable de salida 1.8 mts con clavija </t>
  </si>
  <si>
    <t>45  x 50 mm</t>
  </si>
  <si>
    <t>Su montaje requiere orificio de 38 (1-1/4") de diametro</t>
  </si>
  <si>
    <t>Split Mini A+C</t>
  </si>
  <si>
    <t>SPLIT MINI A+C</t>
  </si>
  <si>
    <t>Multicontacto, Modelo Split A+C. Incluye: 1 puerto USB de carga Tipo A, 1 puerto USB de carga Tipo C</t>
  </si>
  <si>
    <t>Split G</t>
  </si>
  <si>
    <t>SPLIT G</t>
  </si>
  <si>
    <t>Multicontacto, Modelo Split G. Incluye: 2 puertos de corriente de 127v, 1 puerto USB de carga doble tipo A , 1 puerto RJ45</t>
  </si>
  <si>
    <t>100  x 45 mm</t>
  </si>
  <si>
    <t>Color: Acero Inoxidable, Negro, Grix Oxford</t>
  </si>
  <si>
    <t>Su montaje requiere orificio de 86 (3-3/8") de diametro</t>
  </si>
  <si>
    <t>Split G Carga</t>
  </si>
  <si>
    <t>Multicontacto, Modelo Split G. Incluye: 2 puertos de corriente de 127v, 1 puerto USB de carga doble tipo A</t>
  </si>
  <si>
    <t>95  x 45 mm</t>
  </si>
  <si>
    <t>Split G A+C</t>
  </si>
  <si>
    <t>SPLIT G A+C</t>
  </si>
  <si>
    <t>Multicontacto, Modelo Split G. Incluye: 1 puerto de corriente de 127v, 1 puerto USB de carga</t>
  </si>
  <si>
    <t>Sistema: Multicontactos Sobrepuestos</t>
  </si>
  <si>
    <t>Marsella</t>
  </si>
  <si>
    <t>MARSELLA</t>
  </si>
  <si>
    <t>Multicontacto, Modelo Marsella. Incluye: 2 puertos de corriente de 127v, 1 puerto USB de carga Tipo A</t>
  </si>
  <si>
    <t>163 x 57  x 83 mm</t>
  </si>
  <si>
    <t>1 puerto USB de carga Tipo C y 1 cable de 1.5 mts con clavija</t>
  </si>
  <si>
    <t>Su montaje requiere de una cubierta máxima de 35 mm</t>
  </si>
  <si>
    <t>Dublin</t>
  </si>
  <si>
    <t>DUBLIN</t>
  </si>
  <si>
    <t>Multicontacto, Modelo Dublin. Incluye: 2 puertos de corriente de 127v, 1 puerto USB de carga Tipo A</t>
  </si>
  <si>
    <t>158 x 62  x 95 mm</t>
  </si>
  <si>
    <t>Color: Negro, Blanco</t>
  </si>
  <si>
    <t>Dublin G</t>
  </si>
  <si>
    <t>DUBLIN-G</t>
  </si>
  <si>
    <t>Multicontacto, Modelo Dublin. Incluye: 3 puertos de corriente de 127v, 1 puerto USB de carga Tipo A</t>
  </si>
  <si>
    <t>187 x 62  x 90 mm</t>
  </si>
  <si>
    <t>Napoli</t>
  </si>
  <si>
    <t>NAPOLI</t>
  </si>
  <si>
    <t>Multicontacto, Modelo Napoli. Incluye: 5 puertos de corriente de 127v, 1 fusible térmico</t>
  </si>
  <si>
    <t>217 x 58  x 47 mm</t>
  </si>
  <si>
    <t>y 1 cable de 1 mts con clavija</t>
  </si>
  <si>
    <t>Amsterdam</t>
  </si>
  <si>
    <t>AMSTERDAM</t>
  </si>
  <si>
    <t>Multicontacto, Modelo Amsterdam. Incluye: 3 puertos de corriente de 127v, 1 puerto USB de carga Tipo A</t>
  </si>
  <si>
    <t>184 x 91  x 49 mm</t>
  </si>
  <si>
    <t>1 puerto USB de carga Tipo C y 1 cable de 1 mts con clavija</t>
  </si>
  <si>
    <t>Liverpool</t>
  </si>
  <si>
    <t>LIVERPOOL</t>
  </si>
  <si>
    <t>Multicontacto, Modelo Liverpool. Incluye: 2 puertos de corriente de 127v, 1 puerto USB de carga Tipo A</t>
  </si>
  <si>
    <t>168 x 68  x 51 mm</t>
  </si>
  <si>
    <t>Color: Negro, Gris Oxford, Gris Aluminio, Blanco</t>
  </si>
  <si>
    <t>Sistema: Pasacables</t>
  </si>
  <si>
    <t>Famila: Pasacables</t>
  </si>
  <si>
    <t>Bari Pasacable</t>
  </si>
  <si>
    <t>BARI PASACABLE</t>
  </si>
  <si>
    <t>Pasacables, Modelo Bari. Incluye: 2 puertos de corriente de 127v, 1 puerto USB de carga</t>
  </si>
  <si>
    <t>228 x 86  x 67 mm</t>
  </si>
  <si>
    <t>1 pasacable cubrepolvo y 1 cable de 1 mts con clavija</t>
  </si>
  <si>
    <t>Su montaje requiere orificio de 204 x 62 mm</t>
  </si>
  <si>
    <t>Monaco</t>
  </si>
  <si>
    <t>MONACO</t>
  </si>
  <si>
    <t>Pasacables, Modelo Monaco. Incluye: 1 pasacable con cepillo cubrepolvo</t>
  </si>
  <si>
    <t>154 x 111  x 27 mm</t>
  </si>
  <si>
    <t>Su montaje requiere orificio de 126 x 83 mm</t>
  </si>
  <si>
    <t>MONACO-G</t>
  </si>
  <si>
    <t>300 x 111  x 28 mm</t>
  </si>
  <si>
    <t>Su montaje requiere orificio de 272 x 86 mm</t>
  </si>
  <si>
    <t>Sistema: Mesa de Juntas Lido</t>
  </si>
  <si>
    <t>Famila: Modelos Especiales</t>
  </si>
  <si>
    <t>LIDO</t>
  </si>
  <si>
    <t>MULT-LIDO</t>
  </si>
  <si>
    <r>
      <t xml:space="preserve">Multicontacto Especial LINEA LIDO </t>
    </r>
    <r>
      <rPr>
        <b/>
        <sz val="11"/>
        <color rgb="FFFF0000"/>
        <rFont val="Arial"/>
        <family val="2"/>
      </rPr>
      <t>PARA INTERCONECTAR</t>
    </r>
    <r>
      <rPr>
        <sz val="11"/>
        <color theme="1"/>
        <rFont val="Arial"/>
        <family val="2"/>
      </rPr>
      <t xml:space="preserve"> 4 Puertos AC , 1 Puerto USB DE CARGA DOBLE TIPO A, CON ENTRADAS PARA ARNES DE AMBOS LADOS, MEDIDAS DE 42 X 16 CM </t>
    </r>
  </si>
  <si>
    <t>42 x 16  x 20 cm</t>
  </si>
  <si>
    <r>
      <t xml:space="preserve">Multicontacto Especial LINEA LIDO </t>
    </r>
    <r>
      <rPr>
        <b/>
        <sz val="11"/>
        <color rgb="FFFF0000"/>
        <rFont val="Arial"/>
        <family val="2"/>
      </rPr>
      <t>CON CABLE CON CLAVIJA</t>
    </r>
    <r>
      <rPr>
        <sz val="11"/>
        <color theme="1"/>
        <rFont val="Arial"/>
        <family val="2"/>
      </rPr>
      <t xml:space="preserve"> 4 Puertos AC , 1 Puerto RJ45 (VOZ Y DATOS), 1 Cable 3 x 14 AWG DE 1.5 MT , DE 42 X 16 CM COLOR GRIS OXFORD</t>
    </r>
  </si>
  <si>
    <t xml:space="preserve">Multicontacto Especial LINEA LIDO CON CABLE CON CLAVIJA 4 Puertos AC , 1 Puerto HDMI, 1 Cable 3 x 14 AWG DE 1.5 MT , DE 42 X 16 CM COLOR NEGRO </t>
  </si>
  <si>
    <t>Sistema: Multicontactos interconectables</t>
  </si>
  <si>
    <r>
      <t xml:space="preserve">Multicontacto LIDO para canaleta COLOR GRIS OXFORD con 3 puertos AC No Regulados y 1 PUERTO USB CARGA DOBLE, </t>
    </r>
    <r>
      <rPr>
        <b/>
        <sz val="11"/>
        <color rgb="FFFF0000"/>
        <rFont val="Arial"/>
        <family val="2"/>
      </rPr>
      <t>para INTERCONECTAR</t>
    </r>
  </si>
  <si>
    <t xml:space="preserve">Cable de interconexión o JUMPER CON SALIDA PARA ARNES POR AMBOS LADOS de 1.5 metros para Carga No Regula </t>
  </si>
  <si>
    <t>1.5 mts</t>
  </si>
  <si>
    <t>Caja de Fusible, PARA CARGA NO REGULADA, con entrada para ARNES de un costado y del otro cable cal 14 con clavija de 2.5 m de longitud</t>
  </si>
  <si>
    <t>2.5 mts</t>
  </si>
  <si>
    <t>Cable de interconexión o JUMPER CON SALIDA PARA ARNES por ambos lados de 1 metro</t>
  </si>
  <si>
    <t>1 mts</t>
  </si>
  <si>
    <r>
      <t xml:space="preserve">Multicontacto </t>
    </r>
    <r>
      <rPr>
        <b/>
        <sz val="11"/>
        <color rgb="FFFF0000"/>
        <rFont val="Arial"/>
        <family val="2"/>
      </rPr>
      <t>UP1</t>
    </r>
    <r>
      <rPr>
        <sz val="11"/>
        <color theme="1"/>
        <rFont val="Arial"/>
        <family val="2"/>
      </rPr>
      <t xml:space="preserve"> para canaleta COLOR GRIS OXFORD con 4 puertos AC No Regulados, para INTERCONECTAR</t>
    </r>
  </si>
  <si>
    <t>NOTA 2 :  NO SE ENCAJA EN LAS GUÍAS DE LA CANALETA, VA POR DENTRO Y SE ATORNILLA CON LAS TAPAS</t>
  </si>
  <si>
    <t>Sistema: Multicontactos</t>
  </si>
  <si>
    <t>Famila: Modelos Entrantes</t>
  </si>
  <si>
    <t>Maui</t>
  </si>
  <si>
    <t>MAUI</t>
  </si>
  <si>
    <t xml:space="preserve">Multicontacto Maui,  6 puertos de corriente 127V + 1 puerto USB carga tipo A + 1 puerto USB carga tipo C + 1 carga inalambrica + 1 cable de salida 1 metro  con clavija </t>
  </si>
  <si>
    <t>Color: Negro y Blanco</t>
  </si>
  <si>
    <t>Vancouver</t>
  </si>
  <si>
    <t>VANCOUVER</t>
  </si>
  <si>
    <t xml:space="preserve">Multicontacto Vancouver,  2 puertos de corriente 127V + 1 puerto USB carga tipo A + 1 puerto USB carga tipo C  + 1 carga inalambrica +  1 cable de salida 1 metro  con clavija </t>
  </si>
  <si>
    <t>Venecia Inalambrico</t>
  </si>
  <si>
    <t>VENECIA IN</t>
  </si>
  <si>
    <t xml:space="preserve">Multicontacto Venecia,  3 puertos de corriente 127V + 1 puerto USB carga tipo A + 1 puerto USB carga tipo C  + 1 carga inalambrica + 1 cable de salida 1 metro  con clavija </t>
  </si>
  <si>
    <t>Barcelona box HDMI</t>
  </si>
  <si>
    <t>BARCELONA BOX IN</t>
  </si>
  <si>
    <t xml:space="preserve">Multicontacto Venecia,  3 puertos de corriente 127V + 1 + puerto RJ45 + 1 puerto USB datos + 1 puerto HDMI inalambrico +  1 cable de salida 1 metro  con clavija </t>
  </si>
  <si>
    <t>Torre HEXA</t>
  </si>
  <si>
    <t>HEXA</t>
  </si>
  <si>
    <t xml:space="preserve">Multicontacto Hexa,  9 puertos de corriente 127V + 3 puertos USB Carga (A+C) + 3 puertos RJ45 + 1 fusible térmico +  1 cable de salida 1 metro  con clavija </t>
  </si>
  <si>
    <t>Torre OCTA</t>
  </si>
  <si>
    <t>OCTA</t>
  </si>
  <si>
    <t xml:space="preserve">Multicontacto Octa,  12 puertos de corriente 127V + 4 puertos USB Carga (A+C) + 4 puertos RJ45 + 1 fusible térmico +  1 cable de salida 1 metro  con clavija </t>
  </si>
  <si>
    <t>Hamburgo</t>
  </si>
  <si>
    <t>HAMBURGO</t>
  </si>
  <si>
    <t xml:space="preserve">Multicontacto Hamburgo,  7 puertos de corriente 127V + 2 puertos USB (Carga A) + 1 fusible térmico +  1 cable de salida 1 metro  con clavija </t>
  </si>
  <si>
    <t>Color: Negro, Blanco, Negro/Nogal y Negro/Plata</t>
  </si>
  <si>
    <t>Spec Guide- JOME Estructuras 2025</t>
  </si>
  <si>
    <t>T. (33) 36242694</t>
  </si>
  <si>
    <t>www.mobilitioffice.com</t>
  </si>
  <si>
    <t>Linea: JOME</t>
  </si>
  <si>
    <t>Sistema: Mesa Stool Sinfonia</t>
  </si>
  <si>
    <t xml:space="preserve">Famila: Estructuras </t>
  </si>
  <si>
    <t>Moneda.</t>
  </si>
  <si>
    <t>Octavius</t>
  </si>
  <si>
    <t>MEASI-2009</t>
  </si>
  <si>
    <t>Mesa stool, modelo sinfonia, fabricada en acero con reposa pies y tensores metalico</t>
  </si>
  <si>
    <t>2.00x.90x1.00</t>
  </si>
  <si>
    <t xml:space="preserve"> con acabado en pintura epóxica  horneada, color: smoke, gris claro, negro, blanco</t>
  </si>
  <si>
    <t>LA ESTRUCTURA ES RECTA, NO INCLINADA</t>
  </si>
  <si>
    <t>Sistema: Square</t>
  </si>
  <si>
    <t>Bases laterales</t>
  </si>
  <si>
    <t>MESQ-0060</t>
  </si>
  <si>
    <t xml:space="preserve">Base lateral perfil cuadrado 50 mm x 50 mm metalica acabado en pintura epoxica </t>
  </si>
  <si>
    <t>.60 cm</t>
  </si>
  <si>
    <t>MESQ-0070</t>
  </si>
  <si>
    <t>electrostática horneada, color smoke, gris claro, negro y blanco.</t>
  </si>
  <si>
    <t>.70 cm</t>
  </si>
  <si>
    <t>MESQ-0080</t>
  </si>
  <si>
    <t>Nota: Base de .60 cm a 1.00 mts requieren 1 travesaño de union.</t>
  </si>
  <si>
    <t>.80 cm</t>
  </si>
  <si>
    <t>MESQ-0090</t>
  </si>
  <si>
    <t>.90 cm</t>
  </si>
  <si>
    <t>MESQ-0100</t>
  </si>
  <si>
    <t>1.00 mts</t>
  </si>
  <si>
    <t>MESQ-0120</t>
  </si>
  <si>
    <t>1.20 mts</t>
  </si>
  <si>
    <t>MESQ-0140</t>
  </si>
  <si>
    <t>1.40 mts</t>
  </si>
  <si>
    <t>MESQ-0148</t>
  </si>
  <si>
    <t>Nota: Base de 1.20 mts  a 1.00 mts requieren 2 travesaños de union.</t>
  </si>
  <si>
    <t>1.48 mts</t>
  </si>
  <si>
    <t>MESQ-0160</t>
  </si>
  <si>
    <t>1.60 mts</t>
  </si>
  <si>
    <t>Bases centrales</t>
  </si>
  <si>
    <t>MESQ-C060</t>
  </si>
  <si>
    <t xml:space="preserve">Base central perfil cuadrado 50 mm x 50 mm metalica acabado en pintura epoxica </t>
  </si>
  <si>
    <t>MESQ-C070</t>
  </si>
  <si>
    <t>MESQ-C080</t>
  </si>
  <si>
    <t>MESQ-C090</t>
  </si>
  <si>
    <t>MESQ-C100</t>
  </si>
  <si>
    <t>MESQ-C120</t>
  </si>
  <si>
    <t>MESQ-C140</t>
  </si>
  <si>
    <t>MESQ-C148</t>
  </si>
  <si>
    <t>MESQ-C160</t>
  </si>
  <si>
    <t>Bases centrales angosta</t>
  </si>
  <si>
    <t>MESQ-A120</t>
  </si>
  <si>
    <t xml:space="preserve">Base central angosta perfil cuadrado 50 mm x 50 mm metalica acabado en pintura epoxica </t>
  </si>
  <si>
    <t>MESQ-A140</t>
  </si>
  <si>
    <t>MESQ-A148</t>
  </si>
  <si>
    <t>MESQ-A160</t>
  </si>
  <si>
    <t>MESQ-T120</t>
  </si>
  <si>
    <t>Base central angosta universal con tapa metalicametalica acabado en pintura epoxica</t>
  </si>
  <si>
    <t>MESQ-T140</t>
  </si>
  <si>
    <t>MESQ-T148</t>
  </si>
  <si>
    <t>Nota: Base de 1.20 mts  a 1.60 mts requieren 2 travesaños de union.</t>
  </si>
  <si>
    <t>MESQ-T160</t>
  </si>
  <si>
    <t>Bases lateral corta</t>
  </si>
  <si>
    <t>MESQ-D060</t>
  </si>
  <si>
    <t xml:space="preserve">Base lateral corta perfil cuadrado 50 mm x 50 mm metalica acabado en pintura epoxica </t>
  </si>
  <si>
    <t>MESQ-D070</t>
  </si>
  <si>
    <t>MESQ-D080</t>
  </si>
  <si>
    <t>MESQ-D090</t>
  </si>
  <si>
    <t>MESQ-D100</t>
  </si>
  <si>
    <t>MESQ-D120</t>
  </si>
  <si>
    <t>MESQ-D140</t>
  </si>
  <si>
    <t>MESQ-D148</t>
  </si>
  <si>
    <t>MESQ-D160</t>
  </si>
  <si>
    <t>Bases central corta</t>
  </si>
  <si>
    <t>MESQ-S060</t>
  </si>
  <si>
    <t>MESQ-S070</t>
  </si>
  <si>
    <t>MESQ-S080</t>
  </si>
  <si>
    <t>MESQ-S090</t>
  </si>
  <si>
    <t>MESQ-S100</t>
  </si>
  <si>
    <t>MESQ-S120</t>
  </si>
  <si>
    <t>MESQ-S140</t>
  </si>
  <si>
    <t>MESQ-S148</t>
  </si>
  <si>
    <t>MESQ-S160</t>
  </si>
  <si>
    <t>Sistema: Square Combinada</t>
  </si>
  <si>
    <t>Bases laterales Combinada Derecha</t>
  </si>
  <si>
    <t>MESQ-J060D</t>
  </si>
  <si>
    <t xml:space="preserve">Base lateral derecho combinada perfil cuadrado 50 mm x 50 mm metalica acabado en pintura epoxica </t>
  </si>
  <si>
    <t>MESQ-J070D</t>
  </si>
  <si>
    <t>MESQ-J080D</t>
  </si>
  <si>
    <t>MESQ-J090D</t>
  </si>
  <si>
    <t>MESQ-J100D</t>
  </si>
  <si>
    <t>MESQ-J120D</t>
  </si>
  <si>
    <t>MESQ-J140D</t>
  </si>
  <si>
    <t>MESQ-J148D</t>
  </si>
  <si>
    <t>MESQ-J160D</t>
  </si>
  <si>
    <t>Bases laterales Combinada Izquierda</t>
  </si>
  <si>
    <t>MESQ-J060I</t>
  </si>
  <si>
    <t xml:space="preserve">Base lateral izquierda combinada perfil cuadrado 50 mm x 50 mm metalica acabado en pintura epoxica </t>
  </si>
  <si>
    <t>MESQ-J070I</t>
  </si>
  <si>
    <t>MESQ-J080I</t>
  </si>
  <si>
    <t>MESQ-J090I</t>
  </si>
  <si>
    <t>MESQ-J100I</t>
  </si>
  <si>
    <t>MESQ-J120I</t>
  </si>
  <si>
    <t>MESQ-J140I</t>
  </si>
  <si>
    <t>MESQ-J148I</t>
  </si>
  <si>
    <t>MESQ-J160I</t>
  </si>
  <si>
    <t xml:space="preserve">Bases Central Combinada </t>
  </si>
  <si>
    <t>MESQ-K060</t>
  </si>
  <si>
    <t xml:space="preserve">Base central combiada perfil cuadrado 50 mm x 50 mm metalica acabado en pintura epoxica </t>
  </si>
  <si>
    <t>MESQ-K070</t>
  </si>
  <si>
    <t>MESQ-K080</t>
  </si>
  <si>
    <t>MESQ-K090</t>
  </si>
  <si>
    <t>MESQ-K100</t>
  </si>
  <si>
    <t>MESQ-K120</t>
  </si>
  <si>
    <t>MESQ-K140</t>
  </si>
  <si>
    <t>MESQ-K148</t>
  </si>
  <si>
    <t>MESQ-K160</t>
  </si>
  <si>
    <t>Travesaños universales de union</t>
  </si>
  <si>
    <t>TRA5-0080</t>
  </si>
  <si>
    <t xml:space="preserve">Travesaño universales de unión para sistema me-work, fabricados en tubular rectangular </t>
  </si>
  <si>
    <t>TRA5-0090</t>
  </si>
  <si>
    <t xml:space="preserve"> acabado de pintura epóxica color smoke, gris claro, negro y blanco.</t>
  </si>
  <si>
    <t>TRA5-0100</t>
  </si>
  <si>
    <t>TRA5-0110</t>
  </si>
  <si>
    <t>1.10 mts</t>
  </si>
  <si>
    <t>TRA5-0120</t>
  </si>
  <si>
    <t>TRA5-0130</t>
  </si>
  <si>
    <t>1.30 mts</t>
  </si>
  <si>
    <t>TRA5-0140</t>
  </si>
  <si>
    <t>TRA5-0150</t>
  </si>
  <si>
    <t>1.50 mts</t>
  </si>
  <si>
    <t>TRA5-0160</t>
  </si>
  <si>
    <t>TRA5-0170</t>
  </si>
  <si>
    <t>1.70 mts</t>
  </si>
  <si>
    <t>TRA5-0180</t>
  </si>
  <si>
    <t>1.80 mts</t>
  </si>
  <si>
    <t>TRA5-0190</t>
  </si>
  <si>
    <t>1.90 mts</t>
  </si>
  <si>
    <t>TRA5-0200</t>
  </si>
  <si>
    <t>2.00 mts</t>
  </si>
  <si>
    <t>TRA5-0210</t>
  </si>
  <si>
    <t>2.10 mts</t>
  </si>
  <si>
    <t>Sistema: Rectangular</t>
  </si>
  <si>
    <t>MERE-0060</t>
  </si>
  <si>
    <t xml:space="preserve">Base lateral perfil rectangular 64 mm x 32 mm metalica acabado en pintura epoxica </t>
  </si>
  <si>
    <t>MERE-0070</t>
  </si>
  <si>
    <t>MERE-0080</t>
  </si>
  <si>
    <t>MERE-0090</t>
  </si>
  <si>
    <t>MERE-0100</t>
  </si>
  <si>
    <t>MERE-0120</t>
  </si>
  <si>
    <t>MERE-0140</t>
  </si>
  <si>
    <t>MERE-0148</t>
  </si>
  <si>
    <t>MERE-0160</t>
  </si>
  <si>
    <t>MERE-C060</t>
  </si>
  <si>
    <t xml:space="preserve">Base central perfil rectangular 64 mm x 32 mm metalica acabado en pintura epoxica </t>
  </si>
  <si>
    <t>MERE-C070</t>
  </si>
  <si>
    <t>MERE-C080</t>
  </si>
  <si>
    <t>MERE-C090</t>
  </si>
  <si>
    <t>MERE-C100</t>
  </si>
  <si>
    <t>MERE-C120</t>
  </si>
  <si>
    <t>MERE-C140</t>
  </si>
  <si>
    <t>MERE-C148</t>
  </si>
  <si>
    <t>MERE-C160</t>
  </si>
  <si>
    <t>MERE-D060</t>
  </si>
  <si>
    <t xml:space="preserve">Base lateral corta perfil rectangular 64 mm x 32 mm metalica acabado en pintura epoxica </t>
  </si>
  <si>
    <t>MERE-D070</t>
  </si>
  <si>
    <t>MERE-D080</t>
  </si>
  <si>
    <t>MERE-D090</t>
  </si>
  <si>
    <t>MERE-D100</t>
  </si>
  <si>
    <t>MERE-D120</t>
  </si>
  <si>
    <t>MERE-D140</t>
  </si>
  <si>
    <t>MERE-D148</t>
  </si>
  <si>
    <t>MERE-D160</t>
  </si>
  <si>
    <t>MERE-S060</t>
  </si>
  <si>
    <t xml:space="preserve">Base central corta perfil rectangular 64 mm x 32 mm metalica acabado en pintura epoxica </t>
  </si>
  <si>
    <t>MERE-S070</t>
  </si>
  <si>
    <t>MERE-S080</t>
  </si>
  <si>
    <t>MERE-S090</t>
  </si>
  <si>
    <t>MERE-S100</t>
  </si>
  <si>
    <t>MERE-S120</t>
  </si>
  <si>
    <t>MERE-S140</t>
  </si>
  <si>
    <t>MERE-S148</t>
  </si>
  <si>
    <t>MERE-S160</t>
  </si>
  <si>
    <t>Sistema: Rectangular Cerrada</t>
  </si>
  <si>
    <t xml:space="preserve">Bases laterales Rectangular Cerrada </t>
  </si>
  <si>
    <t>MERE-X060</t>
  </si>
  <si>
    <t xml:space="preserve">Base lateral perfil rectangular Cerrada 64 mm x 32 mm metalica acabado en pintura epoxica </t>
  </si>
  <si>
    <t>MERE-X070</t>
  </si>
  <si>
    <t>MERE-X080</t>
  </si>
  <si>
    <t>MERE-X090</t>
  </si>
  <si>
    <t>MERE-X100</t>
  </si>
  <si>
    <t>MERE-X120</t>
  </si>
  <si>
    <t>MERE-X140</t>
  </si>
  <si>
    <t>MERE-X148</t>
  </si>
  <si>
    <t>MERE-X160</t>
  </si>
  <si>
    <t xml:space="preserve">Bases central Rectangular Cerrada </t>
  </si>
  <si>
    <t>MERE-Z060</t>
  </si>
  <si>
    <t xml:space="preserve">Base Central perfil rectangular Cerrada 64 mm x 32 mm metalica acabado en pintura epoxica </t>
  </si>
  <si>
    <t>MERE-Z070</t>
  </si>
  <si>
    <t>MERE-Z080</t>
  </si>
  <si>
    <t>MERE-Z090</t>
  </si>
  <si>
    <t>MERE-Z100</t>
  </si>
  <si>
    <t>MERE-Z120</t>
  </si>
  <si>
    <t>MERE-Z140</t>
  </si>
  <si>
    <t>MERE-Z148</t>
  </si>
  <si>
    <t>MERE-Z160</t>
  </si>
  <si>
    <t>MERE-A120</t>
  </si>
  <si>
    <t xml:space="preserve">Base central angosta perfil rectangular 64 mm x 32 mm metalica acabado en pintura epoxica </t>
  </si>
  <si>
    <t>MERE-A140</t>
  </si>
  <si>
    <t>MERE-A148</t>
  </si>
  <si>
    <t>MERE-A160</t>
  </si>
  <si>
    <t>Bases centrales angosta con tapa</t>
  </si>
  <si>
    <t>Base central angosta universal con tapa metalica acabado en pintura epoxica</t>
  </si>
  <si>
    <t>Sistema: Rectangular Combinada</t>
  </si>
  <si>
    <t>MERE-J060D</t>
  </si>
  <si>
    <t xml:space="preserve">Base lateral derecha combinada perfil rectangularmetalica acabado en pintura epoxica </t>
  </si>
  <si>
    <t>MERE-J070D</t>
  </si>
  <si>
    <t>MERE-J080D</t>
  </si>
  <si>
    <t>MERE-J090D</t>
  </si>
  <si>
    <t>MERE-J100D</t>
  </si>
  <si>
    <t>MERE-J120D</t>
  </si>
  <si>
    <t>MERE-J140D</t>
  </si>
  <si>
    <t>MERE-J148D</t>
  </si>
  <si>
    <t>MERE-J160D</t>
  </si>
  <si>
    <t>MERE-J060I</t>
  </si>
  <si>
    <t xml:space="preserve">Base lateral izquierda combinada perfil rectangularmetalica acabado en pintura epoxica </t>
  </si>
  <si>
    <t>MERE-J070I</t>
  </si>
  <si>
    <t>MERE-J080I</t>
  </si>
  <si>
    <t>MERE-J090I</t>
  </si>
  <si>
    <t>MERE-J100I</t>
  </si>
  <si>
    <t>MERE-J120I</t>
  </si>
  <si>
    <t>MERE-J140I</t>
  </si>
  <si>
    <t>MERE-J148I</t>
  </si>
  <si>
    <t>MERE-J160I</t>
  </si>
  <si>
    <t>MERE-K060</t>
  </si>
  <si>
    <t xml:space="preserve">Base central combiada perfil rectangular metalica acabado en pintura epoxica </t>
  </si>
  <si>
    <t>MERE-K070</t>
  </si>
  <si>
    <t>MERE-K080</t>
  </si>
  <si>
    <t>MERE-K090</t>
  </si>
  <si>
    <t>MERE-K100</t>
  </si>
  <si>
    <t>MERE-K120</t>
  </si>
  <si>
    <t xml:space="preserve">Base central combiada perfil rectangular mm metalica acabado en pintura epoxica </t>
  </si>
  <si>
    <t>MERE-K140</t>
  </si>
  <si>
    <t>MERE-K148</t>
  </si>
  <si>
    <t>MERE-K160</t>
  </si>
  <si>
    <t xml:space="preserve">Sistema: Accesorios </t>
  </si>
  <si>
    <t xml:space="preserve">Famila: Accesorios </t>
  </si>
  <si>
    <t xml:space="preserve">Charola universal sencilla bench </t>
  </si>
  <si>
    <t>CHCH-1000</t>
  </si>
  <si>
    <t xml:space="preserve">Charola universal sencilla para cables con perforaciones centrales para recibir electrificacion convesional </t>
  </si>
  <si>
    <t>CHCH-1100</t>
  </si>
  <si>
    <t xml:space="preserve">laminado, tela o metal, fabricada en acero acabado en pintura epoxica horneada, </t>
  </si>
  <si>
    <t>CHCH-1200</t>
  </si>
  <si>
    <t>color smoke, gris claro, negro y blanco.</t>
  </si>
  <si>
    <t>CHCH-1300</t>
  </si>
  <si>
    <t>CHCH-1400</t>
  </si>
  <si>
    <t>CHCH-1500</t>
  </si>
  <si>
    <t>CHCH-1600</t>
  </si>
  <si>
    <t>Charola universal sencilla bench y sala de juntas</t>
  </si>
  <si>
    <t>MECH-S080</t>
  </si>
  <si>
    <t>Media charola univeral para cables, fabricada en acero acabado en pintura epoxica.</t>
  </si>
  <si>
    <t>MECH-S110</t>
  </si>
  <si>
    <t xml:space="preserve"> color: smoke, gris clar, negro o blanco.</t>
  </si>
  <si>
    <t>Puentes conexión para charola</t>
  </si>
  <si>
    <t>MECH-P060</t>
  </si>
  <si>
    <t>Puente de conexión para charola universal para sistema Me-Work, fabricado en acero</t>
  </si>
  <si>
    <t xml:space="preserve">MXN </t>
  </si>
  <si>
    <t>MECH-P100</t>
  </si>
  <si>
    <t>acabado en pintura epoxica color smoke, gris claro, negro y blanco.</t>
  </si>
  <si>
    <t>Tapa finales charola</t>
  </si>
  <si>
    <t>CHME-TA01</t>
  </si>
  <si>
    <t>Par de tapas finales para charola universal para sistema Me-Work, fabricado en acero</t>
  </si>
  <si>
    <t>.28 x .058 x .063 mts</t>
  </si>
  <si>
    <t>Mensulas para sistema Me-Work</t>
  </si>
  <si>
    <t>EN90 -M681</t>
  </si>
  <si>
    <t>Ménsula para travesaño de 120cm con bases laterales MEWORK de 60, 80 y 100.  Terminado en mate con pintura epóxica electrostática en color: Blanco, negro, gris claro y smoke.</t>
  </si>
  <si>
    <t>.077 x .067 x .043</t>
  </si>
  <si>
    <t>EN90-M794</t>
  </si>
  <si>
    <t>Ménsula con bases laterales MEWORK de 70, 90 y 140.  Terminado en mate con pintura epóxica electrostática en color: Blanco, negro, gris claro y smoke.</t>
  </si>
  <si>
    <t>.077 x .119 x .043</t>
  </si>
  <si>
    <t>EN90-B26</t>
  </si>
  <si>
    <t>Ménsula para travesaño de 120cm con bases laterales MEWORK de 120 y 160.  Terminado en mate con pintura epóxica electrostática en color: Blanco, negro, gris claro y smoke.</t>
  </si>
  <si>
    <t>.077 x .161 x .043</t>
  </si>
  <si>
    <t>EN90-B48</t>
  </si>
  <si>
    <t>Ménsula para travesaño de 120cm con base lateral MEWORK de 148.  Terminado en mate con pintura epóxica electrostática en color: Blanco, negro, gris claro y smoke.</t>
  </si>
  <si>
    <t>.077 x .147 x .043</t>
  </si>
  <si>
    <t>Mensulas para sistema Me-Work para fijar pedestal y cubierta</t>
  </si>
  <si>
    <t>EN18M435</t>
  </si>
  <si>
    <t xml:space="preserve">Mensula universal para fijar a pedestal o cubiertas, fabricado en acero, acabado en pintura </t>
  </si>
  <si>
    <t>electrostatica horneada, color: smoke, gris claro, negro y blanco.</t>
  </si>
  <si>
    <t xml:space="preserve">Soporte para faldón </t>
  </si>
  <si>
    <t>Soporte para Mampara Para Bench &amp; Medio Bench  ( Tela /  Laminado)</t>
  </si>
  <si>
    <t>pintura epoxica electrostatica horneada color smoky, gris claro, negro y blanco</t>
  </si>
  <si>
    <t>U3ME-SOP</t>
  </si>
  <si>
    <t>Juego de escuadra para faldón interior o bajo cubierta, fabricado en acero acabado en</t>
  </si>
  <si>
    <t>.12 x .12 x .025</t>
  </si>
  <si>
    <t>Tuca</t>
  </si>
  <si>
    <t>Base modelo tuca pasa cables de piso a cubierta, altura ajustable, fabricada en acero</t>
  </si>
  <si>
    <t>.200 x .157 x .700</t>
  </si>
  <si>
    <t>acabado en pintura  epoxica electrostática horneada color smoke, gris claro, negro y blanco</t>
  </si>
  <si>
    <t>Sistema: Cajoneras</t>
  </si>
  <si>
    <t>Famila: Archiveros</t>
  </si>
  <si>
    <t>Archiveros Moviles</t>
  </si>
  <si>
    <t>ME-LOBBF</t>
  </si>
  <si>
    <t xml:space="preserve">Cajonera Modelo Melo con 2 cajones papeleros y 1 cajón para archivo, fabricado en Lamina en calibre 22, 20, </t>
  </si>
  <si>
    <t>.39x52x.60</t>
  </si>
  <si>
    <t xml:space="preserve"> 18 . Sistema de llaves configurable para individuos o equipo de trabajo, Cajoneras con correderas de extensión </t>
  </si>
  <si>
    <t xml:space="preserve">completa embalinadas, con capacidad de carga de 35kg, con funcion interlock esta función permite abrir </t>
  </si>
  <si>
    <t>un cajón a la vez para evitar volteo. Acabado en pintura en polvo horneada</t>
  </si>
  <si>
    <t>ME-LOBF</t>
  </si>
  <si>
    <t>Cajonera Modelo Melo con 1 cajones papeleros y 1 cajón para archivo, fabricado en Lamina en calibre 22, 20,</t>
  </si>
  <si>
    <t>.39x52x.53.8</t>
  </si>
  <si>
    <t xml:space="preserve">18. Sistema de llaves configurable para individuos o equipo de trabajo, Cajoneras con correderas de extensión </t>
  </si>
  <si>
    <t>ME-MIBF</t>
  </si>
  <si>
    <t>Cajonera Modelo Melo Mini con 1 cajones papeleros y 1 cajón para archivo, fabricado en Lamina en calibre 22</t>
  </si>
  <si>
    <t>.30x52x.53.8</t>
  </si>
  <si>
    <t>20, 18. Sistema de llaves configurable para individuos o equipo de trabajo, Cajoneras con correderas de</t>
  </si>
  <si>
    <t xml:space="preserve"> extensión completa embalinadas, con capacidad de carga de 35kg, con funcion interlock esta función permite </t>
  </si>
  <si>
    <t>abrir un cajón a la vez para evitar volteo. Acabado en pintura en polvo horneada</t>
  </si>
  <si>
    <t>Sistema: Archivo</t>
  </si>
  <si>
    <t>Archiveros</t>
  </si>
  <si>
    <t>ARCH-AA2B</t>
  </si>
  <si>
    <t xml:space="preserve">Archivero Pedestal fijo metálico de 2 cajones-1 gaveta con guias para folder colgante </t>
  </si>
  <si>
    <t>.40x.43x.72</t>
  </si>
  <si>
    <t xml:space="preserve">carta u oficiofabricado en lamina de acero calibre 24 corredera de extension, niveladores </t>
  </si>
  <si>
    <t xml:space="preserve">de altura, cerradura de cierre general, acabo en  pintura epoxica electrostatica horneada </t>
  </si>
  <si>
    <t>color negro, blanco o gris.</t>
  </si>
  <si>
    <t>AL2J-30</t>
  </si>
  <si>
    <t>Archivero Horizontal metálico de 2  gavetas con guias para folder colgante carta u oficio</t>
  </si>
  <si>
    <t>.76x.46x.71</t>
  </si>
  <si>
    <t xml:space="preserve">fabricado en lamina de acero calibre 22 corredera de extension, niveladores de altura,  </t>
  </si>
  <si>
    <t xml:space="preserve">sistema anti-tilt de seguridad, cerradura de cierre general, acabo en pintura epoxica </t>
  </si>
  <si>
    <t>electrostatica horneada color negro, blanco o gris.</t>
  </si>
  <si>
    <t>AL3J-30</t>
  </si>
  <si>
    <t>Archivero Horizontal metálico de 3  gavetas con guias para folder colgante carta u oficio</t>
  </si>
  <si>
    <t>.76x.46x1.01</t>
  </si>
  <si>
    <t>AL4J-30</t>
  </si>
  <si>
    <t>Archivero Horizontal metálico de 4  gavetas con guias para folder colgante carta u oficio</t>
  </si>
  <si>
    <t>.76x.46x1.31</t>
  </si>
  <si>
    <t>LIBJ-AB90</t>
  </si>
  <si>
    <t xml:space="preserve">Credenza Lateral Open metálico con un entrepaño movil, fabricado en lamina de acero </t>
  </si>
  <si>
    <t xml:space="preserve"> 89.8 x 50 x 58</t>
  </si>
  <si>
    <t>calibre 22, niveladores de altura, acabado en pintura epoxica elestrostatica horneada</t>
  </si>
  <si>
    <t xml:space="preserve">color negro, blanco y gris. </t>
  </si>
  <si>
    <t>Nota: Recibe Cushion modelo CSH-6050</t>
  </si>
  <si>
    <t>CRED2C90</t>
  </si>
  <si>
    <t>Credenza Lateral metálico de 1 cajon -1 gaveta con guias para folder colgante carta</t>
  </si>
  <si>
    <t xml:space="preserve"> u oficio, fabricado en lamina de acero calibre 22 corredera de extension, niveladores </t>
  </si>
  <si>
    <t>de altura, cerradura de cierre general, acabo en pintura epoxica electrostatica horneada</t>
  </si>
  <si>
    <t xml:space="preserve"> color negro, blanco o gris, niveladores de altura.</t>
  </si>
  <si>
    <t>Linea: Me-Work</t>
  </si>
  <si>
    <t>Sistema: Accesorios</t>
  </si>
  <si>
    <t>Famila: Accesorios</t>
  </si>
  <si>
    <t>Brazos Porta Monitores</t>
  </si>
  <si>
    <t>MA03</t>
  </si>
  <si>
    <t xml:space="preserve">Brazos Porta Monitores Sencillo, Modelo Me-Work, Rango altura 160-410 mm Dimension pantalla 13”-27” Peso soportado </t>
  </si>
  <si>
    <t xml:space="preserve">2-6,5 kg VESA 75x75 y 100x100 Tilt +90º ~- 45º Swiel +90º ~- 90º Rotación +180º ~- 180º Compatible con pantalla curva. </t>
  </si>
  <si>
    <t>Colores: Negro</t>
  </si>
  <si>
    <t>MA02</t>
  </si>
  <si>
    <t xml:space="preserve">Brazos Porta Monitores Doble, Modelo Me-Work, Rango altura 160-410 mm Dimension pantalla 13”-27” Peso soportado </t>
  </si>
  <si>
    <t>Spec Guide- Me-Work 2021</t>
  </si>
  <si>
    <t>Sistema: Rocket</t>
  </si>
  <si>
    <t>Famila: Modulo</t>
  </si>
  <si>
    <t>Modulo Rocket</t>
  </si>
  <si>
    <t>RK-188016-HDF</t>
  </si>
  <si>
    <t>Módulo Semi-Ejecutivo (Derecho-Izquierdo). Modelo Rocket. Soportado con bases y travesaños metálicos</t>
  </si>
  <si>
    <t>1.80-.80x 1.60 x .75</t>
  </si>
  <si>
    <t>RK-188018-HDF</t>
  </si>
  <si>
    <t xml:space="preserve"> acabado pintado. Incluye: Credenza Lateral HDF baja con Librero abierto y cajones con cerradura</t>
  </si>
  <si>
    <t>1.80-.80x 1.80 x .75</t>
  </si>
  <si>
    <t>RK-189016-HDF</t>
  </si>
  <si>
    <t>Incluye Bahía de Electrificación: 2 salidas eléctricas, voz-datos y 1 USB de carga.</t>
  </si>
  <si>
    <t>1.80-.90x 1.60 x .75</t>
  </si>
  <si>
    <t>RK-189018-HDF</t>
  </si>
  <si>
    <t>1.80-.90x 1.80 x .75</t>
  </si>
  <si>
    <t>RK-208016-HDF</t>
  </si>
  <si>
    <t>2.00-.80x 1.60 x .75</t>
  </si>
  <si>
    <t>RK-208018-HDF</t>
  </si>
  <si>
    <t>2.00-.80x 1.80 x .75</t>
  </si>
  <si>
    <t>RK-209018-HDF</t>
  </si>
  <si>
    <t>2.00-.90x 1.80 x .75</t>
  </si>
  <si>
    <t>Mesa Rocket</t>
  </si>
  <si>
    <t>RKM-1680-L</t>
  </si>
  <si>
    <t>Mesa de juntas, Modelo Rocket. Soportado con bases y travesaños metálicos</t>
  </si>
  <si>
    <t>1.60 x .80 x .75</t>
  </si>
  <si>
    <t>RKM-1690-L</t>
  </si>
  <si>
    <t xml:space="preserve"> acabado pintado. </t>
  </si>
  <si>
    <t>1.60 x .90 x .75</t>
  </si>
  <si>
    <t>RKM-1610-L</t>
  </si>
  <si>
    <t>1.60 x 1.00 x .75</t>
  </si>
  <si>
    <t>RKM-1880-L</t>
  </si>
  <si>
    <t>1.80 x .80 x .75</t>
  </si>
  <si>
    <t>RKM-1890-L</t>
  </si>
  <si>
    <t>RKM-1810-L</t>
  </si>
  <si>
    <t>1.80 x 1.00 x .75</t>
  </si>
  <si>
    <t>RKM-2080-L</t>
  </si>
  <si>
    <t>2.00 x .80 x .75</t>
  </si>
  <si>
    <t>RKM-2090-L</t>
  </si>
  <si>
    <t>RKM-2010-L</t>
  </si>
  <si>
    <t>2.00 x 1.00 x .75</t>
  </si>
  <si>
    <t>RKM-2210-L</t>
  </si>
  <si>
    <t>2.20 x 1.00 x .75</t>
  </si>
  <si>
    <t>Sistema: Mesas ajustables</t>
  </si>
  <si>
    <t>Mesa ajustable recta (2 bases)</t>
  </si>
  <si>
    <t>BAAJ-0120</t>
  </si>
  <si>
    <t>Mesa recta con ajuste electronico de altura, control digital con memoria para programar</t>
  </si>
  <si>
    <t>BAAJ-0130</t>
  </si>
  <si>
    <t>4 niveles de altura predeterminados, capacidad maxima de altura de 1.28 mts y minimo</t>
  </si>
  <si>
    <t>BAAJ-0140</t>
  </si>
  <si>
    <t xml:space="preserve"> de altura .65 cm ,capacidad máxima  de carga general 1.20 kg, velocidad de 36mm/sec</t>
  </si>
  <si>
    <t>BAAJ-0150</t>
  </si>
  <si>
    <t xml:space="preserve"> nivel de ruido 39dB, consumo de energia en uso 280w y cosumo de energia sin uso 0.1w</t>
  </si>
  <si>
    <t>BAAJ-0160</t>
  </si>
  <si>
    <t>lifetime 10,000 cycles.</t>
  </si>
  <si>
    <t>BAAJ-0170</t>
  </si>
  <si>
    <t>Nota: Dimensiones minima de cubierta .60 cm y maxima de .80 cm</t>
  </si>
  <si>
    <t>BAAJ-0180</t>
  </si>
  <si>
    <t>Mesa ajustable escuadra (3 bases)</t>
  </si>
  <si>
    <t>ESAJ-1212</t>
  </si>
  <si>
    <t>Mesa escuadra con ajuste electronico de altura, control digital con memoria para programar</t>
  </si>
  <si>
    <t>1.20 x 1.20</t>
  </si>
  <si>
    <t>ESAJ-1412</t>
  </si>
  <si>
    <t>1.40 x 1.20</t>
  </si>
  <si>
    <t>ESAJ-1612</t>
  </si>
  <si>
    <t>1.60 x 1.20</t>
  </si>
  <si>
    <t>ESAJ-1812</t>
  </si>
  <si>
    <t>1.80 x 1.20</t>
  </si>
  <si>
    <t>ESAJ-1215</t>
  </si>
  <si>
    <t>1.20 x 1.50</t>
  </si>
  <si>
    <t>ESAJ-1415</t>
  </si>
  <si>
    <t>Nota: Recibe cubiertas codigo CCRU-1515 y CCRU-1516 (Spec Guide Laminado)</t>
  </si>
  <si>
    <t>1.40 x 1.50</t>
  </si>
  <si>
    <t>ESAJ-1515</t>
  </si>
  <si>
    <t>1.50 x 1.50</t>
  </si>
  <si>
    <t>ESAJ-1615</t>
  </si>
  <si>
    <t>1.60 x 1.50</t>
  </si>
  <si>
    <t xml:space="preserve">Screen para cubierta </t>
  </si>
  <si>
    <t>SCTR-1205</t>
  </si>
  <si>
    <t>Screen de tela rigido para cubierta,  de 2 caras en tela grado 1 con 3 mensulas en angulo</t>
  </si>
  <si>
    <t>1.20x.50</t>
  </si>
  <si>
    <t>SCTR-1305</t>
  </si>
  <si>
    <t xml:space="preserve">para soporte en cubierta, fabricadas en acero acabado en pintura epoxica, color smoke </t>
  </si>
  <si>
    <t>1.30x.50</t>
  </si>
  <si>
    <t>SCTR-1405</t>
  </si>
  <si>
    <t>gris claro, negro y blanco</t>
  </si>
  <si>
    <t>1.40x.50</t>
  </si>
  <si>
    <t>SCTR-1505</t>
  </si>
  <si>
    <t>1.50x.50</t>
  </si>
  <si>
    <t>SCTR-1605</t>
  </si>
  <si>
    <t>1.60x.50</t>
  </si>
  <si>
    <t>SCTR-1805</t>
  </si>
  <si>
    <t>1.80x.50</t>
  </si>
  <si>
    <t>Faldo para cables Me-Ha</t>
  </si>
  <si>
    <t>MEHA-F060</t>
  </si>
  <si>
    <t>Faldón para cableado mesa Me-Ha, fabricado en acero terminado en pintura epóxica electrostática horneada color smoke, gris claro, negro  y blanco.</t>
  </si>
  <si>
    <t>.60x.07x.20</t>
  </si>
  <si>
    <t>MEHA-F080</t>
  </si>
  <si>
    <t>.80x.07x.20</t>
  </si>
  <si>
    <t>MEHA-F100</t>
  </si>
  <si>
    <t>1.00x.07x.20</t>
  </si>
  <si>
    <t>MEHA-F110</t>
  </si>
  <si>
    <t>1.10x.07x.20</t>
  </si>
  <si>
    <t>MEHA-F120</t>
  </si>
  <si>
    <t>1.20x.07x.20</t>
  </si>
  <si>
    <t>MEHA-F130</t>
  </si>
  <si>
    <t>1.30x.07x.20</t>
  </si>
  <si>
    <t>MEHA-F140</t>
  </si>
  <si>
    <t>1.40x.07x.20</t>
  </si>
  <si>
    <t>MEHA-F150</t>
  </si>
  <si>
    <t>1.50x.07x.20</t>
  </si>
  <si>
    <t>Cajonera para base ajustable</t>
  </si>
  <si>
    <t>MBAJ07</t>
  </si>
  <si>
    <t xml:space="preserve">Cajonera para ocultar la base ajustable de altura, de laminado plástico de 28mm, </t>
  </si>
  <si>
    <t>.70x.30x.53</t>
  </si>
  <si>
    <t xml:space="preserve">con nivelador de altura. </t>
  </si>
  <si>
    <t>MBAJ08</t>
  </si>
  <si>
    <t>.80x.30x.53</t>
  </si>
  <si>
    <t>MBAJ12</t>
  </si>
  <si>
    <t>1.20x.30x.53</t>
  </si>
  <si>
    <t>Sistema: 16 / 21</t>
  </si>
  <si>
    <t>1621-0060</t>
  </si>
  <si>
    <t xml:space="preserve">Base Lateral 16/21, con travesaño metálico acabado en pintura epóxica electrostática horneada y patas de </t>
  </si>
  <si>
    <t>1621-0070</t>
  </si>
  <si>
    <t xml:space="preserve">madera sólida. </t>
  </si>
  <si>
    <t>1621-0080</t>
  </si>
  <si>
    <t>Nota: Bases de .60mto - 1.00mto. requieren 1 travesaño de unión.</t>
  </si>
  <si>
    <t>1621-0090</t>
  </si>
  <si>
    <t>1621-0100</t>
  </si>
  <si>
    <t>1621-0120</t>
  </si>
  <si>
    <t>1621-0140</t>
  </si>
  <si>
    <t>1621-0150</t>
  </si>
  <si>
    <t>Nota: Bases de 1.20mto - 1.60mto. requieren 2 travesaños de unión.</t>
  </si>
  <si>
    <t>1.450mts</t>
  </si>
  <si>
    <t>1621-0160</t>
  </si>
  <si>
    <t>1621-C060</t>
  </si>
  <si>
    <t xml:space="preserve">Base Central 16/21, con travesaño metálico acabado en pintura epóxica electrostática horneada y patas de </t>
  </si>
  <si>
    <t>1621-C070</t>
  </si>
  <si>
    <t>1621-C080</t>
  </si>
  <si>
    <t>1621-C090</t>
  </si>
  <si>
    <t>1621-C100</t>
  </si>
  <si>
    <t>1621-C120</t>
  </si>
  <si>
    <t>1621-C140</t>
  </si>
  <si>
    <t>1621-C150</t>
  </si>
  <si>
    <t>Bases de 1.20mto - 1.60mto. requieren 2 travesaños de unión.</t>
  </si>
  <si>
    <t>1621-C160</t>
  </si>
  <si>
    <t>Bases Laterales Cortas</t>
  </si>
  <si>
    <t>1621-D060</t>
  </si>
  <si>
    <t xml:space="preserve">Base Cortas 16/21, con travesaño metálico acabado en pintura epóxica electrostática horneada y patas de </t>
  </si>
  <si>
    <t>1621-D070</t>
  </si>
  <si>
    <t>1621-D080</t>
  </si>
  <si>
    <t>1621-D090</t>
  </si>
  <si>
    <t>1621-D100</t>
  </si>
  <si>
    <t>1621-D120</t>
  </si>
  <si>
    <t>1621-D140</t>
  </si>
  <si>
    <t>1621-D148</t>
  </si>
  <si>
    <t>1621-D160</t>
  </si>
  <si>
    <t>Bases Central Cortas</t>
  </si>
  <si>
    <t>1621-S060</t>
  </si>
  <si>
    <t>1621-S070</t>
  </si>
  <si>
    <t>1621-S080</t>
  </si>
  <si>
    <t>1621-S090</t>
  </si>
  <si>
    <t>1621-S100</t>
  </si>
  <si>
    <t>1621-S120</t>
  </si>
  <si>
    <t>1621-S140</t>
  </si>
  <si>
    <t>1621-S148</t>
  </si>
  <si>
    <t>1621-S160</t>
  </si>
  <si>
    <t>1621-A120</t>
  </si>
  <si>
    <t xml:space="preserve">Base central angosta 16/21, perfil cuadrado 50 mm x 50 mm metalica acabado en pintura epoxica </t>
  </si>
  <si>
    <t>1621-A140</t>
  </si>
  <si>
    <t>1621-A148</t>
  </si>
  <si>
    <t>Nota: Bases de 1.20 mto - 1.60 mto requieren 2 travesaños de union.</t>
  </si>
  <si>
    <t>1621-A160</t>
  </si>
  <si>
    <t>1621-T120</t>
  </si>
  <si>
    <t xml:space="preserve">Base central angosta con tapa 16/21, perfil cuadrado 50 mm x 50 mm metalica acabado en pintura epoxica </t>
  </si>
  <si>
    <t>1621-T140</t>
  </si>
  <si>
    <t>1621-T148</t>
  </si>
  <si>
    <t>1621-T160</t>
  </si>
  <si>
    <t>SRTR-0900</t>
  </si>
  <si>
    <t>Travesaño para sistema Q50, metálico acabado en pintura epóxica electrostática horneada</t>
  </si>
  <si>
    <t>.90mts</t>
  </si>
  <si>
    <t>SRTR-1000</t>
  </si>
  <si>
    <t xml:space="preserve"> color smoke, gris claro, negro y blanco.</t>
  </si>
  <si>
    <t>1.00mts</t>
  </si>
  <si>
    <t>SRTR-1100</t>
  </si>
  <si>
    <t>1.10mts</t>
  </si>
  <si>
    <t>SRTR-1200</t>
  </si>
  <si>
    <t>1.20mts</t>
  </si>
  <si>
    <t>SRTR-1300</t>
  </si>
  <si>
    <t>1.30mts</t>
  </si>
  <si>
    <t>SRTR-1400</t>
  </si>
  <si>
    <t>1.40mts</t>
  </si>
  <si>
    <t>SRTR-1500</t>
  </si>
  <si>
    <t>1.50mts</t>
  </si>
  <si>
    <t>SRTR-1600</t>
  </si>
  <si>
    <t>1.60mts</t>
  </si>
  <si>
    <t>SRTR-1700</t>
  </si>
  <si>
    <t>1.70mts</t>
  </si>
  <si>
    <t>SRTR-1800</t>
  </si>
  <si>
    <t>1.80mts</t>
  </si>
  <si>
    <t>SRTR-1900</t>
  </si>
  <si>
    <t>1.90mts</t>
  </si>
  <si>
    <t>SRTR-2000</t>
  </si>
  <si>
    <t>2.00mts</t>
  </si>
  <si>
    <t>Sistema: Sinfonia</t>
  </si>
  <si>
    <t>MESI-0060</t>
  </si>
  <si>
    <t xml:space="preserve">Base lateral Sinfonia metalica acabado en pintura epoxica </t>
  </si>
  <si>
    <t>MESI-0070</t>
  </si>
  <si>
    <t>MESI-0080</t>
  </si>
  <si>
    <t>MESI-0090</t>
  </si>
  <si>
    <t>MESI-0100</t>
  </si>
  <si>
    <t>MESI-0120</t>
  </si>
  <si>
    <t>MESI-0140</t>
  </si>
  <si>
    <t>MESI-0148</t>
  </si>
  <si>
    <t>MESI-0160</t>
  </si>
  <si>
    <t>MESI-C060</t>
  </si>
  <si>
    <t xml:space="preserve">Base central  Sinfonia metalica acabado en pintura epoxica </t>
  </si>
  <si>
    <t>MESI-C070</t>
  </si>
  <si>
    <t>MESI-C080</t>
  </si>
  <si>
    <t>MESI-C090</t>
  </si>
  <si>
    <t>MESI-C100</t>
  </si>
  <si>
    <t>MESI-C120</t>
  </si>
  <si>
    <t>MESI-C140</t>
  </si>
  <si>
    <t>MESI-C148</t>
  </si>
  <si>
    <t>MESI-C160</t>
  </si>
  <si>
    <t>MESI-D060</t>
  </si>
  <si>
    <t xml:space="preserve">Base lateral corta Sinfonia metalica acabado en pintura epoxica </t>
  </si>
  <si>
    <t>MESI-D070</t>
  </si>
  <si>
    <t>MESI-D080</t>
  </si>
  <si>
    <t>MESI-D090</t>
  </si>
  <si>
    <t>MESI-D100</t>
  </si>
  <si>
    <t>MESI-D120</t>
  </si>
  <si>
    <t xml:space="preserve">Base lateral cortaSinfonia metalica acabado en pintura epoxica </t>
  </si>
  <si>
    <t>MESI-D140</t>
  </si>
  <si>
    <t>MESI-D160</t>
  </si>
  <si>
    <t>MESI-S060</t>
  </si>
  <si>
    <t xml:space="preserve">Base central corta Sinfonia metalica acabado en pintura epoxica </t>
  </si>
  <si>
    <t>MESI-S070</t>
  </si>
  <si>
    <t>MESI-S080</t>
  </si>
  <si>
    <t>MESI-S090</t>
  </si>
  <si>
    <t>MESI-S100</t>
  </si>
  <si>
    <t>MESI-S120</t>
  </si>
  <si>
    <t xml:space="preserve">Base central cortaSinfonia metalica acabado en pintura epoxica </t>
  </si>
  <si>
    <t>MESI-S140</t>
  </si>
  <si>
    <t>MESI-S160</t>
  </si>
  <si>
    <t>Sistema: Triceta Sinfonia</t>
  </si>
  <si>
    <t>Isla para 3 personas</t>
  </si>
  <si>
    <t>TRI-3120</t>
  </si>
  <si>
    <t xml:space="preserve">Base para sistema 120º tricesa Sinfonia , base lateral perfil de 1.20 </t>
  </si>
  <si>
    <t>1.20-.60x1.20-.60x.72</t>
  </si>
  <si>
    <t xml:space="preserve">mts con poste centrral tubular de 4" para subir cableado, charola universal para cables </t>
  </si>
  <si>
    <t>aplicación central de sujetadores para recibir mamparas de cristal, laminado, tela o metal,</t>
  </si>
  <si>
    <t xml:space="preserve"> fabricada en acero acabado en pintura epoxica horneada, color smoke, gris claro, negro </t>
  </si>
  <si>
    <t>y blanco.</t>
  </si>
  <si>
    <t>Isla para 6 personas</t>
  </si>
  <si>
    <t>TRI-6120</t>
  </si>
  <si>
    <t>2.64 -.60x 4.67-.60 x .72</t>
  </si>
  <si>
    <t>Isla para 9 personas</t>
  </si>
  <si>
    <t>TRI-9120</t>
  </si>
  <si>
    <t>3.62-.60 x 6.85-.60 x .72</t>
  </si>
  <si>
    <t>Isla para 12 personas</t>
  </si>
  <si>
    <t>TRI-12120</t>
  </si>
  <si>
    <t>4.77-.60 x 7.24-.60 x .72</t>
  </si>
  <si>
    <t>Nota: No Incluye cubierta,  (recibe cubiertas de 2.00 mts a 2.20 mts  largo x .90 cm a 1.10 mts ancho)</t>
  </si>
  <si>
    <t>Sistema: Me.Square</t>
  </si>
  <si>
    <t>Sistema: Me.Square Combinada</t>
  </si>
  <si>
    <t>Sistema: Me.Square Stool</t>
  </si>
  <si>
    <t>MESQ-H090</t>
  </si>
  <si>
    <t xml:space="preserve">Base lateral Stool perfil cuadrado 50 mm x 50 mm metalica acabado en pintura epoxica </t>
  </si>
  <si>
    <t>MESQ-H120</t>
  </si>
  <si>
    <t>MESQ-I090</t>
  </si>
  <si>
    <t>Base central angosta Stool universal con tapa metalicametalica acabado en pintura epoxica</t>
  </si>
  <si>
    <t>MESQ-I120</t>
  </si>
  <si>
    <t>Sistema: Triceta Me.Square</t>
  </si>
  <si>
    <t xml:space="preserve">Base para sistema 120º tricesa me-work , base lateral perfil cuadrado 50 mm x 50 mm de 1.20 </t>
  </si>
  <si>
    <t>Base para sistema 120º tricesa me-work , base lateral, central perfil cuadrado 50 mm x 50 mm</t>
  </si>
  <si>
    <t xml:space="preserve">1.20 mts con poste centrral tubular de 4" para subir cableado, charola universal para cables </t>
  </si>
  <si>
    <t>Sistema: Me.Rectangular</t>
  </si>
  <si>
    <t>Sistema: Me.Rectangular Cerrada</t>
  </si>
  <si>
    <t>Sistema: Me.Rectangular Combinada</t>
  </si>
  <si>
    <t>Sistema: Me.Directional (Triangular)</t>
  </si>
  <si>
    <t>MEDR-0060</t>
  </si>
  <si>
    <t xml:space="preserve">Base lateral perfil isosceles metalica acabado en pintura epoxica </t>
  </si>
  <si>
    <t>MEDR-0070</t>
  </si>
  <si>
    <t>MEDR-0080</t>
  </si>
  <si>
    <t>MEDR-0090</t>
  </si>
  <si>
    <t>MEDR-0100</t>
  </si>
  <si>
    <t>MEDR-0120</t>
  </si>
  <si>
    <t>MEDR-0140</t>
  </si>
  <si>
    <t>electrostática horneada, acabados smoke, gris claro, negro y blanco.</t>
  </si>
  <si>
    <t>MEDR-0148</t>
  </si>
  <si>
    <t>MEDR-0160</t>
  </si>
  <si>
    <t>Bases central</t>
  </si>
  <si>
    <t>MEDR-C060</t>
  </si>
  <si>
    <t xml:space="preserve">Base central perfil isosceles metalica acabado en pintura epoxica </t>
  </si>
  <si>
    <t>MEDR-C070</t>
  </si>
  <si>
    <t>MEDR-C080</t>
  </si>
  <si>
    <t>MEDR-C090</t>
  </si>
  <si>
    <t>MEDR-C100</t>
  </si>
  <si>
    <t>MEDR-C120</t>
  </si>
  <si>
    <t>MEDR-C140</t>
  </si>
  <si>
    <t>MEDR-C148</t>
  </si>
  <si>
    <t>MEDR-C160</t>
  </si>
  <si>
    <t>MEDR-A120</t>
  </si>
  <si>
    <t xml:space="preserve">Base central angosta perfil isosceles metalica acabado en pintura epoxica </t>
  </si>
  <si>
    <t>MEDR-A140</t>
  </si>
  <si>
    <t>MEDR-A148</t>
  </si>
  <si>
    <t>MEDR-A160</t>
  </si>
  <si>
    <t>MEDR-D060</t>
  </si>
  <si>
    <t xml:space="preserve">Base lateral corta perfil isosceles metalica acabado en pintura epoxica </t>
  </si>
  <si>
    <t>MEDR-D070</t>
  </si>
  <si>
    <t>MEDR-D080</t>
  </si>
  <si>
    <t>MEDR-D090</t>
  </si>
  <si>
    <t>MEDR-D100</t>
  </si>
  <si>
    <t>MEDR-D120</t>
  </si>
  <si>
    <t>MEDR-D140</t>
  </si>
  <si>
    <t>MEDR-D148</t>
  </si>
  <si>
    <t>MEDR-D160</t>
  </si>
  <si>
    <t>MEDR-S060</t>
  </si>
  <si>
    <t xml:space="preserve">Base central corta perfil isosceles metalica acabado en pintura epoxica </t>
  </si>
  <si>
    <t>MEDR-S070</t>
  </si>
  <si>
    <t>MEDR-S080</t>
  </si>
  <si>
    <t>MEDR-S090</t>
  </si>
  <si>
    <t>MEDR-S100</t>
  </si>
  <si>
    <t>MEDR-S120</t>
  </si>
  <si>
    <t>MEDR-S140</t>
  </si>
  <si>
    <t>MEDR-S148</t>
  </si>
  <si>
    <t>MEDR-S160</t>
  </si>
  <si>
    <t>Sistema: Me.Directional Close</t>
  </si>
  <si>
    <t>MEDR-X060</t>
  </si>
  <si>
    <t xml:space="preserve">Base lateral perfil isosceles cerrada metalica acabado en pintura epoxica </t>
  </si>
  <si>
    <t>MEDR-X070</t>
  </si>
  <si>
    <t>MEDR-X080</t>
  </si>
  <si>
    <t>MEDR-X090</t>
  </si>
  <si>
    <t>MEDR-X100</t>
  </si>
  <si>
    <t>MEDR-X120</t>
  </si>
  <si>
    <t>MEDR-X140</t>
  </si>
  <si>
    <t>MEDR-X148</t>
  </si>
  <si>
    <t>MEDR-X160</t>
  </si>
  <si>
    <t>MEDR-Z060</t>
  </si>
  <si>
    <t xml:space="preserve">Base central perfil isosceles cerrada metalica acabado en pintura epoxica </t>
  </si>
  <si>
    <t>MEDR-Z070</t>
  </si>
  <si>
    <t>MEDR-Z080</t>
  </si>
  <si>
    <t>MEDR-Z090</t>
  </si>
  <si>
    <t>MEDR-Z100</t>
  </si>
  <si>
    <t>MEDR-Z120</t>
  </si>
  <si>
    <t>MEDR-Z140</t>
  </si>
  <si>
    <t>MEDR-Z148</t>
  </si>
  <si>
    <t>MEDR-Z160</t>
  </si>
  <si>
    <t>Sistema: Me.Work - Piezas Universales para Base (Square, Rectangular &amp; Dr)</t>
  </si>
  <si>
    <t>Sistema: Me.Dr /Triangular Combinada</t>
  </si>
  <si>
    <t>MEDR-J060D</t>
  </si>
  <si>
    <t xml:space="preserve">Base lateral derecha combinada perfil  perfil isósceles metalica acabado en pintura epoxica </t>
  </si>
  <si>
    <t>MEDR-J070D</t>
  </si>
  <si>
    <t>MEDR-J080D</t>
  </si>
  <si>
    <t>MEDR-J090D</t>
  </si>
  <si>
    <t>MEDR-J100D</t>
  </si>
  <si>
    <t>MEDR-J120D</t>
  </si>
  <si>
    <t xml:space="preserve">Base lateral derecha combinada perfil perfil isóscelesmetalica acabado en pintura epoxica </t>
  </si>
  <si>
    <t>MEDR-J140D</t>
  </si>
  <si>
    <t>MEDR-J148D</t>
  </si>
  <si>
    <t>MEDR-J160D</t>
  </si>
  <si>
    <t>MEDR-J060I</t>
  </si>
  <si>
    <t xml:space="preserve">Base lateral izquierda combinada  perfil isósceles metalica acabado en pintura epoxica </t>
  </si>
  <si>
    <t>MEDR-J070I</t>
  </si>
  <si>
    <t>MEDR-J080I</t>
  </si>
  <si>
    <t>MEDR-J090I</t>
  </si>
  <si>
    <t>MEDR-J100I</t>
  </si>
  <si>
    <t>MEDR-J120I</t>
  </si>
  <si>
    <t>MEDR-J140I</t>
  </si>
  <si>
    <t>MEDR-J148I</t>
  </si>
  <si>
    <t>MEDR-J160I</t>
  </si>
  <si>
    <t>MEDR-K060</t>
  </si>
  <si>
    <t xml:space="preserve">Base central combiada  perfil isósceles metalica acabado en pintura epoxica </t>
  </si>
  <si>
    <t>MEDR-K070</t>
  </si>
  <si>
    <t>MEDR-K080</t>
  </si>
  <si>
    <t>MEDR-K090</t>
  </si>
  <si>
    <t>MEDR-K100</t>
  </si>
  <si>
    <t>MEDR-K120</t>
  </si>
  <si>
    <t xml:space="preserve">Base central combiada  perfil isósceles mm metalica acabado en pintura epoxica </t>
  </si>
  <si>
    <t>MEDR-K140</t>
  </si>
  <si>
    <t>MEDR-K148</t>
  </si>
  <si>
    <t>MEDR-K160</t>
  </si>
  <si>
    <t>Sistema: Me-Charolas para electrificacion</t>
  </si>
  <si>
    <t>Medias Charolo Bench a Pasillo o Muro</t>
  </si>
  <si>
    <t>MEHT-0100</t>
  </si>
  <si>
    <t>Media charola para cables con aplicación de top access para sistema Me-Work o cubierta con</t>
  </si>
  <si>
    <t>MEHT-0110</t>
  </si>
  <si>
    <t>recorte, fabricada en acero acabado en pintura epoxica electrostatica horneada, color</t>
  </si>
  <si>
    <t>MEHT-0120</t>
  </si>
  <si>
    <t>smoke, gris claro, negro y blanco.</t>
  </si>
  <si>
    <t>MEHT-0130</t>
  </si>
  <si>
    <t xml:space="preserve">Nota: Preparada para recibir sistema de electrificacion "Track 8 - Track 5" </t>
  </si>
  <si>
    <t>MEHT-0140</t>
  </si>
  <si>
    <t>MEHT-0150</t>
  </si>
  <si>
    <t>MEHT-0160</t>
  </si>
  <si>
    <t>MEHT-0170</t>
  </si>
  <si>
    <t>MEHT-0180</t>
  </si>
  <si>
    <t>CHLE-1200</t>
  </si>
  <si>
    <t xml:space="preserve">Charola universal sencilla para cables con aplicación central de sujetadores para recibir mamparas de </t>
  </si>
  <si>
    <t xml:space="preserve">cristal, laminado, tela o metal, fabricada en acero acabado en pintura epoxica horneada, </t>
  </si>
  <si>
    <t>Nota: Preparada para recibir caja "Mest para electrificacion convencional"</t>
  </si>
  <si>
    <t>Nota: Cotizar aparte las pinzas para Screen.</t>
  </si>
  <si>
    <t xml:space="preserve">Charola universal sencilla medio bench </t>
  </si>
  <si>
    <t>CHFE-0120</t>
  </si>
  <si>
    <t xml:space="preserve">Charola universal sencilla medio bench  para cables con aplicación central de sujetadores para recibir mamparas de </t>
  </si>
  <si>
    <t>CHFE-0130</t>
  </si>
  <si>
    <t>CHFE-0140</t>
  </si>
  <si>
    <t>CHFE-0150</t>
  </si>
  <si>
    <t>CHFE-0160</t>
  </si>
  <si>
    <t>CHFE-0170</t>
  </si>
  <si>
    <t>CHFE-0180</t>
  </si>
  <si>
    <t>Charola universal bench</t>
  </si>
  <si>
    <t>MECH-0080</t>
  </si>
  <si>
    <t xml:space="preserve">Charola universal para cables con aplicación central de sujetadores para recibir mamparas de </t>
  </si>
  <si>
    <t>MECH-0110</t>
  </si>
  <si>
    <t xml:space="preserve">Media Charola universal bench </t>
  </si>
  <si>
    <t>MECH-M080</t>
  </si>
  <si>
    <t>Media charola univeral para cables con aplicacion de aluminio central de sujetadores para recibir</t>
  </si>
  <si>
    <t>MECH-M110</t>
  </si>
  <si>
    <t xml:space="preserve">cristal laminad, tela o metal de hasta 8mm, fabricada en acer acabado en pintura epoxica  color: smoke, </t>
  </si>
  <si>
    <t>gris clar, negro o blanco.</t>
  </si>
  <si>
    <t>Caja para electrificacion convesional o voz y datos</t>
  </si>
  <si>
    <t>MEST-0021</t>
  </si>
  <si>
    <t>Caja mest sencilla para charola universal "Hard Wire". 1 puertos abiertos estandar de</t>
  </si>
  <si>
    <t>.15x.12x.8</t>
  </si>
  <si>
    <t xml:space="preserve"> electrificacion o conexiones de redes convensional, fabricada en acero acabado en pintura</t>
  </si>
  <si>
    <t>epoxica horneada, color smoke, gris claro, negro y blanco.</t>
  </si>
  <si>
    <t>MEST-0022</t>
  </si>
  <si>
    <t>Caja mest doble para charola universal "Hard Wire". 2 puertos abiertos estandar de</t>
  </si>
  <si>
    <t>.27x.12x.8</t>
  </si>
  <si>
    <t>MEST-0023</t>
  </si>
  <si>
    <t>Caja mest triple para charola universal "Hard Wire". 3 puertos abiertos estandar de</t>
  </si>
  <si>
    <t>.41x.12x.08</t>
  </si>
  <si>
    <t>Sistema: Accesorios sistema me-work</t>
  </si>
  <si>
    <t>Pasa cables top access</t>
  </si>
  <si>
    <t>TOPA-G020</t>
  </si>
  <si>
    <t>Pasa cable sobre cubierta, Top Access para electrificacion con puerta abatible, fabricado</t>
  </si>
  <si>
    <t>.20 cm</t>
  </si>
  <si>
    <t>TOPA-G030</t>
  </si>
  <si>
    <t>en acero acabado de pintura epóxica electrostática horneada, colores smoke, gris claro</t>
  </si>
  <si>
    <t>.30 cm</t>
  </si>
  <si>
    <t>TOPA-G040</t>
  </si>
  <si>
    <t>negro y blanco.</t>
  </si>
  <si>
    <t>.40 cm</t>
  </si>
  <si>
    <t>Caja para electrificacion topa para media charola</t>
  </si>
  <si>
    <t>TOPA-H030</t>
  </si>
  <si>
    <t>Caja topa para media charola con tres puertos abiertos estandar de electrificacion</t>
  </si>
  <si>
    <t>.35 x .15 x .09 mts</t>
  </si>
  <si>
    <t xml:space="preserve"> o conexiones de redes convensional, fabricada en acero acabado en pintura</t>
  </si>
  <si>
    <t>TOPA-H040</t>
  </si>
  <si>
    <t>.45 x .15 x .09 mts</t>
  </si>
  <si>
    <t>Herrajes tipo Pinzas para Mampara de Cristal en Charola Sistema Legacy, Ring, Córner y Agile</t>
  </si>
  <si>
    <t>U3PI02</t>
  </si>
  <si>
    <t xml:space="preserve">Pinzas de aluminio para perfil central, soportar mamparas de cristal, tela, laminado  </t>
  </si>
  <si>
    <t>.046 x .048 x .030 mts</t>
  </si>
  <si>
    <t>Nota: se utilizan para las charolas con puertas y charolas con perfil central.</t>
  </si>
  <si>
    <t>mampara de hasta 1.40mts colocar 2 pinzas, mayor a 1.40 colocar 3 pinzas.</t>
  </si>
  <si>
    <t>Sistema: Screen</t>
  </si>
  <si>
    <t>Screen tela tachueleable</t>
  </si>
  <si>
    <t>SCTD-1204</t>
  </si>
  <si>
    <t xml:space="preserve">Screen Tachueleable de 2 caras en tela grado 1(32cm de cubierta a parte superior altura </t>
  </si>
  <si>
    <t>1.20x.40</t>
  </si>
  <si>
    <t>SCTD-1304</t>
  </si>
  <si>
    <t>total 1.07 mts)</t>
  </si>
  <si>
    <t>1.30x.40</t>
  </si>
  <si>
    <t>SCTD-1404</t>
  </si>
  <si>
    <t>1.40x.40</t>
  </si>
  <si>
    <t>SCTD-1504</t>
  </si>
  <si>
    <t>1.50x.40</t>
  </si>
  <si>
    <t>SCTD-1604</t>
  </si>
  <si>
    <t>1.60x.40</t>
  </si>
  <si>
    <t>SCTD-1804</t>
  </si>
  <si>
    <t>1.80x.40</t>
  </si>
  <si>
    <t>SCTD-1205</t>
  </si>
  <si>
    <t xml:space="preserve">Screen Tachueleable de 2 caras  en tela  grado1 (42cm de cubierta a parte superior altura </t>
  </si>
  <si>
    <t>SCTD-1305</t>
  </si>
  <si>
    <t>total 1.17 mts)</t>
  </si>
  <si>
    <t>SCTD-1405</t>
  </si>
  <si>
    <t>SCTD-1505</t>
  </si>
  <si>
    <t>SCTD-1605</t>
  </si>
  <si>
    <t>SCTD-1805</t>
  </si>
  <si>
    <t>SCTD-1206</t>
  </si>
  <si>
    <t xml:space="preserve">Screen Tachueleable de 2 caras en tela grado 1 (52cm de cubierta a parte superior altura </t>
  </si>
  <si>
    <t>1.20x.60</t>
  </si>
  <si>
    <t>SCTD-1306</t>
  </si>
  <si>
    <t>total 1.27 mts)</t>
  </si>
  <si>
    <t>1.30x.60</t>
  </si>
  <si>
    <t>SCTD-1406</t>
  </si>
  <si>
    <t>1.40x.60</t>
  </si>
  <si>
    <t>SCTD-1506</t>
  </si>
  <si>
    <t>1.50x.60</t>
  </si>
  <si>
    <t>SCTD-1606</t>
  </si>
  <si>
    <t>1.60x.60</t>
  </si>
  <si>
    <t>SCTD-1806</t>
  </si>
  <si>
    <t>1.80x.60</t>
  </si>
  <si>
    <t>Screen laminado plastico</t>
  </si>
  <si>
    <t>MESM-075</t>
  </si>
  <si>
    <t xml:space="preserve">Screen divisorio de laminado plastico 2 caras de 16 mm cantos pvc (32cm de cubierta a parte </t>
  </si>
  <si>
    <t>.75x.40</t>
  </si>
  <si>
    <t>MESM-085</t>
  </si>
  <si>
    <t>superior altura total 1.07 mts)</t>
  </si>
  <si>
    <t>.85x.40</t>
  </si>
  <si>
    <t>MESM-095</t>
  </si>
  <si>
    <t>.95x.40</t>
  </si>
  <si>
    <t>MESM-105</t>
  </si>
  <si>
    <t xml:space="preserve">Nota: Para estos screens se debe tomar en cuenta que éste debe ser 11 cma más corto que el tamaño de la cubierta que se está utilizando. </t>
  </si>
  <si>
    <t>1.05x.40</t>
  </si>
  <si>
    <t>MESM-115</t>
  </si>
  <si>
    <t>1.15x.40</t>
  </si>
  <si>
    <t>MESM-125</t>
  </si>
  <si>
    <t>1.25x.40</t>
  </si>
  <si>
    <t>MESM-135</t>
  </si>
  <si>
    <t>1.35x.40</t>
  </si>
  <si>
    <t>MESM-145</t>
  </si>
  <si>
    <t>1.45x.40</t>
  </si>
  <si>
    <t>MESM-155</t>
  </si>
  <si>
    <t>1.55x.40</t>
  </si>
  <si>
    <t>MESM-165</t>
  </si>
  <si>
    <t>1.65x.40</t>
  </si>
  <si>
    <t>MESM-175</t>
  </si>
  <si>
    <t>1.75x.40</t>
  </si>
  <si>
    <t>Screen divisor lateral tela</t>
  </si>
  <si>
    <t>SDL-05525</t>
  </si>
  <si>
    <t>Screen divisorio lateral con sujetador frontal, tapizados en tela grado 1</t>
  </si>
  <si>
    <t>.55x.25</t>
  </si>
  <si>
    <t>SDL-05530</t>
  </si>
  <si>
    <t>.55x.30</t>
  </si>
  <si>
    <t>SDL-05535</t>
  </si>
  <si>
    <t>.55x.35</t>
  </si>
  <si>
    <t>SDL-05540</t>
  </si>
  <si>
    <t>.55x.40</t>
  </si>
  <si>
    <t>Screen divisor lateral tela, tachuelable</t>
  </si>
  <si>
    <t>SCRL-3560</t>
  </si>
  <si>
    <t xml:space="preserve">Mampara divisoria fabricada en poliestireno tachuelable, tapizado en tela grado 1, base de sujeción a cubierta </t>
  </si>
  <si>
    <t>.35x.60</t>
  </si>
  <si>
    <t>SCRL-3570</t>
  </si>
  <si>
    <t>en acero con acabado en pintura epóxica.</t>
  </si>
  <si>
    <t>.35x.70</t>
  </si>
  <si>
    <t>SCRL-3580</t>
  </si>
  <si>
    <t>.35x.80</t>
  </si>
  <si>
    <t xml:space="preserve">Pintarron para screen de tela </t>
  </si>
  <si>
    <t>MOPI-0045</t>
  </si>
  <si>
    <t>Pintarron para screen de tela frontal, fabricado en acero acabado en pitura epoxica.</t>
  </si>
  <si>
    <t xml:space="preserve">Pintarron movil </t>
  </si>
  <si>
    <t>ME-P12167</t>
  </si>
  <si>
    <t>Pintarron Movil, Modelo Me-Work</t>
  </si>
  <si>
    <t>1.20x1.67</t>
  </si>
  <si>
    <t xml:space="preserve">*Acabado de pizarrón blanco por ambos lados. </t>
  </si>
  <si>
    <t xml:space="preserve">*Marco y estructura metálica para dar mayor soporte y estabiliad. </t>
  </si>
  <si>
    <t xml:space="preserve">*Base de 4 patas con rodajas con sistema de freno para un fácil </t>
  </si>
  <si>
    <t xml:space="preserve">desplacamiento  entre áreas según se requiera. </t>
  </si>
  <si>
    <t>*Charola porta plumones y borrador para tener al alcance las herraminetas</t>
  </si>
  <si>
    <t xml:space="preserve"> de forma ordenada y discreta. </t>
  </si>
  <si>
    <t>ME.MOLINE-90</t>
  </si>
  <si>
    <t>Pintarron Movil triangular, Modelo Me-Work</t>
  </si>
  <si>
    <t>.90 x 1.67</t>
  </si>
  <si>
    <t>ME.MOLINE-120</t>
  </si>
  <si>
    <t>1.20 x 1.67</t>
  </si>
  <si>
    <t xml:space="preserve">*Base de 4 patas con rodajas  </t>
  </si>
  <si>
    <t>Screen divisor lateral metal</t>
  </si>
  <si>
    <t>SEPLU-60</t>
  </si>
  <si>
    <t>Screen seplu divisorio lateral con sujetador frontal, fabricado en acero acabado en pintura epoxica</t>
  </si>
  <si>
    <t>epoxica electrostatica, color: rojo, verde, azul, smoke, gris claro, negro y blanco.</t>
  </si>
  <si>
    <t>para cubierta de 60 cm</t>
  </si>
  <si>
    <t>Sistema: Mesa plegadiza</t>
  </si>
  <si>
    <t xml:space="preserve">Lady </t>
  </si>
  <si>
    <t>B.YORK</t>
  </si>
  <si>
    <t xml:space="preserve">Mesa tipo capacitación, modelo York, Sistema abatible  calibre 16 con protectores en plastico </t>
  </si>
  <si>
    <t xml:space="preserve"> rejilla porta papeles rodajas con freno, faldon de 1.35 mts x .55 cms abatible, acabado en pintura </t>
  </si>
  <si>
    <t>epoxica electrostatica color grirs</t>
  </si>
  <si>
    <t>Nota: No Incluye cubierta</t>
  </si>
  <si>
    <t>OCT-0120</t>
  </si>
  <si>
    <t>Mesa abatible - anidable con rodajas para piso duro</t>
  </si>
  <si>
    <t>1.20x.70x.75</t>
  </si>
  <si>
    <t>OCT-0140</t>
  </si>
  <si>
    <t>accionamiento tipo palanca con seguro, fabricado en lámina de acero</t>
  </si>
  <si>
    <t>1.40x.70x.75</t>
  </si>
  <si>
    <t>OCT-0150</t>
  </si>
  <si>
    <t>1.50x.70x.75</t>
  </si>
  <si>
    <t>OCT-0160</t>
  </si>
  <si>
    <t>1.60x.70x.75</t>
  </si>
  <si>
    <t>OCT-0180</t>
  </si>
  <si>
    <t>1.80x.70x.75</t>
  </si>
  <si>
    <t>Sistema: Bases y mesas de apoyo</t>
  </si>
  <si>
    <t xml:space="preserve">Mesa personal </t>
  </si>
  <si>
    <t>MELA-0040</t>
  </si>
  <si>
    <t>Mesa personal, de estructura metalica de .40 mm con terminado en mate con pintura epóxica electrostática en color: smoke, gris claro, negro y blanco, cubierta de laminado plastico .</t>
  </si>
  <si>
    <t>.40 Mts.</t>
  </si>
  <si>
    <t xml:space="preserve">Base 4 puntas Novenus para Mesa de Apoyo </t>
  </si>
  <si>
    <t>NOVE-0060</t>
  </si>
  <si>
    <t xml:space="preserve">Base tipo 4 puntas para mesa de apoyo, modelo novenus, fabricado </t>
  </si>
  <si>
    <t>.60 diam x.72</t>
  </si>
  <si>
    <t>NOVE-0090</t>
  </si>
  <si>
    <t xml:space="preserve">en lámina de acero con acabado en pintura epóxica electrostática </t>
  </si>
  <si>
    <t>.90 diam x .72</t>
  </si>
  <si>
    <t>NOVE-0110</t>
  </si>
  <si>
    <t>horneada, color smoke, gris claro, negro y blanco</t>
  </si>
  <si>
    <t>1.10 diam x .72</t>
  </si>
  <si>
    <t xml:space="preserve">Base 4 puntas Hospitality para Mesa de Apoyo </t>
  </si>
  <si>
    <t>U3BA-4VIA</t>
  </si>
  <si>
    <t xml:space="preserve">Base tipo 4 puntas para mesa de apoyo, modelo hospitality, fabricado </t>
  </si>
  <si>
    <t>.46 diam x.72</t>
  </si>
  <si>
    <t>Base de Plato Hospitality para Mesa de Centro</t>
  </si>
  <si>
    <t>BPE4-CI46</t>
  </si>
  <si>
    <t xml:space="preserve">Base de placa circular para mesa de centro, modelo hospitality, de 46cm </t>
  </si>
  <si>
    <t xml:space="preserve">.46 diam x.46 </t>
  </si>
  <si>
    <t xml:space="preserve">de diámetro, fabricado en lámina de acero con acabado en pintura </t>
  </si>
  <si>
    <t>epóxica electrostática horneada, color; smoke, gris claro, negro y blanco</t>
  </si>
  <si>
    <t>Nota: Recibe cubierta circular .60 cm, .70 cm y .80 cm</t>
  </si>
  <si>
    <t xml:space="preserve">Nota: Recibe cubierta cuadrada .60 cm, .70 cm </t>
  </si>
  <si>
    <t>BPE6-CI46</t>
  </si>
  <si>
    <t>Base de placa circular para mesa de centro, modelo hospitality, de 60cm</t>
  </si>
  <si>
    <t xml:space="preserve">.60 diam x.46 </t>
  </si>
  <si>
    <t xml:space="preserve">diámetro, fabricado en lámina de acero con acabado en pintura epóxica </t>
  </si>
  <si>
    <t>Para cubiertas circulares de 80 cm / 90 cm / 100cm</t>
  </si>
  <si>
    <t xml:space="preserve">Para cubiertas cuadradas de 80 cm / 90 cm </t>
  </si>
  <si>
    <t>Base de Plato Hospitality para Mesa de Apoyo</t>
  </si>
  <si>
    <t>BPE4-CI72</t>
  </si>
  <si>
    <t>Base de placa circular para mesa de apoyo, modelo hospitality, de 46cm</t>
  </si>
  <si>
    <t xml:space="preserve">.46 diam x.72 </t>
  </si>
  <si>
    <t xml:space="preserve">Base de Plato Hospitality para Mesa de Juntas </t>
  </si>
  <si>
    <t>BPE6-CI72</t>
  </si>
  <si>
    <t>Base de placa circular para mesa de juntas, modelo hospitality, de 60cm de</t>
  </si>
  <si>
    <t xml:space="preserve">.60 diam x.72 </t>
  </si>
  <si>
    <t>BPE7-CI72</t>
  </si>
  <si>
    <t>Base de placa circular para mesa de juntas, modelo hospitality, de 76cm de</t>
  </si>
  <si>
    <t xml:space="preserve">.76 diam x.72 </t>
  </si>
  <si>
    <t>Para cubiertas circulares de 120cm</t>
  </si>
  <si>
    <t xml:space="preserve">Para cubiertas cuadradas de 100 cm / 120 cm </t>
  </si>
  <si>
    <t>Base de Plato Hospitality para Mesa de Alta</t>
  </si>
  <si>
    <t>BPE6-CI10</t>
  </si>
  <si>
    <t xml:space="preserve">Base de placa circular para mesa alta, modelo hospitality, de 60cm de </t>
  </si>
  <si>
    <t xml:space="preserve">.60 diam x1.00 </t>
  </si>
  <si>
    <t>Base de Plato Semicuadrada Hospitality para Mesa de Centro</t>
  </si>
  <si>
    <t>BPE4-SQ46</t>
  </si>
  <si>
    <t xml:space="preserve">Base de placa semicuadrada para mesa de centro, modelo hospitality, de </t>
  </si>
  <si>
    <t xml:space="preserve">46cm de diámetro, fabricado en lámina de acero con acabado en pintura </t>
  </si>
  <si>
    <t>BPE6-SQ46</t>
  </si>
  <si>
    <t xml:space="preserve">60cm de diámetro, fabricado en lámina de acero con acabado en pintura </t>
  </si>
  <si>
    <t>Base de Plato Semicuadrada Hospitality para Mesa de Apoyo</t>
  </si>
  <si>
    <t>BPE4-SQ72</t>
  </si>
  <si>
    <t xml:space="preserve">Base de placa semicuadrada para mesa de apoyo, modelo hospitality, de </t>
  </si>
  <si>
    <t>46cm de diámetro, fabricado en lámina de acero con acabado en pintura</t>
  </si>
  <si>
    <t>Base de Plato semicuadrada Hospitality para Mesa de Juntas</t>
  </si>
  <si>
    <t>BPE6-SQ72</t>
  </si>
  <si>
    <t xml:space="preserve">Base de placa semicuadrada para mesa de juntas, modelo hospitality, de </t>
  </si>
  <si>
    <t>60cm de diámetro, fabricado en lámina de acero con acabado en pintura</t>
  </si>
  <si>
    <t>Base de Plato semicuadarada Hospitality para Mesa de Juntas</t>
  </si>
  <si>
    <t>BPE7-SQ72</t>
  </si>
  <si>
    <t>Base de placa semicuadrada para mesa de juntas, modelo hospitality, de</t>
  </si>
  <si>
    <t>76cm de diámetro, fabricado en lámina de acero con acabado en pintura</t>
  </si>
  <si>
    <t>Base de Plato Semicuadrada Hospitality para Mesa de Alta</t>
  </si>
  <si>
    <t>BPE6-SQ10</t>
  </si>
  <si>
    <t>Base de placa semicuadrada para mesa alta,  modelo hospitality, de</t>
  </si>
  <si>
    <t xml:space="preserve">76cm de diámetro, fabricado en lámina de acero con acabado en </t>
  </si>
  <si>
    <t>Sistema: Away</t>
  </si>
  <si>
    <t>Famila: Estructuras</t>
  </si>
  <si>
    <t>Mesa lateral redonda Away</t>
  </si>
  <si>
    <t>WCL6050</t>
  </si>
  <si>
    <t>Base para mesa lateral modelo away, fabricada en acero acabado en pintura epoxica color negro, gris, blanco</t>
  </si>
  <si>
    <t>.60x.50</t>
  </si>
  <si>
    <t xml:space="preserve">Nota: Recibe cubierta circular .60 cm / .70 cm </t>
  </si>
  <si>
    <t>Mesa central redonda Away</t>
  </si>
  <si>
    <t>WCC9040</t>
  </si>
  <si>
    <t>Base para mesa central modelo away, fabricada en acero acabado en pintura epoxica color negro, gris, blanco</t>
  </si>
  <si>
    <t>.90x.40</t>
  </si>
  <si>
    <t>Nota: Recibe cubierta circular .90 cm / 1.00 mts</t>
  </si>
  <si>
    <t>Mesa lateral cuadrada Away</t>
  </si>
  <si>
    <t>Base para mesa lateral  modelo away, fabricada en acero acabado en pintura epoxica</t>
  </si>
  <si>
    <t xml:space="preserve">Nota: Recibe cubierta cuadrada de: .60 cm / .70 cm </t>
  </si>
  <si>
    <t>Mesa central rectangular Away</t>
  </si>
  <si>
    <t>WRC106040</t>
  </si>
  <si>
    <t>Base para mesa de centro modelo away, fabricada en acero acabado en pintura epoxica</t>
  </si>
  <si>
    <t>1.00x.40</t>
  </si>
  <si>
    <t>Nota: Recibe cubierta rectagular de: 1.00 mts  x .60 cm / .10 mts x .60cm</t>
  </si>
  <si>
    <t>Mesa multi-task Away</t>
  </si>
  <si>
    <t>WCC909075</t>
  </si>
  <si>
    <t>Base multi-task 3 puntas, modelo away, fabricada en acero acabado en pintura epoxica color negro, gris,</t>
  </si>
  <si>
    <t>.90x.75</t>
  </si>
  <si>
    <t>WSC1212075</t>
  </si>
  <si>
    <t xml:space="preserve"> blanco.</t>
  </si>
  <si>
    <t>1.20x.75</t>
  </si>
  <si>
    <t>Para cubiertas circulares de .90 cm / 1.00 mts</t>
  </si>
  <si>
    <t>Para cubiertas cuadradas de 1.10 mts / 1.20 mts</t>
  </si>
  <si>
    <t>Mesa multi-task stool Away</t>
  </si>
  <si>
    <t>WCA707010</t>
  </si>
  <si>
    <t xml:space="preserve">Base multi-task  stool 3 puntas, modelo away, fabricada en acero con reposa pies, acabado en pintura epoxica </t>
  </si>
  <si>
    <t>.70x 1.00</t>
  </si>
  <si>
    <t>WCA808010</t>
  </si>
  <si>
    <t>color negro, gris, blanco.</t>
  </si>
  <si>
    <t>.80x 1.00</t>
  </si>
  <si>
    <t>WCA909010</t>
  </si>
  <si>
    <t>Para cubiertas circulares de  70 cm / 80 cm / 90 cm / 100cm</t>
  </si>
  <si>
    <t>.90x 1.00</t>
  </si>
  <si>
    <t>Para cubiertas cuadrada de  70 cm / 80 cm / 90 cm / 100cm</t>
  </si>
  <si>
    <t>Sistema: Lynx</t>
  </si>
  <si>
    <t>Famila: Sofas</t>
  </si>
  <si>
    <t>Bech Lynx</t>
  </si>
  <si>
    <t>LX-1200</t>
  </si>
  <si>
    <t>Banca modelo Lynx, tapizada en tela grado 1 .</t>
  </si>
  <si>
    <t>LX-1500</t>
  </si>
  <si>
    <t>Sofa Lynx Respaldo Alto</t>
  </si>
  <si>
    <t>LX-061576</t>
  </si>
  <si>
    <t>Sofa respaldo alto modelo Lynx, tapizada en tela grado 1 .</t>
  </si>
  <si>
    <t>Sofa Lynx Respaldo Bajo</t>
  </si>
  <si>
    <t>LX-061512</t>
  </si>
  <si>
    <t>Sofa respaldo bajo modelo Lynx, tapizada en tela grado 1 .</t>
  </si>
  <si>
    <t xml:space="preserve">Booth Lynx </t>
  </si>
  <si>
    <t>LXBTH-240150</t>
  </si>
  <si>
    <t xml:space="preserve">Booth modelo Lynx ; Incluye: Dos sofas con respaldo alto tapizado en tela grado 1, una mesa integrada de 1.10 </t>
  </si>
  <si>
    <t>mts de largo fabricada en laminado plastico con cantos pvc, base soporte tubular acabado en pintura epoxica.</t>
  </si>
  <si>
    <t>Biombo</t>
  </si>
  <si>
    <t>BIOM-4P17</t>
  </si>
  <si>
    <t>Biomo acustico de 4 paneles con herrajes de aluminio de 1.70 mts x .86 cm</t>
  </si>
  <si>
    <t xml:space="preserve">Colores: </t>
  </si>
  <si>
    <t xml:space="preserve">Phone Booth </t>
  </si>
  <si>
    <t>ME-QBOX</t>
  </si>
  <si>
    <t>Phone Booth, Modelo Me-Work, de Exterior Cuerpo en melamina 3D europea de 18mm.Puerta en melamina3D europea de 18mm con acrílico claro de 6mm. Interior, Dimensiones exteriores 100.4 cm x 101.8 cm x 225 cm (F, P, A) Dimensiones interiores 95 cm x 88 cm x 203 cm (F, P, A) Dimensión de mesa 70 cm x 27 cm x 28.5 cm (F, P, A) Altura de mesa 110 cm. Interior cubierto con panel acústico de 9mm. Piso alfombrado. Mesa de trabajo personal, fabricada en material de 18m. Centro de Energia Con 2 puertos eléctricos (120V) y un puerto de carga doble para dispositivos USB. Panel Acustico Paredes interiores cubiertas en panel acústico. Ventilacion. Abanico silencioso, mantiene en circulación la ventilación del interior de la cabina. Alfombra de alto trafico, Swith Interruptor eléctrico para encender las luces (LED) y la ventilación de la cabina. Iluminacion Doble lamparaLED para mejor iluminación. Clavija de uso rudo para conectar a receptáculo de pared estándar de 120V.</t>
  </si>
  <si>
    <t>1.00x1.00x2.25</t>
  </si>
  <si>
    <t>CUSH-MELO</t>
  </si>
  <si>
    <t>Cushion para cajonera mdelo Melo  (Codigo CUSH-MELO), tapizado en tela grado 1</t>
  </si>
  <si>
    <t>.39x.52x.04</t>
  </si>
  <si>
    <t>CUSH-MINI</t>
  </si>
  <si>
    <t>Cushion para cajonera mdelo Melo Mini (Codigo ME-MIBF), tapizado en tela grado 1</t>
  </si>
  <si>
    <t>.30x.52x.04</t>
  </si>
  <si>
    <t>CACHI-CADI</t>
  </si>
  <si>
    <t>Caddy metálico móvil , fabricado en lamina de acero acabado pintado. Incluye charolas porta-lápice</t>
  </si>
  <si>
    <t>.50x.25x.52</t>
  </si>
  <si>
    <t>CSH-6050</t>
  </si>
  <si>
    <t xml:space="preserve">Cushion para credenza lateral metálico, tapido en tela grado 1 base de aglomerado </t>
  </si>
  <si>
    <t>Linea: CR Global</t>
  </si>
  <si>
    <t>Sistema: Sistema Elevable</t>
  </si>
  <si>
    <t>Famila: Estructuras Elevables</t>
  </si>
  <si>
    <t>Estructura 1 Motor</t>
  </si>
  <si>
    <t>CR33-2S2</t>
  </si>
  <si>
    <t>Estructura de UN MOTOR altura ajustable eléctrica de (motor sencillo) Travesaño ajustable de 98.5 - 140 cm. Memoria</t>
  </si>
  <si>
    <t>98.5 - 140 x 70 - 114 cm</t>
  </si>
  <si>
    <t>para 3 posiciones. Acabado en pintura electrostática horneada. Altura de 70-114 cm. MEDIDA SUGERIDA DE</t>
  </si>
  <si>
    <t>CUBIERTA1.00-1.60 m X 0.60 - 0.80m. Peso soporte 80kg</t>
  </si>
  <si>
    <t>Color: Negro - Gris - Blanco</t>
  </si>
  <si>
    <t>GRANTÍA DE 5 AÑOS EN ESTRUCURA Y 2 AÑOS EN MOTOR</t>
  </si>
  <si>
    <t>NO INCLUYE CUBIERTA</t>
  </si>
  <si>
    <t>Estructura Robusta</t>
  </si>
  <si>
    <t>CR33-2S2G</t>
  </si>
  <si>
    <t>Estructura de UN MOTOR altura ajustable eléctrica de (motor grande) Travesaño ajustable de 98.5 - 140 cm. Memoria</t>
  </si>
  <si>
    <t xml:space="preserve">para 3 posiciones. Con sistema anti-colisión Acabado en pintura electrostática horneada. Altura de 70-114 cm. </t>
  </si>
  <si>
    <t>MEDIDA SUGERIDA DE CUBIERTA1.00-1.60 m X 0.60 - 0.80m. Peso soporte 100kg</t>
  </si>
  <si>
    <t>Color: Negro - Blanco</t>
  </si>
  <si>
    <t>Estructura 1 Motor pata cuadrada</t>
  </si>
  <si>
    <t>CR33-2SBF2</t>
  </si>
  <si>
    <t>Estructura de UN MOTOR altura ajustable eléctrica con pata cuadrada. Travesaño ajustable de 100 - 160 cm. Memoria</t>
  </si>
  <si>
    <t>100 - 160 x 70 - 115 cm</t>
  </si>
  <si>
    <t>para 4 posiciones. Con sistema anti-colisión. Con entrada tipo C y USB de carga y sistema de alerta. Acabado en pintura</t>
  </si>
  <si>
    <t xml:space="preserve"> electrostática horneada. Altura de 70-115 cm. MEDIDA SUGERIDA DE CUBIERTA</t>
  </si>
  <si>
    <t>1.00-1.60 m X 0.60 - 0.80m. Peso soporte 120kg</t>
  </si>
  <si>
    <t>Estructura de Armado Rápido motor dual modular</t>
  </si>
  <si>
    <t>CR33-2HF3</t>
  </si>
  <si>
    <t>Estructura de 2 MOTORES ARMADO RAPIDO altura ajustable eléctrica. Travesaño ajustable de 101 - 170 cm. Memoria</t>
  </si>
  <si>
    <t>101 - 170 x 60 - 125 cm</t>
  </si>
  <si>
    <t xml:space="preserve"> electrostática horneada. Altura de 60-125 cm. MEDIDA SUGERIDA DE CUBIERTA</t>
  </si>
  <si>
    <t>1.00-1.80 m X 0.60 - 0.80m. Peso soporte 140kg</t>
  </si>
  <si>
    <t>Estructura L Multifuncional</t>
  </si>
  <si>
    <t>CR33-1HF3</t>
  </si>
  <si>
    <t>Pata de extensión de altura ajustable eléctrica de un motor para formar estructura en L. Travesaño ajustable de 101 a 170 cm, Acabado en pintura electrostática horneada. Altura de 60-125 cm. Compatible con estructura CR33-2HF3.</t>
  </si>
  <si>
    <t>101 - 170  x 60 - 125</t>
  </si>
  <si>
    <t>Color: Negro - Blanco - Gris</t>
  </si>
  <si>
    <t>GRANTÍA DE 10 AÑOS EN ESTRUCURA Y 2 AÑOS EN MOTOR</t>
  </si>
  <si>
    <t>Estructura Motor Dual</t>
  </si>
  <si>
    <t>CR33-2AF3-KZB</t>
  </si>
  <si>
    <t>Estructura de altura ajustable eléctrica con motor dual de armado rápido. Travesaño ajustable de 101 a 170 cm, memoria para 4 posiciones. Con sistema anti colisión. Acabado en pintura electrostática horneada. Altura de 60-125
cm. MEDIDA SUGERIDA DE CUBIERTA: 1.10-1.80 m X 0.60-0.80 m.</t>
  </si>
  <si>
    <t>Estructura de 2 MOTORES altura ajustable eléctrica. Travesaño ajustable de 101 - 170 cm. Memoria</t>
  </si>
  <si>
    <t>CR33-2A2</t>
  </si>
  <si>
    <t>Estructura de altura ajustable eléctrica con motor dual, con capacidad de carga de hasta 300 kg. Travesaño ajustable reforzado de 101 a 175 cm, memoria para 4 posiciones. Con sistema anti colisión. Acabado en pintura electrostática horneada. Altura de 70-120 cm. MEDIDA SUGERIDA DE CUBIERTA 1.10-2.00 m X 0.60-1.00 m</t>
  </si>
  <si>
    <t>101 - 175 x 70 - 120 cm</t>
  </si>
  <si>
    <t>CR33-3AF3-90-1 20-180</t>
  </si>
  <si>
    <t>Estructura de 3 MOTORES "L" altura ajustable eléctrica tipo "L". Travesaño ajustable de 100 - 175 cm. Memoria</t>
  </si>
  <si>
    <t>Mesa de Juntas: 1.20-2.40 m X 0.80-1.20 m. / Escritorio en L: 1.60-2.00 m X 1.60-1.80 m</t>
  </si>
  <si>
    <t>CR33-3BF3</t>
  </si>
  <si>
    <t>Escritorio en L: 1.60-2.00 m X 1.60-1.80 m</t>
  </si>
  <si>
    <t>Estructura Bench Doble</t>
  </si>
  <si>
    <t>CR33-4AF3</t>
  </si>
  <si>
    <t>Estructura de altura ajustable eléctrica doble tipo bench para dos usuarios. Travesaño ajustable de 100 a 175 cm. Motor dual,
memoria para 4 posiciones. Con sistema anti colisión. Incluye soporte porta panel en canaleta central. Acabado en pintura electrostática horneada. Altura de 60-125 cm. MEDIDA SUGERIDA DE CUBIERTA: 1.10 -1.80 m x 0.60 -0.80 X Usuario</t>
  </si>
  <si>
    <t>1.60 - 2.00 x 1.60 - 1.80</t>
  </si>
  <si>
    <t>Canaleta -</t>
  </si>
  <si>
    <t>CR33-XC35</t>
  </si>
  <si>
    <r>
      <t xml:space="preserve">Canaleta pasacables compatible con estructuras de armado modular. Largo ajustable de 120 - 170 cm. Acabado en pintura electrostática horneada. Nota: </t>
    </r>
    <r>
      <rPr>
        <b/>
        <sz val="11"/>
        <color theme="1"/>
        <rFont val="Arial"/>
        <family val="2"/>
      </rPr>
      <t>Su instalación requiere de algún tipo de soporte lateral:
CR33-LJ64, CR33-LJ59 ó CR33-LJ60.</t>
    </r>
  </si>
  <si>
    <t>120 -170 cm</t>
  </si>
  <si>
    <t>GARANTÍA DE 5 AÑOS</t>
  </si>
  <si>
    <t>Juego de laterales modulares</t>
  </si>
  <si>
    <t>CR33-LJ64</t>
  </si>
  <si>
    <t>Juego de soportes laterales para canaleta pasacables. Compatible con estructuras de armado modular. De 37 x 4.5 x 7.5 cm. Acabado en pintura electrostática horneada.</t>
  </si>
  <si>
    <t>Color: Blanco</t>
  </si>
  <si>
    <t>Juego de laterales modulares con porta panel</t>
  </si>
  <si>
    <t>CR33-LJ59</t>
  </si>
  <si>
    <t>Juego de soportes laterales con placa porta panel, para canaleta pasacables. Compatible con estructuras de armado modular. Soporte de 37 x 4.5 x 7.5 cm, placa de 9.5 x 11 cm. Acabado en pintura electrostática horneada.</t>
  </si>
  <si>
    <t>Juego de travesaños y placas para bench</t>
  </si>
  <si>
    <t>CR33-LJ60</t>
  </si>
  <si>
    <t>Juego para armar modulo tipo bench. Incluye travesaños, placas porta panel y niveladores para patas. Compatible con estructuras modulares y canaleta pasacables. Travesaños de 70 x 4.5 x 7.5 cm y placas de 9.5 x 11 cm. Acabado en pintura
electrostática horneada.</t>
  </si>
  <si>
    <t>CR33-BACK TO
BACK</t>
  </si>
  <si>
    <t>Juego de canaleta pasacables con accesorios para armar modulo tipo bench, compatible con estructuras de armado modular. Canaleta con largo ajustable de 120 - 170 cm. Travesaños de 65 cm con porta panel. Acabado en pintura
electrostática horneada.</t>
  </si>
  <si>
    <t>Color: Blanco - Gris</t>
  </si>
  <si>
    <t>Sistema: Estructuras Ya Ensambladas</t>
  </si>
  <si>
    <t>CR33-4AF385</t>
  </si>
  <si>
    <t>CR33-4AF365</t>
  </si>
  <si>
    <t>Estructura L Fija</t>
  </si>
  <si>
    <t>CR33-3AF3EX</t>
  </si>
  <si>
    <r>
      <t xml:space="preserve">Estructura de 3 MOTORES "L" altura ajustable eléctrica tipo "L". Travesaño ajustable de 100 - 175 cm. </t>
    </r>
    <r>
      <rPr>
        <b/>
        <sz val="11"/>
        <color theme="1"/>
        <rFont val="Arial"/>
        <family val="2"/>
      </rPr>
      <t>TRES MOTORES</t>
    </r>
    <r>
      <rPr>
        <sz val="11"/>
        <color theme="1"/>
        <rFont val="Arial"/>
        <family val="2"/>
      </rPr>
      <t>. Memoria</t>
    </r>
  </si>
  <si>
    <t>1.50 - 1.80 x 1.50 - 1.80</t>
  </si>
  <si>
    <t>Escritorio en L: 1.50-1.80 m X 1.50-1.80 m</t>
  </si>
  <si>
    <t>Sistema: Escritorios Elevables</t>
  </si>
  <si>
    <t>Famila: Escritorios Elevables</t>
  </si>
  <si>
    <t>Escritorio Elevable</t>
  </si>
  <si>
    <t>CR33-E4A</t>
  </si>
  <si>
    <t>Escritorio inteligente de altura ajustable eléctrico. Altura de 71-121 cm. Con sistema anti colisión. Cubierta de cristal 120 x 60cm con cargador inalámbrico, USB de 2.4 amperios, simultáneamente alimentan los dispositivos a máxima velocidad. Memoria para 3 posiciones. Incluye cajonera. Estructura acabado en pintura electrostática horneada.</t>
  </si>
  <si>
    <t>Color: Estructura negra con cubierta negra / Estructura blanca con cubierta blanca / Estructura gris con cubierta blanca</t>
  </si>
  <si>
    <t>CR33-W4</t>
  </si>
  <si>
    <t>Escritorio inteligente de altura ajustable eléctrico. Altura de 71-121 cm. Con sistema anti colisión. Cubierta simulación madera de 120 x 60 cm con cargador inalámbrico, USB de 2.4 amperios, simultáneamente alimentan los dispositivos a máxima velocidad. Memoria para 3 posiciones. Incluye cajonera. Estructura acabado en pintura electrostática horneada.</t>
  </si>
  <si>
    <t>Color: Estructura negra con cubierta color roble / Estructura blanca con cubierta color roble</t>
  </si>
  <si>
    <t>CR33-Z4</t>
  </si>
  <si>
    <t>Escritorio inteligente de altura ajustable eléctrico. Altura de 71-121 cm. Con sistema anti colisión. Cubierta laqueada de 120 x 60cm con cargador
inalámbrico, USB de 2.4 amperios, simultáneamente alimentan los dispositivos a máxima velocidad. Memoria para 3 posiciones. Incluye cajonera. Estructura acabado en pintura electrostática horneada.</t>
  </si>
  <si>
    <t>Color: Estructura blanca con cubierta blanca</t>
  </si>
  <si>
    <t>CR33-T3</t>
  </si>
  <si>
    <t>Escritorio con cubierta abatible tipo restirador de altura ajustable eléctrico. Altura de 64-129 cm. Con sistema anti colisión. Mecanismo para abatir cubierta 40° . Cubierta de melamina de 120 x 60 cm. Memoria para 3 posiciones. Estructura acabado en pintura electrostática horneada.</t>
  </si>
  <si>
    <t>Color: Estructura negra con cubierta negra</t>
  </si>
  <si>
    <t>CR33-2SBF2G</t>
  </si>
  <si>
    <t>Escritorio gamer de altura ajustable eléctrico. Altura de 71.5-112 cm. Con sistema anti colisión. Cubierta de fibra de carbono con textura, de 120 x 60 cm. Iluminación cálida o fría en los costados. Parte frontal curvada. Incluye soporte para audífonos y porta vasos. Memoria para 3 posiciones. Estructura acabado en pintura electrostática horneada.</t>
  </si>
  <si>
    <t>CR33-S2-3</t>
  </si>
  <si>
    <t>Escritorio infantil de altura ajustable eléctrico. Altura mínima a parte superior de cubierta 55 cm y máxima 80 cm. Cubierta de melamina superior e inferior de 19mm cada una. Medida de frente 100 cm x fondo 60 cm x peralte 14 cm, con dos cajones (35 x 28 x 10cm y 50 x 28 x 10cm). Acabado en pintura electrostática horneada. Un motor.</t>
  </si>
  <si>
    <t>Color: Estructura blanca con cubierta simulación de madera y cuerpo blanco.</t>
  </si>
  <si>
    <t>Sistema: Estructuras 1 Leg</t>
  </si>
  <si>
    <t>Famila: Estructuras 1 Leg</t>
  </si>
  <si>
    <t>Estructura Elevable</t>
  </si>
  <si>
    <t>CR33-E5</t>
  </si>
  <si>
    <t>Estructura de altura ajustable eléctrica a muro. Memoria para 4 posiciones. Con sistema anti colisión. Altura de 74.5-124.5 cm. Acabado en pintura electrostática horneada, un motor. MEDIDA SUGERIDA DE CUBIERTA: 0.80 X 0.50 m</t>
  </si>
  <si>
    <t>Color: Negro/Blanco</t>
  </si>
  <si>
    <t>CR33-E1</t>
  </si>
  <si>
    <t>Estructura de altura ajustable eléctrica base pedestal circular tipo plato de 49 cm de diámetro. Memoria para 4 posiciones. Con sistema anti colisión. Un motor. Altura de 57-122 cm. Acabado en pintura electrostática horneada. MEDIDA SUGERIDA DE CUBIERTA:
0.50-0.80 m X 0.50-0.60 m / 0.50-0.80 m de diámetro</t>
  </si>
  <si>
    <t>CR33-E3</t>
  </si>
  <si>
    <t>Estructura de altura ajustable eléctrica base pedestal cuadrada de 49 x 49 cm. Memoria para 4 posiciones. Con sistema anti colisión. Un motor. Altura de 60.5-125.5 cm. Acabado en pintura electrostática horneada. MEDIDA SUGERIDA DE CUBIERTA:
0.60-0.80 m X 0.50-0.60 m / 0.70-0.80 m de diámetro</t>
  </si>
  <si>
    <t>CR33-E2</t>
  </si>
  <si>
    <t>Estructura de altura ajustable eléctrica base pedestal. Memoria para 4 posiciones. Con sistema anti colisión. Un motor. Altura de 63-128 cm.
Acabado en pintura electrostática horneada.MEDIDA SUGERIDA DE CUBIERTA:
0.50-0.80 m X 0.50-0.60 m / 0.50-0.80 m de diámetro</t>
  </si>
  <si>
    <t>CR33-E7</t>
  </si>
  <si>
    <t>Estructura de altura ajustable eléctrica base pedestal con cajón lapicero. Memoria para 4 posiciones. Con sistema anti colisión. Un motor. Altura de 63-128 cm. Acabado en pintura electrostática horneada.. MEDIDA SUGERIDA DE CUBIERTA:0.60-0.90 m X 0.60-0.70 m / 0.85-0.90 m de diámetro</t>
  </si>
  <si>
    <t>Sistema: Mesas de Capacitación</t>
  </si>
  <si>
    <t>Famila: Mesas de Capacitación</t>
  </si>
  <si>
    <t>CR-AB16060</t>
  </si>
  <si>
    <t>Estructura móvil de 1.40 m con cubierta abatible. Acabado en pintura electrostática horneada. Travesaños fijos con sistema de abatimiento para poder guardar fácilmente. Rodaja dual de poliuretano con freno. MEDIDA SUGERIDA DE CUBIERTA:
1.40-1.60 m X 0.60 m</t>
  </si>
  <si>
    <t>Color: Estructura blanca con patas cromo y rodaja gris</t>
  </si>
  <si>
    <t>CR-QM34140</t>
  </si>
  <si>
    <t>Mesas de capacitación abatible. De 1.40 m x 0.60 m x 0.75 mH. Cubierta de melamina con mecanismo que permite . ajustar su inclinación Travesaños fijos con sistema de abatimiento para poder guardar fácilmente. Rodaja dual de poliuretano con freno. Incluye faldón y canastilla
para guardado.</t>
  </si>
  <si>
    <t>Color: cubierta melamina roble claro. Estructura gris con patas cromo y rodaja negra</t>
  </si>
  <si>
    <t>CR-QM34160</t>
  </si>
  <si>
    <t>Mesas de capacitación abatible. De 1.60 m x 0.60 m x 0.75 mH. Cubierta de melamina con mecanismo que permite . ajustar su inclinación Travesaños fijos con sistema de abatimiento para poder guardar fácilmente. Rodaja dual de poliuretano con freno. Incluye faldón y canastilla
para guardado.</t>
  </si>
  <si>
    <t>Sistema: Soportes para TV</t>
  </si>
  <si>
    <t>Soportes</t>
  </si>
  <si>
    <t>CR33-TV-LIFT</t>
  </si>
  <si>
    <t>Soporte elevable motorizado fijo para TV. Altura ajustable con control remoto. Tamaño de TV sugerida de 32 a 70" . Los brazos que soportan la
TV cuentan con una inclinación ajustable de 15°</t>
  </si>
  <si>
    <t>GARANTÍA DE 5 AÑOS EN ESTRUCURA Y 2 AÑOS EN MOTOR</t>
  </si>
  <si>
    <t>CR33-TV-TROLLEY</t>
  </si>
  <si>
    <t>Soporte móvil elevable motorizado para TV. Altura ajustable con control remoto. Tamaño de TV sugerida de 32 a 70" . Los brazos que soportan la TV cuentan con una inclinación ajustable de 15°
.</t>
  </si>
  <si>
    <t>CR-STVP</t>
  </si>
  <si>
    <t>Soporte móvil para TV Tamaño pequeño. Altura total: 91 cm. Medidas de base abierta: 0.42 x 0.42 m. Mecanismo plegable para fácil almacenamiento. Rodajas de nylon con freno. Tamaño de TV sugerida de 32 a 55"
.</t>
  </si>
  <si>
    <t>CR-STVM806</t>
  </si>
  <si>
    <t>Soporte móvil para TV. Altura ajustable. Rodajas de nylon con freno. Tamaño de TV sugerida de 50-98" . Capacidad máxima de 100kg.
.</t>
  </si>
  <si>
    <t>CR-STVG806</t>
  </si>
  <si>
    <t>Soporte móvil para TV Tamaño grande. Medidas totales: 1.05 x 0.55 x 1.92 m. Rodajas de nylon con freno. Tamaño de TV sugerida de 50-120"
. Capacidad máxima de 120kg.</t>
  </si>
  <si>
    <t>MONITOR ARM-F80</t>
  </si>
  <si>
    <t>Brazo porta monitor. Con amortiguador de gas ajustable. Distancia de elevación vertical de 53 cm. Rotación de la pantalla 360° , inclinación de pantalla de 30-80° . Instalación con abrazadera y base para grommet. Con organizador de cables. Para monitores de 17- 30" . Capacidad de carga de Metal. 2-9 kg. Material: Certificación TÜVRheinland.</t>
  </si>
  <si>
    <t>Color: matte charcoal / negro</t>
  </si>
  <si>
    <t>MONITOR ARM-PS80</t>
  </si>
  <si>
    <t>Brazo porta monitor. Con amortiguador de gas ajustable. Distancia de elevación vertical de 45 cm. Rotación de la pantalla 360° , inclinación de pantalla. Instalación con abrazadera y base para grommet. Con organizador de cables. Para monitores de 17- 32" . Material: Polipropileno. Capacidad de carga de 2-9 kg.</t>
  </si>
  <si>
    <t>Color: negro</t>
  </si>
  <si>
    <t>MONITOR ARM-F160</t>
  </si>
  <si>
    <t>Brazo porta monitor dual. Con amortiguador de gas ajustable. Distancia de elevación vertical de 45 cm. Rotación de la pantalla 360° , inclinación de pantalla. Instalación con abrazadera y base para grommet. Con organizador de cables. Para monitores de 17- 30" Metal. . Material: Capacidad de carga de 2-9 kg.</t>
  </si>
  <si>
    <t>MONITOR ARM-PS160</t>
  </si>
  <si>
    <t>Brazo porta monitor dual. Con amortiguador de gas ajustable. Distancia de elevación vertical de 45 cm. Rotación de la pantalla 360° , inclinación de pantalla. Instalación con abrazadera y base para grommet. Con organizador de cables. Para monitores de 17- 32" . Material: Polipropileno. Certificación TÜVRheinland. Capacidad de carga de 2-9 kg.</t>
  </si>
  <si>
    <t>Color:negro</t>
  </si>
  <si>
    <t>MONITOR ARM-S</t>
  </si>
  <si>
    <t>Brazo sencillo porta monitor. Para monitores de 17- 30"   Brazo con amortiguador de gas, fácil de ajustar. Material: Metal.</t>
  </si>
  <si>
    <t>Color: Negro / Plata</t>
  </si>
  <si>
    <t>MONITOR ARM-D</t>
  </si>
  <si>
    <t>Brazo dual porta monitor. Para monitores de 17-30" . Brazo con amortiguador de gas, fácil de ajustar. Peso máximo soportado: 13 kg. Material: Metal.</t>
  </si>
  <si>
    <t>MONITOR
ARM-DS1908A</t>
  </si>
  <si>
    <t>Brazo triple fijo porta monitor. Para monitores de 10-27"  Peso máximo soportado: 8 kg. Material: Metal.</t>
  </si>
  <si>
    <t>MONITOR
ARM-DS1906A</t>
  </si>
  <si>
    <t>Brazo fijo para cuatro monitores. Con ajuste de inclinación y cableado. Material: Metal</t>
  </si>
  <si>
    <t>Sistema: Baja Cables</t>
  </si>
  <si>
    <t xml:space="preserve">Vertebra Pasacable </t>
  </si>
  <si>
    <t>SNAKE CABLE</t>
  </si>
  <si>
    <t>Vertebra pasacables. Fabricada en plástico ABS de 120 cm, con eslabones rectangulares de 6 x 3 cm de medida interna para pasar cableado. Ideal para escritorios de altura ajustable.</t>
  </si>
  <si>
    <t>Color: Blanco - Negro - Plata</t>
  </si>
  <si>
    <t>SNAKE CABLE IMAN</t>
  </si>
  <si>
    <t>Vertebra pasacables co imanes. Fabricada en plástico ABS de 120 cm, con eslabones rectangulares de 6 x 3 cm de medida interna para pasar cableado. Ideal para escritorios de altura ajustable.</t>
  </si>
  <si>
    <t>CABLE CHAIN
CHEAPER</t>
  </si>
  <si>
    <t>Vertebra pasacables Fabricada en plástico ABS de 81 cm, con eslabones ovalados de 4 x2 cm de medida interna para pasar cableado. Ideal para escritorios de altura fija.</t>
  </si>
  <si>
    <t>Sistema: Accesorios Generales</t>
  </si>
  <si>
    <t>STOOL</t>
  </si>
  <si>
    <t>Taburete con regulación de altura de 56-81cm. Base de plástico ABS color blanco. Asiento
giratorio tapizado en tela 36 cm diámetro.</t>
  </si>
  <si>
    <t>Color: Azul - Verde - Naranja</t>
  </si>
  <si>
    <t>WHEELS</t>
  </si>
  <si>
    <t>Rueda para escritorio. Rueda giratoria con freno.
(1 pieza)</t>
  </si>
  <si>
    <t>Color:  Negro</t>
  </si>
  <si>
    <t>CR33HK</t>
  </si>
  <si>
    <t>Control de escritorio altura ajustable. Boton arriba-abajo. Memoria para tres posiciones, con recordatorio de sedentarismo. Material: plástico
ABS.</t>
  </si>
  <si>
    <t>GARANTÍA DE 2 AÑOS</t>
  </si>
  <si>
    <t>Sistema: Sobre Pedido</t>
  </si>
  <si>
    <t>Famila: Extras</t>
  </si>
  <si>
    <t>CUBIERTA DE BAMBU</t>
  </si>
  <si>
    <t>CR-CB12276</t>
  </si>
  <si>
    <t>Cubierta de bambú de alta resistencia. Cubierta con esquinas redondeadas y cantos boleados. Cuenta con dos grommet de 6 mm.
Medidas: 1.22 x 0.762 m, grosor 19 mm.</t>
  </si>
  <si>
    <t>Color:  Bambú Natural</t>
  </si>
  <si>
    <t xml:space="preserve">Mesa de capacitación  </t>
  </si>
  <si>
    <t>CR-CA16050</t>
  </si>
  <si>
    <t>Mesa de capacitación con faldón. Cubierta de melamina 28 mm de 1.60 x 0.50 m. Faldón de melamina 19 mm de 1.40 x 0.35 m. Estructura metálica terminado en pintura electrostática horneada. Travesaños fijos con canastilla para guardado. Largo de estructura: 1.42 m. Rodaja
dual con freno.</t>
  </si>
  <si>
    <t>Color:  Cubierta ivory. Estructura gris, con rodaja negra con cromo.</t>
  </si>
  <si>
    <t>CR-MA01N</t>
  </si>
  <si>
    <t>Mesa auxiliar móvil con cubierta abatible. Cubierta de melamina 19mm de 60 x 34 cm con cantos boleados, giratoria 360° . Cubierta con dos secciones independientes y abatibles 180°. Cubierta principal de 40 cm con tope de seguridad que incluye soporte lapicero. Estructura metálica terminado en pintura electrostática horneada. Altura ajustable por medio de perilla de 57.5 a 90 cm. Rodaja 32 mm con freno.</t>
  </si>
  <si>
    <t>Color:  Cubierta negra y estructura negra.</t>
  </si>
  <si>
    <t>MONITOR
ARM-301</t>
  </si>
  <si>
    <t>Brazo triple porta monitor con amortiguador degas ajustable en los brazos externos. Brazo central pedestal fijo. Para monitores de 17- 30" .Rotación de la pantalla 360° , giro de ±90° e inclinación de -35°/+35° , para encontrar fácilmente el ángulo de visión óptimo. Con organizador de cables Material: Metal.</t>
  </si>
  <si>
    <t>NOTAS IMPORTANTES</t>
  </si>
  <si>
    <t>* ESTRUCTURA SENCILLA DE 1 MOTOR: Calibre 14 y 80 a 90 micras de esp en pintura</t>
  </si>
  <si>
    <t xml:space="preserve">* ESTRUCTURA SENCILLA DE 2 y 3 MOTORES: Calibre 11 y 90 a 120 micras de pintura </t>
  </si>
  <si>
    <t>* SE CUENTA CON REFACCIONES Y PIEZAS SUELTAS DE LOS MOTORES Y DEL CONTROL</t>
  </si>
  <si>
    <t>American Express</t>
  </si>
  <si>
    <t>3 MSI</t>
  </si>
  <si>
    <t>6 MSI</t>
  </si>
  <si>
    <t>9 MSI</t>
  </si>
  <si>
    <t>12 MSI</t>
  </si>
  <si>
    <t>18 MSI</t>
  </si>
  <si>
    <t>24 MSI</t>
  </si>
  <si>
    <t>Tasa</t>
  </si>
  <si>
    <t>Tasa Efectiva MSI</t>
  </si>
  <si>
    <t>Tasa Efectiva MSI + Com TPV</t>
  </si>
  <si>
    <t>Comisión Uso TPV</t>
  </si>
  <si>
    <t>Comisión</t>
  </si>
  <si>
    <t>Total ( Suma Mes con Iva + Tasa Efectiva)</t>
  </si>
  <si>
    <t>Total Comisión</t>
  </si>
  <si>
    <t>Tasa Efectiva</t>
  </si>
  <si>
    <t>Visa / Mastercard</t>
  </si>
  <si>
    <t>meter</t>
  </si>
  <si>
    <t>10 centimeter pointed yang angle
Thickness around 0.5</t>
  </si>
  <si>
    <t>perfil aluminum</t>
  </si>
  <si>
    <t>10cm I-shaped light strip (including lampshade)
Thickness around 0.6</t>
  </si>
  <si>
    <t>10cm shape duplex
Thickness around 0.9</t>
  </si>
  <si>
    <t>10cm shape closure
Thickness around 0.6</t>
  </si>
  <si>
    <t>10cm shape I-beam
Thickness around 0.6</t>
  </si>
  <si>
    <t>sqm</t>
  </si>
  <si>
    <t>160*22*2900</t>
  </si>
  <si>
    <t>160 slat panel</t>
  </si>
  <si>
    <t>wpc</t>
  </si>
  <si>
    <t>600*9*2950</t>
  </si>
  <si>
    <t>600V slot Bpanel</t>
  </si>
  <si>
    <t>9 centimeter pointed yang angle
Thickness around 0.85</t>
  </si>
  <si>
    <t>9cm I-shaped light strip (including lampshade)
Thickness around 0.6</t>
  </si>
  <si>
    <t>9cm shape duplex
Thickness around 0.9</t>
  </si>
  <si>
    <t>9cm shape closure
Thickness around 0.6</t>
  </si>
  <si>
    <t>ramon price with 10% commision</t>
  </si>
  <si>
    <t>Note</t>
  </si>
  <si>
    <t>Total money</t>
  </si>
  <si>
    <t>Price</t>
  </si>
  <si>
    <t>Unit</t>
  </si>
  <si>
    <t>Length/m</t>
  </si>
  <si>
    <t>Photo</t>
  </si>
  <si>
    <t>Name</t>
  </si>
  <si>
    <t>Series</t>
  </si>
  <si>
    <t>No.</t>
  </si>
  <si>
    <t>lynnli@mexytech.com</t>
  </si>
  <si>
    <t>Email</t>
  </si>
  <si>
    <r>
      <rPr>
        <sz val="14"/>
        <rFont val="Calibri"/>
        <family val="2"/>
      </rPr>
      <t>address</t>
    </r>
    <r>
      <rPr>
        <sz val="14"/>
        <rFont val="思源黑体 CN Bold"/>
        <charset val="134"/>
      </rPr>
      <t>：</t>
    </r>
  </si>
  <si>
    <r>
      <rPr>
        <sz val="14"/>
        <rFont val="Calibri"/>
        <family val="2"/>
      </rPr>
      <t>Submitted date</t>
    </r>
    <r>
      <rPr>
        <sz val="14"/>
        <rFont val="思源黑体 CN Bold"/>
        <charset val="134"/>
      </rPr>
      <t>：</t>
    </r>
  </si>
  <si>
    <t>FOB GUANGZHOU PORT</t>
  </si>
  <si>
    <t>Trade term:</t>
  </si>
  <si>
    <t>Lynn li</t>
  </si>
  <si>
    <r>
      <rPr>
        <sz val="14"/>
        <rFont val="Calibri"/>
        <family val="2"/>
      </rPr>
      <t>contact</t>
    </r>
    <r>
      <rPr>
        <sz val="14"/>
        <rFont val="思源黑体 CN Bold"/>
        <charset val="134"/>
      </rPr>
      <t>：</t>
    </r>
  </si>
  <si>
    <r>
      <rPr>
        <sz val="14"/>
        <rFont val="Calibri"/>
        <family val="2"/>
      </rPr>
      <t>Price to</t>
    </r>
    <r>
      <rPr>
        <sz val="14"/>
        <rFont val="思源黑体 CN Bold"/>
        <charset val="134"/>
      </rPr>
      <t>：</t>
    </r>
  </si>
  <si>
    <t>Price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</si>
</sst>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1">
    <numFmt numFmtId="43" formatCode="_-* #,##0.00_-;\-* #,##0.00_-;_-* &quot;-&quot;??_-;_-@_-"/>
    <numFmt numFmtId="164" formatCode="_(&quot;$&quot;* #,##0.00_);_(&quot;$&quot;* \(#,##0.00\);_(&quot;$&quot;* &quot;-&quot;??_);_(@_)"/>
    <numFmt numFmtId="165" formatCode="_(* #,##0.00_);_(* \(#,##0.00\);_(* &quot;-&quot;??_);_(@_)"/>
    <numFmt numFmtId="166" formatCode="_-&quot;$&quot;* #,##0.00_-;\-&quot;$&quot;* #,##0.00_-;_-&quot;$&quot;* &quot;-&quot;??_-;_-@_-"/>
    <numFmt numFmtId="167" formatCode="[$-F800]dddd\,\ mmmm\ dd\,\ yyyy"/>
    <numFmt numFmtId="168" formatCode="_-\$* #,##0.00_-;&quot;-$&quot;* #,##0.00_-;_-\$* \-??_-;_-@_-"/>
    <numFmt numFmtId="169" formatCode="[$$-80A]#,##0.00;\-[$$-80A]#,##0.00"/>
    <numFmt numFmtId="170" formatCode="[$$-409]#,##0.00;\-[$$-409]#,##0.00"/>
    <numFmt numFmtId="171" formatCode="[$$-409]#,##0.00"/>
    <numFmt numFmtId="172" formatCode="0.00&quot; m³&quot;"/>
    <numFmt numFmtId="173" formatCode="[$-580A]dddd\,\ dd&quot; de &quot;mmmm&quot; de &quot;yyyy;@"/>
    <numFmt numFmtId="174" formatCode="_-[$$-540A]* #,##0.00_-;\-[$$-540A]* #,##0.00_-;_-[$$-540A]* &quot;-&quot;??_-;_-@_-"/>
    <numFmt numFmtId="175" formatCode="[$$-540A]#,##0.00"/>
    <numFmt numFmtId="176" formatCode="_-&quot;R$&quot;\ * #,##0.00_-;\-&quot;R$&quot;\ * #,##0.00_-;_-&quot;R$&quot;\ * &quot;-&quot;??_-;_-@_-"/>
    <numFmt numFmtId="177" formatCode="#,##0_ ;\-#,##0\ "/>
    <numFmt numFmtId="178" formatCode="&quot;$&quot;#,##0.00"/>
    <numFmt numFmtId="179" formatCode="&quot;$&quot;#,##0.00;[Red]&quot;$&quot;#,##0.00"/>
    <numFmt numFmtId="180" formatCode="_([$$]* #,##0.00_);_([$$]* \(#,##0.00\);_([$$]* &quot;-&quot;??_);_(@_)" x16r2:formatCode16="_([$$-en-MX]* #,##0.00_);_([$$-en-MX]* \(#,##0.00\);_([$$-en-MX]* &quot;-&quot;??_);_(@_)"/>
    <numFmt numFmtId="181" formatCode="\$#,##0.00_);\(\$#,##0.00\)"/>
    <numFmt numFmtId="182" formatCode="&quot;￥&quot;#,##0.00;&quot;￥&quot;\-#,##0.00"/>
    <numFmt numFmtId="183" formatCode="\$#,##0.00;\-\$#,##0.00"/>
  </numFmts>
  <fonts count="19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u/>
      <sz val="10"/>
      <color indexed="12"/>
      <name val="Arial"/>
      <family val="2"/>
    </font>
    <font>
      <sz val="11"/>
      <color rgb="FF474747"/>
      <name val="Century Gothic"/>
      <family val="2"/>
    </font>
    <font>
      <sz val="11"/>
      <color theme="1"/>
      <name val="Century Gothic"/>
      <family val="2"/>
    </font>
    <font>
      <sz val="8"/>
      <name val="Calibri"/>
      <family val="2"/>
      <scheme val="minor"/>
    </font>
    <font>
      <u/>
      <sz val="11"/>
      <color theme="11"/>
      <name val="Calibri"/>
      <family val="2"/>
      <scheme val="minor"/>
    </font>
    <font>
      <sz val="11"/>
      <color rgb="FF0432FF"/>
      <name val="Century Gothic"/>
      <family val="2"/>
    </font>
    <font>
      <sz val="12"/>
      <color theme="1"/>
      <name val="Century Gothic"/>
      <family val="2"/>
    </font>
    <font>
      <b/>
      <sz val="14"/>
      <color theme="1"/>
      <name val="Century Gothic"/>
      <family val="1"/>
    </font>
    <font>
      <b/>
      <sz val="10"/>
      <color theme="1"/>
      <name val="Century Gothic"/>
      <family val="2"/>
    </font>
    <font>
      <sz val="10"/>
      <color theme="1"/>
      <name val="Century Gothic"/>
      <family val="2"/>
    </font>
    <font>
      <sz val="11"/>
      <color theme="1"/>
      <name val="Century Gothic"/>
      <family val="1"/>
    </font>
    <font>
      <b/>
      <sz val="11"/>
      <color rgb="FF474747"/>
      <name val="Century Gothic"/>
      <family val="1"/>
    </font>
    <font>
      <b/>
      <sz val="9"/>
      <color rgb="FF535343"/>
      <name val="Titillium Bd"/>
      <family val="3"/>
    </font>
    <font>
      <b/>
      <sz val="12"/>
      <color theme="0"/>
      <name val="Titillium Bd"/>
      <family val="3"/>
    </font>
    <font>
      <sz val="11"/>
      <color theme="1"/>
      <name val="Titillium Bd"/>
      <family val="3"/>
    </font>
    <font>
      <b/>
      <sz val="10"/>
      <color theme="1"/>
      <name val="Titillium Bd"/>
      <family val="3"/>
    </font>
    <font>
      <sz val="10"/>
      <color theme="1"/>
      <name val="Titillium Bd"/>
      <family val="3"/>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b/>
      <sz val="12"/>
      <color theme="1"/>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sz val="10"/>
      <color theme="1"/>
      <name val="Calibri"/>
      <family val="2"/>
      <scheme val="minor"/>
    </font>
    <font>
      <b/>
      <sz val="12"/>
      <color theme="0"/>
      <name val="Calibri"/>
      <family val="2"/>
      <scheme val="minor"/>
    </font>
    <font>
      <b/>
      <sz val="14"/>
      <color theme="0"/>
      <name val="Calibri"/>
      <family val="2"/>
      <scheme val="minor"/>
    </font>
    <font>
      <b/>
      <sz val="12"/>
      <color rgb="FF535343"/>
      <name val="Calibri"/>
      <family val="2"/>
      <scheme val="minor"/>
    </font>
    <font>
      <sz val="11"/>
      <color rgb="FF474747"/>
      <name val="Calibri"/>
      <family val="2"/>
      <scheme val="minor"/>
    </font>
    <font>
      <b/>
      <sz val="12"/>
      <color rgb="FFFFC000"/>
      <name val="Calibri"/>
      <family val="2"/>
      <scheme val="minor"/>
    </font>
    <font>
      <b/>
      <sz val="16"/>
      <color theme="0"/>
      <name val="Calibri"/>
      <family val="2"/>
      <scheme val="minor"/>
    </font>
    <font>
      <b/>
      <sz val="12"/>
      <color rgb="FF0000FF"/>
      <name val="Calibri"/>
      <family val="2"/>
      <scheme val="minor"/>
    </font>
    <font>
      <b/>
      <sz val="11"/>
      <color rgb="FF474747"/>
      <name val="Calibri"/>
      <family val="2"/>
      <scheme val="minor"/>
    </font>
    <font>
      <b/>
      <sz val="18"/>
      <color theme="0"/>
      <name val="Calibri"/>
      <family val="2"/>
      <scheme val="minor"/>
    </font>
    <font>
      <b/>
      <sz val="13"/>
      <color theme="0"/>
      <name val="Calibri"/>
      <family val="2"/>
      <scheme val="minor"/>
    </font>
    <font>
      <b/>
      <sz val="20"/>
      <color theme="0"/>
      <name val="Calibri"/>
      <family val="2"/>
      <scheme val="minor"/>
    </font>
    <font>
      <b/>
      <sz val="11"/>
      <color rgb="FF082600"/>
      <name val="Calibri"/>
      <family val="2"/>
      <scheme val="minor"/>
    </font>
    <font>
      <b/>
      <sz val="11"/>
      <color theme="1"/>
      <name val="Century Gothic"/>
      <family val="1"/>
    </font>
    <font>
      <sz val="12"/>
      <name val="宋体"/>
      <charset val="134"/>
    </font>
    <font>
      <sz val="12"/>
      <name val="宋体"/>
      <family val="3"/>
      <charset val="134"/>
    </font>
    <font>
      <sz val="11"/>
      <color indexed="8"/>
      <name val="宋体"/>
      <family val="3"/>
      <charset val="134"/>
    </font>
    <font>
      <u/>
      <sz val="11"/>
      <color theme="10"/>
      <name val="Calibri"/>
      <family val="2"/>
      <scheme val="minor"/>
    </font>
    <font>
      <b/>
      <sz val="20"/>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9"/>
      <color indexed="8"/>
      <name val="Roboto"/>
    </font>
    <font>
      <sz val="9"/>
      <color rgb="FF7FD482"/>
      <name val="Roboto"/>
    </font>
    <font>
      <b/>
      <sz val="11"/>
      <color theme="0" tint="-0.34998626667073579"/>
      <name val="Roboto"/>
    </font>
    <font>
      <b/>
      <sz val="18"/>
      <color rgb="FF7FD482"/>
      <name val="Roboto"/>
    </font>
    <font>
      <b/>
      <sz val="9"/>
      <color theme="0"/>
      <name val="Roboto"/>
    </font>
    <font>
      <sz val="10"/>
      <color indexed="63"/>
      <name val="Roboto"/>
    </font>
    <font>
      <b/>
      <sz val="10"/>
      <color theme="0" tint="-0.34998626667073579"/>
      <name val="Roboto"/>
    </font>
    <font>
      <b/>
      <sz val="10"/>
      <color rgb="FF7FD482"/>
      <name val="Roboto"/>
    </font>
    <font>
      <sz val="10"/>
      <color theme="0" tint="-0.34998626667073579"/>
      <name val="Roboto"/>
    </font>
    <font>
      <b/>
      <sz val="16"/>
      <color theme="0" tint="-0.34998626667073579"/>
      <name val="Roboto"/>
    </font>
    <font>
      <b/>
      <sz val="20"/>
      <color rgb="FF009EFE"/>
      <name val="Roboto"/>
    </font>
    <font>
      <sz val="11"/>
      <color indexed="8"/>
      <name val="Roboto"/>
    </font>
    <font>
      <b/>
      <sz val="9"/>
      <name val="Roboto"/>
    </font>
    <font>
      <sz val="9"/>
      <color theme="1"/>
      <name val="Roboto"/>
    </font>
    <font>
      <sz val="9"/>
      <color rgb="FF474747"/>
      <name val="Roboto"/>
    </font>
    <font>
      <sz val="9"/>
      <color rgb="FF595959"/>
      <name val="Roboto"/>
    </font>
    <font>
      <b/>
      <sz val="9"/>
      <color indexed="8"/>
      <name val="Roboto"/>
    </font>
    <font>
      <b/>
      <sz val="10"/>
      <color indexed="63"/>
      <name val="Roboto"/>
    </font>
    <font>
      <b/>
      <sz val="28"/>
      <color rgb="FF000000"/>
      <name val="Roboto"/>
    </font>
    <font>
      <sz val="12"/>
      <color indexed="8"/>
      <name val="Roboto"/>
    </font>
    <font>
      <sz val="12"/>
      <color rgb="FF7FD482"/>
      <name val="Roboto"/>
    </font>
    <font>
      <b/>
      <sz val="12"/>
      <color theme="0" tint="-0.34998626667073579"/>
      <name val="Roboto"/>
    </font>
    <font>
      <b/>
      <sz val="12"/>
      <color rgb="FF7FD482"/>
      <name val="Roboto"/>
    </font>
    <font>
      <b/>
      <sz val="12"/>
      <color theme="0"/>
      <name val="Roboto"/>
    </font>
    <font>
      <sz val="12"/>
      <color indexed="63"/>
      <name val="Roboto"/>
    </font>
    <font>
      <sz val="12"/>
      <color theme="0" tint="-0.34998626667073579"/>
      <name val="Roboto"/>
    </font>
    <font>
      <sz val="12"/>
      <color rgb="FF787A79"/>
      <name val="Roboto"/>
    </font>
    <font>
      <b/>
      <sz val="12"/>
      <color rgb="FF787A79"/>
      <name val="Roboto"/>
    </font>
    <font>
      <b/>
      <sz val="12"/>
      <color theme="2" tint="-0.749992370372631"/>
      <name val="Roboto"/>
    </font>
    <font>
      <b/>
      <sz val="14"/>
      <color theme="2" tint="-0.749992370372631"/>
      <name val="Roboto"/>
    </font>
    <font>
      <b/>
      <sz val="12"/>
      <color theme="2" tint="-0.749992370372631"/>
      <name val="Arial"/>
      <family val="2"/>
    </font>
    <font>
      <u/>
      <sz val="12"/>
      <color indexed="12"/>
      <name val="Arial"/>
      <family val="2"/>
    </font>
    <font>
      <b/>
      <sz val="16"/>
      <color theme="1"/>
      <name val="Calibri"/>
      <family val="2"/>
      <scheme val="minor"/>
    </font>
    <font>
      <sz val="10"/>
      <color theme="1" tint="0.24994659260841701"/>
      <name val="Calibri"/>
      <family val="2"/>
      <scheme val="minor"/>
    </font>
    <font>
      <b/>
      <sz val="24"/>
      <color theme="1"/>
      <name val="Calibri"/>
      <family val="2"/>
      <scheme val="minor"/>
    </font>
    <font>
      <b/>
      <sz val="10"/>
      <color theme="1"/>
      <name val="Century Gothic"/>
      <family val="1"/>
    </font>
    <font>
      <b/>
      <sz val="18"/>
      <color theme="1"/>
      <name val="Calibri"/>
      <family val="2"/>
      <scheme val="minor"/>
    </font>
    <font>
      <b/>
      <sz val="14"/>
      <color theme="0"/>
      <name val="Roboto"/>
    </font>
    <font>
      <b/>
      <u/>
      <sz val="14"/>
      <color theme="1"/>
      <name val="Roboto"/>
    </font>
    <font>
      <b/>
      <sz val="14"/>
      <color theme="0" tint="-0.499984740745262"/>
      <name val="Roboto"/>
    </font>
    <font>
      <b/>
      <sz val="14"/>
      <color rgb="FF808080"/>
      <name val="Roboto"/>
    </font>
    <font>
      <b/>
      <u/>
      <sz val="14"/>
      <color rgb="FF119FFF"/>
      <name val="Roboto"/>
    </font>
    <font>
      <b/>
      <u/>
      <sz val="14"/>
      <color rgb="FF808080"/>
      <name val="Roboto"/>
    </font>
    <font>
      <b/>
      <sz val="14"/>
      <color rgb="FF119FFF"/>
      <name val="Roboto"/>
    </font>
    <font>
      <b/>
      <sz val="14"/>
      <color rgb="FF7FD482"/>
      <name val="Roboto"/>
    </font>
    <font>
      <b/>
      <u/>
      <sz val="14"/>
      <color rgb="FFBE2066"/>
      <name val="Roboto"/>
    </font>
    <font>
      <b/>
      <sz val="14"/>
      <color rgb="FFBE2066"/>
      <name val="Roboto"/>
    </font>
    <font>
      <b/>
      <sz val="14"/>
      <color theme="1"/>
      <name val="Roboto"/>
    </font>
    <font>
      <sz val="14"/>
      <color theme="0"/>
      <name val="Roboto"/>
    </font>
    <font>
      <b/>
      <sz val="14"/>
      <color indexed="63"/>
      <name val="Roboto"/>
    </font>
    <font>
      <b/>
      <sz val="14"/>
      <color rgb="FF373737"/>
      <name val="Roboto"/>
    </font>
    <font>
      <b/>
      <sz val="14"/>
      <color theme="1" tint="0.499984740745262"/>
      <name val="Roboto"/>
    </font>
    <font>
      <sz val="14"/>
      <color rgb="FF474747"/>
      <name val="Roboto"/>
    </font>
    <font>
      <b/>
      <sz val="14"/>
      <color indexed="9"/>
      <name val="Roboto"/>
    </font>
    <font>
      <b/>
      <sz val="20"/>
      <color rgb="FF1F201D"/>
      <name val="Roboto"/>
    </font>
    <font>
      <b/>
      <sz val="20"/>
      <color indexed="8"/>
      <name val="Roboto"/>
    </font>
    <font>
      <b/>
      <sz val="14"/>
      <color rgb="FF787A79"/>
      <name val="Roboto"/>
    </font>
    <font>
      <sz val="14"/>
      <color theme="2" tint="-0.749992370372631"/>
      <name val="Roboto"/>
    </font>
    <font>
      <b/>
      <sz val="16"/>
      <color theme="1"/>
      <name val="Arial"/>
      <family val="2"/>
    </font>
    <font>
      <b/>
      <sz val="20"/>
      <color theme="1"/>
      <name val="Arial"/>
      <family val="2"/>
    </font>
    <font>
      <sz val="10"/>
      <name val="Arial"/>
      <family val="2"/>
    </font>
    <font>
      <b/>
      <sz val="10"/>
      <name val="Arial"/>
      <family val="2"/>
    </font>
    <font>
      <b/>
      <sz val="10"/>
      <color theme="1"/>
      <name val="Arial"/>
      <family val="2"/>
    </font>
    <font>
      <sz val="11"/>
      <color theme="1"/>
      <name val="Arial"/>
      <family val="2"/>
    </font>
    <font>
      <b/>
      <sz val="11"/>
      <color rgb="FFCC0066"/>
      <name val="Arial"/>
      <family val="2"/>
    </font>
    <font>
      <sz val="11"/>
      <color indexed="8"/>
      <name val="Arial"/>
      <family val="2"/>
    </font>
    <font>
      <sz val="11"/>
      <color indexed="63"/>
      <name val="Arial"/>
      <family val="2"/>
    </font>
    <font>
      <b/>
      <sz val="11"/>
      <color indexed="63"/>
      <name val="Arial"/>
      <family val="2"/>
    </font>
    <font>
      <sz val="11"/>
      <color rgb="FF33332D"/>
      <name val="Arial"/>
      <family val="2"/>
    </font>
    <font>
      <b/>
      <sz val="11"/>
      <color rgb="FFC40051"/>
      <name val="Arial"/>
      <family val="2"/>
    </font>
    <font>
      <u/>
      <sz val="11"/>
      <color theme="10"/>
      <name val="Arial"/>
      <family val="2"/>
    </font>
    <font>
      <b/>
      <sz val="11"/>
      <color theme="0"/>
      <name val="Arial"/>
      <family val="2"/>
    </font>
    <font>
      <b/>
      <sz val="14"/>
      <color theme="0"/>
      <name val="Arial"/>
      <family val="2"/>
    </font>
    <font>
      <b/>
      <sz val="11"/>
      <color rgb="FF474747"/>
      <name val="Arial"/>
      <family val="2"/>
    </font>
    <font>
      <sz val="11"/>
      <name val="Arial"/>
      <family val="2"/>
    </font>
    <font>
      <sz val="11"/>
      <color theme="0"/>
      <name val="Arial"/>
      <family val="2"/>
    </font>
    <font>
      <b/>
      <sz val="11"/>
      <color rgb="FFAF2C5A"/>
      <name val="Arial"/>
      <family val="2"/>
    </font>
    <font>
      <b/>
      <sz val="11"/>
      <color rgb="FF0070C0"/>
      <name val="Arial"/>
      <family val="2"/>
    </font>
    <font>
      <sz val="11"/>
      <color rgb="FF595959"/>
      <name val="Arial"/>
      <family val="2"/>
    </font>
    <font>
      <b/>
      <sz val="11"/>
      <color theme="0" tint="-0.499984740745262"/>
      <name val="Arial"/>
      <family val="2"/>
    </font>
    <font>
      <b/>
      <sz val="11"/>
      <color theme="1"/>
      <name val="Arial"/>
      <family val="2"/>
    </font>
    <font>
      <b/>
      <sz val="11"/>
      <color theme="5" tint="-0.249977111117893"/>
      <name val="Arial"/>
      <family val="2"/>
    </font>
    <font>
      <sz val="10"/>
      <color indexed="8"/>
      <name val="Arial"/>
      <family val="2"/>
    </font>
    <font>
      <b/>
      <sz val="10"/>
      <color rgb="FFAF2C5A"/>
      <name val="Arial"/>
      <family val="2"/>
    </font>
    <font>
      <b/>
      <sz val="11"/>
      <color rgb="FF0432FF"/>
      <name val="Arial"/>
      <family val="2"/>
    </font>
    <font>
      <sz val="11"/>
      <color rgb="FFAF2C5A"/>
      <name val="Arial"/>
      <family val="2"/>
    </font>
    <font>
      <sz val="11"/>
      <color rgb="FFCC0066"/>
      <name val="Arial"/>
      <family val="2"/>
    </font>
    <font>
      <sz val="11"/>
      <color theme="1" tint="4.9989318521683403E-2"/>
      <name val="Arial"/>
      <family val="2"/>
    </font>
    <font>
      <sz val="11"/>
      <color rgb="FFC00000"/>
      <name val="Arial"/>
      <family val="2"/>
    </font>
    <font>
      <b/>
      <sz val="11"/>
      <color indexed="8"/>
      <name val="Arial"/>
      <family val="2"/>
    </font>
    <font>
      <b/>
      <sz val="11"/>
      <name val="Arial"/>
      <family val="2"/>
    </font>
    <font>
      <sz val="11"/>
      <color rgb="FF0432FF"/>
      <name val="Arial"/>
      <family val="2"/>
    </font>
    <font>
      <b/>
      <sz val="11"/>
      <color rgb="FF595959"/>
      <name val="Arial"/>
      <family val="2"/>
    </font>
    <font>
      <sz val="11"/>
      <color theme="0" tint="-0.499984740745262"/>
      <name val="Arial"/>
      <family val="2"/>
    </font>
    <font>
      <b/>
      <sz val="10"/>
      <color indexed="81"/>
      <name val="Calibri"/>
      <family val="2"/>
    </font>
    <font>
      <sz val="10"/>
      <color indexed="81"/>
      <name val="Calibri"/>
      <family val="2"/>
    </font>
    <font>
      <b/>
      <sz val="10"/>
      <color rgb="FF000000"/>
      <name val="Calibri"/>
      <family val="2"/>
    </font>
    <font>
      <sz val="10"/>
      <color rgb="FF000000"/>
      <name val="Calibri"/>
      <family val="2"/>
    </font>
    <font>
      <sz val="11"/>
      <color rgb="FFFF0000"/>
      <name val="Arial"/>
      <family val="2"/>
    </font>
    <font>
      <b/>
      <u/>
      <sz val="11"/>
      <color indexed="8"/>
      <name val="Arial"/>
      <family val="2"/>
    </font>
    <font>
      <b/>
      <sz val="11"/>
      <color rgb="FFFF0000"/>
      <name val="Arial"/>
      <family val="2"/>
    </font>
    <font>
      <b/>
      <sz val="11"/>
      <color rgb="FFC40050"/>
      <name val="Arial"/>
      <family val="2"/>
    </font>
    <font>
      <b/>
      <sz val="11"/>
      <color rgb="FFFFFFFF"/>
      <name val="Arial"/>
      <family val="2"/>
    </font>
    <font>
      <sz val="11"/>
      <color rgb="FF000000"/>
      <name val="Arial"/>
      <family val="2"/>
    </font>
    <font>
      <b/>
      <sz val="18"/>
      <color rgb="FF1F201D"/>
      <name val="Roboto"/>
    </font>
    <font>
      <b/>
      <sz val="15"/>
      <color theme="3"/>
      <name val="Calibri"/>
      <family val="2"/>
    </font>
    <font>
      <sz val="10"/>
      <name val="MS Sans Serif"/>
      <family val="2"/>
    </font>
    <font>
      <b/>
      <sz val="14"/>
      <color rgb="FF0432FF"/>
      <name val="Roboto"/>
    </font>
    <font>
      <sz val="10"/>
      <color rgb="FF000000"/>
      <name val="Times New Roman"/>
      <family val="1"/>
    </font>
    <font>
      <b/>
      <sz val="16"/>
      <color rgb="FF000000"/>
      <name val="Calibri"/>
      <family val="2"/>
      <scheme val="minor"/>
    </font>
    <font>
      <b/>
      <u/>
      <sz val="11"/>
      <color rgb="FFC40050"/>
      <name val="Calibri"/>
      <family val="2"/>
      <scheme val="minor"/>
    </font>
    <font>
      <b/>
      <sz val="11"/>
      <color rgb="FF00B0F0"/>
      <name val="Arial"/>
      <family val="2"/>
    </font>
    <font>
      <b/>
      <sz val="12"/>
      <color theme="1"/>
      <name val="Calibri"/>
      <family val="4"/>
      <charset val="134"/>
      <scheme val="minor"/>
    </font>
    <font>
      <sz val="10"/>
      <color theme="1"/>
      <name val="Calibri"/>
      <family val="4"/>
      <charset val="134"/>
      <scheme val="minor"/>
    </font>
    <font>
      <sz val="8"/>
      <color theme="1"/>
      <name val="Calibri"/>
      <family val="4"/>
      <charset val="134"/>
      <scheme val="minor"/>
    </font>
    <font>
      <sz val="9"/>
      <color theme="1"/>
      <name val="Calibri"/>
      <family val="4"/>
      <charset val="134"/>
      <scheme val="minor"/>
    </font>
    <font>
      <b/>
      <sz val="11"/>
      <color theme="1"/>
      <name val="Calibri"/>
      <family val="4"/>
      <charset val="134"/>
      <scheme val="minor"/>
    </font>
    <font>
      <b/>
      <sz val="10"/>
      <color theme="1"/>
      <name val="Calibri"/>
      <family val="4"/>
      <charset val="134"/>
      <scheme val="minor"/>
    </font>
    <font>
      <b/>
      <sz val="16"/>
      <color theme="1"/>
      <name val="Calibri"/>
      <family val="4"/>
      <charset val="134"/>
      <scheme val="minor"/>
    </font>
    <font>
      <b/>
      <sz val="14"/>
      <color rgb="FFFF0000"/>
      <name val="Calibri"/>
      <family val="2"/>
      <scheme val="minor"/>
    </font>
    <font>
      <b/>
      <sz val="12"/>
      <color rgb="FF474747"/>
      <name val="Calibri"/>
      <family val="2"/>
      <scheme val="minor"/>
    </font>
    <font>
      <b/>
      <sz val="11"/>
      <color rgb="FFFF0000"/>
      <name val="Calibri"/>
      <family val="2"/>
      <scheme val="minor"/>
    </font>
    <font>
      <b/>
      <sz val="36"/>
      <color theme="1"/>
      <name val="Calibri"/>
      <family val="2"/>
      <scheme val="minor"/>
    </font>
    <font>
      <b/>
      <sz val="11"/>
      <color rgb="FFFF0000"/>
      <name val="Century Gothic"/>
      <family val="1"/>
    </font>
    <font>
      <b/>
      <sz val="12"/>
      <color rgb="FF082600"/>
      <name val="Calibri"/>
      <family val="2"/>
      <scheme val="minor"/>
    </font>
    <font>
      <b/>
      <sz val="14"/>
      <color theme="1"/>
      <name val="Calibri (Body)"/>
    </font>
    <font>
      <b/>
      <sz val="16"/>
      <color rgb="FF474747"/>
      <name val="Calibri"/>
      <family val="2"/>
      <scheme val="minor"/>
    </font>
    <font>
      <sz val="10"/>
      <name val="思源黑体 CN Bold"/>
      <charset val="134"/>
    </font>
    <font>
      <b/>
      <sz val="12"/>
      <name val="思源黑体 CN Bold"/>
      <charset val="134"/>
    </font>
    <font>
      <sz val="14"/>
      <color rgb="FFFF0000"/>
      <name val="Calibri"/>
      <family val="2"/>
    </font>
    <font>
      <sz val="12"/>
      <name val="思源黑体 CN Bold"/>
      <charset val="134"/>
    </font>
    <font>
      <sz val="11"/>
      <name val="Calibri"/>
      <family val="2"/>
    </font>
    <font>
      <sz val="11"/>
      <name val="思源黑体 CN Bold"/>
      <charset val="134"/>
    </font>
    <font>
      <b/>
      <sz val="12"/>
      <color rgb="FFFF0000"/>
      <name val="思源黑体 CN Bold"/>
      <charset val="134"/>
    </font>
    <font>
      <sz val="12"/>
      <color rgb="FFFF0000"/>
      <name val="思源黑体 CN Bold"/>
      <charset val="134"/>
    </font>
    <font>
      <b/>
      <sz val="12"/>
      <color theme="1" tint="4.9989318521683403E-2"/>
      <name val="思源黑体 CN Bold"/>
      <charset val="134"/>
    </font>
    <font>
      <b/>
      <sz val="14"/>
      <color theme="0"/>
      <name val="Calibri"/>
      <family val="2"/>
    </font>
    <font>
      <sz val="14"/>
      <name val="Calibri"/>
      <family val="2"/>
    </font>
    <font>
      <u/>
      <sz val="11"/>
      <color rgb="FF0000FF"/>
      <name val="Calibri"/>
      <family val="2"/>
      <scheme val="minor"/>
    </font>
    <font>
      <u/>
      <sz val="14"/>
      <color rgb="FF0000FF"/>
      <name val="Calibri"/>
      <family val="2"/>
    </font>
    <font>
      <sz val="14"/>
      <name val="思源黑体 CN Bold"/>
      <charset val="134"/>
    </font>
    <font>
      <b/>
      <sz val="28"/>
      <name val="Calibri"/>
      <family val="2"/>
    </font>
  </fonts>
  <fills count="50">
    <fill>
      <patternFill patternType="none"/>
    </fill>
    <fill>
      <patternFill patternType="gray125"/>
    </fill>
    <fill>
      <patternFill patternType="solid">
        <fgColor indexed="9"/>
        <bgColor indexed="64"/>
      </patternFill>
    </fill>
    <fill>
      <patternFill patternType="solid">
        <fgColor indexed="9"/>
        <bgColor indexed="26"/>
      </patternFill>
    </fill>
    <fill>
      <patternFill patternType="solid">
        <fgColor theme="0"/>
        <bgColor indexed="64"/>
      </patternFill>
    </fill>
    <fill>
      <patternFill patternType="solid">
        <fgColor rgb="FF9A1A4B"/>
        <bgColor indexed="64"/>
      </patternFill>
    </fill>
    <fill>
      <patternFill patternType="solid">
        <fgColor theme="1" tint="0.34998626667073579"/>
        <bgColor indexed="64"/>
      </patternFill>
    </fill>
    <fill>
      <patternFill patternType="solid">
        <fgColor rgb="FF0432FF"/>
        <bgColor indexed="64"/>
      </patternFill>
    </fill>
    <fill>
      <patternFill patternType="solid">
        <fgColor theme="0" tint="-0.14999847407452621"/>
        <bgColor indexed="64"/>
      </patternFill>
    </fill>
    <fill>
      <patternFill patternType="solid">
        <fgColor rgb="FFFFC000"/>
        <bgColor indexed="64"/>
      </patternFill>
    </fill>
    <fill>
      <patternFill patternType="solid">
        <fgColor theme="1" tint="0.14999847407452621"/>
        <bgColor indexed="64"/>
      </patternFill>
    </fill>
    <fill>
      <patternFill patternType="solid">
        <fgColor rgb="FFFF0000"/>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3E2500"/>
        <bgColor indexed="64"/>
      </patternFill>
    </fill>
    <fill>
      <patternFill patternType="solid">
        <fgColor theme="1"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rgb="FF480000"/>
        <bgColor indexed="64"/>
      </patternFill>
    </fill>
    <fill>
      <patternFill patternType="solid">
        <fgColor theme="0"/>
        <bgColor indexed="26"/>
      </patternFill>
    </fill>
    <fill>
      <patternFill patternType="solid">
        <fgColor rgb="FFFFC000"/>
        <bgColor rgb="FF000000"/>
      </patternFill>
    </fill>
    <fill>
      <patternFill patternType="solid">
        <fgColor rgb="FF700000"/>
        <bgColor indexed="64"/>
      </patternFill>
    </fill>
    <fill>
      <patternFill patternType="solid">
        <fgColor rgb="FF7A0000"/>
        <bgColor indexed="64"/>
      </patternFill>
    </fill>
    <fill>
      <patternFill patternType="solid">
        <fgColor theme="0" tint="-0.499984740745262"/>
        <bgColor indexed="26"/>
      </patternFill>
    </fill>
    <fill>
      <patternFill patternType="solid">
        <fgColor rgb="FFFFFF00"/>
        <bgColor indexed="64"/>
      </patternFill>
    </fill>
    <fill>
      <patternFill patternType="solid">
        <fgColor rgb="FF73A9DB"/>
        <bgColor indexed="64"/>
      </patternFill>
    </fill>
    <fill>
      <patternFill patternType="solid">
        <fgColor rgb="FF73A9DB"/>
        <bgColor indexed="26"/>
      </patternFill>
    </fill>
    <fill>
      <patternFill patternType="solid">
        <fgColor rgb="FF119FFF"/>
        <bgColor indexed="64"/>
      </patternFill>
    </fill>
    <fill>
      <patternFill patternType="solid">
        <fgColor theme="7"/>
        <bgColor indexed="64"/>
      </patternFill>
    </fill>
    <fill>
      <patternFill patternType="solid">
        <fgColor rgb="FF787A79"/>
        <bgColor indexed="26"/>
      </patternFill>
    </fill>
    <fill>
      <patternFill patternType="solid">
        <fgColor rgb="FFFFFFFF"/>
        <bgColor rgb="FFFFFFCC"/>
      </patternFill>
    </fill>
    <fill>
      <patternFill patternType="solid">
        <fgColor rgb="FFAF2C5A"/>
        <bgColor indexed="26"/>
      </patternFill>
    </fill>
    <fill>
      <patternFill patternType="solid">
        <fgColor indexed="9"/>
        <bgColor indexed="31"/>
      </patternFill>
    </fill>
    <fill>
      <patternFill patternType="solid">
        <fgColor theme="0" tint="-0.499984740745262"/>
        <bgColor indexed="64"/>
      </patternFill>
    </fill>
    <fill>
      <patternFill patternType="solid">
        <fgColor rgb="FFCC0066"/>
        <bgColor indexed="26"/>
      </patternFill>
    </fill>
    <fill>
      <patternFill patternType="solid">
        <fgColor theme="0" tint="-0.499984740745262"/>
        <bgColor indexed="31"/>
      </patternFill>
    </fill>
    <fill>
      <patternFill patternType="solid">
        <fgColor rgb="FFCC0066"/>
        <bgColor indexed="31"/>
      </patternFill>
    </fill>
    <fill>
      <patternFill patternType="solid">
        <fgColor rgb="FFFFFFFF"/>
        <bgColor rgb="FF000000"/>
      </patternFill>
    </fill>
    <fill>
      <patternFill patternType="solid">
        <fgColor rgb="FF595959"/>
        <bgColor indexed="31"/>
      </patternFill>
    </fill>
    <fill>
      <patternFill patternType="solid">
        <fgColor rgb="FF595959"/>
        <bgColor indexed="64"/>
      </patternFill>
    </fill>
    <fill>
      <patternFill patternType="solid">
        <fgColor rgb="FFCC0066"/>
        <bgColor rgb="FFFFF58C"/>
      </patternFill>
    </fill>
    <fill>
      <patternFill patternType="solid">
        <fgColor theme="0"/>
        <bgColor indexed="31"/>
      </patternFill>
    </fill>
    <fill>
      <patternFill patternType="solid">
        <fgColor theme="5" tint="-0.249977111117893"/>
        <bgColor indexed="64"/>
      </patternFill>
    </fill>
    <fill>
      <patternFill patternType="solid">
        <fgColor theme="5" tint="-0.499984740745262"/>
        <bgColor indexed="64"/>
      </patternFill>
    </fill>
    <fill>
      <patternFill patternType="solid">
        <fgColor rgb="FF92D050"/>
        <bgColor indexed="64"/>
      </patternFill>
    </fill>
    <fill>
      <patternFill patternType="solid">
        <fgColor theme="4" tint="-0.249977111117893"/>
        <bgColor indexed="64"/>
      </patternFill>
    </fill>
    <fill>
      <patternFill patternType="solid">
        <fgColor rgb="FF80D381"/>
        <bgColor indexed="64"/>
      </patternFill>
    </fill>
    <fill>
      <patternFill patternType="solid">
        <fgColor rgb="FFFF4C00"/>
        <bgColor indexed="64"/>
      </patternFill>
    </fill>
    <fill>
      <patternFill patternType="solid">
        <fgColor rgb="FF00B050"/>
        <bgColor indexed="64"/>
      </patternFill>
    </fill>
    <fill>
      <patternFill patternType="solid">
        <fgColor rgb="FF00B0F0"/>
        <bgColor indexed="64"/>
      </patternFill>
    </fill>
  </fills>
  <borders count="65">
    <border>
      <left/>
      <right/>
      <top/>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bottom/>
      <diagonal/>
    </border>
    <border>
      <left style="thin">
        <color indexed="64"/>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indexed="64"/>
      </right>
      <top style="thin">
        <color indexed="64"/>
      </top>
      <bottom style="thin">
        <color indexed="64"/>
      </bottom>
      <diagonal/>
    </border>
    <border>
      <left style="thin">
        <color theme="0" tint="-0.34998626667073579"/>
      </left>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ck">
        <color rgb="FF73A9DB"/>
      </top>
      <bottom/>
      <diagonal/>
    </border>
    <border>
      <left/>
      <right/>
      <top/>
      <bottom style="thick">
        <color rgb="FF73A9DB"/>
      </bottom>
      <diagonal/>
    </border>
    <border>
      <left/>
      <right/>
      <top style="thin">
        <color rgb="FF73A9DB"/>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rgb="FF73A9DB"/>
      </right>
      <top style="thick">
        <color rgb="FF73A9DB"/>
      </top>
      <bottom/>
      <diagonal/>
    </border>
    <border>
      <left/>
      <right style="thin">
        <color rgb="FF73A9DB"/>
      </right>
      <top style="thin">
        <color rgb="FF73A9DB"/>
      </top>
      <bottom/>
      <diagonal/>
    </border>
    <border>
      <left style="thin">
        <color rgb="FF73A9DB"/>
      </left>
      <right/>
      <top style="thick">
        <color rgb="FF73A9DB"/>
      </top>
      <bottom/>
      <diagonal/>
    </border>
    <border>
      <left style="thin">
        <color rgb="FF73A9DB"/>
      </left>
      <right/>
      <top style="thin">
        <color rgb="FF73A9DB"/>
      </top>
      <bottom/>
      <diagonal/>
    </border>
    <border>
      <left style="thin">
        <color indexed="64"/>
      </left>
      <right/>
      <top/>
      <bottom style="thin">
        <color indexed="64"/>
      </bottom>
      <diagonal/>
    </border>
    <border>
      <left style="thin">
        <color auto="1"/>
      </left>
      <right style="thin">
        <color auto="1"/>
      </right>
      <top/>
      <bottom/>
      <diagonal/>
    </border>
    <border>
      <left style="thin">
        <color auto="1"/>
      </left>
      <right style="thin">
        <color auto="1"/>
      </right>
      <top/>
      <bottom style="thin">
        <color rgb="FF000000"/>
      </bottom>
      <diagonal/>
    </border>
    <border>
      <left/>
      <right/>
      <top/>
      <bottom style="thick">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auto="1"/>
      </right>
      <top/>
      <bottom style="thin">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thick">
        <color indexed="64"/>
      </left>
      <right/>
      <top/>
      <bottom/>
      <diagonal/>
    </border>
    <border>
      <left style="thin">
        <color auto="1"/>
      </left>
      <right style="thin">
        <color auto="1"/>
      </right>
      <top style="thin">
        <color theme="0"/>
      </top>
      <bottom style="thin">
        <color auto="1"/>
      </bottom>
      <diagonal/>
    </border>
    <border>
      <left style="thin">
        <color auto="1"/>
      </left>
      <right/>
      <top style="thin">
        <color theme="0"/>
      </top>
      <bottom style="thin">
        <color auto="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07">
    <xf numFmtId="0" fontId="0" fillId="0" borderId="0"/>
    <xf numFmtId="166" fontId="9" fillId="0" borderId="0" applyFont="0" applyFill="0" applyBorder="0" applyAlignment="0" applyProtection="0"/>
    <xf numFmtId="0" fontId="10"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9"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0" fontId="9" fillId="0" borderId="0">
      <alignment vertical="center"/>
    </xf>
    <xf numFmtId="0" fontId="49" fillId="0" borderId="0">
      <alignment vertical="center"/>
    </xf>
    <xf numFmtId="0" fontId="9" fillId="0" borderId="0" applyBorder="0">
      <alignment vertical="center"/>
    </xf>
    <xf numFmtId="0" fontId="50" fillId="0" borderId="0" applyBorder="0">
      <alignment vertical="center"/>
    </xf>
    <xf numFmtId="0" fontId="50" fillId="0" borderId="0"/>
    <xf numFmtId="0" fontId="50" fillId="0" borderId="0" applyBorder="0"/>
    <xf numFmtId="0" fontId="50" fillId="0" borderId="0" applyBorder="0">
      <alignment vertical="center"/>
    </xf>
    <xf numFmtId="0" fontId="50" fillId="0" borderId="0" applyProtection="0">
      <alignment vertical="center"/>
    </xf>
    <xf numFmtId="0" fontId="50" fillId="0" borderId="0"/>
    <xf numFmtId="0" fontId="51" fillId="0" borderId="0">
      <alignment vertical="center"/>
    </xf>
    <xf numFmtId="0" fontId="51" fillId="0" borderId="0">
      <alignment vertical="center"/>
    </xf>
    <xf numFmtId="0" fontId="50" fillId="0" borderId="0" applyBorder="0">
      <alignment vertical="center"/>
    </xf>
    <xf numFmtId="169" fontId="9" fillId="0" borderId="0"/>
    <xf numFmtId="169" fontId="52" fillId="0" borderId="0" applyNumberFormat="0" applyFill="0" applyBorder="0" applyAlignment="0" applyProtection="0"/>
    <xf numFmtId="169" fontId="9" fillId="0" borderId="0"/>
    <xf numFmtId="0" fontId="9" fillId="0" borderId="0"/>
    <xf numFmtId="0" fontId="9" fillId="0" borderId="0"/>
    <xf numFmtId="0" fontId="9" fillId="0" borderId="0"/>
    <xf numFmtId="0" fontId="9" fillId="0" borderId="0"/>
    <xf numFmtId="0" fontId="52" fillId="0" borderId="0" applyNumberFormat="0" applyFill="0" applyBorder="0" applyAlignment="0" applyProtection="0"/>
    <xf numFmtId="169" fontId="52" fillId="0" borderId="0" applyNumberFormat="0" applyFill="0" applyBorder="0" applyAlignment="0" applyProtection="0"/>
    <xf numFmtId="0" fontId="53" fillId="0" borderId="0">
      <alignment horizontal="center" vertical="center"/>
    </xf>
    <xf numFmtId="0" fontId="8" fillId="0" borderId="0">
      <alignment horizontal="left" vertical="center"/>
    </xf>
    <xf numFmtId="0" fontId="31" fillId="0" borderId="18">
      <alignment horizontal="center" vertical="center"/>
    </xf>
    <xf numFmtId="0" fontId="35" fillId="0" borderId="18">
      <alignment horizontal="center" vertical="center" wrapText="1"/>
    </xf>
    <xf numFmtId="0" fontId="55" fillId="0" borderId="18">
      <alignment horizontal="left" vertical="center" wrapText="1"/>
    </xf>
    <xf numFmtId="170" fontId="55" fillId="0" borderId="18">
      <alignment horizontal="right" vertical="center" shrinkToFit="1"/>
    </xf>
    <xf numFmtId="0" fontId="54" fillId="0" borderId="0">
      <alignment horizontal="left" vertical="center"/>
    </xf>
    <xf numFmtId="0" fontId="56" fillId="0" borderId="0">
      <alignment horizontal="right" vertical="center" indent="1"/>
    </xf>
    <xf numFmtId="171" fontId="55" fillId="0" borderId="0">
      <alignment horizontal="right" vertical="center"/>
    </xf>
    <xf numFmtId="171" fontId="28" fillId="0" borderId="0">
      <alignment horizontal="right" vertical="center"/>
    </xf>
    <xf numFmtId="0" fontId="30" fillId="0" borderId="0">
      <alignment horizontal="right"/>
    </xf>
    <xf numFmtId="0" fontId="89" fillId="0" borderId="0">
      <alignment horizontal="center" vertical="center"/>
    </xf>
    <xf numFmtId="0" fontId="8" fillId="0" borderId="0">
      <alignment horizontal="left" vertical="center"/>
    </xf>
    <xf numFmtId="0" fontId="31" fillId="0" borderId="18">
      <alignment horizontal="center" vertical="center"/>
    </xf>
    <xf numFmtId="0" fontId="31" fillId="0" borderId="22">
      <alignment horizontal="left" vertical="center"/>
    </xf>
    <xf numFmtId="0" fontId="31" fillId="0" borderId="23">
      <alignment horizontal="center" vertical="center"/>
    </xf>
    <xf numFmtId="170" fontId="90" fillId="0" borderId="11">
      <alignment horizontal="right" vertical="center"/>
    </xf>
    <xf numFmtId="0" fontId="31" fillId="0" borderId="24">
      <alignment horizontal="center" vertical="center"/>
    </xf>
    <xf numFmtId="0" fontId="35" fillId="0" borderId="18">
      <alignment horizontal="left" vertical="center" wrapText="1"/>
    </xf>
    <xf numFmtId="172" fontId="35" fillId="0" borderId="18">
      <alignment horizontal="right" vertical="center" wrapText="1"/>
    </xf>
    <xf numFmtId="0" fontId="54" fillId="0" borderId="0">
      <alignment horizontal="left" vertical="center"/>
    </xf>
    <xf numFmtId="172" fontId="28" fillId="0" borderId="0">
      <alignment horizontal="right" vertical="center"/>
    </xf>
    <xf numFmtId="170" fontId="28" fillId="0" borderId="11">
      <alignment horizontal="right" vertical="center"/>
    </xf>
    <xf numFmtId="0" fontId="30" fillId="0" borderId="0">
      <alignment horizontal="left" wrapText="1"/>
    </xf>
    <xf numFmtId="0" fontId="30" fillId="24" borderId="0">
      <alignment horizontal="left" wrapText="1"/>
    </xf>
    <xf numFmtId="172" fontId="35" fillId="24" borderId="18">
      <alignment horizontal="right" vertical="center" wrapText="1"/>
    </xf>
    <xf numFmtId="0" fontId="7" fillId="0" borderId="0">
      <alignment horizontal="left" vertical="center"/>
    </xf>
    <xf numFmtId="0" fontId="6" fillId="0" borderId="0">
      <alignment horizontal="left" vertical="center"/>
    </xf>
    <xf numFmtId="0" fontId="117" fillId="0" borderId="0"/>
    <xf numFmtId="43" fontId="117" fillId="0" borderId="0" applyFont="0" applyFill="0" applyBorder="0" applyAlignment="0" applyProtection="0"/>
    <xf numFmtId="176" fontId="117" fillId="0" borderId="0" applyFont="0" applyFill="0" applyBorder="0" applyAlignment="0" applyProtection="0"/>
    <xf numFmtId="9" fontId="117" fillId="0" borderId="0" applyFont="0" applyFill="0" applyBorder="0" applyAlignment="0" applyProtection="0"/>
    <xf numFmtId="169" fontId="9" fillId="0" borderId="0"/>
    <xf numFmtId="169" fontId="139" fillId="0" borderId="0"/>
    <xf numFmtId="169" fontId="139" fillId="0" borderId="0"/>
    <xf numFmtId="169" fontId="139" fillId="0" borderId="0"/>
    <xf numFmtId="169" fontId="139" fillId="0" borderId="0"/>
    <xf numFmtId="0" fontId="162" fillId="0" borderId="32" applyNumberFormat="0" applyFill="0" applyAlignment="0" applyProtection="0"/>
    <xf numFmtId="0" fontId="5" fillId="0" borderId="0"/>
    <xf numFmtId="165" fontId="117" fillId="0" borderId="0" applyFont="0" applyFill="0" applyBorder="0" applyAlignment="0" applyProtection="0"/>
    <xf numFmtId="0" fontId="163" fillId="0" borderId="0"/>
    <xf numFmtId="0" fontId="165" fillId="0" borderId="0"/>
    <xf numFmtId="0" fontId="49" fillId="0" borderId="0">
      <alignment vertical="center"/>
    </xf>
    <xf numFmtId="0" fontId="4" fillId="0" borderId="0">
      <alignment horizontal="left" vertical="center"/>
    </xf>
    <xf numFmtId="0" fontId="3" fillId="0" borderId="0">
      <alignment horizontal="left" vertical="center"/>
    </xf>
    <xf numFmtId="0" fontId="35" fillId="0" borderId="0">
      <alignment horizontal="left" vertical="center"/>
    </xf>
    <xf numFmtId="169" fontId="9" fillId="0" borderId="0"/>
    <xf numFmtId="169" fontId="52" fillId="0" borderId="0" applyNumberFormat="0" applyFill="0" applyBorder="0" applyAlignment="0" applyProtection="0"/>
    <xf numFmtId="0" fontId="52" fillId="0" borderId="0" applyNumberFormat="0" applyFill="0" applyBorder="0" applyAlignment="0" applyProtection="0"/>
    <xf numFmtId="0" fontId="169" fillId="0" borderId="18">
      <alignment horizontal="center" vertical="center"/>
    </xf>
    <xf numFmtId="0" fontId="170" fillId="0" borderId="18">
      <alignment horizontal="center" vertical="center" wrapText="1"/>
    </xf>
    <xf numFmtId="0" fontId="170" fillId="0" borderId="18">
      <alignment horizontal="left" vertical="center" wrapText="1"/>
    </xf>
    <xf numFmtId="0" fontId="171" fillId="0" borderId="18">
      <alignment horizontal="left" vertical="center" wrapText="1"/>
    </xf>
    <xf numFmtId="172" fontId="170" fillId="0" borderId="18">
      <alignment horizontal="right" vertical="center" wrapText="1"/>
    </xf>
    <xf numFmtId="170" fontId="171" fillId="0" borderId="18">
      <alignment horizontal="right" vertical="center" shrinkToFit="1"/>
    </xf>
    <xf numFmtId="0" fontId="172" fillId="0" borderId="0">
      <alignment horizontal="left" vertical="center"/>
    </xf>
    <xf numFmtId="172" fontId="173" fillId="0" borderId="0">
      <alignment horizontal="right" vertical="center"/>
    </xf>
    <xf numFmtId="170" fontId="173" fillId="0" borderId="11">
      <alignment horizontal="right" vertical="center"/>
    </xf>
    <xf numFmtId="0" fontId="174" fillId="0" borderId="0">
      <alignment horizontal="left" wrapText="1"/>
    </xf>
    <xf numFmtId="0" fontId="174" fillId="24" borderId="0">
      <alignment horizontal="left" wrapText="1"/>
    </xf>
    <xf numFmtId="0" fontId="49" fillId="0" borderId="0"/>
    <xf numFmtId="0" fontId="174" fillId="0" borderId="0">
      <alignment horizontal="right"/>
    </xf>
    <xf numFmtId="0" fontId="175" fillId="0" borderId="0">
      <alignment horizontal="center" vertical="center"/>
    </xf>
    <xf numFmtId="172" fontId="170" fillId="24" borderId="18">
      <alignment horizontal="right" vertical="center" wrapText="1"/>
    </xf>
    <xf numFmtId="169" fontId="9" fillId="0" borderId="0"/>
    <xf numFmtId="0" fontId="2" fillId="0" borderId="0">
      <alignment horizontal="left" vertical="center"/>
    </xf>
    <xf numFmtId="165" fontId="9" fillId="0" borderId="0" applyFont="0" applyFill="0" applyBorder="0" applyAlignment="0" applyProtection="0"/>
    <xf numFmtId="0" fontId="1" fillId="0" borderId="0">
      <alignment horizontal="left" vertical="center"/>
    </xf>
    <xf numFmtId="0" fontId="117" fillId="0" borderId="0">
      <alignment vertical="center"/>
    </xf>
    <xf numFmtId="0" fontId="195" fillId="0" borderId="0" applyNumberFormat="0" applyFill="0" applyBorder="0" applyAlignment="0" applyProtection="0">
      <alignment vertical="center"/>
    </xf>
  </cellStyleXfs>
  <cellXfs count="1559">
    <xf numFmtId="0" fontId="0" fillId="0" borderId="0" xfId="0"/>
    <xf numFmtId="0" fontId="0" fillId="4" borderId="0" xfId="0" applyFill="1"/>
    <xf numFmtId="9" fontId="0" fillId="0" borderId="0" xfId="12" applyFont="1"/>
    <xf numFmtId="9" fontId="0" fillId="0" borderId="0" xfId="12" applyFont="1" applyFill="1"/>
    <xf numFmtId="0" fontId="0" fillId="4" borderId="0" xfId="0" applyFill="1" applyAlignment="1">
      <alignment horizontal="left"/>
    </xf>
    <xf numFmtId="0" fontId="17" fillId="4" borderId="0" xfId="0" applyFont="1" applyFill="1" applyAlignment="1">
      <alignment vertical="center"/>
    </xf>
    <xf numFmtId="0" fontId="16" fillId="4" borderId="0" xfId="0" applyFont="1" applyFill="1"/>
    <xf numFmtId="0" fontId="18" fillId="4" borderId="0" xfId="0" applyFont="1" applyFill="1" applyAlignment="1">
      <alignment vertical="center"/>
    </xf>
    <xf numFmtId="0" fontId="20" fillId="4" borderId="0" xfId="0" applyFont="1" applyFill="1" applyAlignment="1">
      <alignment horizontal="center"/>
    </xf>
    <xf numFmtId="0" fontId="20" fillId="0" borderId="0" xfId="0" applyFont="1" applyAlignment="1">
      <alignment horizontal="center"/>
    </xf>
    <xf numFmtId="0" fontId="20" fillId="4" borderId="0" xfId="0" applyFont="1" applyFill="1"/>
    <xf numFmtId="0" fontId="20" fillId="0" borderId="0" xfId="0" applyFont="1"/>
    <xf numFmtId="0" fontId="24" fillId="4" borderId="0" xfId="0" applyFont="1" applyFill="1"/>
    <xf numFmtId="0" fontId="16" fillId="0" borderId="0" xfId="0" applyFont="1"/>
    <xf numFmtId="0" fontId="25" fillId="4" borderId="0" xfId="0" applyFont="1" applyFill="1" applyAlignment="1">
      <alignment vertical="center"/>
    </xf>
    <xf numFmtId="0" fontId="26" fillId="4" borderId="0" xfId="0" applyFont="1" applyFill="1" applyAlignment="1">
      <alignment vertical="center"/>
    </xf>
    <xf numFmtId="0" fontId="19" fillId="4" borderId="0" xfId="0" applyFont="1" applyFill="1" applyAlignment="1">
      <alignment vertical="center"/>
    </xf>
    <xf numFmtId="0" fontId="26" fillId="4" borderId="0" xfId="0" applyFont="1" applyFill="1" applyAlignment="1">
      <alignment horizontal="center" vertical="center"/>
    </xf>
    <xf numFmtId="0" fontId="19" fillId="4" borderId="0" xfId="0" applyFont="1" applyFill="1" applyAlignment="1">
      <alignment horizontal="center" vertical="center"/>
    </xf>
    <xf numFmtId="0" fontId="19" fillId="4" borderId="0" xfId="0" applyFont="1" applyFill="1"/>
    <xf numFmtId="0" fontId="30" fillId="4" borderId="1" xfId="0" applyFont="1" applyFill="1" applyBorder="1" applyAlignment="1">
      <alignment horizontal="center" vertical="center"/>
    </xf>
    <xf numFmtId="166" fontId="0" fillId="4" borderId="0" xfId="0" applyNumberFormat="1" applyFill="1"/>
    <xf numFmtId="0" fontId="30" fillId="0" borderId="0" xfId="0" applyFont="1" applyAlignment="1">
      <alignment horizontal="left" vertical="center"/>
    </xf>
    <xf numFmtId="0" fontId="30" fillId="4" borderId="0" xfId="0" applyFont="1" applyFill="1" applyAlignment="1">
      <alignment vertical="center"/>
    </xf>
    <xf numFmtId="0" fontId="0" fillId="4" borderId="0" xfId="0" applyFill="1" applyAlignment="1">
      <alignment horizontal="center"/>
    </xf>
    <xf numFmtId="0" fontId="32" fillId="4" borderId="0" xfId="0" applyFont="1" applyFill="1"/>
    <xf numFmtId="0" fontId="28" fillId="4" borderId="0" xfId="0" applyFont="1" applyFill="1" applyAlignment="1">
      <alignment horizontal="center"/>
    </xf>
    <xf numFmtId="0" fontId="35" fillId="4" borderId="0" xfId="0" applyFont="1" applyFill="1" applyAlignment="1">
      <alignment vertical="center"/>
    </xf>
    <xf numFmtId="0" fontId="35" fillId="4" borderId="0" xfId="0" applyFont="1" applyFill="1"/>
    <xf numFmtId="166" fontId="33" fillId="4" borderId="0" xfId="1" applyFont="1" applyFill="1" applyBorder="1" applyAlignment="1" applyProtection="1">
      <alignment horizontal="center"/>
    </xf>
    <xf numFmtId="0" fontId="34" fillId="4" borderId="0" xfId="0" applyFont="1" applyFill="1" applyAlignment="1">
      <alignment vertical="center"/>
    </xf>
    <xf numFmtId="166" fontId="0" fillId="8" borderId="0" xfId="1" applyFont="1" applyFill="1" applyBorder="1" applyProtection="1"/>
    <xf numFmtId="166" fontId="45" fillId="18" borderId="9" xfId="1" applyFont="1" applyFill="1" applyBorder="1" applyAlignment="1" applyProtection="1">
      <alignment horizontal="left"/>
    </xf>
    <xf numFmtId="166" fontId="45" fillId="18" borderId="9" xfId="0" applyNumberFormat="1" applyFont="1" applyFill="1" applyBorder="1"/>
    <xf numFmtId="166" fontId="44" fillId="18" borderId="10" xfId="0" applyNumberFormat="1" applyFont="1" applyFill="1" applyBorder="1"/>
    <xf numFmtId="0" fontId="45" fillId="16" borderId="9" xfId="0" applyFont="1" applyFill="1" applyBorder="1" applyAlignment="1">
      <alignment horizontal="right"/>
    </xf>
    <xf numFmtId="166" fontId="45" fillId="16" borderId="11" xfId="1" applyFont="1" applyFill="1" applyBorder="1" applyAlignment="1" applyProtection="1">
      <alignment horizontal="center"/>
    </xf>
    <xf numFmtId="0" fontId="31" fillId="8" borderId="9" xfId="0" applyFont="1" applyFill="1" applyBorder="1"/>
    <xf numFmtId="166" fontId="31" fillId="8" borderId="9" xfId="1" applyFont="1" applyFill="1" applyBorder="1" applyProtection="1"/>
    <xf numFmtId="0" fontId="28" fillId="8" borderId="9" xfId="0" applyFont="1" applyFill="1" applyBorder="1"/>
    <xf numFmtId="166" fontId="31" fillId="8" borderId="8" xfId="1" applyFont="1" applyFill="1" applyBorder="1" applyProtection="1"/>
    <xf numFmtId="166" fontId="34" fillId="8" borderId="9" xfId="1" applyFont="1" applyFill="1" applyBorder="1" applyAlignment="1" applyProtection="1">
      <alignment horizontal="center"/>
    </xf>
    <xf numFmtId="10" fontId="34" fillId="8" borderId="9" xfId="0" applyNumberFormat="1" applyFont="1" applyFill="1" applyBorder="1" applyAlignment="1">
      <alignment horizontal="center" vertical="center"/>
    </xf>
    <xf numFmtId="10" fontId="47" fillId="9" borderId="9" xfId="12" applyNumberFormat="1" applyFont="1" applyFill="1" applyBorder="1" applyAlignment="1" applyProtection="1">
      <alignment horizontal="center" vertical="center"/>
      <protection locked="0"/>
    </xf>
    <xf numFmtId="0" fontId="48" fillId="20" borderId="9" xfId="0" applyFont="1" applyFill="1" applyBorder="1" applyProtection="1">
      <protection locked="0"/>
    </xf>
    <xf numFmtId="0" fontId="20" fillId="9" borderId="9" xfId="1" applyNumberFormat="1" applyFont="1" applyFill="1" applyBorder="1" applyAlignment="1" applyProtection="1">
      <alignment horizontal="center" vertical="center"/>
      <protection locked="0"/>
    </xf>
    <xf numFmtId="0" fontId="48" fillId="20" borderId="9" xfId="0" applyFont="1" applyFill="1" applyBorder="1" applyAlignment="1" applyProtection="1">
      <alignment vertical="center"/>
      <protection locked="0"/>
    </xf>
    <xf numFmtId="0" fontId="28" fillId="20" borderId="9" xfId="0" applyFont="1" applyFill="1" applyBorder="1" applyAlignment="1" applyProtection="1">
      <alignment vertical="center"/>
      <protection locked="0"/>
    </xf>
    <xf numFmtId="0" fontId="28" fillId="20" borderId="9" xfId="0" applyFont="1" applyFill="1" applyBorder="1" applyProtection="1">
      <protection locked="0"/>
    </xf>
    <xf numFmtId="9" fontId="27" fillId="7" borderId="9" xfId="12" applyFont="1" applyFill="1" applyBorder="1" applyAlignment="1" applyProtection="1">
      <alignment horizontal="center" vertical="center"/>
      <protection locked="0"/>
    </xf>
    <xf numFmtId="0" fontId="0" fillId="0" borderId="0" xfId="0" applyProtection="1">
      <protection locked="0"/>
    </xf>
    <xf numFmtId="9" fontId="0" fillId="0" borderId="0" xfId="12" applyFont="1" applyProtection="1">
      <protection locked="0"/>
    </xf>
    <xf numFmtId="0" fontId="57" fillId="2" borderId="0" xfId="0" applyFont="1" applyFill="1"/>
    <xf numFmtId="0" fontId="57" fillId="2" borderId="0" xfId="0" applyFont="1" applyFill="1" applyAlignment="1">
      <alignment shrinkToFit="1"/>
    </xf>
    <xf numFmtId="0" fontId="57" fillId="2" borderId="0" xfId="0" applyFont="1" applyFill="1" applyAlignment="1">
      <alignment horizontal="center"/>
    </xf>
    <xf numFmtId="166" fontId="58" fillId="2" borderId="0" xfId="1" applyFont="1" applyFill="1"/>
    <xf numFmtId="166" fontId="57" fillId="2" borderId="0" xfId="1" applyFont="1" applyFill="1"/>
    <xf numFmtId="166" fontId="59" fillId="19" borderId="0" xfId="1" applyFont="1" applyFill="1" applyBorder="1" applyAlignment="1">
      <alignment horizontal="right" vertical="center"/>
    </xf>
    <xf numFmtId="166" fontId="64" fillId="19" borderId="0" xfId="1" applyFont="1" applyFill="1" applyBorder="1" applyAlignment="1">
      <alignment horizontal="right" vertical="center"/>
    </xf>
    <xf numFmtId="166" fontId="63" fillId="19" borderId="0" xfId="1" applyFont="1" applyFill="1" applyBorder="1" applyAlignment="1">
      <alignment horizontal="right" vertical="center"/>
    </xf>
    <xf numFmtId="0" fontId="68" fillId="3" borderId="0" xfId="0" applyFont="1" applyFill="1"/>
    <xf numFmtId="0" fontId="69" fillId="3" borderId="0" xfId="0" applyFont="1" applyFill="1" applyAlignment="1">
      <alignment wrapText="1"/>
    </xf>
    <xf numFmtId="0" fontId="57" fillId="2" borderId="0" xfId="0" applyFont="1" applyFill="1" applyProtection="1">
      <protection locked="0"/>
    </xf>
    <xf numFmtId="0" fontId="70" fillId="4" borderId="0" xfId="0" applyFont="1" applyFill="1" applyProtection="1">
      <protection locked="0"/>
    </xf>
    <xf numFmtId="0" fontId="72" fillId="4" borderId="0" xfId="0" applyFont="1" applyFill="1" applyAlignment="1" applyProtection="1">
      <alignment vertical="center"/>
      <protection locked="0"/>
    </xf>
    <xf numFmtId="0" fontId="72" fillId="4" borderId="0" xfId="0" applyFont="1" applyFill="1" applyProtection="1">
      <protection locked="0"/>
    </xf>
    <xf numFmtId="0" fontId="74" fillId="3" borderId="0" xfId="0" applyFont="1" applyFill="1" applyAlignment="1">
      <alignment vertical="center"/>
    </xf>
    <xf numFmtId="0" fontId="74" fillId="3" borderId="0" xfId="0" applyFont="1" applyFill="1" applyAlignment="1">
      <alignment vertical="center" shrinkToFit="1"/>
    </xf>
    <xf numFmtId="0" fontId="74" fillId="3" borderId="0" xfId="0" applyFont="1" applyFill="1" applyAlignment="1">
      <alignment horizontal="center" vertical="center"/>
    </xf>
    <xf numFmtId="166" fontId="64" fillId="3" borderId="0" xfId="1" applyFont="1" applyFill="1" applyAlignment="1">
      <alignment vertical="center"/>
    </xf>
    <xf numFmtId="166" fontId="74" fillId="3" borderId="0" xfId="1" applyFont="1" applyFill="1" applyAlignment="1">
      <alignment vertical="center"/>
    </xf>
    <xf numFmtId="0" fontId="57" fillId="4" borderId="0" xfId="0" applyFont="1" applyFill="1" applyAlignment="1">
      <alignment vertical="center"/>
    </xf>
    <xf numFmtId="0" fontId="62" fillId="19" borderId="0" xfId="0" applyFont="1" applyFill="1" applyAlignment="1">
      <alignment horizontal="center" wrapText="1"/>
    </xf>
    <xf numFmtId="0" fontId="63" fillId="19" borderId="0" xfId="0" applyFont="1" applyFill="1" applyAlignment="1">
      <alignment horizontal="right" vertical="center"/>
    </xf>
    <xf numFmtId="0" fontId="65" fillId="19" borderId="0" xfId="0" applyFont="1" applyFill="1" applyAlignment="1">
      <alignment horizontal="right" vertical="center"/>
    </xf>
    <xf numFmtId="0" fontId="76" fillId="2" borderId="0" xfId="0" applyFont="1" applyFill="1"/>
    <xf numFmtId="166" fontId="77" fillId="2" borderId="0" xfId="1" applyFont="1" applyFill="1"/>
    <xf numFmtId="166" fontId="76" fillId="2" borderId="0" xfId="1" applyFont="1" applyFill="1"/>
    <xf numFmtId="0" fontId="76" fillId="2" borderId="0" xfId="0" applyFont="1" applyFill="1" applyAlignment="1">
      <alignment horizontal="left" shrinkToFit="1"/>
    </xf>
    <xf numFmtId="0" fontId="78" fillId="19" borderId="0" xfId="0" applyFont="1" applyFill="1" applyAlignment="1">
      <alignment horizontal="right" vertical="center"/>
    </xf>
    <xf numFmtId="166" fontId="79" fillId="19" borderId="0" xfId="1" applyFont="1" applyFill="1" applyBorder="1" applyAlignment="1">
      <alignment horizontal="right" vertical="center"/>
    </xf>
    <xf numFmtId="166" fontId="78" fillId="19" borderId="0" xfId="1" applyFont="1" applyFill="1" applyBorder="1" applyAlignment="1">
      <alignment horizontal="right" vertical="center"/>
    </xf>
    <xf numFmtId="0" fontId="80" fillId="11" borderId="0" xfId="0" applyFont="1" applyFill="1" applyAlignment="1">
      <alignment horizontal="center" vertical="center"/>
    </xf>
    <xf numFmtId="0" fontId="81" fillId="19" borderId="0" xfId="0" applyFont="1" applyFill="1" applyAlignment="1">
      <alignment wrapText="1"/>
    </xf>
    <xf numFmtId="166" fontId="66" fillId="4" borderId="0" xfId="1" applyFont="1" applyFill="1" applyBorder="1" applyAlignment="1">
      <alignment horizontal="right"/>
    </xf>
    <xf numFmtId="0" fontId="67" fillId="4" borderId="0" xfId="2" applyFont="1" applyFill="1" applyBorder="1" applyAlignment="1">
      <alignment horizontal="right" vertical="top"/>
    </xf>
    <xf numFmtId="166" fontId="64" fillId="19" borderId="20" xfId="1" applyFont="1" applyFill="1" applyBorder="1" applyAlignment="1">
      <alignment horizontal="right" vertical="center"/>
    </xf>
    <xf numFmtId="0" fontId="83" fillId="2" borderId="0" xfId="0" applyFont="1" applyFill="1" applyAlignment="1">
      <alignment horizontal="center"/>
    </xf>
    <xf numFmtId="0" fontId="76" fillId="4" borderId="0" xfId="0" applyFont="1" applyFill="1"/>
    <xf numFmtId="0" fontId="80" fillId="4" borderId="0" xfId="0" applyFont="1" applyFill="1" applyAlignment="1">
      <alignment horizontal="center" vertical="center"/>
    </xf>
    <xf numFmtId="0" fontId="57" fillId="4" borderId="0" xfId="0" applyFont="1" applyFill="1"/>
    <xf numFmtId="0" fontId="61" fillId="4" borderId="0" xfId="0" applyFont="1" applyFill="1" applyAlignment="1">
      <alignment horizontal="center" vertical="center"/>
    </xf>
    <xf numFmtId="0" fontId="83" fillId="4" borderId="0" xfId="0" applyFont="1" applyFill="1" applyAlignment="1">
      <alignment horizontal="center"/>
    </xf>
    <xf numFmtId="0" fontId="84" fillId="4" borderId="0" xfId="0" applyFont="1" applyFill="1" applyAlignment="1">
      <alignment horizontal="center" vertical="center"/>
    </xf>
    <xf numFmtId="0" fontId="79" fillId="19" borderId="0" xfId="0" applyFont="1" applyFill="1" applyAlignment="1">
      <alignment horizontal="right" vertical="center"/>
    </xf>
    <xf numFmtId="0" fontId="82" fillId="19" borderId="0" xfId="0" applyFont="1" applyFill="1" applyAlignment="1">
      <alignment horizontal="right" vertical="center"/>
    </xf>
    <xf numFmtId="0" fontId="60" fillId="19" borderId="0" xfId="0" applyFont="1" applyFill="1" applyAlignment="1">
      <alignment horizontal="right" vertical="center"/>
    </xf>
    <xf numFmtId="166" fontId="70" fillId="4" borderId="0" xfId="0" applyNumberFormat="1" applyFont="1" applyFill="1" applyProtection="1">
      <protection locked="0"/>
    </xf>
    <xf numFmtId="0" fontId="71" fillId="4" borderId="0" xfId="0" applyFont="1" applyFill="1" applyAlignment="1" applyProtection="1">
      <alignment vertical="center"/>
      <protection locked="0"/>
    </xf>
    <xf numFmtId="0" fontId="71" fillId="2" borderId="0" xfId="0" applyFont="1" applyFill="1" applyProtection="1">
      <protection locked="0"/>
    </xf>
    <xf numFmtId="0" fontId="71" fillId="4" borderId="0" xfId="0" applyFont="1" applyFill="1" applyProtection="1">
      <protection locked="0"/>
    </xf>
    <xf numFmtId="166" fontId="73" fillId="4" borderId="0" xfId="0" applyNumberFormat="1" applyFont="1" applyFill="1"/>
    <xf numFmtId="0" fontId="73" fillId="4" borderId="0" xfId="0" applyFont="1" applyFill="1"/>
    <xf numFmtId="0" fontId="61" fillId="2" borderId="0" xfId="0" applyFont="1" applyFill="1" applyAlignment="1">
      <alignment horizontal="center" vertical="center"/>
    </xf>
    <xf numFmtId="0" fontId="68" fillId="19" borderId="0" xfId="0" applyFont="1" applyFill="1"/>
    <xf numFmtId="0" fontId="69" fillId="19" borderId="0" xfId="0" applyFont="1" applyFill="1" applyAlignment="1">
      <alignment wrapText="1"/>
    </xf>
    <xf numFmtId="0" fontId="57" fillId="4" borderId="0" xfId="0" applyFont="1" applyFill="1" applyProtection="1">
      <protection locked="0"/>
    </xf>
    <xf numFmtId="166" fontId="63" fillId="19" borderId="20" xfId="1" applyFont="1" applyFill="1" applyBorder="1" applyAlignment="1">
      <alignment horizontal="right" vertical="center"/>
    </xf>
    <xf numFmtId="0" fontId="65" fillId="19" borderId="20" xfId="0" applyFont="1" applyFill="1" applyBorder="1" applyAlignment="1">
      <alignment horizontal="right" vertical="center"/>
    </xf>
    <xf numFmtId="0" fontId="85" fillId="4" borderId="0" xfId="0" applyFont="1" applyFill="1"/>
    <xf numFmtId="0" fontId="85" fillId="25" borderId="0" xfId="0" applyFont="1" applyFill="1"/>
    <xf numFmtId="0" fontId="57" fillId="4" borderId="0" xfId="0" applyFont="1" applyFill="1" applyAlignment="1">
      <alignment horizontal="center" vertical="center"/>
    </xf>
    <xf numFmtId="0" fontId="57" fillId="25" borderId="0" xfId="0" applyFont="1" applyFill="1" applyAlignment="1">
      <alignment horizontal="center" vertical="center"/>
    </xf>
    <xf numFmtId="0" fontId="76" fillId="4" borderId="0" xfId="0" applyFont="1" applyFill="1" applyAlignment="1">
      <alignment horizontal="center" vertical="center"/>
    </xf>
    <xf numFmtId="0" fontId="76" fillId="2" borderId="20" xfId="0" applyFont="1" applyFill="1" applyBorder="1" applyAlignment="1">
      <alignment horizontal="center" vertical="center"/>
    </xf>
    <xf numFmtId="0" fontId="0" fillId="0" borderId="0" xfId="0" applyAlignment="1">
      <alignment vertical="center"/>
    </xf>
    <xf numFmtId="164" fontId="57" fillId="2" borderId="0" xfId="0" applyNumberFormat="1" applyFont="1" applyFill="1"/>
    <xf numFmtId="164" fontId="76" fillId="2" borderId="0" xfId="0" applyNumberFormat="1" applyFont="1" applyFill="1"/>
    <xf numFmtId="164" fontId="78" fillId="19" borderId="0" xfId="0" applyNumberFormat="1" applyFont="1" applyFill="1" applyAlignment="1">
      <alignment horizontal="right" vertical="center"/>
    </xf>
    <xf numFmtId="164" fontId="63" fillId="19" borderId="0" xfId="0" applyNumberFormat="1" applyFont="1" applyFill="1" applyAlignment="1">
      <alignment horizontal="right" vertical="center"/>
    </xf>
    <xf numFmtId="164" fontId="74" fillId="3" borderId="0" xfId="0" applyNumberFormat="1" applyFont="1" applyFill="1" applyAlignment="1">
      <alignment vertical="center"/>
    </xf>
    <xf numFmtId="0" fontId="69" fillId="3" borderId="5" xfId="0" applyFont="1" applyFill="1" applyBorder="1" applyAlignment="1">
      <alignment wrapText="1"/>
    </xf>
    <xf numFmtId="0" fontId="68" fillId="3" borderId="5" xfId="0" applyFont="1" applyFill="1" applyBorder="1"/>
    <xf numFmtId="0" fontId="57" fillId="2" borderId="5" xfId="0" applyFont="1" applyFill="1" applyBorder="1"/>
    <xf numFmtId="0" fontId="36" fillId="6" borderId="8" xfId="0" applyFont="1" applyFill="1" applyBorder="1" applyAlignment="1">
      <alignment horizontal="center"/>
    </xf>
    <xf numFmtId="0" fontId="36" fillId="6" borderId="11" xfId="0" applyFont="1" applyFill="1" applyBorder="1" applyAlignment="1">
      <alignment horizontal="center"/>
    </xf>
    <xf numFmtId="0" fontId="36" fillId="6" borderId="10" xfId="0" applyFont="1" applyFill="1" applyBorder="1" applyAlignment="1">
      <alignment horizontal="center"/>
    </xf>
    <xf numFmtId="0" fontId="76" fillId="2" borderId="0" xfId="0" applyFont="1" applyFill="1" applyAlignment="1">
      <alignment horizontal="center"/>
    </xf>
    <xf numFmtId="0" fontId="75" fillId="4" borderId="0" xfId="0" applyFont="1" applyFill="1" applyAlignment="1">
      <alignment horizontal="left" vertical="center"/>
    </xf>
    <xf numFmtId="0" fontId="57" fillId="2" borderId="0" xfId="0" applyFont="1" applyFill="1" applyAlignment="1">
      <alignment horizontal="center" vertical="center"/>
    </xf>
    <xf numFmtId="0" fontId="57" fillId="2" borderId="0" xfId="0" applyFont="1" applyFill="1" applyAlignment="1">
      <alignment vertical="center" shrinkToFit="1"/>
    </xf>
    <xf numFmtId="0" fontId="75" fillId="2" borderId="0" xfId="0" applyFont="1" applyFill="1" applyAlignment="1">
      <alignment horizontal="left" vertical="center"/>
    </xf>
    <xf numFmtId="0" fontId="33" fillId="4" borderId="0" xfId="0" applyFont="1" applyFill="1"/>
    <xf numFmtId="0" fontId="28" fillId="4" borderId="4" xfId="0" applyFont="1" applyFill="1" applyBorder="1" applyAlignment="1">
      <alignment horizontal="center"/>
    </xf>
    <xf numFmtId="0" fontId="28" fillId="4" borderId="9" xfId="0" applyFont="1" applyFill="1" applyBorder="1" applyAlignment="1">
      <alignment horizontal="center"/>
    </xf>
    <xf numFmtId="0" fontId="28" fillId="4" borderId="0" xfId="0" applyFont="1" applyFill="1"/>
    <xf numFmtId="166" fontId="28" fillId="4" borderId="9" xfId="0" applyNumberFormat="1" applyFont="1" applyFill="1" applyBorder="1" applyAlignment="1">
      <alignment horizontal="center"/>
    </xf>
    <xf numFmtId="0" fontId="28" fillId="4" borderId="0" xfId="0" applyFont="1" applyFill="1" applyAlignment="1">
      <alignment horizontal="left"/>
    </xf>
    <xf numFmtId="0" fontId="30" fillId="4" borderId="0" xfId="0" applyFont="1" applyFill="1" applyAlignment="1">
      <alignment horizontal="left" vertical="center"/>
    </xf>
    <xf numFmtId="166" fontId="28" fillId="4" borderId="0" xfId="1" applyFont="1" applyFill="1" applyAlignment="1">
      <alignment horizontal="left"/>
    </xf>
    <xf numFmtId="166" fontId="28" fillId="4" borderId="9" xfId="1" applyFont="1" applyFill="1" applyBorder="1" applyAlignment="1">
      <alignment horizontal="left"/>
    </xf>
    <xf numFmtId="166" fontId="28" fillId="4" borderId="4" xfId="1" applyFont="1" applyFill="1" applyBorder="1" applyAlignment="1">
      <alignment horizontal="left"/>
    </xf>
    <xf numFmtId="166" fontId="0" fillId="4" borderId="0" xfId="1" applyFont="1" applyFill="1" applyAlignment="1">
      <alignment horizontal="left"/>
    </xf>
    <xf numFmtId="166" fontId="0" fillId="4" borderId="0" xfId="1" applyFont="1" applyFill="1" applyAlignment="1" applyProtection="1">
      <alignment horizontal="left"/>
    </xf>
    <xf numFmtId="2" fontId="0" fillId="4" borderId="0" xfId="0" applyNumberFormat="1" applyFill="1" applyAlignment="1">
      <alignment horizontal="left"/>
    </xf>
    <xf numFmtId="0" fontId="35" fillId="4" borderId="0" xfId="0" applyFont="1" applyFill="1" applyAlignment="1">
      <alignment horizontal="left" vertical="center"/>
    </xf>
    <xf numFmtId="0" fontId="35" fillId="4" borderId="0" xfId="0" applyFont="1" applyFill="1" applyAlignment="1">
      <alignment horizontal="left"/>
    </xf>
    <xf numFmtId="0" fontId="31" fillId="4" borderId="0" xfId="0" applyFont="1" applyFill="1" applyAlignment="1">
      <alignment horizontal="left"/>
    </xf>
    <xf numFmtId="0" fontId="20" fillId="4" borderId="0" xfId="0" applyFont="1" applyFill="1" applyAlignment="1">
      <alignment horizontal="left"/>
    </xf>
    <xf numFmtId="0" fontId="20" fillId="0" borderId="0" xfId="0" applyFont="1" applyAlignment="1">
      <alignment horizontal="left"/>
    </xf>
    <xf numFmtId="9" fontId="48" fillId="0" borderId="0" xfId="12" applyFont="1" applyAlignment="1">
      <alignment horizontal="right"/>
    </xf>
    <xf numFmtId="166" fontId="28" fillId="4" borderId="0" xfId="0" applyNumberFormat="1" applyFont="1" applyFill="1" applyAlignment="1">
      <alignment horizontal="center"/>
    </xf>
    <xf numFmtId="0" fontId="31" fillId="27" borderId="9" xfId="0" applyFont="1" applyFill="1" applyBorder="1" applyAlignment="1" applyProtection="1">
      <alignment horizontal="center" vertical="center"/>
      <protection locked="0"/>
    </xf>
    <xf numFmtId="166" fontId="0" fillId="27" borderId="9" xfId="1" applyFont="1" applyFill="1" applyBorder="1" applyAlignment="1" applyProtection="1">
      <alignment horizontal="right"/>
      <protection locked="0"/>
    </xf>
    <xf numFmtId="166" fontId="0" fillId="27" borderId="9" xfId="1" applyFont="1" applyFill="1" applyBorder="1" applyProtection="1">
      <protection locked="0"/>
    </xf>
    <xf numFmtId="166" fontId="0" fillId="27" borderId="9" xfId="1" applyFont="1" applyFill="1" applyBorder="1" applyAlignment="1" applyProtection="1">
      <alignment horizontal="right" vertical="center"/>
      <protection locked="0"/>
    </xf>
    <xf numFmtId="2" fontId="0" fillId="27" borderId="9" xfId="1" applyNumberFormat="1" applyFont="1" applyFill="1" applyBorder="1" applyProtection="1">
      <protection locked="0"/>
    </xf>
    <xf numFmtId="10" fontId="31" fillId="27" borderId="9" xfId="0" applyNumberFormat="1" applyFont="1" applyFill="1" applyBorder="1" applyProtection="1">
      <protection locked="0"/>
    </xf>
    <xf numFmtId="166" fontId="31" fillId="27" borderId="9" xfId="1" applyFont="1" applyFill="1" applyBorder="1" applyAlignment="1" applyProtection="1">
      <alignment horizontal="right"/>
      <protection locked="0"/>
    </xf>
    <xf numFmtId="10" fontId="31" fillId="27" borderId="8" xfId="12" applyNumberFormat="1" applyFont="1" applyFill="1" applyBorder="1" applyAlignment="1" applyProtection="1">
      <alignment horizontal="right"/>
      <protection locked="0"/>
    </xf>
    <xf numFmtId="10" fontId="0" fillId="27" borderId="9" xfId="12" applyNumberFormat="1" applyFont="1" applyFill="1" applyBorder="1" applyProtection="1">
      <protection locked="0"/>
    </xf>
    <xf numFmtId="0" fontId="91" fillId="4" borderId="0" xfId="0" applyFont="1" applyFill="1" applyAlignment="1">
      <alignment vertical="center"/>
    </xf>
    <xf numFmtId="0" fontId="56" fillId="4" borderId="0" xfId="0" applyFont="1" applyFill="1" applyAlignment="1">
      <alignment vertical="center"/>
    </xf>
    <xf numFmtId="0" fontId="31" fillId="8" borderId="9" xfId="0" applyFont="1" applyFill="1" applyBorder="1" applyAlignment="1">
      <alignment vertical="center"/>
    </xf>
    <xf numFmtId="0" fontId="92" fillId="4" borderId="0" xfId="0" applyFont="1" applyFill="1" applyAlignment="1">
      <alignment vertical="center"/>
    </xf>
    <xf numFmtId="0" fontId="0" fillId="13" borderId="0" xfId="0" applyFill="1" applyAlignment="1">
      <alignment horizontal="left"/>
    </xf>
    <xf numFmtId="0" fontId="0" fillId="15" borderId="9" xfId="0" applyFill="1" applyBorder="1" applyAlignment="1">
      <alignment horizontal="center"/>
    </xf>
    <xf numFmtId="0" fontId="0" fillId="8" borderId="9" xfId="0" applyFill="1" applyBorder="1"/>
    <xf numFmtId="166" fontId="0" fillId="8" borderId="9" xfId="1" applyFont="1" applyFill="1" applyBorder="1" applyProtection="1"/>
    <xf numFmtId="166" fontId="0" fillId="8" borderId="9" xfId="12" applyNumberFormat="1" applyFont="1" applyFill="1" applyBorder="1" applyAlignment="1" applyProtection="1">
      <alignment horizontal="right"/>
    </xf>
    <xf numFmtId="0" fontId="0" fillId="8" borderId="9" xfId="0" applyFill="1" applyBorder="1" applyAlignment="1">
      <alignment horizontal="left"/>
    </xf>
    <xf numFmtId="166" fontId="28" fillId="4" borderId="0" xfId="1" applyFont="1" applyFill="1" applyBorder="1" applyAlignment="1" applyProtection="1">
      <alignment horizontal="center" vertical="center"/>
    </xf>
    <xf numFmtId="0" fontId="28" fillId="4" borderId="0" xfId="0" applyFont="1" applyFill="1" applyAlignment="1">
      <alignment horizontal="center" vertical="center"/>
    </xf>
    <xf numFmtId="0" fontId="28" fillId="4" borderId="5" xfId="0" applyFont="1" applyFill="1" applyBorder="1" applyAlignment="1">
      <alignment horizontal="center" vertical="center"/>
    </xf>
    <xf numFmtId="1" fontId="0" fillId="27" borderId="9" xfId="0" applyNumberFormat="1" applyFill="1" applyBorder="1" applyAlignment="1" applyProtection="1">
      <alignment horizontal="right"/>
      <protection locked="0"/>
    </xf>
    <xf numFmtId="1" fontId="0" fillId="27" borderId="9" xfId="0" applyNumberFormat="1" applyFill="1" applyBorder="1" applyAlignment="1" applyProtection="1">
      <alignment horizontal="right" vertical="center"/>
      <protection locked="0"/>
    </xf>
    <xf numFmtId="166" fontId="0" fillId="6" borderId="9" xfId="0" applyNumberFormat="1" applyFill="1" applyBorder="1"/>
    <xf numFmtId="1" fontId="0" fillId="27" borderId="9" xfId="0" applyNumberFormat="1" applyFill="1" applyBorder="1" applyProtection="1">
      <protection locked="0"/>
    </xf>
    <xf numFmtId="166" fontId="0" fillId="8" borderId="9" xfId="0" applyNumberFormat="1" applyFill="1" applyBorder="1"/>
    <xf numFmtId="166" fontId="31" fillId="6" borderId="10" xfId="0" applyNumberFormat="1" applyFont="1" applyFill="1" applyBorder="1"/>
    <xf numFmtId="166" fontId="93" fillId="16" borderId="10" xfId="0" applyNumberFormat="1" applyFont="1" applyFill="1" applyBorder="1"/>
    <xf numFmtId="10" fontId="28" fillId="8" borderId="9" xfId="12" applyNumberFormat="1" applyFont="1" applyFill="1" applyBorder="1" applyAlignment="1" applyProtection="1">
      <alignment horizontal="right"/>
    </xf>
    <xf numFmtId="0" fontId="34" fillId="8" borderId="9" xfId="0" applyFont="1" applyFill="1" applyBorder="1" applyAlignment="1">
      <alignment horizontal="left" vertical="center"/>
    </xf>
    <xf numFmtId="10" fontId="34" fillId="8" borderId="9" xfId="12" applyNumberFormat="1" applyFont="1" applyFill="1" applyBorder="1" applyAlignment="1" applyProtection="1">
      <alignment horizontal="right" vertical="center"/>
    </xf>
    <xf numFmtId="0" fontId="33" fillId="4" borderId="0" xfId="0" applyFont="1" applyFill="1" applyAlignment="1">
      <alignment horizontal="left" vertical="center"/>
    </xf>
    <xf numFmtId="166" fontId="34" fillId="8" borderId="9" xfId="0" applyNumberFormat="1" applyFont="1" applyFill="1" applyBorder="1"/>
    <xf numFmtId="9" fontId="26" fillId="4" borderId="0" xfId="0" applyNumberFormat="1" applyFont="1" applyFill="1" applyAlignment="1">
      <alignment horizontal="center" vertical="center"/>
    </xf>
    <xf numFmtId="9" fontId="19" fillId="4" borderId="0" xfId="0" applyNumberFormat="1" applyFont="1" applyFill="1" applyAlignment="1">
      <alignment horizontal="left" vertical="center"/>
    </xf>
    <xf numFmtId="9" fontId="19" fillId="4" borderId="0" xfId="0" applyNumberFormat="1" applyFont="1" applyFill="1" applyAlignment="1">
      <alignment horizontal="center" vertical="center"/>
    </xf>
    <xf numFmtId="9" fontId="19" fillId="4" borderId="0" xfId="0" applyNumberFormat="1" applyFont="1" applyFill="1" applyAlignment="1">
      <alignment vertical="center"/>
    </xf>
    <xf numFmtId="0" fontId="29" fillId="4" borderId="0" xfId="0" applyFont="1" applyFill="1"/>
    <xf numFmtId="166" fontId="28" fillId="24" borderId="2" xfId="1" applyFont="1" applyFill="1" applyBorder="1" applyAlignment="1">
      <alignment horizontal="left"/>
    </xf>
    <xf numFmtId="0" fontId="28" fillId="24" borderId="2" xfId="0" applyFont="1" applyFill="1" applyBorder="1" applyAlignment="1">
      <alignment horizontal="center"/>
    </xf>
    <xf numFmtId="166" fontId="28" fillId="28" borderId="9" xfId="1" applyFont="1" applyFill="1" applyBorder="1" applyAlignment="1">
      <alignment horizontal="left"/>
    </xf>
    <xf numFmtId="0" fontId="28" fillId="28" borderId="9" xfId="0" applyFont="1" applyFill="1" applyBorder="1" applyAlignment="1">
      <alignment horizontal="center"/>
    </xf>
    <xf numFmtId="0" fontId="27" fillId="27" borderId="9" xfId="0" applyFont="1" applyFill="1" applyBorder="1" applyAlignment="1">
      <alignment horizontal="center" vertical="center"/>
    </xf>
    <xf numFmtId="166" fontId="27" fillId="27" borderId="9" xfId="1" applyFont="1" applyFill="1" applyBorder="1" applyAlignment="1">
      <alignment horizontal="center" vertical="center"/>
    </xf>
    <xf numFmtId="0" fontId="0" fillId="0" borderId="0" xfId="0" applyAlignment="1">
      <alignment horizontal="center" vertical="center"/>
    </xf>
    <xf numFmtId="174" fontId="0" fillId="0" borderId="0" xfId="0" applyNumberFormat="1" applyAlignment="1">
      <alignment horizontal="center" vertical="center"/>
    </xf>
    <xf numFmtId="0" fontId="28" fillId="0" borderId="0" xfId="0" applyFont="1" applyAlignment="1">
      <alignment horizontal="center" vertical="center"/>
    </xf>
    <xf numFmtId="10" fontId="27" fillId="17" borderId="0" xfId="0" applyNumberFormat="1" applyFont="1" applyFill="1" applyAlignment="1">
      <alignment horizontal="center" vertical="center"/>
    </xf>
    <xf numFmtId="175" fontId="28" fillId="0" borderId="0" xfId="0" applyNumberFormat="1" applyFont="1" applyAlignment="1">
      <alignment horizontal="center" vertical="center"/>
    </xf>
    <xf numFmtId="175" fontId="0" fillId="24" borderId="0" xfId="1" applyNumberFormat="1" applyFont="1" applyFill="1" applyAlignment="1">
      <alignment vertical="center"/>
    </xf>
    <xf numFmtId="166" fontId="0" fillId="0" borderId="0" xfId="1" applyFont="1" applyAlignment="1">
      <alignment vertical="center"/>
    </xf>
    <xf numFmtId="166" fontId="0" fillId="0" borderId="0" xfId="1" applyFont="1" applyFill="1" applyAlignment="1">
      <alignment vertical="center"/>
    </xf>
    <xf numFmtId="166" fontId="0" fillId="0" borderId="0" xfId="0" applyNumberFormat="1" applyAlignment="1">
      <alignment vertical="center"/>
    </xf>
    <xf numFmtId="174" fontId="0" fillId="0" borderId="0" xfId="0" applyNumberFormat="1" applyAlignment="1">
      <alignment vertical="center"/>
    </xf>
    <xf numFmtId="166" fontId="0" fillId="0" borderId="0" xfId="1" applyFont="1" applyAlignment="1">
      <alignment horizontal="right" vertical="center"/>
    </xf>
    <xf numFmtId="175" fontId="0" fillId="0" borderId="0" xfId="0" applyNumberFormat="1" applyAlignment="1">
      <alignment vertical="center"/>
    </xf>
    <xf numFmtId="166" fontId="28" fillId="0" borderId="0" xfId="1" applyFont="1" applyAlignment="1">
      <alignment vertical="center"/>
    </xf>
    <xf numFmtId="166" fontId="28" fillId="0" borderId="0" xfId="1" applyFont="1" applyFill="1" applyAlignment="1">
      <alignment vertical="center"/>
    </xf>
    <xf numFmtId="10" fontId="0" fillId="0" borderId="0" xfId="0" applyNumberFormat="1" applyAlignment="1">
      <alignment vertical="center"/>
    </xf>
    <xf numFmtId="10" fontId="27" fillId="17" borderId="0" xfId="0" applyNumberFormat="1" applyFont="1" applyFill="1" applyAlignment="1">
      <alignment horizontal="center" vertical="center" wrapText="1"/>
    </xf>
    <xf numFmtId="10" fontId="0" fillId="0" borderId="9" xfId="12" applyNumberFormat="1" applyFont="1" applyBorder="1" applyAlignment="1">
      <alignment horizontal="center" vertical="center"/>
    </xf>
    <xf numFmtId="0" fontId="0" fillId="0" borderId="5" xfId="0" applyBorder="1" applyAlignment="1">
      <alignment vertical="center"/>
    </xf>
    <xf numFmtId="10" fontId="0" fillId="0" borderId="9" xfId="12" applyNumberFormat="1" applyFont="1" applyBorder="1" applyAlignment="1">
      <alignment horizontal="right" vertical="center"/>
    </xf>
    <xf numFmtId="166" fontId="0" fillId="0" borderId="9" xfId="1" applyFont="1" applyBorder="1" applyAlignment="1">
      <alignment vertical="center"/>
    </xf>
    <xf numFmtId="10" fontId="28" fillId="0" borderId="9" xfId="12" applyNumberFormat="1" applyFont="1" applyBorder="1" applyAlignment="1">
      <alignment horizontal="right" vertical="center"/>
    </xf>
    <xf numFmtId="166" fontId="28" fillId="0" borderId="9" xfId="1" applyFont="1" applyBorder="1" applyAlignment="1">
      <alignment vertical="center"/>
    </xf>
    <xf numFmtId="9" fontId="0" fillId="0" borderId="0" xfId="12" applyFont="1" applyAlignment="1">
      <alignment vertical="center"/>
    </xf>
    <xf numFmtId="0" fontId="57" fillId="2" borderId="0" xfId="0" applyFont="1" applyFill="1" applyAlignment="1">
      <alignment horizontal="center" shrinkToFit="1"/>
    </xf>
    <xf numFmtId="0" fontId="76" fillId="2" borderId="0" xfId="0" applyFont="1" applyFill="1" applyAlignment="1">
      <alignment horizontal="center" shrinkToFit="1"/>
    </xf>
    <xf numFmtId="0" fontId="78" fillId="19" borderId="0" xfId="0" applyFont="1" applyFill="1" applyAlignment="1">
      <alignment horizontal="center" vertical="center" shrinkToFit="1"/>
    </xf>
    <xf numFmtId="0" fontId="63" fillId="19" borderId="0" xfId="0" applyFont="1" applyFill="1" applyAlignment="1">
      <alignment horizontal="center" vertical="center" shrinkToFit="1"/>
    </xf>
    <xf numFmtId="0" fontId="74" fillId="3" borderId="0" xfId="0" applyFont="1" applyFill="1" applyAlignment="1">
      <alignment horizontal="center" vertical="center" shrinkToFit="1"/>
    </xf>
    <xf numFmtId="9" fontId="58" fillId="2" borderId="0" xfId="12" applyFont="1" applyFill="1" applyAlignment="1">
      <alignment horizontal="center"/>
    </xf>
    <xf numFmtId="9" fontId="77" fillId="2" borderId="0" xfId="12" applyFont="1" applyFill="1" applyAlignment="1">
      <alignment horizontal="center"/>
    </xf>
    <xf numFmtId="9" fontId="79" fillId="19" borderId="0" xfId="12" applyFont="1" applyFill="1" applyBorder="1" applyAlignment="1">
      <alignment horizontal="center" vertical="center"/>
    </xf>
    <xf numFmtId="9" fontId="64" fillId="19" borderId="0" xfId="12" applyFont="1" applyFill="1" applyBorder="1" applyAlignment="1">
      <alignment horizontal="center" vertical="center"/>
    </xf>
    <xf numFmtId="9" fontId="64" fillId="3" borderId="0" xfId="12" applyFont="1" applyFill="1" applyAlignment="1">
      <alignment horizontal="center" vertical="center"/>
    </xf>
    <xf numFmtId="0" fontId="96" fillId="4" borderId="5" xfId="0" applyFont="1" applyFill="1" applyBorder="1" applyAlignment="1">
      <alignment horizontal="center" vertical="center" wrapText="1"/>
    </xf>
    <xf numFmtId="0" fontId="96" fillId="4" borderId="0" xfId="0" applyFont="1" applyFill="1" applyAlignment="1">
      <alignment horizontal="left" vertical="center" shrinkToFit="1"/>
    </xf>
    <xf numFmtId="0" fontId="96" fillId="4" borderId="0" xfId="0" applyFont="1" applyFill="1" applyAlignment="1">
      <alignment horizontal="center" vertical="center" wrapText="1"/>
    </xf>
    <xf numFmtId="0" fontId="96" fillId="4" borderId="0" xfId="0" applyFont="1" applyFill="1" applyAlignment="1">
      <alignment horizontal="center" vertical="center" shrinkToFit="1"/>
    </xf>
    <xf numFmtId="0" fontId="96" fillId="4" borderId="0" xfId="0" applyFont="1" applyFill="1" applyAlignment="1">
      <alignment horizontal="left" vertical="center" wrapText="1"/>
    </xf>
    <xf numFmtId="164" fontId="96" fillId="4" borderId="0" xfId="0" applyNumberFormat="1" applyFont="1" applyFill="1" applyAlignment="1">
      <alignment horizontal="left" vertical="center" wrapText="1"/>
    </xf>
    <xf numFmtId="9" fontId="101" fillId="4" borderId="0" xfId="12" applyFont="1" applyFill="1" applyBorder="1" applyAlignment="1">
      <alignment horizontal="center" vertical="center" wrapText="1"/>
    </xf>
    <xf numFmtId="166" fontId="101" fillId="4" borderId="0" xfId="1" applyFont="1" applyFill="1" applyBorder="1" applyAlignment="1">
      <alignment horizontal="left" vertical="center" wrapText="1"/>
    </xf>
    <xf numFmtId="166" fontId="96" fillId="4" borderId="0" xfId="1" applyFont="1" applyFill="1" applyBorder="1" applyAlignment="1">
      <alignment horizontal="left" vertical="center" wrapText="1"/>
    </xf>
    <xf numFmtId="166" fontId="28" fillId="4" borderId="0" xfId="0" applyNumberFormat="1" applyFont="1" applyFill="1" applyAlignment="1">
      <alignment horizontal="left"/>
    </xf>
    <xf numFmtId="166" fontId="28" fillId="4" borderId="0" xfId="0" applyNumberFormat="1" applyFont="1" applyFill="1"/>
    <xf numFmtId="167" fontId="111" fillId="4" borderId="0" xfId="0" applyNumberFormat="1" applyFont="1" applyFill="1" applyAlignment="1" applyProtection="1">
      <alignment horizontal="left" vertical="center" wrapText="1"/>
      <protection locked="0"/>
    </xf>
    <xf numFmtId="0" fontId="112" fillId="2" borderId="0" xfId="0" applyFont="1" applyFill="1" applyAlignment="1">
      <alignment horizontal="left" vertical="center"/>
    </xf>
    <xf numFmtId="0" fontId="113" fillId="2" borderId="27" xfId="0" applyFont="1" applyFill="1" applyBorder="1" applyAlignment="1">
      <alignment horizontal="center" vertical="center"/>
    </xf>
    <xf numFmtId="0" fontId="113" fillId="2" borderId="19" xfId="0" applyFont="1" applyFill="1" applyBorder="1" applyAlignment="1">
      <alignment horizontal="center" vertical="center" shrinkToFit="1"/>
    </xf>
    <xf numFmtId="0" fontId="113" fillId="19" borderId="19" xfId="0" applyFont="1" applyFill="1" applyBorder="1" applyAlignment="1">
      <alignment horizontal="center" vertical="center" wrapText="1"/>
    </xf>
    <xf numFmtId="0" fontId="113" fillId="19" borderId="19" xfId="0" applyFont="1" applyFill="1" applyBorder="1" applyAlignment="1">
      <alignment horizontal="center" vertical="center" shrinkToFit="1"/>
    </xf>
    <xf numFmtId="0" fontId="113" fillId="19" borderId="19" xfId="0" applyFont="1" applyFill="1" applyBorder="1" applyAlignment="1">
      <alignment horizontal="center" vertical="center"/>
    </xf>
    <xf numFmtId="164" fontId="113" fillId="19" borderId="19" xfId="0" applyNumberFormat="1" applyFont="1" applyFill="1" applyBorder="1" applyAlignment="1">
      <alignment horizontal="center" vertical="center"/>
    </xf>
    <xf numFmtId="9" fontId="113" fillId="19" borderId="19" xfId="12" applyFont="1" applyFill="1" applyBorder="1" applyAlignment="1">
      <alignment horizontal="center" vertical="center"/>
    </xf>
    <xf numFmtId="166" fontId="113" fillId="19" borderId="19" xfId="1" applyFont="1" applyFill="1" applyBorder="1" applyAlignment="1">
      <alignment horizontal="center" vertical="center"/>
    </xf>
    <xf numFmtId="0" fontId="113" fillId="19" borderId="25" xfId="0" applyFont="1" applyFill="1" applyBorder="1" applyAlignment="1">
      <alignment horizontal="center" vertical="center"/>
    </xf>
    <xf numFmtId="0" fontId="114" fillId="2" borderId="1" xfId="0" applyFont="1" applyFill="1" applyBorder="1" applyAlignment="1">
      <alignment horizontal="center" vertical="center" shrinkToFit="1"/>
    </xf>
    <xf numFmtId="0" fontId="114" fillId="19" borderId="1" xfId="0" applyFont="1" applyFill="1" applyBorder="1" applyAlignment="1">
      <alignment horizontal="center" vertical="center" wrapText="1"/>
    </xf>
    <xf numFmtId="0" fontId="114" fillId="19" borderId="1" xfId="0" applyFont="1" applyFill="1" applyBorder="1" applyAlignment="1">
      <alignment horizontal="center" vertical="center" shrinkToFit="1"/>
    </xf>
    <xf numFmtId="0" fontId="86" fillId="19" borderId="1" xfId="0" applyFont="1" applyFill="1" applyBorder="1" applyAlignment="1">
      <alignment horizontal="center" vertical="center"/>
    </xf>
    <xf numFmtId="164" fontId="86" fillId="19" borderId="1" xfId="0" applyNumberFormat="1" applyFont="1" applyFill="1" applyBorder="1" applyAlignment="1">
      <alignment horizontal="center" vertical="center"/>
    </xf>
    <xf numFmtId="0" fontId="28" fillId="4" borderId="9" xfId="0" applyFont="1" applyFill="1" applyBorder="1" applyAlignment="1">
      <alignment horizontal="center" wrapText="1"/>
    </xf>
    <xf numFmtId="0" fontId="76" fillId="2" borderId="0" xfId="0" applyFont="1" applyFill="1" applyAlignment="1">
      <alignment horizontal="center" vertical="center"/>
    </xf>
    <xf numFmtId="0" fontId="114" fillId="2" borderId="11" xfId="0" applyFont="1" applyFill="1" applyBorder="1" applyAlignment="1">
      <alignment horizontal="center" vertical="center" shrinkToFit="1"/>
    </xf>
    <xf numFmtId="169" fontId="120" fillId="0" borderId="12" xfId="69" applyFont="1" applyBorder="1"/>
    <xf numFmtId="169" fontId="120" fillId="0" borderId="4" xfId="69" applyFont="1" applyBorder="1" applyAlignment="1">
      <alignment horizontal="center" shrinkToFit="1"/>
    </xf>
    <xf numFmtId="169" fontId="120" fillId="0" borderId="4" xfId="69" applyFont="1" applyBorder="1" applyAlignment="1">
      <alignment vertical="top"/>
    </xf>
    <xf numFmtId="169" fontId="120" fillId="0" borderId="0" xfId="69" applyFont="1"/>
    <xf numFmtId="169" fontId="120" fillId="4" borderId="0" xfId="69" applyFont="1" applyFill="1"/>
    <xf numFmtId="169" fontId="122" fillId="2" borderId="5" xfId="69" applyFont="1" applyFill="1" applyBorder="1"/>
    <xf numFmtId="169" fontId="122" fillId="2" borderId="0" xfId="69" applyFont="1" applyFill="1" applyAlignment="1">
      <alignment horizontal="center" shrinkToFit="1"/>
    </xf>
    <xf numFmtId="169" fontId="123" fillId="3" borderId="0" xfId="69" applyFont="1" applyFill="1" applyAlignment="1">
      <alignment horizontal="right" vertical="top" wrapText="1"/>
    </xf>
    <xf numFmtId="169" fontId="125" fillId="3" borderId="0" xfId="69" applyFont="1" applyFill="1" applyAlignment="1">
      <alignment horizontal="right" vertical="center" wrapText="1"/>
    </xf>
    <xf numFmtId="169" fontId="122" fillId="2" borderId="0" xfId="69" applyFont="1" applyFill="1"/>
    <xf numFmtId="169" fontId="125" fillId="3" borderId="0" xfId="69" applyFont="1" applyFill="1" applyAlignment="1">
      <alignment horizontal="right" vertical="top"/>
    </xf>
    <xf numFmtId="169" fontId="122" fillId="2" borderId="29" xfId="69" applyFont="1" applyFill="1" applyBorder="1"/>
    <xf numFmtId="169" fontId="122" fillId="2" borderId="1" xfId="69" applyFont="1" applyFill="1" applyBorder="1" applyAlignment="1">
      <alignment horizontal="center" shrinkToFit="1"/>
    </xf>
    <xf numFmtId="169" fontId="126" fillId="3" borderId="1" xfId="29" applyNumberFormat="1" applyFont="1" applyFill="1" applyBorder="1" applyAlignment="1" applyProtection="1">
      <alignment horizontal="right" vertical="top"/>
    </xf>
    <xf numFmtId="169" fontId="128" fillId="23" borderId="29" xfId="69" applyFont="1" applyFill="1" applyBorder="1" applyAlignment="1">
      <alignment horizontal="center" vertical="center"/>
    </xf>
    <xf numFmtId="169" fontId="128" fillId="23" borderId="0" xfId="69" applyFont="1" applyFill="1" applyAlignment="1">
      <alignment vertical="center"/>
    </xf>
    <xf numFmtId="169" fontId="122" fillId="0" borderId="0" xfId="69" applyFont="1" applyAlignment="1">
      <alignment horizontal="center"/>
    </xf>
    <xf numFmtId="169" fontId="122" fillId="2" borderId="0" xfId="69" applyFont="1" applyFill="1" applyAlignment="1">
      <alignment horizontal="center"/>
    </xf>
    <xf numFmtId="169" fontId="128" fillId="31" borderId="12" xfId="69" applyFont="1" applyFill="1" applyBorder="1" applyAlignment="1">
      <alignment vertical="center"/>
    </xf>
    <xf numFmtId="169" fontId="128" fillId="31" borderId="3" xfId="69" applyFont="1" applyFill="1" applyBorder="1" applyAlignment="1">
      <alignment horizontal="center" vertical="center" shrinkToFit="1"/>
    </xf>
    <xf numFmtId="169" fontId="128" fillId="31" borderId="12" xfId="69" applyFont="1" applyFill="1" applyBorder="1" applyAlignment="1">
      <alignment vertical="center" wrapText="1"/>
    </xf>
    <xf numFmtId="166" fontId="128" fillId="31" borderId="4" xfId="1" applyFont="1" applyFill="1" applyBorder="1" applyAlignment="1">
      <alignment vertical="center" wrapText="1"/>
    </xf>
    <xf numFmtId="169" fontId="128" fillId="31" borderId="3" xfId="69" applyFont="1" applyFill="1" applyBorder="1" applyAlignment="1">
      <alignment vertical="center" wrapText="1"/>
    </xf>
    <xf numFmtId="169" fontId="122" fillId="4" borderId="0" xfId="69" applyFont="1" applyFill="1" applyAlignment="1">
      <alignment horizontal="center"/>
    </xf>
    <xf numFmtId="169" fontId="128" fillId="31" borderId="29" xfId="69" applyFont="1" applyFill="1" applyBorder="1" applyAlignment="1">
      <alignment horizontal="left" vertical="center"/>
    </xf>
    <xf numFmtId="169" fontId="128" fillId="31" borderId="7" xfId="69" applyFont="1" applyFill="1" applyBorder="1" applyAlignment="1">
      <alignment horizontal="center" vertical="center" shrinkToFit="1"/>
    </xf>
    <xf numFmtId="169" fontId="128" fillId="31" borderId="29" xfId="69" applyFont="1" applyFill="1" applyBorder="1" applyAlignment="1">
      <alignment vertical="center" wrapText="1"/>
    </xf>
    <xf numFmtId="166" fontId="128" fillId="31" borderId="1" xfId="1" applyFont="1" applyFill="1" applyBorder="1" applyAlignment="1">
      <alignment vertical="center" wrapText="1"/>
    </xf>
    <xf numFmtId="169" fontId="128" fillId="31" borderId="7" xfId="69" applyFont="1" applyFill="1" applyBorder="1" applyAlignment="1">
      <alignment vertical="center" wrapText="1"/>
    </xf>
    <xf numFmtId="169" fontId="120" fillId="0" borderId="0" xfId="69" applyFont="1" applyAlignment="1">
      <alignment horizontal="center"/>
    </xf>
    <xf numFmtId="169" fontId="120" fillId="4" borderId="0" xfId="69" applyFont="1" applyFill="1" applyAlignment="1">
      <alignment horizontal="center"/>
    </xf>
    <xf numFmtId="169" fontId="120" fillId="6" borderId="0" xfId="69" applyFont="1" applyFill="1" applyAlignment="1">
      <alignment horizontal="center"/>
    </xf>
    <xf numFmtId="169" fontId="130" fillId="32" borderId="6" xfId="69" applyFont="1" applyFill="1" applyBorder="1" applyAlignment="1">
      <alignment horizontal="center" vertical="center"/>
    </xf>
    <xf numFmtId="169" fontId="130" fillId="32" borderId="6" xfId="69" applyFont="1" applyFill="1" applyBorder="1" applyAlignment="1">
      <alignment horizontal="center" vertical="center" shrinkToFit="1"/>
    </xf>
    <xf numFmtId="168" fontId="130" fillId="32" borderId="9" xfId="1" applyNumberFormat="1" applyFont="1" applyFill="1" applyBorder="1" applyAlignment="1" applyProtection="1">
      <alignment horizontal="center" vertical="center"/>
    </xf>
    <xf numFmtId="166" fontId="130" fillId="32" borderId="29" xfId="1" applyFont="1" applyFill="1" applyBorder="1" applyAlignment="1">
      <alignment horizontal="center" vertical="center"/>
    </xf>
    <xf numFmtId="166" fontId="130" fillId="32" borderId="6" xfId="1" applyFont="1" applyFill="1" applyBorder="1" applyAlignment="1">
      <alignment horizontal="center" vertical="center"/>
    </xf>
    <xf numFmtId="169" fontId="131" fillId="3" borderId="0" xfId="69" applyFont="1" applyFill="1" applyAlignment="1">
      <alignment horizontal="center" vertical="center" wrapText="1"/>
    </xf>
    <xf numFmtId="169" fontId="131" fillId="19" borderId="0" xfId="69" applyFont="1" applyFill="1" applyAlignment="1">
      <alignment horizontal="center" vertical="center" wrapText="1"/>
    </xf>
    <xf numFmtId="169" fontId="132" fillId="33" borderId="8" xfId="69" applyFont="1" applyFill="1" applyBorder="1"/>
    <xf numFmtId="169" fontId="132" fillId="33" borderId="9" xfId="69" applyFont="1" applyFill="1" applyBorder="1" applyAlignment="1">
      <alignment horizontal="center" vertical="center" shrinkToFit="1"/>
    </xf>
    <xf numFmtId="169" fontId="132" fillId="33" borderId="11" xfId="69" applyFont="1" applyFill="1" applyBorder="1" applyAlignment="1">
      <alignment horizontal="center" vertical="top"/>
    </xf>
    <xf numFmtId="169" fontId="132" fillId="33" borderId="8" xfId="69" applyFont="1" applyFill="1" applyBorder="1" applyAlignment="1">
      <alignment horizontal="center" vertical="center" shrinkToFit="1"/>
    </xf>
    <xf numFmtId="166" fontId="133" fillId="33" borderId="9" xfId="1" applyFont="1" applyFill="1" applyBorder="1" applyAlignment="1">
      <alignment horizontal="left" vertical="center" shrinkToFit="1"/>
    </xf>
    <xf numFmtId="166" fontId="134" fillId="33" borderId="9" xfId="1" applyFont="1" applyFill="1" applyBorder="1" applyAlignment="1">
      <alignment horizontal="left" vertical="center" shrinkToFit="1"/>
    </xf>
    <xf numFmtId="169" fontId="135" fillId="4" borderId="5" xfId="69" applyFont="1" applyFill="1" applyBorder="1"/>
    <xf numFmtId="169" fontId="120" fillId="0" borderId="30" xfId="69" applyFont="1" applyBorder="1" applyAlignment="1">
      <alignment horizontal="center" vertical="center" shrinkToFit="1"/>
    </xf>
    <xf numFmtId="169" fontId="120" fillId="0" borderId="2" xfId="69" applyFont="1" applyBorder="1" applyAlignment="1">
      <alignment horizontal="center" vertical="top"/>
    </xf>
    <xf numFmtId="169" fontId="120" fillId="0" borderId="5" xfId="69" applyFont="1" applyBorder="1" applyAlignment="1">
      <alignment horizontal="center" vertical="center" shrinkToFit="1"/>
    </xf>
    <xf numFmtId="166" fontId="120" fillId="0" borderId="30" xfId="1" applyFont="1" applyFill="1" applyBorder="1" applyAlignment="1">
      <alignment horizontal="left" vertical="center" shrinkToFit="1"/>
    </xf>
    <xf numFmtId="166" fontId="120" fillId="0" borderId="30" xfId="1" applyFont="1" applyFill="1" applyBorder="1" applyAlignment="1">
      <alignment horizontal="center" vertical="center" shrinkToFit="1"/>
    </xf>
    <xf numFmtId="169" fontId="120" fillId="0" borderId="30" xfId="69" applyFont="1" applyBorder="1" applyAlignment="1">
      <alignment horizontal="center" vertical="top"/>
    </xf>
    <xf numFmtId="177" fontId="120" fillId="0" borderId="30" xfId="69" applyNumberFormat="1" applyFont="1" applyBorder="1" applyAlignment="1">
      <alignment horizontal="center" vertical="center" shrinkToFit="1"/>
    </xf>
    <xf numFmtId="169" fontId="120" fillId="0" borderId="30" xfId="69" applyFont="1" applyBorder="1" applyAlignment="1">
      <alignment horizontal="left" vertical="top"/>
    </xf>
    <xf numFmtId="169" fontId="120" fillId="4" borderId="30" xfId="69" applyFont="1" applyFill="1" applyBorder="1" applyAlignment="1">
      <alignment horizontal="center" vertical="center" shrinkToFit="1"/>
    </xf>
    <xf numFmtId="166" fontId="133" fillId="0" borderId="30" xfId="1" applyFont="1" applyFill="1" applyBorder="1" applyAlignment="1">
      <alignment horizontal="left" vertical="center" shrinkToFit="1"/>
    </xf>
    <xf numFmtId="166" fontId="134" fillId="0" borderId="30" xfId="1" applyFont="1" applyFill="1" applyBorder="1" applyAlignment="1">
      <alignment horizontal="left" vertical="center" shrinkToFit="1"/>
    </xf>
    <xf numFmtId="169" fontId="120" fillId="4" borderId="6" xfId="69" applyFont="1" applyFill="1" applyBorder="1" applyAlignment="1">
      <alignment horizontal="center" vertical="center" shrinkToFit="1"/>
    </xf>
    <xf numFmtId="169" fontId="136" fillId="4" borderId="0" xfId="69" applyFont="1" applyFill="1" applyAlignment="1">
      <alignment horizontal="center" vertical="top"/>
    </xf>
    <xf numFmtId="169" fontId="120" fillId="4" borderId="5" xfId="69" applyFont="1" applyFill="1" applyBorder="1" applyAlignment="1">
      <alignment horizontal="center" vertical="center" shrinkToFit="1"/>
    </xf>
    <xf numFmtId="166" fontId="133" fillId="4" borderId="30" xfId="1" applyFont="1" applyFill="1" applyBorder="1" applyAlignment="1">
      <alignment horizontal="left" vertical="center" shrinkToFit="1"/>
    </xf>
    <xf numFmtId="166" fontId="134" fillId="4" borderId="30" xfId="1" applyFont="1" applyFill="1" applyBorder="1" applyAlignment="1">
      <alignment horizontal="left" vertical="center" shrinkToFit="1"/>
    </xf>
    <xf numFmtId="177" fontId="120" fillId="0" borderId="2" xfId="69" applyNumberFormat="1" applyFont="1" applyBorder="1" applyAlignment="1">
      <alignment horizontal="center" vertical="center" shrinkToFit="1"/>
    </xf>
    <xf numFmtId="166" fontId="120" fillId="0" borderId="5" xfId="1" applyFont="1" applyFill="1" applyBorder="1"/>
    <xf numFmtId="166" fontId="137" fillId="0" borderId="5" xfId="1" applyFont="1" applyFill="1" applyBorder="1"/>
    <xf numFmtId="169" fontId="128" fillId="34" borderId="12" xfId="69" applyFont="1" applyFill="1" applyBorder="1" applyAlignment="1">
      <alignment vertical="center"/>
    </xf>
    <xf numFmtId="169" fontId="128" fillId="34" borderId="3" xfId="69" applyFont="1" applyFill="1" applyBorder="1" applyAlignment="1">
      <alignment horizontal="center" vertical="center" shrinkToFit="1"/>
    </xf>
    <xf numFmtId="169" fontId="129" fillId="34" borderId="4" xfId="69" applyFont="1" applyFill="1" applyBorder="1" applyAlignment="1">
      <alignment horizontal="center" vertical="center"/>
    </xf>
    <xf numFmtId="166" fontId="133" fillId="34" borderId="4" xfId="1" applyFont="1" applyFill="1" applyBorder="1" applyAlignment="1">
      <alignment horizontal="left" vertical="center"/>
    </xf>
    <xf numFmtId="166" fontId="134" fillId="34" borderId="3" xfId="1" applyFont="1" applyFill="1" applyBorder="1" applyAlignment="1">
      <alignment horizontal="left" vertical="center"/>
    </xf>
    <xf numFmtId="169" fontId="128" fillId="34" borderId="29" xfId="69" applyFont="1" applyFill="1" applyBorder="1" applyAlignment="1">
      <alignment horizontal="left" vertical="center"/>
    </xf>
    <xf numFmtId="169" fontId="128" fillId="34" borderId="7" xfId="69" applyFont="1" applyFill="1" applyBorder="1" applyAlignment="1">
      <alignment horizontal="center" vertical="center" shrinkToFit="1"/>
    </xf>
    <xf numFmtId="166" fontId="133" fillId="34" borderId="1" xfId="1" applyFont="1" applyFill="1" applyBorder="1" applyAlignment="1">
      <alignment horizontal="left" vertical="center"/>
    </xf>
    <xf numFmtId="166" fontId="134" fillId="34" borderId="7" xfId="1" applyFont="1" applyFill="1" applyBorder="1" applyAlignment="1">
      <alignment horizontal="left" vertical="center"/>
    </xf>
    <xf numFmtId="169" fontId="120" fillId="4" borderId="2" xfId="69" applyFont="1" applyFill="1" applyBorder="1" applyAlignment="1">
      <alignment horizontal="center" vertical="top"/>
    </xf>
    <xf numFmtId="166" fontId="120" fillId="4" borderId="30" xfId="1" applyFont="1" applyFill="1" applyBorder="1" applyAlignment="1">
      <alignment horizontal="left" vertical="center" shrinkToFit="1"/>
    </xf>
    <xf numFmtId="169" fontId="120" fillId="4" borderId="30" xfId="69" applyFont="1" applyFill="1" applyBorder="1" applyAlignment="1">
      <alignment horizontal="center" vertical="top"/>
    </xf>
    <xf numFmtId="169" fontId="120" fillId="4" borderId="0" xfId="69" applyFont="1" applyFill="1" applyAlignment="1">
      <alignment vertical="top"/>
    </xf>
    <xf numFmtId="169" fontId="128" fillId="35" borderId="8" xfId="69" applyFont="1" applyFill="1" applyBorder="1" applyAlignment="1">
      <alignment vertical="center"/>
    </xf>
    <xf numFmtId="169" fontId="137" fillId="35" borderId="9" xfId="69" applyFont="1" applyFill="1" applyBorder="1" applyAlignment="1">
      <alignment horizontal="center" vertical="center" shrinkToFit="1"/>
    </xf>
    <xf numFmtId="169" fontId="137" fillId="35" borderId="8" xfId="69" applyFont="1" applyFill="1" applyBorder="1" applyAlignment="1">
      <alignment vertical="center" shrinkToFit="1"/>
    </xf>
    <xf numFmtId="166" fontId="133" fillId="35" borderId="9" xfId="1" applyFont="1" applyFill="1" applyBorder="1" applyAlignment="1">
      <alignment horizontal="left" vertical="center" shrinkToFit="1"/>
    </xf>
    <xf numFmtId="166" fontId="134" fillId="35" borderId="9" xfId="1" applyFont="1" applyFill="1" applyBorder="1" applyAlignment="1">
      <alignment horizontal="left" vertical="center" shrinkToFit="1"/>
    </xf>
    <xf numFmtId="169" fontId="137" fillId="4" borderId="30" xfId="69" applyFont="1" applyFill="1" applyBorder="1" applyAlignment="1">
      <alignment horizontal="center" vertical="top"/>
    </xf>
    <xf numFmtId="169" fontId="132" fillId="33" borderId="9" xfId="69" applyFont="1" applyFill="1" applyBorder="1"/>
    <xf numFmtId="169" fontId="132" fillId="33" borderId="11" xfId="69" applyFont="1" applyFill="1" applyBorder="1" applyAlignment="1">
      <alignment horizontal="center" vertical="center" shrinkToFit="1"/>
    </xf>
    <xf numFmtId="169" fontId="132" fillId="33" borderId="9" xfId="69" applyFont="1" applyFill="1" applyBorder="1" applyAlignment="1">
      <alignment horizontal="center" vertical="top"/>
    </xf>
    <xf numFmtId="166" fontId="138" fillId="33" borderId="10" xfId="1" applyFont="1" applyFill="1" applyBorder="1" applyAlignment="1">
      <alignment horizontal="left" vertical="center" shrinkToFit="1"/>
    </xf>
    <xf numFmtId="169" fontId="131" fillId="4" borderId="30" xfId="30" applyFont="1" applyFill="1" applyBorder="1"/>
    <xf numFmtId="169" fontId="122" fillId="0" borderId="0" xfId="70" applyFont="1" applyAlignment="1">
      <alignment horizontal="center" shrinkToFit="1"/>
    </xf>
    <xf numFmtId="169" fontId="122" fillId="4" borderId="30" xfId="70" applyFont="1" applyFill="1" applyBorder="1" applyAlignment="1">
      <alignment horizontal="center" wrapText="1"/>
    </xf>
    <xf numFmtId="3" fontId="122" fillId="4" borderId="0" xfId="71" applyNumberFormat="1" applyFont="1" applyFill="1" applyAlignment="1">
      <alignment horizontal="center" vertical="center" wrapText="1"/>
    </xf>
    <xf numFmtId="166" fontId="120" fillId="0" borderId="13" xfId="1" applyFont="1" applyFill="1" applyBorder="1" applyAlignment="1">
      <alignment horizontal="center" vertical="center" shrinkToFit="1"/>
    </xf>
    <xf numFmtId="169" fontId="122" fillId="4" borderId="0" xfId="71" applyFont="1" applyFill="1" applyAlignment="1">
      <alignment wrapText="1"/>
    </xf>
    <xf numFmtId="178" fontId="122" fillId="4" borderId="0" xfId="71" applyNumberFormat="1" applyFont="1" applyFill="1" applyAlignment="1">
      <alignment horizontal="right" vertical="center" wrapText="1"/>
    </xf>
    <xf numFmtId="4" fontId="122" fillId="4" borderId="0" xfId="71" applyNumberFormat="1" applyFont="1" applyFill="1" applyAlignment="1">
      <alignment horizontal="right" wrapText="1"/>
    </xf>
    <xf numFmtId="169" fontId="131" fillId="4" borderId="0" xfId="30" applyFont="1" applyFill="1"/>
    <xf numFmtId="169" fontId="122" fillId="4" borderId="0" xfId="70" applyFont="1" applyFill="1" applyAlignment="1">
      <alignment horizontal="center" shrinkToFit="1"/>
    </xf>
    <xf numFmtId="166" fontId="133" fillId="4" borderId="30" xfId="1" applyFont="1" applyFill="1" applyBorder="1" applyAlignment="1">
      <alignment horizontal="left" vertical="center" wrapText="1"/>
    </xf>
    <xf numFmtId="166" fontId="138" fillId="4" borderId="13" xfId="1" applyFont="1" applyFill="1" applyBorder="1" applyAlignment="1">
      <alignment horizontal="left" vertical="center" wrapText="1"/>
    </xf>
    <xf numFmtId="169" fontId="122" fillId="4" borderId="30" xfId="70" applyFont="1" applyFill="1" applyBorder="1" applyAlignment="1">
      <alignment wrapText="1"/>
    </xf>
    <xf numFmtId="178" fontId="138" fillId="4" borderId="13" xfId="71" applyNumberFormat="1" applyFont="1" applyFill="1" applyBorder="1" applyAlignment="1">
      <alignment horizontal="left" vertical="center" wrapText="1"/>
    </xf>
    <xf numFmtId="166" fontId="133" fillId="4" borderId="6" xfId="1" applyFont="1" applyFill="1" applyBorder="1" applyAlignment="1">
      <alignment horizontal="left" vertical="center" wrapText="1"/>
    </xf>
    <xf numFmtId="169" fontId="132" fillId="33" borderId="4" xfId="69" applyFont="1" applyFill="1" applyBorder="1" applyAlignment="1">
      <alignment horizontal="center" vertical="top"/>
    </xf>
    <xf numFmtId="166" fontId="138" fillId="33" borderId="9" xfId="1" applyFont="1" applyFill="1" applyBorder="1" applyAlignment="1">
      <alignment horizontal="left" vertical="center" shrinkToFit="1"/>
    </xf>
    <xf numFmtId="169" fontId="135" fillId="0" borderId="5" xfId="69" applyFont="1" applyBorder="1"/>
    <xf numFmtId="169" fontId="120" fillId="0" borderId="2" xfId="69" applyFont="1" applyBorder="1" applyAlignment="1">
      <alignment horizontal="center" vertical="top" wrapText="1"/>
    </xf>
    <xf numFmtId="169" fontId="120" fillId="0" borderId="0" xfId="69" applyFont="1" applyAlignment="1">
      <alignment horizontal="center" vertical="center" shrinkToFit="1"/>
    </xf>
    <xf numFmtId="166" fontId="120" fillId="4" borderId="30" xfId="1" applyFont="1" applyFill="1" applyBorder="1" applyAlignment="1">
      <alignment horizontal="left"/>
    </xf>
    <xf numFmtId="169" fontId="120" fillId="0" borderId="30" xfId="69" applyFont="1" applyBorder="1" applyAlignment="1">
      <alignment horizontal="center" vertical="top" wrapText="1"/>
    </xf>
    <xf numFmtId="166" fontId="133" fillId="0" borderId="30" xfId="1" applyFont="1" applyFill="1" applyBorder="1" applyAlignment="1">
      <alignment horizontal="left"/>
    </xf>
    <xf numFmtId="166" fontId="138" fillId="0" borderId="30" xfId="1" applyFont="1" applyFill="1" applyBorder="1" applyAlignment="1">
      <alignment horizontal="left"/>
    </xf>
    <xf numFmtId="166" fontId="140" fillId="0" borderId="5" xfId="1" applyFont="1" applyFill="1" applyBorder="1" applyAlignment="1">
      <alignment horizontal="left"/>
    </xf>
    <xf numFmtId="166" fontId="138" fillId="4" borderId="30" xfId="1" applyFont="1" applyFill="1" applyBorder="1" applyAlignment="1">
      <alignment horizontal="left"/>
    </xf>
    <xf numFmtId="169" fontId="120" fillId="0" borderId="30" xfId="69" applyFont="1" applyBorder="1" applyAlignment="1">
      <alignment vertical="top" wrapText="1"/>
    </xf>
    <xf numFmtId="166" fontId="120" fillId="0" borderId="30" xfId="1" applyFont="1" applyFill="1" applyBorder="1" applyAlignment="1">
      <alignment vertical="center"/>
    </xf>
    <xf numFmtId="166" fontId="120" fillId="0" borderId="6" xfId="1" applyFont="1" applyFill="1" applyBorder="1" applyAlignment="1">
      <alignment vertical="center"/>
    </xf>
    <xf numFmtId="166" fontId="134" fillId="4" borderId="30" xfId="1" applyFont="1" applyFill="1" applyBorder="1" applyAlignment="1">
      <alignment horizontal="left"/>
    </xf>
    <xf numFmtId="169" fontId="128" fillId="36" borderId="29" xfId="69" applyFont="1" applyFill="1" applyBorder="1" applyAlignment="1">
      <alignment vertical="center"/>
    </xf>
    <xf numFmtId="166" fontId="133" fillId="36" borderId="1" xfId="1" applyFont="1" applyFill="1" applyBorder="1" applyAlignment="1">
      <alignment horizontal="left" vertical="center"/>
    </xf>
    <xf numFmtId="166" fontId="134" fillId="36" borderId="7" xfId="1" applyFont="1" applyFill="1" applyBorder="1" applyAlignment="1">
      <alignment horizontal="left" vertical="center"/>
    </xf>
    <xf numFmtId="0" fontId="131" fillId="0" borderId="30" xfId="31" applyFont="1" applyBorder="1" applyAlignment="1">
      <alignment horizontal="center" vertical="center" shrinkToFit="1"/>
    </xf>
    <xf numFmtId="169" fontId="120" fillId="2" borderId="0" xfId="69" applyFont="1" applyFill="1" applyAlignment="1">
      <alignment horizontal="center" vertical="top"/>
    </xf>
    <xf numFmtId="166" fontId="120" fillId="4" borderId="30" xfId="1" applyFont="1" applyFill="1" applyBorder="1" applyAlignment="1">
      <alignment horizontal="center" vertical="center"/>
    </xf>
    <xf numFmtId="0" fontId="120" fillId="0" borderId="30" xfId="31" applyFont="1" applyBorder="1" applyAlignment="1">
      <alignment horizontal="center" vertical="center" shrinkToFit="1"/>
    </xf>
    <xf numFmtId="169" fontId="141" fillId="4" borderId="0" xfId="69" applyFont="1" applyFill="1" applyAlignment="1">
      <alignment horizontal="center" vertical="top"/>
    </xf>
    <xf numFmtId="166" fontId="133" fillId="4" borderId="30" xfId="1" applyFont="1" applyFill="1" applyBorder="1" applyAlignment="1">
      <alignment horizontal="left"/>
    </xf>
    <xf numFmtId="169" fontId="135" fillId="4" borderId="30" xfId="69" applyFont="1" applyFill="1" applyBorder="1" applyAlignment="1">
      <alignment horizontal="center" vertical="center" shrinkToFit="1"/>
    </xf>
    <xf numFmtId="169" fontId="120" fillId="4" borderId="0" xfId="69" applyFont="1" applyFill="1" applyAlignment="1">
      <alignment horizontal="center" vertical="top"/>
    </xf>
    <xf numFmtId="166" fontId="138" fillId="4" borderId="30" xfId="1" applyFont="1" applyFill="1" applyBorder="1" applyAlignment="1">
      <alignment horizontal="left" vertical="center" shrinkToFit="1"/>
    </xf>
    <xf numFmtId="169" fontId="120" fillId="0" borderId="0" xfId="69" applyFont="1" applyAlignment="1">
      <alignment vertical="top"/>
    </xf>
    <xf numFmtId="166" fontId="138" fillId="35" borderId="9" xfId="1" applyFont="1" applyFill="1" applyBorder="1" applyAlignment="1">
      <alignment horizontal="left" vertical="center" shrinkToFit="1"/>
    </xf>
    <xf numFmtId="169" fontId="120" fillId="4" borderId="30" xfId="69" applyFont="1" applyFill="1" applyBorder="1" applyAlignment="1">
      <alignment vertical="top"/>
    </xf>
    <xf numFmtId="169" fontId="135" fillId="4" borderId="2" xfId="69" applyFont="1" applyFill="1" applyBorder="1"/>
    <xf numFmtId="0" fontId="131" fillId="4" borderId="30" xfId="31" applyFont="1" applyFill="1" applyBorder="1" applyAlignment="1">
      <alignment horizontal="center" vertical="center" shrinkToFit="1"/>
    </xf>
    <xf numFmtId="169" fontId="135" fillId="4" borderId="30" xfId="69" applyFont="1" applyFill="1" applyBorder="1"/>
    <xf numFmtId="0" fontId="120" fillId="4" borderId="30" xfId="31" applyFont="1" applyFill="1" applyBorder="1" applyAlignment="1">
      <alignment horizontal="center" vertical="center" shrinkToFit="1"/>
    </xf>
    <xf numFmtId="169" fontId="135" fillId="4" borderId="6" xfId="69" applyFont="1" applyFill="1" applyBorder="1"/>
    <xf numFmtId="169" fontId="120" fillId="4" borderId="12" xfId="69" applyFont="1" applyFill="1" applyBorder="1" applyAlignment="1">
      <alignment horizontal="center" vertical="center" shrinkToFit="1"/>
    </xf>
    <xf numFmtId="169" fontId="120" fillId="4" borderId="29" xfId="69" applyFont="1" applyFill="1" applyBorder="1" applyAlignment="1">
      <alignment horizontal="center" vertical="center" shrinkToFit="1"/>
    </xf>
    <xf numFmtId="166" fontId="133" fillId="4" borderId="6" xfId="1" applyFont="1" applyFill="1" applyBorder="1" applyAlignment="1">
      <alignment horizontal="left" vertical="center" shrinkToFit="1"/>
    </xf>
    <xf numFmtId="166" fontId="137" fillId="4" borderId="30" xfId="1" applyFont="1" applyFill="1" applyBorder="1" applyAlignment="1">
      <alignment horizontal="left" vertical="center" shrinkToFit="1"/>
    </xf>
    <xf numFmtId="169" fontId="120" fillId="4" borderId="30" xfId="69" applyFont="1" applyFill="1" applyBorder="1" applyAlignment="1">
      <alignment horizontal="left" vertical="top"/>
    </xf>
    <xf numFmtId="166" fontId="142" fillId="4" borderId="30" xfId="1" applyFont="1" applyFill="1" applyBorder="1" applyAlignment="1">
      <alignment horizontal="left" vertical="center" shrinkToFit="1"/>
    </xf>
    <xf numFmtId="166" fontId="133" fillId="34" borderId="3" xfId="1" applyFont="1" applyFill="1" applyBorder="1" applyAlignment="1">
      <alignment horizontal="left" vertical="center"/>
    </xf>
    <xf numFmtId="166" fontId="138" fillId="34" borderId="3" xfId="1" applyFont="1" applyFill="1" applyBorder="1" applyAlignment="1">
      <alignment horizontal="left" vertical="center"/>
    </xf>
    <xf numFmtId="166" fontId="133" fillId="36" borderId="7" xfId="1" applyFont="1" applyFill="1" applyBorder="1" applyAlignment="1">
      <alignment horizontal="left" vertical="center"/>
    </xf>
    <xf numFmtId="166" fontId="138" fillId="36" borderId="7" xfId="1" applyFont="1" applyFill="1" applyBorder="1" applyAlignment="1">
      <alignment horizontal="left" vertical="center"/>
    </xf>
    <xf numFmtId="169" fontId="128" fillId="35" borderId="9" xfId="69" applyFont="1" applyFill="1" applyBorder="1" applyAlignment="1">
      <alignment horizontal="center" vertical="center" shrinkToFit="1"/>
    </xf>
    <xf numFmtId="169" fontId="128" fillId="35" borderId="11" xfId="69" applyFont="1" applyFill="1" applyBorder="1" applyAlignment="1">
      <alignment horizontal="center" vertical="top"/>
    </xf>
    <xf numFmtId="169" fontId="128" fillId="35" borderId="8" xfId="69" applyFont="1" applyFill="1" applyBorder="1" applyAlignment="1">
      <alignment vertical="center" shrinkToFit="1"/>
    </xf>
    <xf numFmtId="166" fontId="133" fillId="35" borderId="9" xfId="1" applyFont="1" applyFill="1" applyBorder="1" applyAlignment="1">
      <alignment vertical="center" shrinkToFit="1"/>
    </xf>
    <xf numFmtId="169" fontId="138" fillId="35" borderId="9" xfId="69" applyFont="1" applyFill="1" applyBorder="1" applyAlignment="1">
      <alignment vertical="center" shrinkToFit="1"/>
    </xf>
    <xf numFmtId="166" fontId="120" fillId="4" borderId="2" xfId="1" applyFont="1" applyFill="1" applyBorder="1" applyAlignment="1">
      <alignment horizontal="left" vertical="center" shrinkToFit="1"/>
    </xf>
    <xf numFmtId="0" fontId="120" fillId="0" borderId="0" xfId="69" applyNumberFormat="1" applyFont="1"/>
    <xf numFmtId="169" fontId="143" fillId="4" borderId="0" xfId="69" applyFont="1" applyFill="1" applyAlignment="1">
      <alignment horizontal="center" vertical="top"/>
    </xf>
    <xf numFmtId="169" fontId="120" fillId="4" borderId="13" xfId="69" applyFont="1" applyFill="1" applyBorder="1" applyAlignment="1">
      <alignment horizontal="center" vertical="center" shrinkToFit="1"/>
    </xf>
    <xf numFmtId="166" fontId="133" fillId="33" borderId="2" xfId="1" applyFont="1" applyFill="1" applyBorder="1" applyAlignment="1">
      <alignment horizontal="left" vertical="center" shrinkToFit="1"/>
    </xf>
    <xf numFmtId="166" fontId="133" fillId="0" borderId="30" xfId="1" applyFont="1" applyBorder="1" applyAlignment="1">
      <alignment horizontal="left"/>
    </xf>
    <xf numFmtId="166" fontId="138" fillId="4" borderId="13" xfId="1" applyFont="1" applyFill="1" applyBorder="1" applyAlignment="1">
      <alignment horizontal="left" vertical="center" shrinkToFit="1"/>
    </xf>
    <xf numFmtId="166" fontId="120" fillId="4" borderId="6" xfId="1" applyFont="1" applyFill="1" applyBorder="1" applyAlignment="1">
      <alignment horizontal="left" vertical="center" shrinkToFit="1"/>
    </xf>
    <xf numFmtId="169" fontId="120" fillId="33" borderId="8" xfId="69" applyFont="1" applyFill="1" applyBorder="1" applyAlignment="1">
      <alignment horizontal="center" vertical="center" shrinkToFit="1"/>
    </xf>
    <xf numFmtId="169" fontId="120" fillId="35" borderId="8" xfId="69" applyFont="1" applyFill="1" applyBorder="1" applyAlignment="1">
      <alignment vertical="center" shrinkToFit="1"/>
    </xf>
    <xf numFmtId="166" fontId="133" fillId="0" borderId="0" xfId="1" applyFont="1" applyAlignment="1">
      <alignment horizontal="left"/>
    </xf>
    <xf numFmtId="169" fontId="120" fillId="0" borderId="2" xfId="69" applyFont="1" applyBorder="1" applyAlignment="1">
      <alignment horizontal="center" vertical="center" shrinkToFit="1"/>
    </xf>
    <xf numFmtId="166" fontId="138" fillId="4" borderId="7" xfId="1" applyFont="1" applyFill="1" applyBorder="1" applyAlignment="1">
      <alignment horizontal="left" vertical="center" shrinkToFit="1"/>
    </xf>
    <xf numFmtId="169" fontId="135" fillId="4" borderId="12" xfId="69" applyFont="1" applyFill="1" applyBorder="1"/>
    <xf numFmtId="169" fontId="120" fillId="4" borderId="4" xfId="69" applyFont="1" applyFill="1" applyBorder="1" applyAlignment="1">
      <alignment horizontal="center" vertical="center" shrinkToFit="1"/>
    </xf>
    <xf numFmtId="169" fontId="120" fillId="4" borderId="4" xfId="69" applyFont="1" applyFill="1" applyBorder="1" applyAlignment="1">
      <alignment horizontal="center" vertical="top" wrapText="1"/>
    </xf>
    <xf numFmtId="166" fontId="133" fillId="4" borderId="4" xfId="1" applyFont="1" applyFill="1" applyBorder="1" applyAlignment="1">
      <alignment horizontal="left"/>
    </xf>
    <xf numFmtId="166" fontId="134" fillId="4" borderId="3" xfId="1" applyFont="1" applyFill="1" applyBorder="1" applyAlignment="1">
      <alignment horizontal="left"/>
    </xf>
    <xf numFmtId="169" fontId="120" fillId="4" borderId="0" xfId="69" applyFont="1" applyFill="1" applyAlignment="1">
      <alignment horizontal="center" vertical="center" shrinkToFit="1"/>
    </xf>
    <xf numFmtId="169" fontId="120" fillId="4" borderId="0" xfId="69" applyFont="1" applyFill="1" applyAlignment="1">
      <alignment horizontal="center" vertical="top" wrapText="1"/>
    </xf>
    <xf numFmtId="166" fontId="133" fillId="4" borderId="0" xfId="1" applyFont="1" applyFill="1" applyBorder="1" applyAlignment="1">
      <alignment horizontal="left"/>
    </xf>
    <xf numFmtId="166" fontId="134" fillId="4" borderId="13" xfId="1" applyFont="1" applyFill="1" applyBorder="1" applyAlignment="1">
      <alignment horizontal="left"/>
    </xf>
    <xf numFmtId="169" fontId="135" fillId="4" borderId="29" xfId="69" applyFont="1" applyFill="1" applyBorder="1"/>
    <xf numFmtId="169" fontId="120" fillId="4" borderId="1" xfId="69" applyFont="1" applyFill="1" applyBorder="1" applyAlignment="1">
      <alignment horizontal="center" vertical="center" shrinkToFit="1"/>
    </xf>
    <xf numFmtId="169" fontId="120" fillId="4" borderId="1" xfId="69" applyFont="1" applyFill="1" applyBorder="1" applyAlignment="1">
      <alignment horizontal="center" vertical="top" wrapText="1"/>
    </xf>
    <xf numFmtId="166" fontId="133" fillId="4" borderId="1" xfId="1" applyFont="1" applyFill="1" applyBorder="1" applyAlignment="1">
      <alignment horizontal="left"/>
    </xf>
    <xf numFmtId="166" fontId="134" fillId="4" borderId="7" xfId="1" applyFont="1" applyFill="1" applyBorder="1" applyAlignment="1">
      <alignment horizontal="left"/>
    </xf>
    <xf numFmtId="166" fontId="120" fillId="33" borderId="9" xfId="1" applyFont="1" applyFill="1" applyBorder="1" applyAlignment="1">
      <alignment horizontal="left" vertical="center" shrinkToFit="1"/>
    </xf>
    <xf numFmtId="169" fontId="120" fillId="4" borderId="30" xfId="69" applyFont="1" applyFill="1" applyBorder="1" applyAlignment="1">
      <alignment horizontal="center" vertical="top" shrinkToFit="1"/>
    </xf>
    <xf numFmtId="166" fontId="120" fillId="4" borderId="30" xfId="1" applyFont="1" applyFill="1" applyBorder="1" applyAlignment="1">
      <alignment vertical="center" wrapText="1"/>
    </xf>
    <xf numFmtId="166" fontId="120" fillId="4" borderId="6" xfId="1" applyFont="1" applyFill="1" applyBorder="1" applyAlignment="1">
      <alignment vertical="center" wrapText="1"/>
    </xf>
    <xf numFmtId="169" fontId="144" fillId="4" borderId="30" xfId="69" applyFont="1" applyFill="1" applyBorder="1" applyAlignment="1">
      <alignment horizontal="center" vertical="center" shrinkToFit="1"/>
    </xf>
    <xf numFmtId="166" fontId="133" fillId="34" borderId="12" xfId="1" applyFont="1" applyFill="1" applyBorder="1" applyAlignment="1">
      <alignment horizontal="left" vertical="center"/>
    </xf>
    <xf numFmtId="169" fontId="134" fillId="34" borderId="2" xfId="69" applyFont="1" applyFill="1" applyBorder="1" applyAlignment="1">
      <alignment horizontal="left" vertical="center"/>
    </xf>
    <xf numFmtId="166" fontId="133" fillId="36" borderId="29" xfId="1" applyFont="1" applyFill="1" applyBorder="1" applyAlignment="1">
      <alignment horizontal="left" vertical="center"/>
    </xf>
    <xf numFmtId="169" fontId="134" fillId="36" borderId="6" xfId="69" applyFont="1" applyFill="1" applyBorder="1" applyAlignment="1">
      <alignment horizontal="left" vertical="center"/>
    </xf>
    <xf numFmtId="169" fontId="120" fillId="4" borderId="2" xfId="69" applyFont="1" applyFill="1" applyBorder="1" applyAlignment="1">
      <alignment horizontal="center" vertical="center" shrinkToFit="1"/>
    </xf>
    <xf numFmtId="169" fontId="120" fillId="4" borderId="2" xfId="69" applyFont="1" applyFill="1" applyBorder="1" applyAlignment="1">
      <alignment horizontal="center" vertical="top" wrapText="1"/>
    </xf>
    <xf numFmtId="169" fontId="120" fillId="4" borderId="30" xfId="69" applyFont="1" applyFill="1" applyBorder="1" applyAlignment="1">
      <alignment horizontal="center" vertical="top" wrapText="1"/>
    </xf>
    <xf numFmtId="169" fontId="134" fillId="4" borderId="30" xfId="69" applyFont="1" applyFill="1" applyBorder="1" applyAlignment="1">
      <alignment horizontal="center" vertical="top"/>
    </xf>
    <xf numFmtId="166" fontId="120" fillId="4" borderId="5" xfId="1" applyFont="1" applyFill="1" applyBorder="1" applyAlignment="1">
      <alignment horizontal="left" vertical="center" shrinkToFit="1"/>
    </xf>
    <xf numFmtId="169" fontId="141" fillId="4" borderId="30" xfId="69" applyFont="1" applyFill="1" applyBorder="1" applyAlignment="1">
      <alignment horizontal="center" vertical="top"/>
    </xf>
    <xf numFmtId="169" fontId="120" fillId="4" borderId="6" xfId="69" applyFont="1" applyFill="1" applyBorder="1" applyAlignment="1">
      <alignment horizontal="center" vertical="top" wrapText="1"/>
    </xf>
    <xf numFmtId="0" fontId="120" fillId="0" borderId="30" xfId="69" applyNumberFormat="1" applyFont="1" applyBorder="1" applyAlignment="1">
      <alignment horizontal="center"/>
    </xf>
    <xf numFmtId="166" fontId="120" fillId="0" borderId="5" xfId="1" applyFont="1" applyFill="1" applyBorder="1" applyAlignment="1">
      <alignment horizontal="left" vertical="center" shrinkToFit="1"/>
    </xf>
    <xf numFmtId="166" fontId="134" fillId="33" borderId="9" xfId="1" applyFont="1" applyFill="1" applyBorder="1" applyAlignment="1">
      <alignment horizontal="center" vertical="center" shrinkToFit="1"/>
    </xf>
    <xf numFmtId="166" fontId="134" fillId="4" borderId="30" xfId="1" applyFont="1" applyFill="1" applyBorder="1" applyAlignment="1"/>
    <xf numFmtId="169" fontId="120" fillId="4" borderId="30" xfId="69" applyFont="1" applyFill="1" applyBorder="1" applyAlignment="1">
      <alignment vertical="top" wrapText="1"/>
    </xf>
    <xf numFmtId="169" fontId="136" fillId="4" borderId="30" xfId="69" applyFont="1" applyFill="1" applyBorder="1" applyAlignment="1">
      <alignment horizontal="center" vertical="top"/>
    </xf>
    <xf numFmtId="169" fontId="132" fillId="4" borderId="5" xfId="69" applyFont="1" applyFill="1" applyBorder="1"/>
    <xf numFmtId="169" fontId="120" fillId="0" borderId="30" xfId="69" applyFont="1" applyBorder="1"/>
    <xf numFmtId="169" fontId="132" fillId="0" borderId="5" xfId="69" applyFont="1" applyBorder="1" applyAlignment="1">
      <alignment horizontal="center" vertical="center" shrinkToFit="1"/>
    </xf>
    <xf numFmtId="169" fontId="132" fillId="4" borderId="30" xfId="69" applyFont="1" applyFill="1" applyBorder="1" applyAlignment="1">
      <alignment horizontal="center" vertical="top"/>
    </xf>
    <xf numFmtId="169" fontId="132" fillId="4" borderId="0" xfId="69" applyFont="1" applyFill="1" applyAlignment="1">
      <alignment horizontal="center" vertical="center" shrinkToFit="1"/>
    </xf>
    <xf numFmtId="169" fontId="132" fillId="33" borderId="29" xfId="69" applyFont="1" applyFill="1" applyBorder="1"/>
    <xf numFmtId="169" fontId="132" fillId="33" borderId="6" xfId="69" applyFont="1" applyFill="1" applyBorder="1" applyAlignment="1">
      <alignment horizontal="center" vertical="center" shrinkToFit="1"/>
    </xf>
    <xf numFmtId="169" fontId="132" fillId="33" borderId="1" xfId="69" applyFont="1" applyFill="1" applyBorder="1" applyAlignment="1">
      <alignment horizontal="center" vertical="top"/>
    </xf>
    <xf numFmtId="169" fontId="132" fillId="33" borderId="29" xfId="69" applyFont="1" applyFill="1" applyBorder="1" applyAlignment="1">
      <alignment horizontal="center" vertical="center" shrinkToFit="1"/>
    </xf>
    <xf numFmtId="166" fontId="133" fillId="33" borderId="6" xfId="1" applyFont="1" applyFill="1" applyBorder="1" applyAlignment="1">
      <alignment horizontal="left" vertical="center" shrinkToFit="1"/>
    </xf>
    <xf numFmtId="166" fontId="134" fillId="33" borderId="6" xfId="1" applyFont="1" applyFill="1" applyBorder="1" applyAlignment="1">
      <alignment horizontal="left" vertical="center" shrinkToFit="1"/>
    </xf>
    <xf numFmtId="166" fontId="120" fillId="4" borderId="5" xfId="1" applyFont="1" applyFill="1" applyBorder="1" applyAlignment="1">
      <alignment horizontal="left"/>
    </xf>
    <xf numFmtId="166" fontId="133" fillId="4" borderId="5" xfId="1" applyFont="1" applyFill="1" applyBorder="1" applyAlignment="1">
      <alignment horizontal="left"/>
    </xf>
    <xf numFmtId="166" fontId="133" fillId="4" borderId="5" xfId="1" applyFont="1" applyFill="1" applyBorder="1" applyAlignment="1">
      <alignment horizontal="left" vertical="center" shrinkToFit="1"/>
    </xf>
    <xf numFmtId="169" fontId="120" fillId="4" borderId="6" xfId="69" applyFont="1" applyFill="1" applyBorder="1" applyAlignment="1">
      <alignment vertical="top"/>
    </xf>
    <xf numFmtId="166" fontId="134" fillId="34" borderId="2" xfId="1" applyFont="1" applyFill="1" applyBorder="1" applyAlignment="1">
      <alignment horizontal="left" vertical="center"/>
    </xf>
    <xf numFmtId="166" fontId="134" fillId="36" borderId="6" xfId="1" applyFont="1" applyFill="1" applyBorder="1" applyAlignment="1">
      <alignment horizontal="left" vertical="center"/>
    </xf>
    <xf numFmtId="166" fontId="133" fillId="33" borderId="8" xfId="1" applyFont="1" applyFill="1" applyBorder="1" applyAlignment="1">
      <alignment horizontal="left" vertical="center" shrinkToFit="1"/>
    </xf>
    <xf numFmtId="169" fontId="137" fillId="4" borderId="0" xfId="69" applyFont="1" applyFill="1" applyAlignment="1">
      <alignment horizontal="center" vertical="top"/>
    </xf>
    <xf numFmtId="169" fontId="145" fillId="4" borderId="30" xfId="69" applyFont="1" applyFill="1" applyBorder="1" applyAlignment="1">
      <alignment horizontal="center" vertical="center" shrinkToFit="1"/>
    </xf>
    <xf numFmtId="169" fontId="145" fillId="4" borderId="30" xfId="69" applyFont="1" applyFill="1" applyBorder="1" applyAlignment="1">
      <alignment vertical="top" wrapText="1"/>
    </xf>
    <xf numFmtId="169" fontId="135" fillId="4" borderId="5" xfId="69" applyFont="1" applyFill="1" applyBorder="1" applyAlignment="1">
      <alignment vertical="center"/>
    </xf>
    <xf numFmtId="0" fontId="120" fillId="0" borderId="30" xfId="69" applyNumberFormat="1" applyFont="1" applyBorder="1" applyAlignment="1">
      <alignment horizontal="center" vertical="center" shrinkToFit="1"/>
    </xf>
    <xf numFmtId="169" fontId="135" fillId="4" borderId="29" xfId="69" applyFont="1" applyFill="1" applyBorder="1" applyAlignment="1">
      <alignment vertical="center"/>
    </xf>
    <xf numFmtId="169" fontId="120" fillId="4" borderId="4" xfId="69" applyFont="1" applyFill="1" applyBorder="1" applyAlignment="1">
      <alignment horizontal="center" vertical="top"/>
    </xf>
    <xf numFmtId="169" fontId="146" fillId="4" borderId="30" xfId="30" applyFont="1" applyFill="1" applyBorder="1"/>
    <xf numFmtId="169" fontId="146" fillId="4" borderId="0" xfId="30" applyFont="1" applyFill="1" applyAlignment="1">
      <alignment horizontal="center" shrinkToFit="1"/>
    </xf>
    <xf numFmtId="178" fontId="122" fillId="4" borderId="30" xfId="30" applyNumberFormat="1" applyFont="1" applyFill="1" applyBorder="1" applyAlignment="1">
      <alignment horizontal="right"/>
    </xf>
    <xf numFmtId="169" fontId="122" fillId="4" borderId="0" xfId="30" applyFont="1" applyFill="1" applyAlignment="1">
      <alignment horizontal="left"/>
    </xf>
    <xf numFmtId="169" fontId="134" fillId="4" borderId="30" xfId="30" applyFont="1" applyFill="1" applyBorder="1" applyAlignment="1">
      <alignment horizontal="left"/>
    </xf>
    <xf numFmtId="166" fontId="140" fillId="4" borderId="5" xfId="1" applyFont="1" applyFill="1" applyBorder="1" applyAlignment="1">
      <alignment horizontal="left" vertical="center" wrapText="1"/>
    </xf>
    <xf numFmtId="169" fontId="122" fillId="4" borderId="0" xfId="72" applyFont="1" applyFill="1" applyAlignment="1">
      <alignment horizontal="center" shrinkToFit="1"/>
    </xf>
    <xf numFmtId="169" fontId="122" fillId="4" borderId="30" xfId="72" applyFont="1" applyFill="1" applyBorder="1" applyAlignment="1">
      <alignment horizontal="center"/>
    </xf>
    <xf numFmtId="3" fontId="122" fillId="4" borderId="0" xfId="72" applyNumberFormat="1" applyFont="1" applyFill="1" applyAlignment="1">
      <alignment horizontal="right"/>
    </xf>
    <xf numFmtId="166" fontId="120" fillId="4" borderId="5" xfId="1" applyFont="1" applyFill="1" applyBorder="1" applyAlignment="1">
      <alignment horizontal="left" vertical="center" wrapText="1"/>
    </xf>
    <xf numFmtId="166" fontId="138" fillId="4" borderId="30" xfId="72" applyNumberFormat="1" applyFont="1" applyFill="1" applyBorder="1" applyAlignment="1">
      <alignment horizontal="left"/>
    </xf>
    <xf numFmtId="166" fontId="138" fillId="4" borderId="30" xfId="1" applyFont="1" applyFill="1" applyBorder="1" applyAlignment="1">
      <alignment horizontal="left" vertical="center" wrapText="1"/>
    </xf>
    <xf numFmtId="166" fontId="138" fillId="4" borderId="30" xfId="71" applyNumberFormat="1" applyFont="1" applyFill="1" applyBorder="1" applyAlignment="1">
      <alignment horizontal="left" vertical="center" wrapText="1"/>
    </xf>
    <xf numFmtId="166" fontId="140" fillId="4" borderId="5" xfId="71" applyNumberFormat="1" applyFont="1" applyFill="1" applyBorder="1" applyAlignment="1">
      <alignment horizontal="left" vertical="center" wrapText="1"/>
    </xf>
    <xf numFmtId="178" fontId="138" fillId="4" borderId="30" xfId="71" applyNumberFormat="1" applyFont="1" applyFill="1" applyBorder="1" applyAlignment="1">
      <alignment horizontal="left" vertical="center" wrapText="1"/>
    </xf>
    <xf numFmtId="169" fontId="131" fillId="4" borderId="12" xfId="30" applyFont="1" applyFill="1" applyBorder="1"/>
    <xf numFmtId="169" fontId="122" fillId="0" borderId="2" xfId="73" applyFont="1" applyBorder="1" applyAlignment="1">
      <alignment horizontal="center" vertical="center" shrinkToFit="1"/>
    </xf>
    <xf numFmtId="169" fontId="122" fillId="4" borderId="4" xfId="73" applyFont="1" applyFill="1" applyBorder="1" applyAlignment="1">
      <alignment horizontal="center" vertical="center" wrapText="1"/>
    </xf>
    <xf numFmtId="3" fontId="122" fillId="4" borderId="2" xfId="71" applyNumberFormat="1" applyFont="1" applyFill="1" applyBorder="1" applyAlignment="1">
      <alignment horizontal="center" vertical="center" wrapText="1"/>
    </xf>
    <xf numFmtId="169" fontId="131" fillId="4" borderId="5" xfId="30" applyFont="1" applyFill="1" applyBorder="1"/>
    <xf numFmtId="169" fontId="122" fillId="0" borderId="30" xfId="73" applyFont="1" applyBorder="1" applyAlignment="1">
      <alignment horizontal="center" vertical="center" shrinkToFit="1"/>
    </xf>
    <xf numFmtId="169" fontId="122" fillId="4" borderId="0" xfId="73" applyFont="1" applyFill="1" applyAlignment="1">
      <alignment horizontal="center" vertical="center" wrapText="1"/>
    </xf>
    <xf numFmtId="3" fontId="122" fillId="4" borderId="30" xfId="71" applyNumberFormat="1" applyFont="1" applyFill="1" applyBorder="1" applyAlignment="1">
      <alignment horizontal="center" vertical="center" wrapText="1"/>
    </xf>
    <xf numFmtId="169" fontId="147" fillId="4" borderId="5" xfId="30" applyFont="1" applyFill="1" applyBorder="1"/>
    <xf numFmtId="169" fontId="147" fillId="4" borderId="0" xfId="30" applyFont="1" applyFill="1"/>
    <xf numFmtId="169" fontId="131" fillId="4" borderId="30" xfId="30" applyFont="1" applyFill="1" applyBorder="1" applyAlignment="1">
      <alignment horizontal="center" shrinkToFit="1"/>
    </xf>
    <xf numFmtId="178" fontId="131" fillId="4" borderId="0" xfId="30" applyNumberFormat="1" applyFont="1" applyFill="1" applyAlignment="1">
      <alignment horizontal="right"/>
    </xf>
    <xf numFmtId="169" fontId="138" fillId="4" borderId="30" xfId="30" applyFont="1" applyFill="1" applyBorder="1" applyAlignment="1">
      <alignment horizontal="left"/>
    </xf>
    <xf numFmtId="169" fontId="118" fillId="0" borderId="0" xfId="30" applyFont="1" applyAlignment="1">
      <alignment horizontal="center" vertical="center"/>
    </xf>
    <xf numFmtId="169" fontId="131" fillId="4" borderId="29" xfId="30" applyFont="1" applyFill="1" applyBorder="1"/>
    <xf numFmtId="169" fontId="131" fillId="4" borderId="6" xfId="30" applyFont="1" applyFill="1" applyBorder="1" applyAlignment="1">
      <alignment horizontal="center" shrinkToFit="1"/>
    </xf>
    <xf numFmtId="178" fontId="131" fillId="4" borderId="1" xfId="30" applyNumberFormat="1" applyFont="1" applyFill="1" applyBorder="1" applyAlignment="1">
      <alignment horizontal="right"/>
    </xf>
    <xf numFmtId="169" fontId="131" fillId="4" borderId="6" xfId="30" applyFont="1" applyFill="1" applyBorder="1"/>
    <xf numFmtId="169" fontId="138" fillId="4" borderId="6" xfId="30" applyFont="1" applyFill="1" applyBorder="1" applyAlignment="1">
      <alignment horizontal="left"/>
    </xf>
    <xf numFmtId="169" fontId="138" fillId="33" borderId="9" xfId="69" applyFont="1" applyFill="1" applyBorder="1" applyAlignment="1">
      <alignment horizontal="center" vertical="center" shrinkToFit="1"/>
    </xf>
    <xf numFmtId="0" fontId="131" fillId="0" borderId="2" xfId="32" applyFont="1" applyBorder="1" applyAlignment="1">
      <alignment horizontal="center" vertical="center" shrinkToFit="1"/>
    </xf>
    <xf numFmtId="0" fontId="131" fillId="4" borderId="0" xfId="32" applyFont="1" applyFill="1" applyAlignment="1">
      <alignment horizontal="center" vertical="center" wrapText="1"/>
    </xf>
    <xf numFmtId="0" fontId="131" fillId="0" borderId="30" xfId="32" applyFont="1" applyBorder="1" applyAlignment="1">
      <alignment horizontal="center" vertical="center" shrinkToFit="1"/>
    </xf>
    <xf numFmtId="169" fontId="122" fillId="4" borderId="30" xfId="73" applyFont="1" applyFill="1" applyBorder="1" applyAlignment="1">
      <alignment horizontal="center" vertical="center" shrinkToFit="1"/>
    </xf>
    <xf numFmtId="0" fontId="131" fillId="4" borderId="30" xfId="32" applyFont="1" applyFill="1" applyBorder="1" applyAlignment="1">
      <alignment horizontal="center" vertical="center"/>
    </xf>
    <xf numFmtId="4" fontId="122" fillId="0" borderId="0" xfId="71" applyNumberFormat="1" applyFont="1" applyAlignment="1">
      <alignment horizontal="right" wrapText="1"/>
    </xf>
    <xf numFmtId="169" fontId="131" fillId="0" borderId="0" xfId="30" applyFont="1"/>
    <xf numFmtId="169" fontId="132" fillId="33" borderId="2" xfId="69" applyFont="1" applyFill="1" applyBorder="1" applyAlignment="1">
      <alignment horizontal="center" vertical="top"/>
    </xf>
    <xf numFmtId="169" fontId="122" fillId="0" borderId="12" xfId="73" applyFont="1" applyBorder="1" applyAlignment="1">
      <alignment horizontal="center" vertical="center" shrinkToFit="1"/>
    </xf>
    <xf numFmtId="169" fontId="122" fillId="4" borderId="2" xfId="73" applyFont="1" applyFill="1" applyBorder="1" applyAlignment="1">
      <alignment horizontal="center" vertical="center" wrapText="1"/>
    </xf>
    <xf numFmtId="169" fontId="122" fillId="4" borderId="5" xfId="73" applyFont="1" applyFill="1" applyBorder="1" applyAlignment="1">
      <alignment horizontal="center" vertical="center" shrinkToFit="1"/>
    </xf>
    <xf numFmtId="169" fontId="122" fillId="4" borderId="30" xfId="73" applyFont="1" applyFill="1" applyBorder="1" applyAlignment="1">
      <alignment horizontal="center" vertical="center" wrapText="1"/>
    </xf>
    <xf numFmtId="166" fontId="133" fillId="4" borderId="0" xfId="1" applyFont="1" applyFill="1" applyBorder="1" applyAlignment="1">
      <alignment horizontal="left" vertical="center" wrapText="1"/>
    </xf>
    <xf numFmtId="178" fontId="134" fillId="4" borderId="30" xfId="71" applyNumberFormat="1" applyFont="1" applyFill="1" applyBorder="1" applyAlignment="1">
      <alignment horizontal="left" vertical="center" wrapText="1"/>
    </xf>
    <xf numFmtId="169" fontId="131" fillId="4" borderId="5" xfId="30" applyFont="1" applyFill="1" applyBorder="1" applyAlignment="1">
      <alignment horizontal="center" shrinkToFit="1"/>
    </xf>
    <xf numFmtId="178" fontId="131" fillId="4" borderId="30" xfId="30" applyNumberFormat="1" applyFont="1" applyFill="1" applyBorder="1" applyAlignment="1">
      <alignment horizontal="right"/>
    </xf>
    <xf numFmtId="169" fontId="131" fillId="4" borderId="13" xfId="30" applyFont="1" applyFill="1" applyBorder="1"/>
    <xf numFmtId="169" fontId="131" fillId="4" borderId="29" xfId="30" applyFont="1" applyFill="1" applyBorder="1" applyAlignment="1">
      <alignment horizontal="center" shrinkToFit="1"/>
    </xf>
    <xf numFmtId="178" fontId="131" fillId="4" borderId="6" xfId="30" applyNumberFormat="1" applyFont="1" applyFill="1" applyBorder="1" applyAlignment="1">
      <alignment horizontal="right"/>
    </xf>
    <xf numFmtId="169" fontId="131" fillId="4" borderId="7" xfId="30" applyFont="1" applyFill="1" applyBorder="1"/>
    <xf numFmtId="169" fontId="134" fillId="4" borderId="6" xfId="30" applyFont="1" applyFill="1" applyBorder="1" applyAlignment="1">
      <alignment horizontal="left"/>
    </xf>
    <xf numFmtId="166" fontId="133" fillId="35" borderId="8" xfId="1" applyFont="1" applyFill="1" applyBorder="1" applyAlignment="1">
      <alignment horizontal="left" vertical="center" shrinkToFit="1"/>
    </xf>
    <xf numFmtId="178" fontId="120" fillId="4" borderId="2" xfId="1" applyNumberFormat="1" applyFont="1" applyFill="1" applyBorder="1" applyAlignment="1">
      <alignment horizontal="right" vertical="center" wrapText="1" shrinkToFit="1"/>
    </xf>
    <xf numFmtId="166" fontId="120" fillId="4" borderId="30" xfId="1" applyFont="1" applyFill="1" applyBorder="1" applyAlignment="1">
      <alignment vertical="center" wrapText="1" shrinkToFit="1"/>
    </xf>
    <xf numFmtId="169" fontId="120" fillId="0" borderId="5" xfId="69" applyFont="1" applyBorder="1"/>
    <xf numFmtId="169" fontId="148" fillId="4" borderId="0" xfId="69" applyFont="1" applyFill="1" applyAlignment="1">
      <alignment horizontal="center" vertical="top"/>
    </xf>
    <xf numFmtId="166" fontId="120" fillId="4" borderId="6" xfId="1" applyFont="1" applyFill="1" applyBorder="1" applyAlignment="1">
      <alignment vertical="center" wrapText="1" shrinkToFit="1"/>
    </xf>
    <xf numFmtId="169" fontId="134" fillId="35" borderId="9" xfId="69" applyFont="1" applyFill="1" applyBorder="1" applyAlignment="1">
      <alignment vertical="center" shrinkToFit="1"/>
    </xf>
    <xf numFmtId="169" fontId="120" fillId="0" borderId="13" xfId="69" applyFont="1" applyBorder="1" applyAlignment="1">
      <alignment horizontal="center" vertical="center" shrinkToFit="1"/>
    </xf>
    <xf numFmtId="169" fontId="120" fillId="4" borderId="0" xfId="69" applyFont="1" applyFill="1" applyAlignment="1">
      <alignment vertical="top" wrapText="1"/>
    </xf>
    <xf numFmtId="169" fontId="120" fillId="0" borderId="0" xfId="69" applyFont="1" applyAlignment="1">
      <alignment horizontal="center" vertical="center"/>
    </xf>
    <xf numFmtId="169" fontId="120" fillId="4" borderId="1" xfId="69" applyFont="1" applyFill="1" applyBorder="1" applyAlignment="1">
      <alignment vertical="top"/>
    </xf>
    <xf numFmtId="169" fontId="119" fillId="0" borderId="0" xfId="69" applyFont="1" applyAlignment="1">
      <alignment horizontal="center" vertical="center"/>
    </xf>
    <xf numFmtId="169" fontId="135" fillId="4" borderId="0" xfId="69" applyFont="1" applyFill="1" applyAlignment="1">
      <alignment vertical="top"/>
    </xf>
    <xf numFmtId="169" fontId="135" fillId="0" borderId="30" xfId="69" applyFont="1" applyBorder="1" applyAlignment="1">
      <alignment horizontal="center" vertical="center" shrinkToFit="1"/>
    </xf>
    <xf numFmtId="169" fontId="149" fillId="4" borderId="0" xfId="69" applyFont="1" applyFill="1" applyAlignment="1">
      <alignment horizontal="center" vertical="top"/>
    </xf>
    <xf numFmtId="169" fontId="135" fillId="4" borderId="0" xfId="69" applyFont="1" applyFill="1" applyAlignment="1">
      <alignment horizontal="center" vertical="top"/>
    </xf>
    <xf numFmtId="169" fontId="150" fillId="4" borderId="0" xfId="69" applyFont="1" applyFill="1" applyAlignment="1">
      <alignment horizontal="center" vertical="top"/>
    </xf>
    <xf numFmtId="169" fontId="120" fillId="37" borderId="0" xfId="69" applyFont="1" applyFill="1" applyAlignment="1">
      <alignment horizontal="center" vertical="top"/>
    </xf>
    <xf numFmtId="169" fontId="135" fillId="4" borderId="6" xfId="69" applyFont="1" applyFill="1" applyBorder="1" applyAlignment="1">
      <alignment horizontal="center" vertical="center" shrinkToFit="1"/>
    </xf>
    <xf numFmtId="169" fontId="135" fillId="4" borderId="1" xfId="69" applyFont="1" applyFill="1" applyBorder="1" applyAlignment="1">
      <alignment vertical="top"/>
    </xf>
    <xf numFmtId="169" fontId="135" fillId="4" borderId="5" xfId="69" applyFont="1" applyFill="1" applyBorder="1" applyAlignment="1">
      <alignment horizontal="center" vertical="center" shrinkToFit="1"/>
    </xf>
    <xf numFmtId="169" fontId="150" fillId="4" borderId="4" xfId="69" applyFont="1" applyFill="1" applyBorder="1" applyAlignment="1">
      <alignment horizontal="center" vertical="top"/>
    </xf>
    <xf numFmtId="169" fontId="135" fillId="4" borderId="4" xfId="69" applyFont="1" applyFill="1" applyBorder="1" applyAlignment="1">
      <alignment horizontal="center" vertical="top"/>
    </xf>
    <xf numFmtId="177" fontId="150" fillId="0" borderId="2" xfId="69" applyNumberFormat="1" applyFont="1" applyBorder="1" applyAlignment="1">
      <alignment horizontal="center" vertical="center" shrinkToFit="1"/>
    </xf>
    <xf numFmtId="177" fontId="150" fillId="0" borderId="30" xfId="69" applyNumberFormat="1" applyFont="1" applyBorder="1" applyAlignment="1">
      <alignment horizontal="center" vertical="center" shrinkToFit="1"/>
    </xf>
    <xf numFmtId="166" fontId="140" fillId="4" borderId="5" xfId="1" applyFont="1" applyFill="1" applyBorder="1" applyAlignment="1">
      <alignment horizontal="left" vertical="center" shrinkToFit="1"/>
    </xf>
    <xf numFmtId="166" fontId="120" fillId="0" borderId="30" xfId="1" applyFont="1" applyFill="1" applyBorder="1" applyAlignment="1">
      <alignment vertical="center" shrinkToFit="1"/>
    </xf>
    <xf numFmtId="166" fontId="140" fillId="4" borderId="5" xfId="1" applyFont="1" applyFill="1" applyBorder="1" applyAlignment="1">
      <alignment horizontal="left"/>
    </xf>
    <xf numFmtId="166" fontId="133" fillId="4" borderId="29" xfId="1" applyFont="1" applyFill="1" applyBorder="1" applyAlignment="1">
      <alignment horizontal="left"/>
    </xf>
    <xf numFmtId="166" fontId="134" fillId="4" borderId="6" xfId="1" applyFont="1" applyFill="1" applyBorder="1" applyAlignment="1">
      <alignment horizontal="left"/>
    </xf>
    <xf numFmtId="169" fontId="120" fillId="4" borderId="2" xfId="69" applyFont="1" applyFill="1" applyBorder="1" applyAlignment="1" applyProtection="1">
      <alignment horizontal="center" vertical="top" shrinkToFit="1"/>
      <protection locked="0"/>
    </xf>
    <xf numFmtId="166" fontId="128" fillId="34" borderId="2" xfId="1" applyFont="1" applyFill="1" applyBorder="1" applyAlignment="1">
      <alignment horizontal="left" vertical="center"/>
    </xf>
    <xf numFmtId="166" fontId="128" fillId="36" borderId="6" xfId="1" applyFont="1" applyFill="1" applyBorder="1" applyAlignment="1">
      <alignment horizontal="left" vertical="center"/>
    </xf>
    <xf numFmtId="166" fontId="128" fillId="35" borderId="9" xfId="1" applyFont="1" applyFill="1" applyBorder="1" applyAlignment="1">
      <alignment horizontal="left" vertical="center" shrinkToFit="1"/>
    </xf>
    <xf numFmtId="169" fontId="149" fillId="0" borderId="30" xfId="69" applyFont="1" applyBorder="1" applyAlignment="1">
      <alignment horizontal="center" vertical="center" shrinkToFit="1"/>
    </xf>
    <xf numFmtId="169" fontId="149" fillId="4" borderId="0" xfId="69" applyFont="1" applyFill="1" applyAlignment="1">
      <alignment vertical="top"/>
    </xf>
    <xf numFmtId="169" fontId="149" fillId="4" borderId="5" xfId="69" applyFont="1" applyFill="1" applyBorder="1" applyAlignment="1">
      <alignment horizontal="center" vertical="center" shrinkToFit="1"/>
    </xf>
    <xf numFmtId="169" fontId="137" fillId="0" borderId="30" xfId="69" applyFont="1" applyBorder="1" applyAlignment="1">
      <alignment horizontal="center" vertical="center" shrinkToFit="1"/>
    </xf>
    <xf numFmtId="169" fontId="137" fillId="4" borderId="0" xfId="69" applyFont="1" applyFill="1" applyAlignment="1">
      <alignment vertical="top"/>
    </xf>
    <xf numFmtId="169" fontId="137" fillId="4" borderId="5" xfId="69" applyFont="1" applyFill="1" applyBorder="1" applyAlignment="1">
      <alignment horizontal="center" vertical="center" shrinkToFit="1"/>
    </xf>
    <xf numFmtId="0" fontId="120" fillId="0" borderId="30" xfId="1" applyNumberFormat="1" applyFont="1" applyFill="1" applyBorder="1" applyAlignment="1">
      <alignment vertical="center" shrinkToFit="1"/>
    </xf>
    <xf numFmtId="169" fontId="128" fillId="34" borderId="1" xfId="69" applyFont="1" applyFill="1" applyBorder="1" applyAlignment="1">
      <alignment horizontal="center" vertical="center"/>
    </xf>
    <xf numFmtId="169" fontId="120" fillId="2" borderId="30" xfId="69" applyFont="1" applyFill="1" applyBorder="1" applyAlignment="1">
      <alignment horizontal="center" shrinkToFit="1"/>
    </xf>
    <xf numFmtId="169" fontId="120" fillId="4" borderId="0" xfId="69" applyFont="1" applyFill="1" applyAlignment="1">
      <alignment horizontal="center" vertical="center"/>
    </xf>
    <xf numFmtId="169" fontId="120" fillId="4" borderId="5" xfId="69" applyFont="1" applyFill="1" applyBorder="1" applyAlignment="1">
      <alignment horizontal="center" vertical="center"/>
    </xf>
    <xf numFmtId="169" fontId="120" fillId="4" borderId="30" xfId="69" applyFont="1" applyFill="1" applyBorder="1" applyAlignment="1">
      <alignment horizontal="center" shrinkToFit="1"/>
    </xf>
    <xf numFmtId="169" fontId="131" fillId="4" borderId="0" xfId="69" applyFont="1" applyFill="1" applyAlignment="1">
      <alignment horizontal="center" vertical="center"/>
    </xf>
    <xf numFmtId="169" fontId="131" fillId="4" borderId="5" xfId="69" applyFont="1" applyFill="1" applyBorder="1" applyAlignment="1">
      <alignment horizontal="center" vertical="center"/>
    </xf>
    <xf numFmtId="169" fontId="146" fillId="4" borderId="30" xfId="69" applyFont="1" applyFill="1" applyBorder="1" applyAlignment="1">
      <alignment horizontal="center" vertical="center" shrinkToFit="1"/>
    </xf>
    <xf numFmtId="179" fontId="120" fillId="4" borderId="0" xfId="33" applyNumberFormat="1" applyFont="1" applyFill="1" applyAlignment="1">
      <alignment horizontal="center" vertical="center"/>
    </xf>
    <xf numFmtId="166" fontId="138" fillId="0" borderId="30" xfId="1" applyFont="1" applyFill="1" applyBorder="1" applyAlignment="1">
      <alignment horizontal="left" vertical="center" shrinkToFit="1"/>
    </xf>
    <xf numFmtId="179" fontId="120" fillId="4" borderId="0" xfId="34" applyNumberFormat="1" applyFont="1" applyFill="1" applyAlignment="1">
      <alignment horizontal="center" vertical="center"/>
    </xf>
    <xf numFmtId="169" fontId="120" fillId="4" borderId="0" xfId="69" applyFont="1" applyFill="1" applyAlignment="1">
      <alignment horizontal="center" vertical="center" wrapText="1"/>
    </xf>
    <xf numFmtId="166" fontId="140" fillId="0" borderId="5" xfId="1" applyFont="1" applyFill="1" applyBorder="1" applyAlignment="1">
      <alignment horizontal="left" vertical="center" shrinkToFit="1"/>
    </xf>
    <xf numFmtId="169" fontId="149" fillId="4" borderId="30" xfId="69" applyFont="1" applyFill="1" applyBorder="1" applyAlignment="1">
      <alignment horizontal="center" vertical="center" shrinkToFit="1"/>
    </xf>
    <xf numFmtId="166" fontId="120" fillId="0" borderId="6" xfId="1" applyFont="1" applyFill="1" applyBorder="1" applyAlignment="1">
      <alignment vertical="center" shrinkToFit="1"/>
    </xf>
    <xf numFmtId="166" fontId="120" fillId="4" borderId="12" xfId="1" applyFont="1" applyFill="1" applyBorder="1" applyAlignment="1">
      <alignment horizontal="left" vertical="center" shrinkToFit="1"/>
    </xf>
    <xf numFmtId="166" fontId="137" fillId="4" borderId="30" xfId="1" applyFont="1" applyFill="1" applyBorder="1" applyAlignment="1">
      <alignment horizontal="left"/>
    </xf>
    <xf numFmtId="166" fontId="120" fillId="4" borderId="29" xfId="1" applyFont="1" applyFill="1" applyBorder="1" applyAlignment="1">
      <alignment horizontal="left"/>
    </xf>
    <xf numFmtId="166" fontId="137" fillId="4" borderId="6" xfId="1" applyFont="1" applyFill="1" applyBorder="1" applyAlignment="1">
      <alignment horizontal="left"/>
    </xf>
    <xf numFmtId="169" fontId="120" fillId="4" borderId="0" xfId="69" applyFont="1" applyFill="1" applyAlignment="1">
      <alignment horizontal="center" shrinkToFit="1"/>
    </xf>
    <xf numFmtId="166" fontId="133" fillId="4" borderId="0" xfId="1" applyFont="1" applyFill="1" applyAlignment="1">
      <alignment horizontal="left"/>
    </xf>
    <xf numFmtId="166" fontId="134" fillId="4" borderId="0" xfId="1" applyFont="1" applyFill="1" applyAlignment="1">
      <alignment horizontal="left"/>
    </xf>
    <xf numFmtId="169" fontId="120" fillId="0" borderId="0" xfId="69" applyFont="1" applyAlignment="1">
      <alignment horizontal="center" shrinkToFit="1"/>
    </xf>
    <xf numFmtId="166" fontId="134" fillId="0" borderId="0" xfId="1" applyFont="1" applyAlignment="1">
      <alignment horizontal="left"/>
    </xf>
    <xf numFmtId="0" fontId="122" fillId="2" borderId="12" xfId="0" applyFont="1" applyFill="1" applyBorder="1"/>
    <xf numFmtId="0" fontId="122" fillId="2" borderId="4" xfId="0" applyFont="1" applyFill="1" applyBorder="1" applyAlignment="1">
      <alignment horizontal="center" shrinkToFit="1"/>
    </xf>
    <xf numFmtId="0" fontId="122" fillId="2" borderId="4" xfId="0" applyFont="1" applyFill="1" applyBorder="1" applyAlignment="1">
      <alignment horizontal="center" vertical="top"/>
    </xf>
    <xf numFmtId="0" fontId="120" fillId="2" borderId="4" xfId="0" applyFont="1" applyFill="1" applyBorder="1" applyAlignment="1">
      <alignment horizontal="right"/>
    </xf>
    <xf numFmtId="166" fontId="122" fillId="2" borderId="4" xfId="1" applyFont="1" applyFill="1" applyBorder="1" applyAlignment="1">
      <alignment horizontal="left"/>
    </xf>
    <xf numFmtId="166" fontId="126" fillId="3" borderId="3" xfId="1" applyFont="1" applyFill="1" applyBorder="1" applyAlignment="1">
      <alignment horizontal="right" vertical="center"/>
    </xf>
    <xf numFmtId="0" fontId="122" fillId="4" borderId="0" xfId="0" applyFont="1" applyFill="1"/>
    <xf numFmtId="0" fontId="126" fillId="19" borderId="0" xfId="0" applyFont="1" applyFill="1" applyAlignment="1">
      <alignment horizontal="right"/>
    </xf>
    <xf numFmtId="0" fontId="122" fillId="2" borderId="0" xfId="0" applyFont="1" applyFill="1"/>
    <xf numFmtId="0" fontId="122" fillId="2" borderId="5" xfId="0" applyFont="1" applyFill="1" applyBorder="1"/>
    <xf numFmtId="0" fontId="122" fillId="2" borderId="0" xfId="0" applyFont="1" applyFill="1" applyAlignment="1">
      <alignment horizontal="center" shrinkToFit="1"/>
    </xf>
    <xf numFmtId="0" fontId="123" fillId="3" borderId="0" xfId="0" applyFont="1" applyFill="1" applyAlignment="1">
      <alignment horizontal="center" vertical="top" wrapText="1"/>
    </xf>
    <xf numFmtId="0" fontId="125" fillId="19" borderId="0" xfId="0" applyFont="1" applyFill="1" applyAlignment="1">
      <alignment horizontal="right" vertical="center" wrapText="1"/>
    </xf>
    <xf numFmtId="0" fontId="125" fillId="3" borderId="0" xfId="0" applyFont="1" applyFill="1" applyAlignment="1">
      <alignment horizontal="center" vertical="top"/>
    </xf>
    <xf numFmtId="0" fontId="122" fillId="2" borderId="29" xfId="0" applyFont="1" applyFill="1" applyBorder="1"/>
    <xf numFmtId="0" fontId="122" fillId="2" borderId="1" xfId="0" applyFont="1" applyFill="1" applyBorder="1" applyAlignment="1">
      <alignment horizontal="center" shrinkToFit="1"/>
    </xf>
    <xf numFmtId="0" fontId="128" fillId="23" borderId="29" xfId="0" applyFont="1" applyFill="1" applyBorder="1" applyAlignment="1">
      <alignment horizontal="center" vertical="center"/>
    </xf>
    <xf numFmtId="0" fontId="128" fillId="23" borderId="0" xfId="0" applyFont="1" applyFill="1" applyAlignment="1">
      <alignment vertical="center"/>
    </xf>
    <xf numFmtId="0" fontId="122" fillId="4" borderId="0" xfId="0" applyFont="1" applyFill="1" applyAlignment="1">
      <alignment horizontal="center" vertical="center"/>
    </xf>
    <xf numFmtId="0" fontId="122" fillId="2" borderId="0" xfId="0" applyFont="1" applyFill="1" applyAlignment="1">
      <alignment horizontal="center" vertical="center"/>
    </xf>
    <xf numFmtId="0" fontId="128" fillId="34" borderId="12" xfId="0" applyFont="1" applyFill="1" applyBorder="1" applyAlignment="1">
      <alignment vertical="center"/>
    </xf>
    <xf numFmtId="0" fontId="128" fillId="34" borderId="3" xfId="0" applyFont="1" applyFill="1" applyBorder="1" applyAlignment="1">
      <alignment horizontal="center" vertical="center" shrinkToFit="1"/>
    </xf>
    <xf numFmtId="0" fontId="122" fillId="4" borderId="0" xfId="0" applyFont="1" applyFill="1" applyAlignment="1">
      <alignment horizontal="center"/>
    </xf>
    <xf numFmtId="0" fontId="122" fillId="2" borderId="0" xfId="0" applyFont="1" applyFill="1" applyAlignment="1">
      <alignment horizontal="center"/>
    </xf>
    <xf numFmtId="0" fontId="128" fillId="34" borderId="29" xfId="0" applyFont="1" applyFill="1" applyBorder="1" applyAlignment="1">
      <alignment horizontal="left" vertical="center"/>
    </xf>
    <xf numFmtId="0" fontId="128" fillId="34" borderId="7" xfId="0" applyFont="1" applyFill="1" applyBorder="1" applyAlignment="1">
      <alignment horizontal="center" vertical="center" shrinkToFit="1"/>
    </xf>
    <xf numFmtId="0" fontId="120" fillId="4" borderId="0" xfId="0" applyFont="1" applyFill="1" applyAlignment="1">
      <alignment horizontal="center"/>
    </xf>
    <xf numFmtId="0" fontId="120" fillId="6" borderId="0" xfId="0" applyFont="1" applyFill="1" applyAlignment="1">
      <alignment horizontal="center"/>
    </xf>
    <xf numFmtId="0" fontId="130" fillId="32" borderId="6" xfId="0" applyFont="1" applyFill="1" applyBorder="1" applyAlignment="1">
      <alignment horizontal="center" vertical="center"/>
    </xf>
    <xf numFmtId="0" fontId="130" fillId="32" borderId="6" xfId="0" applyFont="1" applyFill="1" applyBorder="1" applyAlignment="1">
      <alignment horizontal="center" vertical="center" shrinkToFit="1"/>
    </xf>
    <xf numFmtId="0" fontId="137" fillId="32" borderId="6" xfId="0" applyFont="1" applyFill="1" applyBorder="1" applyAlignment="1">
      <alignment horizontal="center" vertical="center"/>
    </xf>
    <xf numFmtId="166" fontId="130" fillId="32" borderId="9" xfId="1" applyFont="1" applyFill="1" applyBorder="1" applyAlignment="1">
      <alignment horizontal="center" vertical="center"/>
    </xf>
    <xf numFmtId="0" fontId="125" fillId="19" borderId="0" xfId="0" applyFont="1" applyFill="1" applyAlignment="1">
      <alignment horizontal="center" vertical="center" wrapText="1"/>
    </xf>
    <xf numFmtId="0" fontId="131" fillId="19" borderId="0" xfId="0" applyFont="1" applyFill="1" applyAlignment="1">
      <alignment horizontal="center" vertical="center"/>
    </xf>
    <xf numFmtId="0" fontId="147" fillId="4" borderId="0" xfId="0" applyFont="1" applyFill="1" applyAlignment="1">
      <alignment horizontal="center" vertical="center"/>
    </xf>
    <xf numFmtId="0" fontId="131" fillId="3" borderId="0" xfId="0" applyFont="1" applyFill="1" applyAlignment="1">
      <alignment horizontal="center" vertical="center"/>
    </xf>
    <xf numFmtId="0" fontId="132" fillId="38" borderId="8" xfId="0" applyFont="1" applyFill="1" applyBorder="1" applyAlignment="1">
      <alignment vertical="center"/>
    </xf>
    <xf numFmtId="0" fontId="131" fillId="38" borderId="11" xfId="0" applyFont="1" applyFill="1" applyBorder="1" applyAlignment="1">
      <alignment vertical="top" shrinkToFit="1"/>
    </xf>
    <xf numFmtId="0" fontId="128" fillId="38" borderId="11" xfId="0" applyFont="1" applyFill="1" applyBorder="1" applyAlignment="1">
      <alignment horizontal="center" vertical="top"/>
    </xf>
    <xf numFmtId="0" fontId="120" fillId="38" borderId="11" xfId="0" applyFont="1" applyFill="1" applyBorder="1" applyAlignment="1">
      <alignment vertical="center" shrinkToFit="1"/>
    </xf>
    <xf numFmtId="166" fontId="131" fillId="38" borderId="10" xfId="1" applyFont="1" applyFill="1" applyBorder="1" applyAlignment="1">
      <alignment vertical="center"/>
    </xf>
    <xf numFmtId="0" fontId="131" fillId="38" borderId="10" xfId="0" applyFont="1" applyFill="1" applyBorder="1" applyAlignment="1">
      <alignment vertical="center"/>
    </xf>
    <xf numFmtId="0" fontId="135" fillId="4" borderId="0" xfId="0" applyFont="1" applyFill="1"/>
    <xf numFmtId="0" fontId="135" fillId="4" borderId="5" xfId="0" applyFont="1" applyFill="1" applyBorder="1" applyAlignment="1">
      <alignment vertical="center"/>
    </xf>
    <xf numFmtId="0" fontId="131" fillId="4" borderId="5" xfId="0" applyFont="1" applyFill="1" applyBorder="1" applyAlignment="1">
      <alignment horizontal="center" vertical="top" shrinkToFit="1"/>
    </xf>
    <xf numFmtId="0" fontId="131" fillId="4" borderId="30" xfId="0" applyFont="1" applyFill="1" applyBorder="1" applyAlignment="1">
      <alignment horizontal="center" vertical="top"/>
    </xf>
    <xf numFmtId="0" fontId="120" fillId="4" borderId="30" xfId="0" applyFont="1" applyFill="1" applyBorder="1" applyAlignment="1">
      <alignment horizontal="center" vertical="center" shrinkToFit="1"/>
    </xf>
    <xf numFmtId="166" fontId="131" fillId="4" borderId="30" xfId="1" applyFont="1" applyFill="1" applyBorder="1" applyAlignment="1">
      <alignment horizontal="center" vertical="center"/>
    </xf>
    <xf numFmtId="166" fontId="120" fillId="4" borderId="30" xfId="1" applyFont="1" applyFill="1" applyBorder="1" applyAlignment="1">
      <alignment horizontal="center"/>
    </xf>
    <xf numFmtId="0" fontId="135" fillId="4" borderId="0" xfId="0" applyFont="1" applyFill="1" applyAlignment="1">
      <alignment vertical="center"/>
    </xf>
    <xf numFmtId="0" fontId="131" fillId="4" borderId="30" xfId="0" applyFont="1" applyFill="1" applyBorder="1" applyAlignment="1">
      <alignment horizontal="center" vertical="top" shrinkToFit="1"/>
    </xf>
    <xf numFmtId="0" fontId="155" fillId="4" borderId="30" xfId="0" applyFont="1" applyFill="1" applyBorder="1" applyAlignment="1">
      <alignment horizontal="center" vertical="top"/>
    </xf>
    <xf numFmtId="0" fontId="135" fillId="4" borderId="13" xfId="0" applyFont="1" applyFill="1" applyBorder="1" applyAlignment="1">
      <alignment vertical="center"/>
    </xf>
    <xf numFmtId="0" fontId="135" fillId="4" borderId="13" xfId="0" applyFont="1" applyFill="1" applyBorder="1"/>
    <xf numFmtId="166" fontId="131" fillId="4" borderId="30" xfId="1" applyFont="1" applyFill="1" applyBorder="1" applyAlignment="1">
      <alignment horizontal="center" vertical="center" shrinkToFit="1"/>
    </xf>
    <xf numFmtId="0" fontId="122" fillId="2" borderId="13" xfId="0" applyFont="1" applyFill="1" applyBorder="1"/>
    <xf numFmtId="0" fontId="128" fillId="38" borderId="8" xfId="0" applyFont="1" applyFill="1" applyBorder="1" applyAlignment="1">
      <alignment horizontal="center" vertical="center"/>
    </xf>
    <xf numFmtId="0" fontId="131" fillId="38" borderId="11" xfId="0" applyFont="1" applyFill="1" applyBorder="1" applyAlignment="1">
      <alignment horizontal="center" vertical="top" shrinkToFit="1"/>
    </xf>
    <xf numFmtId="0" fontId="120" fillId="38" borderId="11" xfId="0" applyFont="1" applyFill="1" applyBorder="1" applyAlignment="1">
      <alignment horizontal="center" vertical="center" shrinkToFit="1"/>
    </xf>
    <xf numFmtId="166" fontId="131" fillId="38" borderId="10" xfId="1" applyFont="1" applyFill="1" applyBorder="1" applyAlignment="1">
      <alignment horizontal="center" vertical="center" shrinkToFit="1"/>
    </xf>
    <xf numFmtId="0" fontId="131" fillId="38" borderId="10" xfId="0" applyFont="1" applyFill="1" applyBorder="1" applyAlignment="1">
      <alignment horizontal="center" vertical="center" shrinkToFit="1"/>
    </xf>
    <xf numFmtId="0" fontId="135" fillId="4" borderId="30" xfId="0" applyFont="1" applyFill="1" applyBorder="1" applyAlignment="1">
      <alignment vertical="center"/>
    </xf>
    <xf numFmtId="0" fontId="120" fillId="4" borderId="0" xfId="0" applyFont="1" applyFill="1"/>
    <xf numFmtId="0" fontId="120" fillId="4" borderId="13" xfId="0" applyFont="1" applyFill="1" applyBorder="1"/>
    <xf numFmtId="0" fontId="120" fillId="4" borderId="13" xfId="0" applyFont="1" applyFill="1" applyBorder="1" applyAlignment="1">
      <alignment horizontal="center" vertical="center" shrinkToFit="1"/>
    </xf>
    <xf numFmtId="0" fontId="156" fillId="4" borderId="0" xfId="0" applyFont="1" applyFill="1"/>
    <xf numFmtId="0" fontId="156" fillId="2" borderId="0" xfId="0" applyFont="1" applyFill="1"/>
    <xf numFmtId="0" fontId="156" fillId="2" borderId="13" xfId="0" applyFont="1" applyFill="1" applyBorder="1"/>
    <xf numFmtId="166" fontId="122" fillId="4" borderId="0" xfId="0" applyNumberFormat="1" applyFont="1" applyFill="1"/>
    <xf numFmtId="0" fontId="157" fillId="4" borderId="30" xfId="0" applyFont="1" applyFill="1" applyBorder="1" applyAlignment="1">
      <alignment horizontal="center" vertical="top"/>
    </xf>
    <xf numFmtId="0" fontId="128" fillId="38" borderId="8" xfId="0" applyFont="1" applyFill="1" applyBorder="1" applyAlignment="1">
      <alignment vertical="center"/>
    </xf>
    <xf numFmtId="166" fontId="131" fillId="38" borderId="10" xfId="1" applyFont="1" applyFill="1" applyBorder="1" applyAlignment="1">
      <alignment vertical="center" shrinkToFit="1"/>
    </xf>
    <xf numFmtId="0" fontId="120" fillId="4" borderId="30" xfId="0" applyFont="1" applyFill="1" applyBorder="1" applyAlignment="1">
      <alignment vertical="center" shrinkToFit="1"/>
    </xf>
    <xf numFmtId="166" fontId="131" fillId="4" borderId="30" xfId="1" applyFont="1" applyFill="1" applyBorder="1" applyAlignment="1">
      <alignment vertical="center" shrinkToFit="1"/>
    </xf>
    <xf numFmtId="0" fontId="131" fillId="4" borderId="13" xfId="0" applyFont="1" applyFill="1" applyBorder="1" applyAlignment="1">
      <alignment horizontal="center" vertical="top"/>
    </xf>
    <xf numFmtId="0" fontId="131" fillId="4" borderId="30" xfId="0" applyFont="1" applyFill="1" applyBorder="1" applyAlignment="1">
      <alignment vertical="top" shrinkToFit="1"/>
    </xf>
    <xf numFmtId="0" fontId="120" fillId="4" borderId="13" xfId="0" applyFont="1" applyFill="1" applyBorder="1" applyAlignment="1">
      <alignment vertical="center" shrinkToFit="1"/>
    </xf>
    <xf numFmtId="166" fontId="131" fillId="4" borderId="13" xfId="1" applyFont="1" applyFill="1" applyBorder="1" applyAlignment="1">
      <alignment vertical="center" shrinkToFit="1"/>
    </xf>
    <xf numFmtId="166" fontId="131" fillId="4" borderId="6" xfId="1" applyFont="1" applyFill="1" applyBorder="1" applyAlignment="1">
      <alignment vertical="center" shrinkToFit="1"/>
    </xf>
    <xf numFmtId="0" fontId="155" fillId="4" borderId="30" xfId="0" applyFont="1" applyFill="1" applyBorder="1" applyAlignment="1">
      <alignment vertical="center"/>
    </xf>
    <xf numFmtId="0" fontId="158" fillId="4" borderId="30" xfId="0" applyFont="1" applyFill="1" applyBorder="1" applyAlignment="1">
      <alignment horizontal="center" vertical="top"/>
    </xf>
    <xf numFmtId="166" fontId="131" fillId="4" borderId="13" xfId="1" applyFont="1" applyFill="1" applyBorder="1" applyAlignment="1">
      <alignment horizontal="center" vertical="center" shrinkToFit="1"/>
    </xf>
    <xf numFmtId="0" fontId="131" fillId="38" borderId="9" xfId="0" applyFont="1" applyFill="1" applyBorder="1" applyAlignment="1">
      <alignment horizontal="center" vertical="center" shrinkToFit="1"/>
    </xf>
    <xf numFmtId="0" fontId="131" fillId="37" borderId="2" xfId="0" applyFont="1" applyFill="1" applyBorder="1" applyAlignment="1">
      <alignment horizontal="center" vertical="top" wrapText="1"/>
    </xf>
    <xf numFmtId="0" fontId="120" fillId="37" borderId="13" xfId="0" applyFont="1" applyFill="1" applyBorder="1" applyAlignment="1">
      <alignment horizontal="center" vertical="center" shrinkToFit="1"/>
    </xf>
    <xf numFmtId="0" fontId="131" fillId="37" borderId="30" xfId="0" applyFont="1" applyFill="1" applyBorder="1" applyAlignment="1">
      <alignment horizontal="center" vertical="top" wrapText="1"/>
    </xf>
    <xf numFmtId="0" fontId="131" fillId="38" borderId="9" xfId="0" applyFont="1" applyFill="1" applyBorder="1" applyAlignment="1">
      <alignment vertical="top" shrinkToFit="1"/>
    </xf>
    <xf numFmtId="0" fontId="128" fillId="4" borderId="5" xfId="0" applyFont="1" applyFill="1" applyBorder="1" applyAlignment="1">
      <alignment horizontal="center" vertical="center"/>
    </xf>
    <xf numFmtId="0" fontId="131" fillId="4" borderId="30" xfId="0" applyFont="1" applyFill="1" applyBorder="1" applyAlignment="1">
      <alignment horizontal="center" vertical="top" wrapText="1"/>
    </xf>
    <xf numFmtId="0" fontId="155" fillId="4" borderId="0" xfId="0" applyFont="1" applyFill="1" applyAlignment="1">
      <alignment vertical="center"/>
    </xf>
    <xf numFmtId="0" fontId="131" fillId="4" borderId="30" xfId="0" applyFont="1" applyFill="1" applyBorder="1" applyAlignment="1">
      <alignment horizontal="center" vertical="center" shrinkToFit="1"/>
    </xf>
    <xf numFmtId="0" fontId="131" fillId="4" borderId="0" xfId="0" applyFont="1" applyFill="1" applyAlignment="1">
      <alignment horizontal="center" vertical="center" wrapText="1"/>
    </xf>
    <xf numFmtId="0" fontId="131" fillId="4" borderId="2" xfId="0" applyFont="1" applyFill="1" applyBorder="1" applyAlignment="1">
      <alignment horizontal="center" vertical="center"/>
    </xf>
    <xf numFmtId="166" fontId="131" fillId="4" borderId="5" xfId="1" applyFont="1" applyFill="1" applyBorder="1" applyAlignment="1">
      <alignment horizontal="center" vertical="center" shrinkToFit="1"/>
    </xf>
    <xf numFmtId="0" fontId="131" fillId="4" borderId="30" xfId="0" applyFont="1" applyFill="1" applyBorder="1" applyAlignment="1">
      <alignment horizontal="center" vertical="center"/>
    </xf>
    <xf numFmtId="0" fontId="131" fillId="4" borderId="0" xfId="0" applyFont="1" applyFill="1" applyAlignment="1">
      <alignment horizontal="center"/>
    </xf>
    <xf numFmtId="0" fontId="131" fillId="4" borderId="0" xfId="0" applyFont="1" applyFill="1" applyAlignment="1">
      <alignment horizontal="center" vertical="center"/>
    </xf>
    <xf numFmtId="0" fontId="131" fillId="4" borderId="6" xfId="0" applyFont="1" applyFill="1" applyBorder="1" applyAlignment="1">
      <alignment horizontal="center" vertical="center"/>
    </xf>
    <xf numFmtId="0" fontId="128" fillId="38" borderId="12" xfId="0" applyFont="1" applyFill="1" applyBorder="1" applyAlignment="1">
      <alignment vertical="center"/>
    </xf>
    <xf numFmtId="0" fontId="131" fillId="38" borderId="4" xfId="0" applyFont="1" applyFill="1" applyBorder="1" applyAlignment="1">
      <alignment vertical="top" shrinkToFit="1"/>
    </xf>
    <xf numFmtId="0" fontId="128" fillId="38" borderId="4" xfId="0" applyFont="1" applyFill="1" applyBorder="1" applyAlignment="1">
      <alignment horizontal="center" vertical="top"/>
    </xf>
    <xf numFmtId="0" fontId="120" fillId="38" borderId="4" xfId="0" applyFont="1" applyFill="1" applyBorder="1" applyAlignment="1">
      <alignment vertical="center" shrinkToFit="1"/>
    </xf>
    <xf numFmtId="166" fontId="131" fillId="38" borderId="3" xfId="1" applyFont="1" applyFill="1" applyBorder="1" applyAlignment="1">
      <alignment vertical="center" shrinkToFit="1"/>
    </xf>
    <xf numFmtId="0" fontId="131" fillId="38" borderId="3" xfId="0" applyFont="1" applyFill="1" applyBorder="1" applyAlignment="1">
      <alignment horizontal="center" vertical="center" shrinkToFit="1"/>
    </xf>
    <xf numFmtId="0" fontId="135" fillId="4" borderId="12" xfId="0" applyFont="1" applyFill="1" applyBorder="1" applyAlignment="1">
      <alignment vertical="center"/>
    </xf>
    <xf numFmtId="0" fontId="131" fillId="4" borderId="4" xfId="0" applyFont="1" applyFill="1" applyBorder="1" applyAlignment="1">
      <alignment vertical="top" shrinkToFit="1"/>
    </xf>
    <xf numFmtId="0" fontId="131" fillId="4" borderId="4" xfId="0" applyFont="1" applyFill="1" applyBorder="1" applyAlignment="1">
      <alignment horizontal="center" vertical="top"/>
    </xf>
    <xf numFmtId="0" fontId="120" fillId="4" borderId="4" xfId="0" applyFont="1" applyFill="1" applyBorder="1" applyAlignment="1">
      <alignment vertical="center" shrinkToFit="1"/>
    </xf>
    <xf numFmtId="166" fontId="131" fillId="4" borderId="4" xfId="1" applyFont="1" applyFill="1" applyBorder="1" applyAlignment="1">
      <alignment vertical="center" shrinkToFit="1"/>
    </xf>
    <xf numFmtId="0" fontId="122" fillId="2" borderId="3" xfId="0" applyFont="1" applyFill="1" applyBorder="1"/>
    <xf numFmtId="0" fontId="131" fillId="4" borderId="0" xfId="0" applyFont="1" applyFill="1" applyAlignment="1">
      <alignment vertical="top" shrinkToFit="1"/>
    </xf>
    <xf numFmtId="0" fontId="131" fillId="4" borderId="0" xfId="0" applyFont="1" applyFill="1" applyAlignment="1">
      <alignment horizontal="center" vertical="top"/>
    </xf>
    <xf numFmtId="0" fontId="120" fillId="4" borderId="0" xfId="0" applyFont="1" applyFill="1" applyAlignment="1">
      <alignment vertical="center" shrinkToFit="1"/>
    </xf>
    <xf numFmtId="166" fontId="131" fillId="4" borderId="0" xfId="1" applyFont="1" applyFill="1" applyBorder="1" applyAlignment="1">
      <alignment vertical="center" shrinkToFit="1"/>
    </xf>
    <xf numFmtId="0" fontId="131" fillId="4" borderId="0" xfId="0" applyFont="1" applyFill="1" applyAlignment="1">
      <alignment horizontal="center" vertical="top" shrinkToFit="1"/>
    </xf>
    <xf numFmtId="0" fontId="120" fillId="4" borderId="0" xfId="0" applyFont="1" applyFill="1" applyAlignment="1">
      <alignment horizontal="center" vertical="center" shrinkToFit="1"/>
    </xf>
    <xf numFmtId="166" fontId="131" fillId="4" borderId="0" xfId="1" applyFont="1" applyFill="1" applyBorder="1" applyAlignment="1">
      <alignment horizontal="center" vertical="center" shrinkToFit="1"/>
    </xf>
    <xf numFmtId="0" fontId="128" fillId="4" borderId="29" xfId="0" applyFont="1" applyFill="1" applyBorder="1" applyAlignment="1">
      <alignment horizontal="center" vertical="center"/>
    </xf>
    <xf numFmtId="0" fontId="131" fillId="4" borderId="1" xfId="0" applyFont="1" applyFill="1" applyBorder="1" applyAlignment="1">
      <alignment horizontal="center" vertical="top" shrinkToFit="1"/>
    </xf>
    <xf numFmtId="0" fontId="131" fillId="4" borderId="1" xfId="0" applyFont="1" applyFill="1" applyBorder="1" applyAlignment="1">
      <alignment horizontal="center" vertical="top"/>
    </xf>
    <xf numFmtId="0" fontId="120" fillId="4" borderId="1" xfId="0" applyFont="1" applyFill="1" applyBorder="1" applyAlignment="1">
      <alignment horizontal="center" vertical="center" shrinkToFit="1"/>
    </xf>
    <xf numFmtId="166" fontId="131" fillId="4" borderId="1" xfId="1" applyFont="1" applyFill="1" applyBorder="1" applyAlignment="1">
      <alignment horizontal="center" vertical="center" shrinkToFit="1"/>
    </xf>
    <xf numFmtId="0" fontId="122" fillId="2" borderId="7" xfId="0" applyFont="1" applyFill="1" applyBorder="1"/>
    <xf numFmtId="0" fontId="128" fillId="38" borderId="29" xfId="0" applyFont="1" applyFill="1" applyBorder="1" applyAlignment="1">
      <alignment vertical="center"/>
    </xf>
    <xf numFmtId="0" fontId="131" fillId="38" borderId="1" xfId="0" applyFont="1" applyFill="1" applyBorder="1" applyAlignment="1">
      <alignment vertical="top" shrinkToFit="1"/>
    </xf>
    <xf numFmtId="0" fontId="128" fillId="38" borderId="1" xfId="0" applyFont="1" applyFill="1" applyBorder="1" applyAlignment="1">
      <alignment horizontal="center" vertical="top"/>
    </xf>
    <xf numFmtId="0" fontId="120" fillId="38" borderId="1" xfId="0" applyFont="1" applyFill="1" applyBorder="1" applyAlignment="1">
      <alignment vertical="center" shrinkToFit="1"/>
    </xf>
    <xf numFmtId="166" fontId="131" fillId="38" borderId="7" xfId="1" applyFont="1" applyFill="1" applyBorder="1" applyAlignment="1">
      <alignment vertical="center" shrinkToFit="1"/>
    </xf>
    <xf numFmtId="0" fontId="131" fillId="38" borderId="7" xfId="0" applyFont="1" applyFill="1" applyBorder="1" applyAlignment="1">
      <alignment horizontal="center" vertical="center" shrinkToFit="1"/>
    </xf>
    <xf numFmtId="166" fontId="131" fillId="38" borderId="9" xfId="1" applyFont="1" applyFill="1" applyBorder="1" applyAlignment="1">
      <alignment vertical="center" shrinkToFit="1"/>
    </xf>
    <xf numFmtId="0" fontId="120" fillId="4" borderId="5" xfId="0" applyFont="1" applyFill="1" applyBorder="1" applyAlignment="1">
      <alignment horizontal="center" vertical="center" shrinkToFit="1"/>
    </xf>
    <xf numFmtId="166" fontId="131" fillId="4" borderId="6" xfId="1" applyFont="1" applyFill="1" applyBorder="1" applyAlignment="1">
      <alignment horizontal="center" vertical="center" shrinkToFit="1"/>
    </xf>
    <xf numFmtId="0" fontId="149" fillId="4" borderId="30" xfId="0" applyFont="1" applyFill="1" applyBorder="1" applyAlignment="1">
      <alignment horizontal="center" vertical="center"/>
    </xf>
    <xf numFmtId="0" fontId="128" fillId="39" borderId="12" xfId="0" applyFont="1" applyFill="1" applyBorder="1" applyAlignment="1">
      <alignment vertical="center"/>
    </xf>
    <xf numFmtId="0" fontId="131" fillId="39" borderId="4" xfId="0" applyFont="1" applyFill="1" applyBorder="1" applyAlignment="1">
      <alignment vertical="top" shrinkToFit="1"/>
    </xf>
    <xf numFmtId="0" fontId="128" fillId="39" borderId="4" xfId="0" applyFont="1" applyFill="1" applyBorder="1" applyAlignment="1">
      <alignment horizontal="center" vertical="top"/>
    </xf>
    <xf numFmtId="0" fontId="120" fillId="39" borderId="4" xfId="0" applyFont="1" applyFill="1" applyBorder="1" applyAlignment="1">
      <alignment vertical="center" shrinkToFit="1"/>
    </xf>
    <xf numFmtId="166" fontId="131" fillId="39" borderId="3" xfId="1" applyFont="1" applyFill="1" applyBorder="1" applyAlignment="1">
      <alignment vertical="center" shrinkToFit="1"/>
    </xf>
    <xf numFmtId="0" fontId="128" fillId="4" borderId="12" xfId="0" applyFont="1" applyFill="1" applyBorder="1" applyAlignment="1">
      <alignment vertical="center"/>
    </xf>
    <xf numFmtId="0" fontId="128" fillId="4" borderId="5" xfId="0" applyFont="1" applyFill="1" applyBorder="1" applyAlignment="1">
      <alignment vertical="center"/>
    </xf>
    <xf numFmtId="0" fontId="135" fillId="4" borderId="29" xfId="0" applyFont="1" applyFill="1" applyBorder="1" applyAlignment="1">
      <alignment vertical="center"/>
    </xf>
    <xf numFmtId="0" fontId="122" fillId="2" borderId="30" xfId="0" applyFont="1" applyFill="1" applyBorder="1" applyAlignment="1">
      <alignment vertical="top" shrinkToFit="1"/>
    </xf>
    <xf numFmtId="0" fontId="122" fillId="2" borderId="0" xfId="0" applyFont="1" applyFill="1" applyAlignment="1">
      <alignment horizontal="center" vertical="top"/>
    </xf>
    <xf numFmtId="0" fontId="120" fillId="2" borderId="30" xfId="0" applyFont="1" applyFill="1" applyBorder="1"/>
    <xf numFmtId="166" fontId="122" fillId="2" borderId="30" xfId="1" applyFont="1" applyFill="1" applyBorder="1"/>
    <xf numFmtId="0" fontId="131" fillId="19" borderId="30" xfId="0" applyFont="1" applyFill="1" applyBorder="1" applyAlignment="1">
      <alignment horizontal="center" vertical="top" shrinkToFit="1"/>
    </xf>
    <xf numFmtId="0" fontId="120" fillId="19" borderId="0" xfId="0" applyFont="1" applyFill="1" applyAlignment="1">
      <alignment horizontal="center" vertical="center" shrinkToFit="1"/>
    </xf>
    <xf numFmtId="166" fontId="131" fillId="19" borderId="30" xfId="1" applyFont="1" applyFill="1" applyBorder="1" applyAlignment="1">
      <alignment horizontal="center" vertical="center" shrinkToFit="1"/>
    </xf>
    <xf numFmtId="0" fontId="131" fillId="19" borderId="13" xfId="0" applyFont="1" applyFill="1" applyBorder="1" applyAlignment="1">
      <alignment horizontal="center" vertical="top"/>
    </xf>
    <xf numFmtId="0" fontId="135" fillId="4" borderId="5" xfId="0" applyFont="1" applyFill="1" applyBorder="1" applyAlignment="1">
      <alignment horizontal="left" vertical="center"/>
    </xf>
    <xf numFmtId="0" fontId="120" fillId="19" borderId="0" xfId="0" applyFont="1" applyFill="1" applyAlignment="1">
      <alignment vertical="center" shrinkToFit="1"/>
    </xf>
    <xf numFmtId="166" fontId="131" fillId="19" borderId="30" xfId="1" applyFont="1" applyFill="1" applyBorder="1" applyAlignment="1">
      <alignment vertical="center" shrinkToFit="1"/>
    </xf>
    <xf numFmtId="0" fontId="131" fillId="0" borderId="13" xfId="0" applyFont="1" applyBorder="1" applyAlignment="1">
      <alignment horizontal="center" vertical="top"/>
    </xf>
    <xf numFmtId="0" fontId="131" fillId="19" borderId="0" xfId="0" applyFont="1" applyFill="1" applyAlignment="1">
      <alignment horizontal="center" vertical="top" shrinkToFit="1"/>
    </xf>
    <xf numFmtId="0" fontId="131" fillId="19" borderId="5" xfId="0" applyFont="1" applyFill="1" applyBorder="1" applyAlignment="1">
      <alignment horizontal="center" vertical="top" shrinkToFit="1"/>
    </xf>
    <xf numFmtId="0" fontId="131" fillId="19" borderId="30" xfId="0" applyFont="1" applyFill="1" applyBorder="1" applyAlignment="1">
      <alignment horizontal="center" vertical="top"/>
    </xf>
    <xf numFmtId="166" fontId="131" fillId="4" borderId="7" xfId="1" applyFont="1" applyFill="1" applyBorder="1" applyAlignment="1">
      <alignment horizontal="center" vertical="center" shrinkToFit="1"/>
    </xf>
    <xf numFmtId="0" fontId="128" fillId="39" borderId="8" xfId="0" applyFont="1" applyFill="1" applyBorder="1" applyAlignment="1">
      <alignment vertical="center"/>
    </xf>
    <xf numFmtId="0" fontId="131" fillId="39" borderId="11" xfId="0" applyFont="1" applyFill="1" applyBorder="1" applyAlignment="1">
      <alignment vertical="top" shrinkToFit="1"/>
    </xf>
    <xf numFmtId="0" fontId="128" fillId="39" borderId="11" xfId="0" applyFont="1" applyFill="1" applyBorder="1" applyAlignment="1">
      <alignment horizontal="center" vertical="top"/>
    </xf>
    <xf numFmtId="0" fontId="120" fillId="39" borderId="11" xfId="0" applyFont="1" applyFill="1" applyBorder="1" applyAlignment="1">
      <alignment vertical="center" shrinkToFit="1"/>
    </xf>
    <xf numFmtId="166" fontId="131" fillId="39" borderId="10" xfId="1" applyFont="1" applyFill="1" applyBorder="1" applyAlignment="1">
      <alignment vertical="center" shrinkToFit="1"/>
    </xf>
    <xf numFmtId="0" fontId="120" fillId="4" borderId="0" xfId="0" applyFont="1" applyFill="1" applyAlignment="1">
      <alignment horizontal="center" vertical="center"/>
    </xf>
    <xf numFmtId="166" fontId="131" fillId="4" borderId="0" xfId="1" applyFont="1" applyFill="1" applyBorder="1" applyAlignment="1">
      <alignment horizontal="center" vertical="center"/>
    </xf>
    <xf numFmtId="0" fontId="135" fillId="19" borderId="5" xfId="0" applyFont="1" applyFill="1" applyBorder="1" applyAlignment="1">
      <alignment vertical="center"/>
    </xf>
    <xf numFmtId="0" fontId="131" fillId="19" borderId="0" xfId="0" applyFont="1" applyFill="1" applyAlignment="1">
      <alignment vertical="top" shrinkToFit="1"/>
    </xf>
    <xf numFmtId="0" fontId="131" fillId="19" borderId="0" xfId="0" applyFont="1" applyFill="1" applyAlignment="1">
      <alignment horizontal="center" vertical="top"/>
    </xf>
    <xf numFmtId="166" fontId="131" fillId="19" borderId="0" xfId="1" applyFont="1" applyFill="1" applyBorder="1" applyAlignment="1">
      <alignment vertical="center" shrinkToFit="1"/>
    </xf>
    <xf numFmtId="0" fontId="131" fillId="4" borderId="2" xfId="0" applyFont="1" applyFill="1" applyBorder="1" applyAlignment="1">
      <alignment horizontal="center" vertical="center" shrinkToFit="1"/>
    </xf>
    <xf numFmtId="0" fontId="122" fillId="2" borderId="30" xfId="0" applyFont="1" applyFill="1" applyBorder="1"/>
    <xf numFmtId="0" fontId="131" fillId="4" borderId="6" xfId="0" applyFont="1" applyFill="1" applyBorder="1" applyAlignment="1">
      <alignment horizontal="center" vertical="center" shrinkToFit="1"/>
    </xf>
    <xf numFmtId="0" fontId="135" fillId="4" borderId="2" xfId="0" applyFont="1" applyFill="1" applyBorder="1" applyAlignment="1">
      <alignment vertical="center"/>
    </xf>
    <xf numFmtId="0" fontId="131" fillId="4" borderId="2" xfId="0" applyFont="1" applyFill="1" applyBorder="1" applyAlignment="1">
      <alignment horizontal="center" vertical="top"/>
    </xf>
    <xf numFmtId="0" fontId="131" fillId="4" borderId="12" xfId="0" applyFont="1" applyFill="1" applyBorder="1" applyAlignment="1">
      <alignment horizontal="center" vertical="center" shrinkToFit="1"/>
    </xf>
    <xf numFmtId="0" fontId="131" fillId="4" borderId="5" xfId="0" applyFont="1" applyFill="1" applyBorder="1" applyAlignment="1">
      <alignment horizontal="center" vertical="center" shrinkToFit="1"/>
    </xf>
    <xf numFmtId="0" fontId="147" fillId="4" borderId="30" xfId="0" applyFont="1" applyFill="1" applyBorder="1" applyAlignment="1">
      <alignment horizontal="center" vertical="top"/>
    </xf>
    <xf numFmtId="0" fontId="120" fillId="19" borderId="30" xfId="0" applyFont="1" applyFill="1" applyBorder="1" applyAlignment="1">
      <alignment vertical="center" shrinkToFit="1"/>
    </xf>
    <xf numFmtId="0" fontId="122" fillId="2" borderId="6" xfId="0" applyFont="1" applyFill="1" applyBorder="1"/>
    <xf numFmtId="0" fontId="131" fillId="4" borderId="0" xfId="0" applyFont="1" applyFill="1" applyAlignment="1">
      <alignment horizontal="center" vertical="center" shrinkToFit="1"/>
    </xf>
    <xf numFmtId="0" fontId="131" fillId="4" borderId="5" xfId="0" applyFont="1" applyFill="1" applyBorder="1" applyAlignment="1">
      <alignment horizontal="center" vertical="top"/>
    </xf>
    <xf numFmtId="0" fontId="131" fillId="4" borderId="6" xfId="0" applyFont="1" applyFill="1" applyBorder="1" applyAlignment="1">
      <alignment horizontal="center" vertical="top" shrinkToFit="1"/>
    </xf>
    <xf numFmtId="0" fontId="120" fillId="4" borderId="6" xfId="0" applyFont="1" applyFill="1" applyBorder="1" applyAlignment="1">
      <alignment horizontal="center" vertical="center" shrinkToFit="1"/>
    </xf>
    <xf numFmtId="0" fontId="135" fillId="19" borderId="12" xfId="0" applyFont="1" applyFill="1" applyBorder="1" applyAlignment="1">
      <alignment vertical="center"/>
    </xf>
    <xf numFmtId="0" fontId="131" fillId="4" borderId="2" xfId="0" applyFont="1" applyFill="1" applyBorder="1" applyAlignment="1">
      <alignment horizontal="center" vertical="top" shrinkToFit="1"/>
    </xf>
    <xf numFmtId="0" fontId="131" fillId="19" borderId="12" xfId="0" applyFont="1" applyFill="1" applyBorder="1" applyAlignment="1">
      <alignment horizontal="center" vertical="center" shrinkToFit="1"/>
    </xf>
    <xf numFmtId="0" fontId="126" fillId="19" borderId="0" xfId="0" applyFont="1" applyFill="1" applyAlignment="1">
      <alignment horizontal="center" vertical="top"/>
    </xf>
    <xf numFmtId="0" fontId="136" fillId="19" borderId="0" xfId="0" applyFont="1" applyFill="1" applyAlignment="1">
      <alignment horizontal="center" vertical="top"/>
    </xf>
    <xf numFmtId="0" fontId="135" fillId="19" borderId="30" xfId="0" applyFont="1" applyFill="1" applyBorder="1" applyAlignment="1">
      <alignment vertical="center"/>
    </xf>
    <xf numFmtId="0" fontId="131" fillId="19" borderId="5" xfId="0" applyFont="1" applyFill="1" applyBorder="1" applyAlignment="1">
      <alignment horizontal="center" vertical="center" shrinkToFit="1"/>
    </xf>
    <xf numFmtId="0" fontId="128" fillId="38" borderId="11" xfId="0" applyFont="1" applyFill="1" applyBorder="1" applyAlignment="1">
      <alignment horizontal="center" vertical="top" shrinkToFit="1"/>
    </xf>
    <xf numFmtId="0" fontId="137" fillId="38" borderId="11" xfId="0" applyFont="1" applyFill="1" applyBorder="1" applyAlignment="1">
      <alignment horizontal="center" vertical="center" shrinkToFit="1"/>
    </xf>
    <xf numFmtId="166" fontId="128" fillId="38" borderId="10" xfId="1" applyFont="1" applyFill="1" applyBorder="1" applyAlignment="1">
      <alignment horizontal="center" vertical="center" shrinkToFit="1"/>
    </xf>
    <xf numFmtId="0" fontId="136" fillId="4" borderId="13" xfId="0" applyFont="1" applyFill="1" applyBorder="1" applyAlignment="1">
      <alignment horizontal="center" vertical="top"/>
    </xf>
    <xf numFmtId="166" fontId="160" fillId="37" borderId="30" xfId="0" applyNumberFormat="1" applyFont="1" applyFill="1" applyBorder="1" applyAlignment="1">
      <alignment horizontal="center"/>
    </xf>
    <xf numFmtId="166" fontId="131" fillId="39" borderId="11" xfId="1" applyFont="1" applyFill="1" applyBorder="1" applyAlignment="1">
      <alignment vertical="center" shrinkToFit="1"/>
    </xf>
    <xf numFmtId="0" fontId="128" fillId="39" borderId="5" xfId="0" applyFont="1" applyFill="1" applyBorder="1" applyAlignment="1">
      <alignment vertical="center"/>
    </xf>
    <xf numFmtId="0" fontId="131" fillId="39" borderId="0" xfId="0" applyFont="1" applyFill="1" applyAlignment="1">
      <alignment vertical="top" shrinkToFit="1"/>
    </xf>
    <xf numFmtId="0" fontId="120" fillId="39" borderId="0" xfId="0" applyFont="1" applyFill="1" applyAlignment="1">
      <alignment vertical="center" shrinkToFit="1"/>
    </xf>
    <xf numFmtId="166" fontId="131" fillId="39" borderId="13" xfId="1" applyFont="1" applyFill="1" applyBorder="1" applyAlignment="1">
      <alignment vertical="center" shrinkToFit="1"/>
    </xf>
    <xf numFmtId="0" fontId="131" fillId="38" borderId="13" xfId="0" applyFont="1" applyFill="1" applyBorder="1" applyAlignment="1">
      <alignment horizontal="center" vertical="center" shrinkToFit="1"/>
    </xf>
    <xf numFmtId="0" fontId="131" fillId="41" borderId="30" xfId="0" applyFont="1" applyFill="1" applyBorder="1" applyAlignment="1">
      <alignment horizontal="center" vertical="top"/>
    </xf>
    <xf numFmtId="0" fontId="131" fillId="37" borderId="30" xfId="0" applyFont="1" applyFill="1" applyBorder="1" applyAlignment="1">
      <alignment horizontal="center" vertical="top"/>
    </xf>
    <xf numFmtId="0" fontId="131" fillId="37" borderId="0" xfId="0" applyFont="1" applyFill="1" applyAlignment="1">
      <alignment horizontal="center" vertical="top"/>
    </xf>
    <xf numFmtId="0" fontId="131" fillId="37" borderId="5" xfId="0" applyFont="1" applyFill="1" applyBorder="1" applyAlignment="1">
      <alignment horizontal="center" vertical="top"/>
    </xf>
    <xf numFmtId="0" fontId="155" fillId="4" borderId="5" xfId="0" applyFont="1" applyFill="1" applyBorder="1" applyAlignment="1">
      <alignment horizontal="center" vertical="top"/>
    </xf>
    <xf numFmtId="0" fontId="136" fillId="4" borderId="30" xfId="0" applyFont="1" applyFill="1" applyBorder="1" applyAlignment="1">
      <alignment horizontal="center" vertical="top"/>
    </xf>
    <xf numFmtId="0" fontId="130" fillId="4" borderId="30" xfId="0" applyFont="1" applyFill="1" applyBorder="1" applyAlignment="1">
      <alignment horizontal="center" vertical="top"/>
    </xf>
    <xf numFmtId="0" fontId="135" fillId="4" borderId="6" xfId="0" applyFont="1" applyFill="1" applyBorder="1" applyAlignment="1">
      <alignment vertical="center"/>
    </xf>
    <xf numFmtId="0" fontId="131" fillId="4" borderId="29" xfId="0" applyFont="1" applyFill="1" applyBorder="1" applyAlignment="1">
      <alignment horizontal="center" vertical="top" shrinkToFit="1"/>
    </xf>
    <xf numFmtId="0" fontId="131" fillId="4" borderId="6" xfId="0" applyFont="1" applyFill="1" applyBorder="1" applyAlignment="1">
      <alignment horizontal="center" vertical="top"/>
    </xf>
    <xf numFmtId="0" fontId="122" fillId="4" borderId="0" xfId="0" applyFont="1" applyFill="1" applyAlignment="1">
      <alignment vertical="top" shrinkToFit="1"/>
    </xf>
    <xf numFmtId="0" fontId="122" fillId="4" borderId="0" xfId="0" applyFont="1" applyFill="1" applyAlignment="1">
      <alignment horizontal="center" vertical="top"/>
    </xf>
    <xf numFmtId="0" fontId="120" fillId="4" borderId="0" xfId="0" applyFont="1" applyFill="1" applyAlignment="1">
      <alignment shrinkToFit="1"/>
    </xf>
    <xf numFmtId="166" fontId="131" fillId="4" borderId="0" xfId="1" applyFont="1" applyFill="1"/>
    <xf numFmtId="0" fontId="122" fillId="2" borderId="0" xfId="0" applyFont="1" applyFill="1" applyAlignment="1">
      <alignment vertical="top" shrinkToFit="1"/>
    </xf>
    <xf numFmtId="0" fontId="120" fillId="2" borderId="0" xfId="0" applyFont="1" applyFill="1" applyAlignment="1">
      <alignment shrinkToFit="1"/>
    </xf>
    <xf numFmtId="166" fontId="131" fillId="2" borderId="0" xfId="1" applyFont="1" applyFill="1"/>
    <xf numFmtId="9" fontId="0" fillId="0" borderId="0" xfId="12" applyFont="1" applyAlignment="1">
      <alignment horizontal="center"/>
    </xf>
    <xf numFmtId="9" fontId="0" fillId="0" borderId="0" xfId="12" applyFont="1" applyAlignment="1" applyProtection="1">
      <alignment horizontal="center"/>
      <protection locked="0"/>
    </xf>
    <xf numFmtId="0" fontId="0" fillId="0" borderId="0" xfId="0" applyAlignment="1">
      <alignment horizontal="center"/>
    </xf>
    <xf numFmtId="0" fontId="0" fillId="0" borderId="0" xfId="0" applyAlignment="1" applyProtection="1">
      <alignment horizontal="center"/>
      <protection locked="0"/>
    </xf>
    <xf numFmtId="10" fontId="100" fillId="19" borderId="1" xfId="12" applyNumberFormat="1" applyFont="1" applyFill="1" applyBorder="1" applyAlignment="1">
      <alignment horizontal="center" vertical="center"/>
    </xf>
    <xf numFmtId="166" fontId="104" fillId="19" borderId="1" xfId="1" applyFont="1" applyFill="1" applyBorder="1" applyAlignment="1">
      <alignment horizontal="center" vertical="center"/>
    </xf>
    <xf numFmtId="164" fontId="104" fillId="19" borderId="7" xfId="0" applyNumberFormat="1" applyFont="1" applyFill="1" applyBorder="1" applyAlignment="1">
      <alignment horizontal="center" vertical="center"/>
    </xf>
    <xf numFmtId="166" fontId="166" fillId="0" borderId="9" xfId="0" applyNumberFormat="1" applyFont="1" applyBorder="1" applyAlignment="1">
      <alignment vertical="center"/>
    </xf>
    <xf numFmtId="166" fontId="76" fillId="4" borderId="0" xfId="1" applyFont="1" applyFill="1" applyAlignment="1">
      <alignment horizontal="center" vertical="center"/>
    </xf>
    <xf numFmtId="4" fontId="76" fillId="4" borderId="0" xfId="0" applyNumberFormat="1" applyFont="1" applyFill="1" applyAlignment="1">
      <alignment horizontal="center" vertical="center"/>
    </xf>
    <xf numFmtId="4" fontId="57" fillId="4" borderId="0" xfId="0" applyNumberFormat="1" applyFont="1" applyFill="1"/>
    <xf numFmtId="9" fontId="47" fillId="9" borderId="9" xfId="12" applyFont="1" applyFill="1" applyBorder="1" applyAlignment="1" applyProtection="1">
      <alignment horizontal="center" vertical="center"/>
      <protection locked="0"/>
    </xf>
    <xf numFmtId="9" fontId="0" fillId="0" borderId="0" xfId="0" applyNumberFormat="1"/>
    <xf numFmtId="166" fontId="27" fillId="7" borderId="9" xfId="1" applyFont="1" applyFill="1" applyBorder="1" applyAlignment="1" applyProtection="1">
      <alignment horizontal="center" vertical="center"/>
      <protection locked="0"/>
    </xf>
    <xf numFmtId="166" fontId="0" fillId="4" borderId="0" xfId="1" applyFont="1" applyFill="1" applyBorder="1" applyProtection="1"/>
    <xf numFmtId="169" fontId="120" fillId="0" borderId="12" xfId="83" applyFont="1" applyBorder="1"/>
    <xf numFmtId="169" fontId="120" fillId="0" borderId="4" xfId="83" applyFont="1" applyBorder="1" applyAlignment="1">
      <alignment horizontal="center" shrinkToFit="1"/>
    </xf>
    <xf numFmtId="169" fontId="120" fillId="0" borderId="4" xfId="83" applyFont="1" applyBorder="1" applyAlignment="1">
      <alignment vertical="top"/>
    </xf>
    <xf numFmtId="169" fontId="120" fillId="0" borderId="0" xfId="83" applyFont="1"/>
    <xf numFmtId="166" fontId="121" fillId="0" borderId="0" xfId="1" applyFont="1" applyBorder="1" applyAlignment="1"/>
    <xf numFmtId="169" fontId="120" fillId="4" borderId="0" xfId="83" applyFont="1" applyFill="1"/>
    <xf numFmtId="169" fontId="122" fillId="2" borderId="5" xfId="83" applyFont="1" applyFill="1" applyBorder="1"/>
    <xf numFmtId="169" fontId="122" fillId="2" borderId="0" xfId="83" applyFont="1" applyFill="1" applyAlignment="1">
      <alignment horizontal="center" shrinkToFit="1"/>
    </xf>
    <xf numFmtId="169" fontId="123" fillId="3" borderId="0" xfId="83" applyFont="1" applyFill="1" applyAlignment="1">
      <alignment horizontal="right" vertical="top" wrapText="1"/>
    </xf>
    <xf numFmtId="169" fontId="124" fillId="3" borderId="0" xfId="83" applyFont="1" applyFill="1" applyAlignment="1">
      <alignment vertical="center"/>
    </xf>
    <xf numFmtId="169" fontId="122" fillId="2" borderId="0" xfId="83" applyFont="1" applyFill="1"/>
    <xf numFmtId="169" fontId="125" fillId="3" borderId="0" xfId="83" applyFont="1" applyFill="1" applyAlignment="1">
      <alignment horizontal="right" vertical="top"/>
    </xf>
    <xf numFmtId="166" fontId="124" fillId="3" borderId="0" xfId="1" applyFont="1" applyFill="1" applyBorder="1" applyAlignment="1">
      <alignment vertical="center"/>
    </xf>
    <xf numFmtId="169" fontId="122" fillId="2" borderId="29" xfId="83" applyFont="1" applyFill="1" applyBorder="1"/>
    <xf numFmtId="169" fontId="122" fillId="2" borderId="1" xfId="83" applyFont="1" applyFill="1" applyBorder="1" applyAlignment="1">
      <alignment horizontal="center" shrinkToFit="1"/>
    </xf>
    <xf numFmtId="169" fontId="126" fillId="3" borderId="1" xfId="84" applyNumberFormat="1" applyFont="1" applyFill="1" applyBorder="1" applyAlignment="1" applyProtection="1">
      <alignment horizontal="right" vertical="top"/>
    </xf>
    <xf numFmtId="166" fontId="167" fillId="3" borderId="0" xfId="84" applyNumberFormat="1" applyFont="1" applyFill="1" applyBorder="1" applyAlignment="1" applyProtection="1"/>
    <xf numFmtId="169" fontId="128" fillId="23" borderId="29" xfId="83" applyFont="1" applyFill="1" applyBorder="1" applyAlignment="1">
      <alignment horizontal="center" vertical="center"/>
    </xf>
    <xf numFmtId="169" fontId="128" fillId="23" borderId="0" xfId="83" applyFont="1" applyFill="1" applyAlignment="1">
      <alignment vertical="center"/>
    </xf>
    <xf numFmtId="169" fontId="125" fillId="3" borderId="0" xfId="83" applyFont="1" applyFill="1" applyAlignment="1">
      <alignment horizontal="right" vertical="center" wrapText="1"/>
    </xf>
    <xf numFmtId="169" fontId="122" fillId="0" borderId="0" xfId="83" applyFont="1" applyAlignment="1">
      <alignment horizontal="center"/>
    </xf>
    <xf numFmtId="169" fontId="122" fillId="2" borderId="0" xfId="83" applyFont="1" applyFill="1" applyAlignment="1">
      <alignment horizontal="center"/>
    </xf>
    <xf numFmtId="169" fontId="128" fillId="34" borderId="12" xfId="83" applyFont="1" applyFill="1" applyBorder="1" applyAlignment="1">
      <alignment vertical="center"/>
    </xf>
    <xf numFmtId="169" fontId="128" fillId="34" borderId="3" xfId="83" applyFont="1" applyFill="1" applyBorder="1" applyAlignment="1">
      <alignment horizontal="center" vertical="center" shrinkToFit="1"/>
    </xf>
    <xf numFmtId="169" fontId="128" fillId="34" borderId="12" xfId="83" applyFont="1" applyFill="1" applyBorder="1" applyAlignment="1">
      <alignment vertical="center" wrapText="1"/>
    </xf>
    <xf numFmtId="166" fontId="128" fillId="34" borderId="0" xfId="1" applyFont="1" applyFill="1" applyBorder="1" applyAlignment="1">
      <alignment vertical="center" wrapText="1"/>
    </xf>
    <xf numFmtId="169" fontId="128" fillId="34" borderId="13" xfId="83" applyFont="1" applyFill="1" applyBorder="1" applyAlignment="1">
      <alignment vertical="center" wrapText="1"/>
    </xf>
    <xf numFmtId="169" fontId="122" fillId="4" borderId="0" xfId="83" applyFont="1" applyFill="1" applyAlignment="1">
      <alignment horizontal="center"/>
    </xf>
    <xf numFmtId="169" fontId="128" fillId="34" borderId="29" xfId="83" applyFont="1" applyFill="1" applyBorder="1" applyAlignment="1">
      <alignment horizontal="left" vertical="center"/>
    </xf>
    <xf numFmtId="169" fontId="128" fillId="34" borderId="7" xfId="83" applyFont="1" applyFill="1" applyBorder="1" applyAlignment="1">
      <alignment horizontal="center" vertical="center" shrinkToFit="1"/>
    </xf>
    <xf numFmtId="169" fontId="128" fillId="34" borderId="29" xfId="83" applyFont="1" applyFill="1" applyBorder="1" applyAlignment="1">
      <alignment vertical="center" wrapText="1"/>
    </xf>
    <xf numFmtId="166" fontId="128" fillId="34" borderId="1" xfId="1" applyFont="1" applyFill="1" applyBorder="1" applyAlignment="1">
      <alignment vertical="center" wrapText="1"/>
    </xf>
    <xf numFmtId="169" fontId="128" fillId="34" borderId="7" xfId="83" applyFont="1" applyFill="1" applyBorder="1" applyAlignment="1">
      <alignment vertical="center" wrapText="1"/>
    </xf>
    <xf numFmtId="169" fontId="120" fillId="0" borderId="0" xfId="83" applyFont="1" applyAlignment="1">
      <alignment horizontal="center"/>
    </xf>
    <xf numFmtId="169" fontId="120" fillId="4" borderId="0" xfId="83" applyFont="1" applyFill="1" applyAlignment="1">
      <alignment horizontal="center"/>
    </xf>
    <xf numFmtId="169" fontId="120" fillId="6" borderId="0" xfId="83" applyFont="1" applyFill="1" applyAlignment="1">
      <alignment horizontal="center"/>
    </xf>
    <xf numFmtId="169" fontId="130" fillId="32" borderId="6" xfId="83" applyFont="1" applyFill="1" applyBorder="1" applyAlignment="1">
      <alignment horizontal="center" vertical="center"/>
    </xf>
    <xf numFmtId="169" fontId="130" fillId="32" borderId="6" xfId="83" applyFont="1" applyFill="1" applyBorder="1" applyAlignment="1">
      <alignment horizontal="center" vertical="center" shrinkToFit="1"/>
    </xf>
    <xf numFmtId="166" fontId="18" fillId="32" borderId="13" xfId="1" applyFont="1" applyFill="1" applyBorder="1" applyAlignment="1">
      <alignment horizontal="center" vertical="center" wrapText="1"/>
    </xf>
    <xf numFmtId="169" fontId="131" fillId="3" borderId="0" xfId="83" applyFont="1" applyFill="1" applyAlignment="1">
      <alignment horizontal="center" vertical="center" wrapText="1"/>
    </xf>
    <xf numFmtId="169" fontId="131" fillId="19" borderId="0" xfId="83" applyFont="1" applyFill="1" applyAlignment="1">
      <alignment horizontal="center" vertical="center" wrapText="1"/>
    </xf>
    <xf numFmtId="169" fontId="132" fillId="33" borderId="8" xfId="83" applyFont="1" applyFill="1" applyBorder="1"/>
    <xf numFmtId="169" fontId="132" fillId="33" borderId="9" xfId="83" applyFont="1" applyFill="1" applyBorder="1" applyAlignment="1">
      <alignment horizontal="center" vertical="center" shrinkToFit="1"/>
    </xf>
    <xf numFmtId="169" fontId="132" fillId="33" borderId="11" xfId="83" applyFont="1" applyFill="1" applyBorder="1" applyAlignment="1">
      <alignment horizontal="center" vertical="top"/>
    </xf>
    <xf numFmtId="169" fontId="132" fillId="33" borderId="8" xfId="83" applyFont="1" applyFill="1" applyBorder="1" applyAlignment="1">
      <alignment horizontal="center" vertical="center" shrinkToFit="1"/>
    </xf>
    <xf numFmtId="166" fontId="134" fillId="33" borderId="10" xfId="1" applyFont="1" applyFill="1" applyBorder="1" applyAlignment="1">
      <alignment horizontal="left" vertical="center" shrinkToFit="1"/>
    </xf>
    <xf numFmtId="169" fontId="135" fillId="4" borderId="5" xfId="83" applyFont="1" applyFill="1" applyBorder="1"/>
    <xf numFmtId="169" fontId="120" fillId="0" borderId="30" xfId="83" applyFont="1" applyBorder="1" applyAlignment="1">
      <alignment horizontal="center" vertical="center" shrinkToFit="1"/>
    </xf>
    <xf numFmtId="169" fontId="120" fillId="0" borderId="2" xfId="83" applyFont="1" applyBorder="1" applyAlignment="1">
      <alignment horizontal="center" vertical="top"/>
    </xf>
    <xf numFmtId="169" fontId="120" fillId="0" borderId="5" xfId="83" applyFont="1" applyBorder="1" applyAlignment="1">
      <alignment horizontal="center" vertical="center" shrinkToFit="1"/>
    </xf>
    <xf numFmtId="169" fontId="120" fillId="0" borderId="30" xfId="83" applyFont="1" applyBorder="1" applyAlignment="1">
      <alignment horizontal="center" vertical="top"/>
    </xf>
    <xf numFmtId="177" fontId="120" fillId="0" borderId="30" xfId="83" applyNumberFormat="1" applyFont="1" applyBorder="1" applyAlignment="1">
      <alignment horizontal="center" vertical="center" shrinkToFit="1"/>
    </xf>
    <xf numFmtId="169" fontId="168" fillId="0" borderId="30" xfId="83" applyFont="1" applyBorder="1" applyAlignment="1">
      <alignment horizontal="center" vertical="top"/>
    </xf>
    <xf numFmtId="169" fontId="120" fillId="0" borderId="0" xfId="83" applyFont="1" applyAlignment="1">
      <alignment vertical="top"/>
    </xf>
    <xf numFmtId="169" fontId="157" fillId="0" borderId="30" xfId="83" applyFont="1" applyBorder="1" applyAlignment="1">
      <alignment horizontal="center" vertical="top"/>
    </xf>
    <xf numFmtId="169" fontId="133" fillId="0" borderId="30" xfId="83" applyFont="1" applyBorder="1" applyAlignment="1">
      <alignment horizontal="center" vertical="top"/>
    </xf>
    <xf numFmtId="169" fontId="120" fillId="0" borderId="30" xfId="83" applyFont="1" applyBorder="1" applyAlignment="1">
      <alignment horizontal="left" vertical="top"/>
    </xf>
    <xf numFmtId="169" fontId="120" fillId="4" borderId="30" xfId="83" applyFont="1" applyFill="1" applyBorder="1" applyAlignment="1">
      <alignment horizontal="center" vertical="center" shrinkToFit="1"/>
    </xf>
    <xf numFmtId="166" fontId="134" fillId="0" borderId="13" xfId="1" applyFont="1" applyFill="1" applyBorder="1" applyAlignment="1">
      <alignment horizontal="left" vertical="center" shrinkToFit="1"/>
    </xf>
    <xf numFmtId="169" fontId="120" fillId="4" borderId="6" xfId="83" applyFont="1" applyFill="1" applyBorder="1" applyAlignment="1">
      <alignment horizontal="center" vertical="center" shrinkToFit="1"/>
    </xf>
    <xf numFmtId="169" fontId="136" fillId="4" borderId="0" xfId="83" applyFont="1" applyFill="1" applyAlignment="1">
      <alignment horizontal="center" vertical="top"/>
    </xf>
    <xf numFmtId="169" fontId="120" fillId="4" borderId="5" xfId="83" applyFont="1" applyFill="1" applyBorder="1" applyAlignment="1">
      <alignment horizontal="center" vertical="center" shrinkToFit="1"/>
    </xf>
    <xf numFmtId="166" fontId="134" fillId="4" borderId="13" xfId="1" applyFont="1" applyFill="1" applyBorder="1" applyAlignment="1">
      <alignment horizontal="left" vertical="center" shrinkToFit="1"/>
    </xf>
    <xf numFmtId="166" fontId="120" fillId="0" borderId="30" xfId="1" applyFont="1" applyFill="1" applyBorder="1"/>
    <xf numFmtId="169" fontId="135" fillId="4" borderId="29" xfId="83" applyFont="1" applyFill="1" applyBorder="1"/>
    <xf numFmtId="169" fontId="136" fillId="4" borderId="1" xfId="83" applyFont="1" applyFill="1" applyBorder="1" applyAlignment="1">
      <alignment horizontal="center" vertical="top"/>
    </xf>
    <xf numFmtId="169" fontId="120" fillId="4" borderId="29" xfId="83" applyFont="1" applyFill="1" applyBorder="1" applyAlignment="1">
      <alignment horizontal="center" vertical="center" shrinkToFit="1"/>
    </xf>
    <xf numFmtId="166" fontId="120" fillId="0" borderId="6" xfId="1" applyFont="1" applyFill="1" applyBorder="1"/>
    <xf numFmtId="166" fontId="120" fillId="0" borderId="7" xfId="1" applyFont="1" applyFill="1" applyBorder="1" applyAlignment="1">
      <alignment horizontal="center" vertical="center" shrinkToFit="1"/>
    </xf>
    <xf numFmtId="169" fontId="9" fillId="0" borderId="0" xfId="83"/>
    <xf numFmtId="166" fontId="120" fillId="0" borderId="2" xfId="1" applyFont="1" applyFill="1" applyBorder="1" applyAlignment="1">
      <alignment horizontal="center" vertical="center" shrinkToFit="1"/>
    </xf>
    <xf numFmtId="166" fontId="134" fillId="4" borderId="6" xfId="1" applyFont="1" applyFill="1" applyBorder="1" applyAlignment="1">
      <alignment horizontal="left" vertical="center" shrinkToFit="1"/>
    </xf>
    <xf numFmtId="169" fontId="120" fillId="0" borderId="0" xfId="83" applyFont="1" applyAlignment="1">
      <alignment horizontal="center" shrinkToFit="1"/>
    </xf>
    <xf numFmtId="166" fontId="134" fillId="0" borderId="0" xfId="1" applyFont="1" applyBorder="1" applyAlignment="1">
      <alignment horizontal="left"/>
    </xf>
    <xf numFmtId="166" fontId="121" fillId="0" borderId="13" xfId="1" applyFont="1" applyBorder="1" applyAlignment="1">
      <alignment horizontal="right"/>
    </xf>
    <xf numFmtId="169" fontId="122" fillId="2" borderId="13" xfId="83" applyFont="1" applyFill="1" applyBorder="1"/>
    <xf numFmtId="166" fontId="124" fillId="3" borderId="13" xfId="1" applyFont="1" applyFill="1" applyBorder="1" applyAlignment="1">
      <alignment vertical="center"/>
    </xf>
    <xf numFmtId="166" fontId="167" fillId="3" borderId="13" xfId="84" applyNumberFormat="1" applyFont="1" applyFill="1" applyBorder="1" applyAlignment="1" applyProtection="1"/>
    <xf numFmtId="169" fontId="120" fillId="0" borderId="12" xfId="30" applyFont="1" applyBorder="1"/>
    <xf numFmtId="169" fontId="120" fillId="0" borderId="4" xfId="30" applyFont="1" applyBorder="1" applyAlignment="1">
      <alignment horizontal="center" shrinkToFit="1"/>
    </xf>
    <xf numFmtId="169" fontId="120" fillId="0" borderId="4" xfId="30" applyFont="1" applyBorder="1" applyAlignment="1">
      <alignment vertical="top"/>
    </xf>
    <xf numFmtId="169" fontId="120" fillId="0" borderId="0" xfId="30" applyFont="1"/>
    <xf numFmtId="169" fontId="120" fillId="4" borderId="0" xfId="30" applyFont="1" applyFill="1"/>
    <xf numFmtId="169" fontId="122" fillId="2" borderId="5" xfId="30" applyFont="1" applyFill="1" applyBorder="1"/>
    <xf numFmtId="169" fontId="122" fillId="2" borderId="0" xfId="30" applyFont="1" applyFill="1" applyAlignment="1">
      <alignment horizontal="center" shrinkToFit="1"/>
    </xf>
    <xf numFmtId="169" fontId="123" fillId="3" borderId="0" xfId="30" applyFont="1" applyFill="1" applyAlignment="1">
      <alignment horizontal="right" vertical="top" wrapText="1"/>
    </xf>
    <xf numFmtId="169" fontId="125" fillId="3" borderId="0" xfId="30" applyFont="1" applyFill="1" applyAlignment="1">
      <alignment horizontal="right" vertical="center" wrapText="1"/>
    </xf>
    <xf numFmtId="169" fontId="122" fillId="2" borderId="0" xfId="30" applyFont="1" applyFill="1"/>
    <xf numFmtId="169" fontId="125" fillId="3" borderId="0" xfId="30" applyFont="1" applyFill="1" applyAlignment="1">
      <alignment horizontal="right" vertical="top"/>
    </xf>
    <xf numFmtId="169" fontId="122" fillId="2" borderId="29" xfId="30" applyFont="1" applyFill="1" applyBorder="1"/>
    <xf numFmtId="169" fontId="122" fillId="2" borderId="1" xfId="30" applyFont="1" applyFill="1" applyBorder="1" applyAlignment="1">
      <alignment horizontal="center" shrinkToFit="1"/>
    </xf>
    <xf numFmtId="169" fontId="128" fillId="23" borderId="29" xfId="30" applyFont="1" applyFill="1" applyBorder="1" applyAlignment="1">
      <alignment horizontal="center" vertical="center"/>
    </xf>
    <xf numFmtId="169" fontId="128" fillId="23" borderId="0" xfId="30" applyFont="1" applyFill="1" applyAlignment="1">
      <alignment vertical="center"/>
    </xf>
    <xf numFmtId="169" fontId="122" fillId="0" borderId="0" xfId="30" applyFont="1" applyAlignment="1">
      <alignment horizontal="center"/>
    </xf>
    <xf numFmtId="169" fontId="122" fillId="2" borderId="0" xfId="30" applyFont="1" applyFill="1" applyAlignment="1">
      <alignment horizontal="center"/>
    </xf>
    <xf numFmtId="169" fontId="128" fillId="34" borderId="12" xfId="30" applyFont="1" applyFill="1" applyBorder="1" applyAlignment="1">
      <alignment vertical="center"/>
    </xf>
    <xf numFmtId="169" fontId="128" fillId="34" borderId="3" xfId="30" applyFont="1" applyFill="1" applyBorder="1" applyAlignment="1">
      <alignment horizontal="center" vertical="center" shrinkToFit="1"/>
    </xf>
    <xf numFmtId="169" fontId="129" fillId="34" borderId="4" xfId="30" applyFont="1" applyFill="1" applyBorder="1" applyAlignment="1">
      <alignment horizontal="center" vertical="center"/>
    </xf>
    <xf numFmtId="166" fontId="133" fillId="34" borderId="2" xfId="1" applyFont="1" applyFill="1" applyBorder="1" applyAlignment="1">
      <alignment horizontal="left" vertical="center"/>
    </xf>
    <xf numFmtId="166" fontId="138" fillId="34" borderId="0" xfId="1" applyFont="1" applyFill="1" applyBorder="1" applyAlignment="1">
      <alignment horizontal="left" vertical="center"/>
    </xf>
    <xf numFmtId="166" fontId="138" fillId="34" borderId="30" xfId="1" applyFont="1" applyFill="1" applyBorder="1" applyAlignment="1">
      <alignment horizontal="left" vertical="center"/>
    </xf>
    <xf numFmtId="169" fontId="122" fillId="4" borderId="0" xfId="30" applyFont="1" applyFill="1" applyAlignment="1">
      <alignment horizontal="center"/>
    </xf>
    <xf numFmtId="169" fontId="128" fillId="34" borderId="29" xfId="30" applyFont="1" applyFill="1" applyBorder="1" applyAlignment="1">
      <alignment horizontal="left" vertical="center"/>
    </xf>
    <xf numFmtId="169" fontId="128" fillId="34" borderId="7" xfId="30" applyFont="1" applyFill="1" applyBorder="1" applyAlignment="1">
      <alignment horizontal="center" vertical="center" shrinkToFit="1"/>
    </xf>
    <xf numFmtId="169" fontId="128" fillId="36" borderId="29" xfId="30" applyFont="1" applyFill="1" applyBorder="1" applyAlignment="1">
      <alignment vertical="center"/>
    </xf>
    <xf numFmtId="166" fontId="133" fillId="36" borderId="6" xfId="1" applyFont="1" applyFill="1" applyBorder="1" applyAlignment="1">
      <alignment horizontal="left" vertical="center"/>
    </xf>
    <xf numFmtId="166" fontId="138" fillId="36" borderId="0" xfId="1" applyFont="1" applyFill="1" applyBorder="1" applyAlignment="1">
      <alignment horizontal="left" vertical="center"/>
    </xf>
    <xf numFmtId="166" fontId="138" fillId="36" borderId="30" xfId="1" applyFont="1" applyFill="1" applyBorder="1" applyAlignment="1">
      <alignment horizontal="left" vertical="center"/>
    </xf>
    <xf numFmtId="169" fontId="120" fillId="0" borderId="0" xfId="30" applyFont="1" applyAlignment="1">
      <alignment horizontal="center"/>
    </xf>
    <xf numFmtId="169" fontId="120" fillId="4" borderId="0" xfId="30" applyFont="1" applyFill="1" applyAlignment="1">
      <alignment horizontal="center"/>
    </xf>
    <xf numFmtId="169" fontId="120" fillId="6" borderId="0" xfId="30" applyFont="1" applyFill="1" applyAlignment="1">
      <alignment horizontal="center"/>
    </xf>
    <xf numFmtId="169" fontId="130" fillId="32" borderId="6" xfId="30" applyFont="1" applyFill="1" applyBorder="1" applyAlignment="1">
      <alignment horizontal="center" vertical="center"/>
    </xf>
    <xf numFmtId="169" fontId="130" fillId="32" borderId="6" xfId="30" applyFont="1" applyFill="1" applyBorder="1" applyAlignment="1">
      <alignment horizontal="center" vertical="center" shrinkToFit="1"/>
    </xf>
    <xf numFmtId="169" fontId="131" fillId="3" borderId="0" xfId="30" applyFont="1" applyFill="1" applyAlignment="1">
      <alignment horizontal="center" vertical="center" wrapText="1"/>
    </xf>
    <xf numFmtId="169" fontId="131" fillId="19" borderId="0" xfId="30" applyFont="1" applyFill="1" applyAlignment="1">
      <alignment horizontal="center" vertical="center" wrapText="1"/>
    </xf>
    <xf numFmtId="169" fontId="128" fillId="35" borderId="8" xfId="30" applyFont="1" applyFill="1" applyBorder="1" applyAlignment="1">
      <alignment vertical="center"/>
    </xf>
    <xf numFmtId="169" fontId="128" fillId="35" borderId="9" xfId="30" applyFont="1" applyFill="1" applyBorder="1" applyAlignment="1">
      <alignment horizontal="center" vertical="center" shrinkToFit="1"/>
    </xf>
    <xf numFmtId="169" fontId="128" fillId="35" borderId="11" xfId="30" applyFont="1" applyFill="1" applyBorder="1" applyAlignment="1">
      <alignment horizontal="center" vertical="top"/>
    </xf>
    <xf numFmtId="169" fontId="128" fillId="35" borderId="8" xfId="30" applyFont="1" applyFill="1" applyBorder="1" applyAlignment="1">
      <alignment vertical="center" shrinkToFit="1"/>
    </xf>
    <xf numFmtId="169" fontId="138" fillId="35" borderId="9" xfId="30" applyFont="1" applyFill="1" applyBorder="1" applyAlignment="1">
      <alignment vertical="center" shrinkToFit="1"/>
    </xf>
    <xf numFmtId="169" fontId="135" fillId="4" borderId="2" xfId="30" applyFont="1" applyFill="1" applyBorder="1"/>
    <xf numFmtId="177" fontId="120" fillId="0" borderId="2" xfId="30" applyNumberFormat="1" applyFont="1" applyBorder="1" applyAlignment="1">
      <alignment horizontal="center" vertical="center" shrinkToFit="1"/>
    </xf>
    <xf numFmtId="169" fontId="120" fillId="4" borderId="0" xfId="30" applyFont="1" applyFill="1" applyAlignment="1">
      <alignment horizontal="center" vertical="top"/>
    </xf>
    <xf numFmtId="169" fontId="120" fillId="4" borderId="12" xfId="30" applyFont="1" applyFill="1" applyBorder="1" applyAlignment="1">
      <alignment horizontal="center" vertical="center" shrinkToFit="1"/>
    </xf>
    <xf numFmtId="0" fontId="120" fillId="0" borderId="0" xfId="30" applyNumberFormat="1" applyFont="1"/>
    <xf numFmtId="169" fontId="135" fillId="4" borderId="30" xfId="30" applyFont="1" applyFill="1" applyBorder="1"/>
    <xf numFmtId="177" fontId="120" fillId="0" borderId="30" xfId="30" applyNumberFormat="1" applyFont="1" applyBorder="1" applyAlignment="1">
      <alignment horizontal="center" vertical="center" shrinkToFit="1"/>
    </xf>
    <xf numFmtId="169" fontId="120" fillId="4" borderId="5" xfId="30" applyFont="1" applyFill="1" applyBorder="1" applyAlignment="1">
      <alignment horizontal="center" vertical="center" shrinkToFit="1"/>
    </xf>
    <xf numFmtId="169" fontId="141" fillId="4" borderId="0" xfId="30" applyFont="1" applyFill="1" applyAlignment="1">
      <alignment horizontal="center" vertical="top"/>
    </xf>
    <xf numFmtId="169" fontId="143" fillId="4" borderId="0" xfId="30" applyFont="1" applyFill="1" applyAlignment="1">
      <alignment horizontal="center" vertical="top"/>
    </xf>
    <xf numFmtId="169" fontId="158" fillId="4" borderId="0" xfId="30" applyFont="1" applyFill="1" applyAlignment="1">
      <alignment horizontal="center" vertical="top"/>
    </xf>
    <xf numFmtId="169" fontId="120" fillId="4" borderId="13" xfId="30" applyFont="1" applyFill="1" applyBorder="1" applyAlignment="1">
      <alignment horizontal="center" vertical="center" shrinkToFit="1"/>
    </xf>
    <xf numFmtId="169" fontId="120" fillId="4" borderId="0" xfId="30" applyFont="1" applyFill="1" applyAlignment="1">
      <alignment vertical="top"/>
    </xf>
    <xf numFmtId="166" fontId="134" fillId="34" borderId="0" xfId="1" applyFont="1" applyFill="1" applyBorder="1" applyAlignment="1">
      <alignment horizontal="left" vertical="center"/>
    </xf>
    <xf numFmtId="166" fontId="134" fillId="34" borderId="30" xfId="1" applyFont="1" applyFill="1" applyBorder="1" applyAlignment="1">
      <alignment horizontal="left" vertical="center"/>
    </xf>
    <xf numFmtId="166" fontId="134" fillId="36" borderId="0" xfId="1" applyFont="1" applyFill="1" applyBorder="1" applyAlignment="1">
      <alignment horizontal="left" vertical="center"/>
    </xf>
    <xf numFmtId="166" fontId="134" fillId="36" borderId="30" xfId="1" applyFont="1" applyFill="1" applyBorder="1" applyAlignment="1">
      <alignment horizontal="left" vertical="center"/>
    </xf>
    <xf numFmtId="169" fontId="132" fillId="33" borderId="8" xfId="30" applyFont="1" applyFill="1" applyBorder="1"/>
    <xf numFmtId="169" fontId="132" fillId="33" borderId="9" xfId="30" applyFont="1" applyFill="1" applyBorder="1" applyAlignment="1">
      <alignment horizontal="center" vertical="center" shrinkToFit="1"/>
    </xf>
    <xf numFmtId="169" fontId="132" fillId="33" borderId="11" xfId="30" applyFont="1" applyFill="1" applyBorder="1" applyAlignment="1">
      <alignment horizontal="center" vertical="top"/>
    </xf>
    <xf numFmtId="169" fontId="132" fillId="33" borderId="8" xfId="30" applyFont="1" applyFill="1" applyBorder="1" applyAlignment="1">
      <alignment horizontal="center" vertical="center" shrinkToFit="1"/>
    </xf>
    <xf numFmtId="169" fontId="135" fillId="4" borderId="5" xfId="30" applyFont="1" applyFill="1" applyBorder="1"/>
    <xf numFmtId="169" fontId="120" fillId="0" borderId="30" xfId="30" applyFont="1" applyBorder="1" applyAlignment="1">
      <alignment horizontal="center" vertical="center" shrinkToFit="1"/>
    </xf>
    <xf numFmtId="169" fontId="120" fillId="2" borderId="0" xfId="30" applyFont="1" applyFill="1" applyAlignment="1">
      <alignment horizontal="center" vertical="top"/>
    </xf>
    <xf numFmtId="169" fontId="120" fillId="4" borderId="30" xfId="30" applyFont="1" applyFill="1" applyBorder="1" applyAlignment="1">
      <alignment horizontal="center" vertical="center" shrinkToFit="1"/>
    </xf>
    <xf numFmtId="169" fontId="120" fillId="33" borderId="8" xfId="30" applyFont="1" applyFill="1" applyBorder="1" applyAlignment="1">
      <alignment horizontal="center" vertical="center" shrinkToFit="1"/>
    </xf>
    <xf numFmtId="169" fontId="135" fillId="4" borderId="30" xfId="30" applyFont="1" applyFill="1" applyBorder="1" applyAlignment="1">
      <alignment horizontal="center" vertical="center" shrinkToFit="1"/>
    </xf>
    <xf numFmtId="169" fontId="120" fillId="0" borderId="0" xfId="30" applyFont="1" applyAlignment="1">
      <alignment vertical="top"/>
    </xf>
    <xf numFmtId="169" fontId="120" fillId="4" borderId="30" xfId="30" applyFont="1" applyFill="1" applyBorder="1" applyAlignment="1">
      <alignment vertical="top"/>
    </xf>
    <xf numFmtId="169" fontId="137" fillId="35" borderId="9" xfId="30" applyFont="1" applyFill="1" applyBorder="1" applyAlignment="1">
      <alignment horizontal="center" vertical="center" shrinkToFit="1"/>
    </xf>
    <xf numFmtId="169" fontId="137" fillId="35" borderId="8" xfId="30" applyFont="1" applyFill="1" applyBorder="1" applyAlignment="1">
      <alignment vertical="center" shrinkToFit="1"/>
    </xf>
    <xf numFmtId="169" fontId="120" fillId="35" borderId="8" xfId="30" applyFont="1" applyFill="1" applyBorder="1" applyAlignment="1">
      <alignment vertical="center" shrinkToFit="1"/>
    </xf>
    <xf numFmtId="169" fontId="120" fillId="0" borderId="2" xfId="30" applyFont="1" applyBorder="1" applyAlignment="1">
      <alignment horizontal="center" vertical="center" shrinkToFit="1"/>
    </xf>
    <xf numFmtId="169" fontId="136" fillId="4" borderId="0" xfId="30" applyFont="1" applyFill="1" applyAlignment="1">
      <alignment horizontal="center" vertical="top"/>
    </xf>
    <xf numFmtId="169" fontId="120" fillId="4" borderId="6" xfId="30" applyFont="1" applyFill="1" applyBorder="1" applyAlignment="1">
      <alignment horizontal="center" vertical="center" shrinkToFit="1"/>
    </xf>
    <xf numFmtId="169" fontId="120" fillId="4" borderId="29" xfId="30" applyFont="1" applyFill="1" applyBorder="1" applyAlignment="1">
      <alignment horizontal="center" vertical="center" shrinkToFit="1"/>
    </xf>
    <xf numFmtId="169" fontId="135" fillId="4" borderId="12" xfId="30" applyFont="1" applyFill="1" applyBorder="1"/>
    <xf numFmtId="169" fontId="120" fillId="4" borderId="4" xfId="30" applyFont="1" applyFill="1" applyBorder="1" applyAlignment="1">
      <alignment horizontal="center" vertical="center" shrinkToFit="1"/>
    </xf>
    <xf numFmtId="169" fontId="120" fillId="4" borderId="4" xfId="30" applyFont="1" applyFill="1" applyBorder="1" applyAlignment="1">
      <alignment horizontal="center" vertical="top" wrapText="1"/>
    </xf>
    <xf numFmtId="169" fontId="120" fillId="4" borderId="0" xfId="30" applyFont="1" applyFill="1" applyAlignment="1">
      <alignment horizontal="center" vertical="center" shrinkToFit="1"/>
    </xf>
    <xf numFmtId="169" fontId="120" fillId="4" borderId="0" xfId="30" applyFont="1" applyFill="1" applyAlignment="1">
      <alignment horizontal="center" vertical="top" wrapText="1"/>
    </xf>
    <xf numFmtId="169" fontId="135" fillId="4" borderId="29" xfId="30" applyFont="1" applyFill="1" applyBorder="1"/>
    <xf numFmtId="169" fontId="120" fillId="4" borderId="1" xfId="30" applyFont="1" applyFill="1" applyBorder="1" applyAlignment="1">
      <alignment horizontal="center" vertical="center" shrinkToFit="1"/>
    </xf>
    <xf numFmtId="169" fontId="120" fillId="4" borderId="1" xfId="30" applyFont="1" applyFill="1" applyBorder="1" applyAlignment="1">
      <alignment horizontal="center" vertical="top" wrapText="1"/>
    </xf>
    <xf numFmtId="169" fontId="120" fillId="4" borderId="30" xfId="30" applyFont="1" applyFill="1" applyBorder="1" applyAlignment="1">
      <alignment horizontal="center" vertical="top" shrinkToFit="1"/>
    </xf>
    <xf numFmtId="169" fontId="144" fillId="4" borderId="30" xfId="30" applyFont="1" applyFill="1" applyBorder="1" applyAlignment="1">
      <alignment horizontal="center" vertical="center" shrinkToFit="1"/>
    </xf>
    <xf numFmtId="0" fontId="120" fillId="0" borderId="30" xfId="30" applyNumberFormat="1" applyFont="1" applyBorder="1" applyAlignment="1">
      <alignment horizontal="center"/>
    </xf>
    <xf numFmtId="169" fontId="120" fillId="4" borderId="2" xfId="30" applyFont="1" applyFill="1" applyBorder="1" applyAlignment="1">
      <alignment horizontal="center" vertical="top" wrapText="1"/>
    </xf>
    <xf numFmtId="169" fontId="120" fillId="4" borderId="30" xfId="30" applyFont="1" applyFill="1" applyBorder="1" applyAlignment="1">
      <alignment horizontal="center" vertical="top" wrapText="1"/>
    </xf>
    <xf numFmtId="169" fontId="141" fillId="4" borderId="30" xfId="30" applyFont="1" applyFill="1" applyBorder="1" applyAlignment="1">
      <alignment horizontal="center" vertical="top"/>
    </xf>
    <xf numFmtId="169" fontId="120" fillId="4" borderId="6" xfId="30" applyFont="1" applyFill="1" applyBorder="1" applyAlignment="1">
      <alignment horizontal="center" vertical="top" wrapText="1"/>
    </xf>
    <xf numFmtId="169" fontId="132" fillId="33" borderId="11" xfId="30" applyFont="1" applyFill="1" applyBorder="1" applyAlignment="1">
      <alignment horizontal="center" vertical="center" shrinkToFit="1"/>
    </xf>
    <xf numFmtId="169" fontId="120" fillId="0" borderId="5" xfId="30" applyFont="1" applyBorder="1" applyAlignment="1">
      <alignment horizontal="center" vertical="center" shrinkToFit="1"/>
    </xf>
    <xf numFmtId="169" fontId="120" fillId="4" borderId="30" xfId="30" applyFont="1" applyFill="1" applyBorder="1" applyAlignment="1">
      <alignment vertical="top" wrapText="1"/>
    </xf>
    <xf numFmtId="169" fontId="136" fillId="4" borderId="30" xfId="30" applyFont="1" applyFill="1" applyBorder="1" applyAlignment="1">
      <alignment horizontal="center" vertical="top"/>
    </xf>
    <xf numFmtId="169" fontId="132" fillId="33" borderId="29" xfId="30" applyFont="1" applyFill="1" applyBorder="1"/>
    <xf numFmtId="169" fontId="132" fillId="33" borderId="6" xfId="30" applyFont="1" applyFill="1" applyBorder="1" applyAlignment="1">
      <alignment horizontal="center" vertical="center" shrinkToFit="1"/>
    </xf>
    <xf numFmtId="169" fontId="132" fillId="33" borderId="1" xfId="30" applyFont="1" applyFill="1" applyBorder="1" applyAlignment="1">
      <alignment horizontal="center" vertical="top"/>
    </xf>
    <xf numFmtId="169" fontId="132" fillId="33" borderId="29" xfId="30" applyFont="1" applyFill="1" applyBorder="1" applyAlignment="1">
      <alignment horizontal="center" vertical="center" shrinkToFit="1"/>
    </xf>
    <xf numFmtId="169" fontId="120" fillId="4" borderId="6" xfId="30" applyFont="1" applyFill="1" applyBorder="1" applyAlignment="1">
      <alignment vertical="top"/>
    </xf>
    <xf numFmtId="169" fontId="145" fillId="4" borderId="30" xfId="30" applyFont="1" applyFill="1" applyBorder="1" applyAlignment="1">
      <alignment horizontal="center" vertical="center" shrinkToFit="1"/>
    </xf>
    <xf numFmtId="169" fontId="145" fillId="4" borderId="30" xfId="30" applyFont="1" applyFill="1" applyBorder="1" applyAlignment="1">
      <alignment vertical="top" wrapText="1"/>
    </xf>
    <xf numFmtId="169" fontId="135" fillId="4" borderId="5" xfId="30" applyFont="1" applyFill="1" applyBorder="1" applyAlignment="1">
      <alignment vertical="center"/>
    </xf>
    <xf numFmtId="0" fontId="120" fillId="0" borderId="30" xfId="30" applyNumberFormat="1" applyFont="1" applyBorder="1" applyAlignment="1">
      <alignment horizontal="center" vertical="center" shrinkToFit="1"/>
    </xf>
    <xf numFmtId="169" fontId="137" fillId="4" borderId="0" xfId="30" applyFont="1" applyFill="1" applyAlignment="1">
      <alignment horizontal="center" vertical="top"/>
    </xf>
    <xf numFmtId="169" fontId="135" fillId="4" borderId="29" xfId="30" applyFont="1" applyFill="1" applyBorder="1" applyAlignment="1">
      <alignment vertical="center"/>
    </xf>
    <xf numFmtId="169" fontId="120" fillId="4" borderId="4" xfId="30" applyFont="1" applyFill="1" applyBorder="1" applyAlignment="1">
      <alignment horizontal="center" vertical="top"/>
    </xf>
    <xf numFmtId="169" fontId="119" fillId="0" borderId="0" xfId="30" applyFont="1" applyAlignment="1">
      <alignment horizontal="center" vertical="center"/>
    </xf>
    <xf numFmtId="169" fontId="120" fillId="4" borderId="30" xfId="30" applyFont="1" applyFill="1" applyBorder="1" applyAlignment="1">
      <alignment horizontal="center" vertical="top"/>
    </xf>
    <xf numFmtId="169" fontId="149" fillId="0" borderId="30" xfId="30" applyFont="1" applyBorder="1" applyAlignment="1">
      <alignment horizontal="center" vertical="center" shrinkToFit="1"/>
    </xf>
    <xf numFmtId="169" fontId="149" fillId="4" borderId="0" xfId="30" applyFont="1" applyFill="1" applyAlignment="1">
      <alignment vertical="top"/>
    </xf>
    <xf numFmtId="169" fontId="149" fillId="4" borderId="5" xfId="30" applyFont="1" applyFill="1" applyBorder="1" applyAlignment="1">
      <alignment horizontal="center" vertical="center" shrinkToFit="1"/>
    </xf>
    <xf numFmtId="169" fontId="137" fillId="0" borderId="30" xfId="30" applyFont="1" applyBorder="1" applyAlignment="1">
      <alignment horizontal="center" vertical="center" shrinkToFit="1"/>
    </xf>
    <xf numFmtId="169" fontId="137" fillId="4" borderId="0" xfId="30" applyFont="1" applyFill="1" applyAlignment="1">
      <alignment vertical="top"/>
    </xf>
    <xf numFmtId="169" fontId="137" fillId="4" borderId="5" xfId="30" applyFont="1" applyFill="1" applyBorder="1" applyAlignment="1">
      <alignment horizontal="center" vertical="center" shrinkToFit="1"/>
    </xf>
    <xf numFmtId="169" fontId="128" fillId="34" borderId="1" xfId="30" applyFont="1" applyFill="1" applyBorder="1" applyAlignment="1">
      <alignment horizontal="center" vertical="center"/>
    </xf>
    <xf numFmtId="169" fontId="120" fillId="2" borderId="30" xfId="30" applyFont="1" applyFill="1" applyBorder="1" applyAlignment="1">
      <alignment horizontal="center" shrinkToFit="1"/>
    </xf>
    <xf numFmtId="169" fontId="120" fillId="4" borderId="0" xfId="30" applyFont="1" applyFill="1" applyAlignment="1">
      <alignment horizontal="center" vertical="center"/>
    </xf>
    <xf numFmtId="169" fontId="120" fillId="4" borderId="5" xfId="30" applyFont="1" applyFill="1" applyBorder="1" applyAlignment="1">
      <alignment horizontal="center" vertical="center"/>
    </xf>
    <xf numFmtId="169" fontId="120" fillId="4" borderId="30" xfId="30" applyFont="1" applyFill="1" applyBorder="1" applyAlignment="1">
      <alignment horizontal="center" shrinkToFit="1"/>
    </xf>
    <xf numFmtId="169" fontId="131" fillId="4" borderId="0" xfId="30" applyFont="1" applyFill="1" applyAlignment="1">
      <alignment horizontal="center" vertical="center"/>
    </xf>
    <xf numFmtId="169" fontId="131" fillId="4" borderId="5" xfId="30" applyFont="1" applyFill="1" applyBorder="1" applyAlignment="1">
      <alignment horizontal="center" vertical="center"/>
    </xf>
    <xf numFmtId="169" fontId="146" fillId="4" borderId="30" xfId="30" applyFont="1" applyFill="1" applyBorder="1" applyAlignment="1">
      <alignment horizontal="center" vertical="center" shrinkToFit="1"/>
    </xf>
    <xf numFmtId="169" fontId="120" fillId="4" borderId="0" xfId="30" applyFont="1" applyFill="1" applyAlignment="1">
      <alignment vertical="top" wrapText="1"/>
    </xf>
    <xf numFmtId="169" fontId="120" fillId="4" borderId="0" xfId="30" applyFont="1" applyFill="1" applyAlignment="1">
      <alignment horizontal="center" shrinkToFit="1"/>
    </xf>
    <xf numFmtId="169" fontId="120" fillId="0" borderId="0" xfId="30" applyFont="1" applyAlignment="1">
      <alignment horizontal="center" shrinkToFit="1"/>
    </xf>
    <xf numFmtId="169" fontId="126" fillId="3" borderId="1" xfId="85" applyNumberFormat="1" applyFont="1" applyFill="1" applyBorder="1" applyAlignment="1" applyProtection="1">
      <alignment horizontal="center" vertical="top"/>
    </xf>
    <xf numFmtId="166" fontId="127" fillId="3" borderId="1" xfId="85" applyNumberFormat="1" applyFont="1" applyFill="1" applyBorder="1" applyAlignment="1" applyProtection="1">
      <alignment horizontal="right" vertical="top"/>
    </xf>
    <xf numFmtId="166" fontId="52" fillId="3" borderId="7" xfId="85" applyNumberFormat="1" applyFill="1" applyBorder="1" applyAlignment="1" applyProtection="1">
      <alignment horizontal="right" vertical="top"/>
    </xf>
    <xf numFmtId="0" fontId="122" fillId="2" borderId="13" xfId="0" applyFont="1" applyFill="1" applyBorder="1" applyAlignment="1">
      <alignment horizontal="center"/>
    </xf>
    <xf numFmtId="0" fontId="158" fillId="4" borderId="13" xfId="0" applyFont="1" applyFill="1" applyBorder="1" applyAlignment="1">
      <alignment horizontal="center" vertical="top"/>
    </xf>
    <xf numFmtId="169" fontId="120" fillId="0" borderId="12" xfId="101" applyFont="1" applyBorder="1"/>
    <xf numFmtId="169" fontId="120" fillId="0" borderId="4" xfId="101" applyFont="1" applyBorder="1" applyAlignment="1">
      <alignment horizontal="center" shrinkToFit="1"/>
    </xf>
    <xf numFmtId="169" fontId="120" fillId="0" borderId="4" xfId="101" applyFont="1" applyBorder="1" applyAlignment="1">
      <alignment vertical="top"/>
    </xf>
    <xf numFmtId="169" fontId="120" fillId="0" borderId="0" xfId="101" applyFont="1"/>
    <xf numFmtId="166" fontId="121" fillId="0" borderId="0" xfId="1" applyFont="1" applyBorder="1" applyAlignment="1">
      <alignment horizontal="right"/>
    </xf>
    <xf numFmtId="169" fontId="120" fillId="4" borderId="0" xfId="101" applyFont="1" applyFill="1"/>
    <xf numFmtId="169" fontId="122" fillId="2" borderId="5" xfId="101" applyFont="1" applyFill="1" applyBorder="1"/>
    <xf numFmtId="169" fontId="122" fillId="2" borderId="0" xfId="101" applyFont="1" applyFill="1" applyAlignment="1">
      <alignment horizontal="center" shrinkToFit="1"/>
    </xf>
    <xf numFmtId="169" fontId="123" fillId="3" borderId="0" xfId="101" applyFont="1" applyFill="1" applyAlignment="1">
      <alignment horizontal="right" vertical="top" wrapText="1"/>
    </xf>
    <xf numFmtId="169" fontId="124" fillId="3" borderId="0" xfId="101" applyFont="1" applyFill="1" applyAlignment="1">
      <alignment vertical="center"/>
    </xf>
    <xf numFmtId="169" fontId="122" fillId="2" borderId="0" xfId="101" applyFont="1" applyFill="1"/>
    <xf numFmtId="169" fontId="125" fillId="3" borderId="0" xfId="101" applyFont="1" applyFill="1" applyAlignment="1">
      <alignment horizontal="right" vertical="top"/>
    </xf>
    <xf numFmtId="169" fontId="122" fillId="2" borderId="29" xfId="101" applyFont="1" applyFill="1" applyBorder="1"/>
    <xf numFmtId="169" fontId="122" fillId="2" borderId="1" xfId="101" applyFont="1" applyFill="1" applyBorder="1" applyAlignment="1">
      <alignment horizontal="center" shrinkToFit="1"/>
    </xf>
    <xf numFmtId="169" fontId="128" fillId="23" borderId="29" xfId="101" applyFont="1" applyFill="1" applyBorder="1" applyAlignment="1">
      <alignment horizontal="center" vertical="center"/>
    </xf>
    <xf numFmtId="169" fontId="128" fillId="23" borderId="0" xfId="101" applyFont="1" applyFill="1" applyAlignment="1">
      <alignment vertical="center"/>
    </xf>
    <xf numFmtId="169" fontId="125" fillId="3" borderId="0" xfId="101" applyFont="1" applyFill="1" applyAlignment="1">
      <alignment horizontal="right" vertical="center" wrapText="1"/>
    </xf>
    <xf numFmtId="169" fontId="122" fillId="0" borderId="0" xfId="101" applyFont="1" applyAlignment="1">
      <alignment horizontal="center"/>
    </xf>
    <xf numFmtId="169" fontId="122" fillId="2" borderId="0" xfId="101" applyFont="1" applyFill="1" applyAlignment="1">
      <alignment horizontal="center"/>
    </xf>
    <xf numFmtId="169" fontId="128" fillId="34" borderId="12" xfId="101" applyFont="1" applyFill="1" applyBorder="1" applyAlignment="1">
      <alignment vertical="center"/>
    </xf>
    <xf numFmtId="169" fontId="128" fillId="34" borderId="3" xfId="101" applyFont="1" applyFill="1" applyBorder="1" applyAlignment="1">
      <alignment horizontal="center" vertical="center" shrinkToFit="1"/>
    </xf>
    <xf numFmtId="169" fontId="128" fillId="34" borderId="12" xfId="101" applyFont="1" applyFill="1" applyBorder="1" applyAlignment="1">
      <alignment vertical="center" wrapText="1"/>
    </xf>
    <xf numFmtId="169" fontId="128" fillId="34" borderId="13" xfId="101" applyFont="1" applyFill="1" applyBorder="1" applyAlignment="1">
      <alignment vertical="center" wrapText="1"/>
    </xf>
    <xf numFmtId="169" fontId="122" fillId="4" borderId="0" xfId="101" applyFont="1" applyFill="1" applyAlignment="1">
      <alignment horizontal="center"/>
    </xf>
    <xf numFmtId="169" fontId="128" fillId="34" borderId="29" xfId="101" applyFont="1" applyFill="1" applyBorder="1" applyAlignment="1">
      <alignment horizontal="left" vertical="center"/>
    </xf>
    <xf numFmtId="169" fontId="128" fillId="34" borderId="7" xfId="101" applyFont="1" applyFill="1" applyBorder="1" applyAlignment="1">
      <alignment horizontal="center" vertical="center" shrinkToFit="1"/>
    </xf>
    <xf numFmtId="169" fontId="128" fillId="34" borderId="29" xfId="101" applyFont="1" applyFill="1" applyBorder="1" applyAlignment="1">
      <alignment vertical="center" wrapText="1"/>
    </xf>
    <xf numFmtId="169" fontId="128" fillId="34" borderId="7" xfId="101" applyFont="1" applyFill="1" applyBorder="1" applyAlignment="1">
      <alignment vertical="center" wrapText="1"/>
    </xf>
    <xf numFmtId="169" fontId="120" fillId="0" borderId="0" xfId="101" applyFont="1" applyAlignment="1">
      <alignment horizontal="center"/>
    </xf>
    <xf numFmtId="169" fontId="120" fillId="4" borderId="0" xfId="101" applyFont="1" applyFill="1" applyAlignment="1">
      <alignment horizontal="center"/>
    </xf>
    <xf numFmtId="169" fontId="120" fillId="6" borderId="0" xfId="101" applyFont="1" applyFill="1" applyAlignment="1">
      <alignment horizontal="center"/>
    </xf>
    <xf numFmtId="169" fontId="130" fillId="32" borderId="6" xfId="101" applyFont="1" applyFill="1" applyBorder="1" applyAlignment="1">
      <alignment horizontal="center" vertical="center"/>
    </xf>
    <xf numFmtId="169" fontId="130" fillId="32" borderId="6" xfId="101" applyFont="1" applyFill="1" applyBorder="1" applyAlignment="1">
      <alignment horizontal="center" vertical="center" shrinkToFit="1"/>
    </xf>
    <xf numFmtId="169" fontId="131" fillId="3" borderId="0" xfId="101" applyFont="1" applyFill="1" applyAlignment="1">
      <alignment horizontal="center" vertical="center" wrapText="1"/>
    </xf>
    <xf numFmtId="169" fontId="131" fillId="19" borderId="0" xfId="101" applyFont="1" applyFill="1" applyAlignment="1">
      <alignment horizontal="center" vertical="center" wrapText="1"/>
    </xf>
    <xf numFmtId="169" fontId="132" fillId="33" borderId="8" xfId="101" applyFont="1" applyFill="1" applyBorder="1"/>
    <xf numFmtId="169" fontId="132" fillId="33" borderId="9" xfId="101" applyFont="1" applyFill="1" applyBorder="1" applyAlignment="1">
      <alignment horizontal="center" vertical="center" shrinkToFit="1"/>
    </xf>
    <xf numFmtId="169" fontId="132" fillId="33" borderId="11" xfId="101" applyFont="1" applyFill="1" applyBorder="1" applyAlignment="1">
      <alignment horizontal="center" vertical="top"/>
    </xf>
    <xf numFmtId="169" fontId="132" fillId="33" borderId="8" xfId="101" applyFont="1" applyFill="1" applyBorder="1" applyAlignment="1">
      <alignment horizontal="center" vertical="center" shrinkToFit="1"/>
    </xf>
    <xf numFmtId="169" fontId="135" fillId="4" borderId="5" xfId="101" applyFont="1" applyFill="1" applyBorder="1"/>
    <xf numFmtId="169" fontId="120" fillId="0" borderId="30" xfId="101" applyFont="1" applyBorder="1" applyAlignment="1">
      <alignment horizontal="center" vertical="center" shrinkToFit="1"/>
    </xf>
    <xf numFmtId="169" fontId="120" fillId="0" borderId="2" xfId="101" applyFont="1" applyBorder="1" applyAlignment="1">
      <alignment horizontal="center" vertical="top"/>
    </xf>
    <xf numFmtId="169" fontId="120" fillId="0" borderId="5" xfId="101" applyFont="1" applyBorder="1" applyAlignment="1">
      <alignment horizontal="center" vertical="center" shrinkToFit="1"/>
    </xf>
    <xf numFmtId="169" fontId="120" fillId="0" borderId="30" xfId="101" applyFont="1" applyBorder="1" applyAlignment="1">
      <alignment horizontal="center" vertical="top"/>
    </xf>
    <xf numFmtId="177" fontId="120" fillId="0" borderId="30" xfId="101" applyNumberFormat="1" applyFont="1" applyBorder="1" applyAlignment="1">
      <alignment horizontal="center" vertical="center" shrinkToFit="1"/>
    </xf>
    <xf numFmtId="169" fontId="131" fillId="0" borderId="30" xfId="101" applyFont="1" applyBorder="1" applyAlignment="1">
      <alignment horizontal="center" vertical="top"/>
    </xf>
    <xf numFmtId="169" fontId="120" fillId="0" borderId="0" xfId="101" applyFont="1" applyAlignment="1">
      <alignment vertical="top"/>
    </xf>
    <xf numFmtId="169" fontId="133" fillId="0" borderId="30" xfId="101" applyFont="1" applyBorder="1" applyAlignment="1">
      <alignment horizontal="center" vertical="top"/>
    </xf>
    <xf numFmtId="169" fontId="157" fillId="0" borderId="30" xfId="101" applyFont="1" applyBorder="1" applyAlignment="1">
      <alignment horizontal="center" vertical="top"/>
    </xf>
    <xf numFmtId="169" fontId="120" fillId="4" borderId="30" xfId="101" applyFont="1" applyFill="1" applyBorder="1" applyAlignment="1">
      <alignment horizontal="center" vertical="center" shrinkToFit="1"/>
    </xf>
    <xf numFmtId="169" fontId="137" fillId="0" borderId="30" xfId="101" applyFont="1" applyBorder="1" applyAlignment="1">
      <alignment horizontal="center" vertical="top"/>
    </xf>
    <xf numFmtId="169" fontId="120" fillId="4" borderId="6" xfId="101" applyFont="1" applyFill="1" applyBorder="1" applyAlignment="1">
      <alignment horizontal="center" vertical="center" shrinkToFit="1"/>
    </xf>
    <xf numFmtId="169" fontId="136" fillId="4" borderId="0" xfId="101" applyFont="1" applyFill="1" applyAlignment="1">
      <alignment horizontal="center" vertical="top"/>
    </xf>
    <xf numFmtId="169" fontId="120" fillId="4" borderId="5" xfId="101" applyFont="1" applyFill="1" applyBorder="1" applyAlignment="1">
      <alignment horizontal="center" vertical="center" shrinkToFit="1"/>
    </xf>
    <xf numFmtId="169" fontId="120" fillId="0" borderId="30" xfId="101" applyFont="1" applyBorder="1" applyAlignment="1">
      <alignment horizontal="left" vertical="top"/>
    </xf>
    <xf numFmtId="169" fontId="120" fillId="0" borderId="0" xfId="101" applyFont="1" applyAlignment="1">
      <alignment horizontal="center" vertical="top"/>
    </xf>
    <xf numFmtId="169" fontId="137" fillId="0" borderId="0" xfId="101" applyFont="1" applyAlignment="1">
      <alignment horizontal="center" vertical="top"/>
    </xf>
    <xf numFmtId="166" fontId="133" fillId="0" borderId="5" xfId="1" applyFont="1" applyBorder="1" applyAlignment="1">
      <alignment horizontal="left"/>
    </xf>
    <xf numFmtId="166" fontId="134" fillId="0" borderId="30" xfId="1" applyFont="1" applyBorder="1" applyAlignment="1">
      <alignment horizontal="left"/>
    </xf>
    <xf numFmtId="166" fontId="133" fillId="0" borderId="29" xfId="1" applyFont="1" applyBorder="1" applyAlignment="1">
      <alignment horizontal="left"/>
    </xf>
    <xf numFmtId="166" fontId="134" fillId="0" borderId="6" xfId="1" applyFont="1" applyBorder="1" applyAlignment="1">
      <alignment horizontal="left"/>
    </xf>
    <xf numFmtId="169" fontId="120" fillId="0" borderId="30" xfId="101" applyFont="1" applyBorder="1" applyAlignment="1">
      <alignment horizontal="center" vertical="top" wrapText="1"/>
    </xf>
    <xf numFmtId="169" fontId="135" fillId="4" borderId="29" xfId="101" applyFont="1" applyFill="1" applyBorder="1"/>
    <xf numFmtId="169" fontId="136" fillId="4" borderId="1" xfId="101" applyFont="1" applyFill="1" applyBorder="1" applyAlignment="1">
      <alignment horizontal="center" vertical="top"/>
    </xf>
    <xf numFmtId="169" fontId="120" fillId="4" borderId="29" xfId="101" applyFont="1" applyFill="1" applyBorder="1" applyAlignment="1">
      <alignment horizontal="center" vertical="center" shrinkToFit="1"/>
    </xf>
    <xf numFmtId="169" fontId="120" fillId="0" borderId="29" xfId="101" applyFont="1" applyBorder="1" applyAlignment="1">
      <alignment horizontal="center" vertical="center" shrinkToFit="1"/>
    </xf>
    <xf numFmtId="166" fontId="120" fillId="0" borderId="2" xfId="1" applyFont="1" applyFill="1" applyBorder="1"/>
    <xf numFmtId="169" fontId="120" fillId="0" borderId="1" xfId="101" applyFont="1" applyBorder="1"/>
    <xf numFmtId="177" fontId="120" fillId="0" borderId="6" xfId="101" applyNumberFormat="1" applyFont="1" applyBorder="1" applyAlignment="1">
      <alignment horizontal="center" vertical="center" shrinkToFit="1"/>
    </xf>
    <xf numFmtId="169" fontId="120" fillId="0" borderId="1" xfId="101" applyFont="1" applyBorder="1" applyAlignment="1">
      <alignment vertical="top"/>
    </xf>
    <xf numFmtId="169" fontId="157" fillId="0" borderId="0" xfId="101" applyFont="1" applyAlignment="1">
      <alignment horizontal="center" vertical="top"/>
    </xf>
    <xf numFmtId="169" fontId="120" fillId="0" borderId="2" xfId="101" applyFont="1" applyBorder="1" applyAlignment="1">
      <alignment horizontal="center" vertical="center" shrinkToFit="1"/>
    </xf>
    <xf numFmtId="169" fontId="120" fillId="0" borderId="0" xfId="101" applyFont="1" applyAlignment="1">
      <alignment horizontal="center" shrinkToFit="1"/>
    </xf>
    <xf numFmtId="0" fontId="48" fillId="9" borderId="9" xfId="1" applyNumberFormat="1" applyFont="1" applyFill="1" applyBorder="1" applyAlignment="1" applyProtection="1">
      <alignment horizontal="center" vertical="center"/>
      <protection locked="0"/>
    </xf>
    <xf numFmtId="0" fontId="44" fillId="10" borderId="11" xfId="0" applyFont="1" applyFill="1" applyBorder="1" applyAlignment="1" applyProtection="1">
      <alignment vertical="center" wrapText="1"/>
      <protection locked="0"/>
      <extLst>
        <ext xmlns:xfpb="http://schemas.microsoft.com/office/spreadsheetml/2022/featurepropertybag" uri="{C7286773-470A-42A8-94C5-96B5CB345126}">
          <xfpb:xfComplement i="0"/>
        </ext>
      </extLst>
    </xf>
    <xf numFmtId="9" fontId="47" fillId="9" borderId="9" xfId="12" applyFont="1" applyFill="1" applyBorder="1" applyAlignment="1" applyProtection="1">
      <alignment horizontal="center" vertical="center"/>
    </xf>
    <xf numFmtId="166" fontId="47" fillId="9" borderId="9" xfId="1" applyFont="1" applyFill="1" applyBorder="1" applyAlignment="1" applyProtection="1">
      <alignment horizontal="center" vertical="center"/>
    </xf>
    <xf numFmtId="164" fontId="0" fillId="4" borderId="0" xfId="0" applyNumberFormat="1" applyFill="1" applyAlignment="1">
      <alignment horizontal="left"/>
    </xf>
    <xf numFmtId="164" fontId="29" fillId="4" borderId="0" xfId="0" applyNumberFormat="1" applyFont="1" applyFill="1"/>
    <xf numFmtId="9" fontId="29" fillId="6" borderId="6" xfId="12" applyFont="1" applyFill="1" applyBorder="1" applyAlignment="1" applyProtection="1">
      <alignment horizontal="right" vertical="center"/>
    </xf>
    <xf numFmtId="0" fontId="100" fillId="19" borderId="1" xfId="1" applyNumberFormat="1" applyFont="1" applyFill="1" applyBorder="1" applyAlignment="1">
      <alignment horizontal="center" vertical="center"/>
    </xf>
    <xf numFmtId="164" fontId="100" fillId="19" borderId="1" xfId="1" applyNumberFormat="1" applyFont="1" applyFill="1" applyBorder="1" applyAlignment="1">
      <alignment horizontal="center" vertical="center"/>
    </xf>
    <xf numFmtId="0" fontId="53" fillId="0" borderId="0" xfId="0" quotePrefix="1" applyFont="1" applyAlignment="1">
      <alignment horizontal="center"/>
    </xf>
    <xf numFmtId="0" fontId="0" fillId="24" borderId="0" xfId="0" applyFill="1"/>
    <xf numFmtId="0" fontId="0" fillId="24" borderId="37" xfId="0" applyFill="1" applyBorder="1"/>
    <xf numFmtId="0" fontId="33" fillId="0" borderId="36" xfId="0" applyFont="1" applyBorder="1" applyAlignment="1">
      <alignment horizontal="center"/>
    </xf>
    <xf numFmtId="0" fontId="33" fillId="0" borderId="0" xfId="0" applyFont="1" applyAlignment="1">
      <alignment horizontal="center"/>
    </xf>
    <xf numFmtId="0" fontId="93" fillId="0" borderId="9" xfId="0" applyFont="1" applyBorder="1" applyAlignment="1">
      <alignment horizontal="center" vertical="center"/>
    </xf>
    <xf numFmtId="0" fontId="93" fillId="0" borderId="44" xfId="0" applyFont="1" applyBorder="1" applyAlignment="1">
      <alignment horizontal="center" vertical="center"/>
    </xf>
    <xf numFmtId="0" fontId="93" fillId="0" borderId="45" xfId="0" applyFont="1" applyBorder="1" applyAlignment="1">
      <alignment horizontal="center" vertical="center"/>
    </xf>
    <xf numFmtId="0" fontId="0" fillId="0" borderId="46" xfId="0" applyBorder="1"/>
    <xf numFmtId="0" fontId="0" fillId="0" borderId="48" xfId="0" applyBorder="1"/>
    <xf numFmtId="0" fontId="28" fillId="0" borderId="0" xfId="0" applyFont="1" applyAlignment="1">
      <alignment horizontal="right"/>
    </xf>
    <xf numFmtId="0" fontId="93" fillId="0" borderId="49" xfId="0" applyFont="1" applyBorder="1" applyAlignment="1">
      <alignment horizontal="center" vertical="center"/>
    </xf>
    <xf numFmtId="0" fontId="93" fillId="0" borderId="50" xfId="0" applyFont="1" applyBorder="1" applyAlignment="1">
      <alignment horizontal="center" vertical="center"/>
    </xf>
    <xf numFmtId="166" fontId="0" fillId="0" borderId="43" xfId="1" applyFont="1" applyBorder="1"/>
    <xf numFmtId="166" fontId="0" fillId="0" borderId="45" xfId="1" applyFont="1" applyBorder="1"/>
    <xf numFmtId="0" fontId="0" fillId="0" borderId="0" xfId="0" quotePrefix="1"/>
    <xf numFmtId="10" fontId="27" fillId="6" borderId="9" xfId="12" applyNumberFormat="1" applyFont="1" applyFill="1" applyBorder="1" applyAlignment="1" applyProtection="1">
      <alignment horizontal="right" vertical="center"/>
    </xf>
    <xf numFmtId="9" fontId="21" fillId="4" borderId="45" xfId="12" applyFont="1" applyFill="1" applyBorder="1" applyAlignment="1" applyProtection="1">
      <alignment horizontal="center" vertical="center"/>
    </xf>
    <xf numFmtId="166" fontId="47" fillId="4" borderId="33" xfId="1" applyFont="1" applyFill="1" applyBorder="1" applyAlignment="1" applyProtection="1">
      <alignment horizontal="center" vertical="center"/>
    </xf>
    <xf numFmtId="166" fontId="47" fillId="4" borderId="34" xfId="1" applyFont="1" applyFill="1" applyBorder="1" applyAlignment="1" applyProtection="1">
      <alignment horizontal="center" vertical="center"/>
    </xf>
    <xf numFmtId="166" fontId="47" fillId="4" borderId="36" xfId="1" applyFont="1" applyFill="1" applyBorder="1" applyAlignment="1" applyProtection="1">
      <alignment horizontal="center" vertical="center"/>
    </xf>
    <xf numFmtId="166" fontId="47" fillId="4" borderId="0" xfId="1" applyFont="1" applyFill="1" applyBorder="1" applyAlignment="1" applyProtection="1">
      <alignment horizontal="center" vertical="center"/>
    </xf>
    <xf numFmtId="10" fontId="47" fillId="4" borderId="0" xfId="12" applyNumberFormat="1" applyFont="1" applyFill="1" applyBorder="1" applyAlignment="1" applyProtection="1">
      <alignment horizontal="center" vertical="center"/>
    </xf>
    <xf numFmtId="166" fontId="47" fillId="4" borderId="6" xfId="1" applyFont="1" applyFill="1" applyBorder="1" applyAlignment="1" applyProtection="1">
      <alignment horizontal="center" vertical="center"/>
    </xf>
    <xf numFmtId="166" fontId="47" fillId="4" borderId="9" xfId="1" applyFont="1" applyFill="1" applyBorder="1" applyAlignment="1" applyProtection="1">
      <alignment horizontal="center" vertical="center"/>
    </xf>
    <xf numFmtId="9" fontId="178" fillId="4" borderId="9" xfId="12" applyFont="1" applyFill="1" applyBorder="1" applyAlignment="1" applyProtection="1">
      <alignment horizontal="center" vertical="center"/>
    </xf>
    <xf numFmtId="166" fontId="11" fillId="4" borderId="36" xfId="1" applyFont="1" applyFill="1" applyBorder="1" applyAlignment="1" applyProtection="1">
      <alignment vertical="center"/>
    </xf>
    <xf numFmtId="166" fontId="11" fillId="4" borderId="0" xfId="1" applyFont="1" applyFill="1" applyBorder="1" applyAlignment="1" applyProtection="1">
      <alignment vertical="center"/>
    </xf>
    <xf numFmtId="166" fontId="180" fillId="4" borderId="38" xfId="1" applyFont="1" applyFill="1" applyBorder="1" applyAlignment="1" applyProtection="1">
      <alignment vertical="center"/>
    </xf>
    <xf numFmtId="166" fontId="11" fillId="4" borderId="39" xfId="1" applyFont="1" applyFill="1" applyBorder="1" applyAlignment="1" applyProtection="1">
      <alignment vertical="center"/>
    </xf>
    <xf numFmtId="9" fontId="21" fillId="4" borderId="48" xfId="12" applyFont="1" applyFill="1" applyBorder="1" applyAlignment="1" applyProtection="1">
      <alignment horizontal="center" wrapText="1"/>
    </xf>
    <xf numFmtId="10" fontId="47" fillId="4" borderId="35" xfId="12" applyNumberFormat="1" applyFont="1" applyFill="1" applyBorder="1" applyAlignment="1" applyProtection="1">
      <alignment horizontal="center" vertical="center"/>
    </xf>
    <xf numFmtId="10" fontId="47" fillId="4" borderId="37" xfId="12" applyNumberFormat="1" applyFont="1" applyFill="1" applyBorder="1" applyAlignment="1" applyProtection="1">
      <alignment horizontal="center" vertical="center"/>
    </xf>
    <xf numFmtId="166" fontId="47" fillId="4" borderId="54" xfId="1" applyFont="1" applyFill="1" applyBorder="1" applyAlignment="1" applyProtection="1">
      <alignment horizontal="center" vertical="center"/>
    </xf>
    <xf numFmtId="166" fontId="47" fillId="4" borderId="44" xfId="1" applyFont="1" applyFill="1" applyBorder="1" applyAlignment="1" applyProtection="1">
      <alignment horizontal="center" vertical="center"/>
    </xf>
    <xf numFmtId="10" fontId="47" fillId="4" borderId="45" xfId="12" applyNumberFormat="1" applyFont="1" applyFill="1" applyBorder="1" applyAlignment="1" applyProtection="1">
      <alignment horizontal="center" vertical="center"/>
    </xf>
    <xf numFmtId="166" fontId="11" fillId="4" borderId="38" xfId="1" applyFont="1" applyFill="1" applyBorder="1" applyAlignment="1" applyProtection="1">
      <alignment vertical="center"/>
    </xf>
    <xf numFmtId="0" fontId="178" fillId="0" borderId="0" xfId="0" applyFont="1"/>
    <xf numFmtId="0" fontId="178" fillId="46" borderId="0" xfId="0" applyFont="1" applyFill="1"/>
    <xf numFmtId="0" fontId="0" fillId="46" borderId="56" xfId="0" applyFill="1" applyBorder="1" applyProtection="1">
      <protection locked="0"/>
      <extLst>
        <ext xmlns:xfpb="http://schemas.microsoft.com/office/spreadsheetml/2022/featurepropertybag" uri="{C7286773-470A-42A8-94C5-96B5CB345126}">
          <xfpb:xfComplement i="0"/>
        </ext>
      </extLst>
    </xf>
    <xf numFmtId="166" fontId="11" fillId="4" borderId="0" xfId="1" applyFont="1" applyFill="1" applyProtection="1"/>
    <xf numFmtId="164" fontId="0" fillId="0" borderId="0" xfId="0" applyNumberFormat="1"/>
    <xf numFmtId="9" fontId="0" fillId="0" borderId="0" xfId="12" applyFont="1" applyProtection="1"/>
    <xf numFmtId="0" fontId="28" fillId="0" borderId="0" xfId="0" applyFont="1"/>
    <xf numFmtId="10" fontId="36" fillId="21" borderId="9" xfId="12" applyNumberFormat="1" applyFont="1" applyFill="1" applyBorder="1" applyAlignment="1" applyProtection="1">
      <alignment horizontal="left" vertical="center"/>
    </xf>
    <xf numFmtId="10" fontId="36" fillId="12" borderId="9" xfId="12" applyNumberFormat="1" applyFont="1" applyFill="1" applyBorder="1" applyAlignment="1" applyProtection="1">
      <alignment horizontal="left" vertical="center"/>
    </xf>
    <xf numFmtId="166" fontId="44" fillId="10" borderId="11" xfId="1" applyFont="1" applyFill="1" applyBorder="1" applyAlignment="1" applyProtection="1">
      <alignment vertical="center" wrapText="1"/>
    </xf>
    <xf numFmtId="9" fontId="43" fillId="4" borderId="0" xfId="12" applyFont="1" applyFill="1" applyAlignment="1" applyProtection="1">
      <alignment horizontal="left" vertical="center"/>
    </xf>
    <xf numFmtId="10" fontId="36" fillId="21" borderId="10" xfId="12" applyNumberFormat="1" applyFont="1" applyFill="1" applyBorder="1" applyAlignment="1" applyProtection="1">
      <alignment horizontal="center" vertical="center"/>
    </xf>
    <xf numFmtId="9" fontId="21" fillId="4" borderId="0" xfId="12" applyFont="1" applyFill="1" applyAlignment="1" applyProtection="1">
      <alignment horizontal="left" vertical="center"/>
    </xf>
    <xf numFmtId="10" fontId="36" fillId="4" borderId="0" xfId="12" applyNumberFormat="1" applyFont="1" applyFill="1" applyBorder="1" applyAlignment="1" applyProtection="1">
      <alignment horizontal="left" vertical="center"/>
    </xf>
    <xf numFmtId="9" fontId="11" fillId="4" borderId="0" xfId="12" applyFont="1" applyFill="1" applyAlignment="1" applyProtection="1">
      <alignment horizontal="left" vertical="center"/>
    </xf>
    <xf numFmtId="10" fontId="27" fillId="4" borderId="0" xfId="12" applyNumberFormat="1" applyFont="1" applyFill="1" applyBorder="1" applyAlignment="1" applyProtection="1">
      <alignment horizontal="center" vertical="center"/>
    </xf>
    <xf numFmtId="166" fontId="11" fillId="4" borderId="0" xfId="1" applyFont="1" applyFill="1" applyAlignment="1" applyProtection="1">
      <alignment vertical="center"/>
    </xf>
    <xf numFmtId="0" fontId="0" fillId="0" borderId="37" xfId="0" applyBorder="1" applyAlignment="1">
      <alignment horizontal="center" vertical="center"/>
    </xf>
    <xf numFmtId="0" fontId="11" fillId="4" borderId="0" xfId="0" applyFont="1" applyFill="1"/>
    <xf numFmtId="0" fontId="11" fillId="4" borderId="0" xfId="0" applyFont="1" applyFill="1" applyAlignment="1">
      <alignment horizontal="left"/>
    </xf>
    <xf numFmtId="9" fontId="11" fillId="4" borderId="0" xfId="0" applyNumberFormat="1" applyFont="1" applyFill="1" applyAlignment="1">
      <alignment horizontal="left"/>
    </xf>
    <xf numFmtId="0" fontId="22" fillId="4" borderId="0" xfId="0" applyFont="1" applyFill="1" applyAlignment="1">
      <alignment vertical="center"/>
    </xf>
    <xf numFmtId="0" fontId="11" fillId="4" borderId="0" xfId="0" applyFont="1" applyFill="1" applyAlignment="1">
      <alignment wrapText="1"/>
    </xf>
    <xf numFmtId="0" fontId="44" fillId="4" borderId="0" xfId="0" applyFont="1" applyFill="1" applyAlignment="1">
      <alignment vertical="center"/>
    </xf>
    <xf numFmtId="9" fontId="39" fillId="4" borderId="0" xfId="0" applyNumberFormat="1" applyFont="1" applyFill="1" applyAlignment="1">
      <alignment horizontal="left"/>
    </xf>
    <xf numFmtId="0" fontId="39" fillId="4" borderId="0" xfId="0" applyFont="1" applyFill="1"/>
    <xf numFmtId="164" fontId="39" fillId="4" borderId="0" xfId="0" applyNumberFormat="1" applyFont="1" applyFill="1"/>
    <xf numFmtId="166" fontId="37" fillId="22" borderId="9" xfId="0" applyNumberFormat="1" applyFont="1" applyFill="1" applyBorder="1" applyAlignment="1">
      <alignment horizontal="center" vertical="center"/>
    </xf>
    <xf numFmtId="0" fontId="39" fillId="4" borderId="0" xfId="0" applyFont="1" applyFill="1" applyAlignment="1">
      <alignment wrapText="1"/>
    </xf>
    <xf numFmtId="0" fontId="39" fillId="4" borderId="0" xfId="0" applyFont="1" applyFill="1" applyAlignment="1">
      <alignment horizontal="left" wrapText="1"/>
    </xf>
    <xf numFmtId="0" fontId="39" fillId="4" borderId="0" xfId="0" applyFont="1" applyFill="1" applyAlignment="1">
      <alignment horizontal="left"/>
    </xf>
    <xf numFmtId="166" fontId="27" fillId="6" borderId="9" xfId="0" applyNumberFormat="1" applyFont="1" applyFill="1" applyBorder="1" applyAlignment="1">
      <alignment horizontal="left" vertical="center"/>
    </xf>
    <xf numFmtId="164" fontId="39" fillId="4" borderId="0" xfId="0" applyNumberFormat="1" applyFont="1" applyFill="1" applyAlignment="1">
      <alignment wrapText="1"/>
    </xf>
    <xf numFmtId="166" fontId="31" fillId="4" borderId="0" xfId="0" applyNumberFormat="1" applyFont="1" applyFill="1" applyAlignment="1">
      <alignment horizontal="center" vertical="center" wrapText="1"/>
    </xf>
    <xf numFmtId="166" fontId="36" fillId="4" borderId="0" xfId="0" applyNumberFormat="1" applyFont="1" applyFill="1" applyAlignment="1">
      <alignment horizontal="left" vertical="center"/>
    </xf>
    <xf numFmtId="166" fontId="47" fillId="4" borderId="0" xfId="0" applyNumberFormat="1" applyFont="1" applyFill="1" applyAlignment="1">
      <alignment horizontal="left" vertical="center"/>
    </xf>
    <xf numFmtId="0" fontId="38" fillId="4" borderId="0" xfId="0" applyFont="1" applyFill="1" applyAlignment="1">
      <alignment vertical="center"/>
    </xf>
    <xf numFmtId="0" fontId="41" fillId="21" borderId="10" xfId="0" applyFont="1" applyFill="1" applyBorder="1" applyAlignment="1">
      <alignment vertical="center" wrapText="1"/>
    </xf>
    <xf numFmtId="0" fontId="41" fillId="21" borderId="6"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5" borderId="9" xfId="0" applyFont="1" applyFill="1" applyBorder="1" applyAlignment="1">
      <alignment horizontal="center" vertical="center" wrapText="1"/>
    </xf>
    <xf numFmtId="0" fontId="41" fillId="42" borderId="6" xfId="0" applyFont="1" applyFill="1" applyBorder="1" applyAlignment="1">
      <alignment horizontal="center" vertical="center" wrapText="1"/>
    </xf>
    <xf numFmtId="0" fontId="41" fillId="43" borderId="6" xfId="0" applyFont="1" applyFill="1" applyBorder="1" applyAlignment="1">
      <alignment horizontal="center" vertical="center" wrapText="1"/>
    </xf>
    <xf numFmtId="0" fontId="41" fillId="48" borderId="6" xfId="0" applyFont="1" applyFill="1" applyBorder="1" applyAlignment="1">
      <alignment horizontal="center" vertical="center" wrapText="1"/>
    </xf>
    <xf numFmtId="0" fontId="44" fillId="10" borderId="11" xfId="0" applyFont="1" applyFill="1" applyBorder="1" applyAlignment="1">
      <alignment vertical="center" wrapText="1"/>
    </xf>
    <xf numFmtId="0" fontId="41" fillId="10" borderId="9" xfId="0" applyFont="1" applyFill="1" applyBorder="1" applyAlignment="1">
      <alignment vertical="center" wrapText="1"/>
    </xf>
    <xf numFmtId="0" fontId="44" fillId="10" borderId="10" xfId="0" applyFont="1" applyFill="1" applyBorder="1" applyAlignment="1">
      <alignment vertical="center" wrapText="1"/>
    </xf>
    <xf numFmtId="166" fontId="47" fillId="9" borderId="9" xfId="0" applyNumberFormat="1" applyFont="1" applyFill="1" applyBorder="1" applyAlignment="1">
      <alignment horizontal="center" vertical="center"/>
      <extLst>
        <ext xmlns:xfpb="http://schemas.microsoft.com/office/spreadsheetml/2022/featurepropertybag" uri="{C7286773-470A-42A8-94C5-96B5CB345126}">
          <xfpb:xfComplement i="0"/>
        </ext>
      </extLst>
    </xf>
    <xf numFmtId="166" fontId="47" fillId="9" borderId="9" xfId="0" applyNumberFormat="1" applyFont="1" applyFill="1" applyBorder="1" applyAlignment="1">
      <alignment horizontal="center" vertical="center"/>
    </xf>
    <xf numFmtId="0" fontId="47" fillId="9" borderId="9" xfId="0" applyFont="1" applyFill="1" applyBorder="1" applyAlignment="1">
      <alignment horizontal="center" vertical="center"/>
    </xf>
    <xf numFmtId="166" fontId="47" fillId="9" borderId="9" xfId="0" applyNumberFormat="1" applyFont="1" applyFill="1" applyBorder="1" applyAlignment="1">
      <alignment horizontal="left" vertical="center"/>
    </xf>
    <xf numFmtId="166" fontId="36" fillId="21" borderId="9" xfId="0" applyNumberFormat="1" applyFont="1" applyFill="1" applyBorder="1" applyAlignment="1">
      <alignment horizontal="left" vertical="center"/>
    </xf>
    <xf numFmtId="0" fontId="28" fillId="11" borderId="0" xfId="0" applyFont="1" applyFill="1" applyAlignment="1">
      <alignment horizontal="center"/>
    </xf>
    <xf numFmtId="0" fontId="11" fillId="4" borderId="0" xfId="0" applyFont="1" applyFill="1" applyAlignment="1">
      <alignment horizontal="left" vertical="center"/>
    </xf>
    <xf numFmtId="0" fontId="11" fillId="4" borderId="37" xfId="0" applyFont="1" applyFill="1" applyBorder="1" applyAlignment="1">
      <alignment vertical="center"/>
    </xf>
    <xf numFmtId="0" fontId="11" fillId="4" borderId="36" xfId="0" applyFont="1" applyFill="1" applyBorder="1" applyAlignment="1">
      <alignment horizontal="left" vertical="center"/>
    </xf>
    <xf numFmtId="0" fontId="11" fillId="4" borderId="40" xfId="0" applyFont="1" applyFill="1" applyBorder="1" applyAlignment="1">
      <alignment vertical="center"/>
    </xf>
    <xf numFmtId="0" fontId="11" fillId="4" borderId="0" xfId="0" applyFont="1" applyFill="1" applyAlignment="1">
      <alignment vertical="center"/>
    </xf>
    <xf numFmtId="0" fontId="44" fillId="12" borderId="11" xfId="0" applyFont="1" applyFill="1" applyBorder="1" applyAlignment="1">
      <alignment horizontal="left" vertical="center" wrapText="1"/>
    </xf>
    <xf numFmtId="0" fontId="44" fillId="12" borderId="11" xfId="0" applyFont="1" applyFill="1" applyBorder="1" applyAlignment="1">
      <alignment vertical="center" wrapText="1"/>
    </xf>
    <xf numFmtId="2" fontId="36" fillId="12" borderId="9" xfId="0" applyNumberFormat="1" applyFont="1" applyFill="1" applyBorder="1" applyAlignment="1">
      <alignment horizontal="center" vertical="center" wrapText="1"/>
    </xf>
    <xf numFmtId="0" fontId="44" fillId="12" borderId="10" xfId="0" applyFont="1" applyFill="1" applyBorder="1" applyAlignment="1">
      <alignment vertical="center" wrapText="1"/>
    </xf>
    <xf numFmtId="0" fontId="42" fillId="12" borderId="10" xfId="0" applyFont="1" applyFill="1" applyBorder="1" applyAlignment="1">
      <alignment horizontal="center" vertical="center" wrapText="1"/>
    </xf>
    <xf numFmtId="166" fontId="36" fillId="12" borderId="9" xfId="0" applyNumberFormat="1" applyFont="1" applyFill="1" applyBorder="1" applyAlignment="1">
      <alignment horizontal="left" vertical="center" wrapText="1"/>
    </xf>
    <xf numFmtId="0" fontId="42" fillId="12" borderId="3" xfId="0" applyFont="1" applyFill="1" applyBorder="1" applyAlignment="1">
      <alignment horizontal="center" vertical="center" wrapText="1"/>
    </xf>
    <xf numFmtId="9" fontId="36" fillId="12" borderId="9" xfId="12" applyFont="1" applyFill="1" applyBorder="1" applyAlignment="1" applyProtection="1">
      <alignment horizontal="center" vertical="center" wrapText="1"/>
    </xf>
    <xf numFmtId="178" fontId="42" fillId="12" borderId="10" xfId="0" applyNumberFormat="1" applyFont="1" applyFill="1" applyBorder="1" applyAlignment="1">
      <alignment horizontal="center" vertical="center" wrapText="1"/>
    </xf>
    <xf numFmtId="178" fontId="41" fillId="10" borderId="9" xfId="0" applyNumberFormat="1" applyFont="1" applyFill="1" applyBorder="1" applyAlignment="1">
      <alignment vertical="center" wrapText="1"/>
    </xf>
    <xf numFmtId="0" fontId="42" fillId="12" borderId="9" xfId="0" applyFont="1" applyFill="1" applyBorder="1" applyAlignment="1">
      <alignment horizontal="center" vertical="center" wrapText="1"/>
    </xf>
    <xf numFmtId="166" fontId="36" fillId="21" borderId="7" xfId="0" applyNumberFormat="1" applyFont="1" applyFill="1" applyBorder="1" applyAlignment="1">
      <alignment horizontal="center" vertical="center" wrapText="1"/>
    </xf>
    <xf numFmtId="0" fontId="43" fillId="4" borderId="0" xfId="0" applyFont="1" applyFill="1" applyAlignment="1">
      <alignment vertical="center"/>
    </xf>
    <xf numFmtId="165" fontId="36" fillId="21" borderId="0" xfId="103" applyFont="1" applyFill="1" applyBorder="1" applyAlignment="1" applyProtection="1">
      <alignment horizontal="center" vertical="center" wrapText="1"/>
    </xf>
    <xf numFmtId="0" fontId="36" fillId="21" borderId="0" xfId="103" applyNumberFormat="1" applyFont="1" applyFill="1" applyBorder="1" applyAlignment="1" applyProtection="1">
      <alignment horizontal="center" vertical="center" wrapText="1"/>
    </xf>
    <xf numFmtId="2" fontId="36" fillId="7" borderId="8" xfId="0" applyNumberFormat="1" applyFont="1" applyFill="1" applyBorder="1" applyAlignment="1">
      <alignment horizontal="center" vertical="center"/>
    </xf>
    <xf numFmtId="178" fontId="43" fillId="4" borderId="0" xfId="0" applyNumberFormat="1" applyFont="1" applyFill="1" applyAlignment="1">
      <alignment vertical="center"/>
    </xf>
    <xf numFmtId="166" fontId="36" fillId="7" borderId="8" xfId="0" applyNumberFormat="1" applyFont="1" applyFill="1" applyBorder="1" applyAlignment="1">
      <alignment horizontal="left" vertical="center"/>
    </xf>
    <xf numFmtId="178" fontId="11" fillId="4" borderId="0" xfId="0" applyNumberFormat="1" applyFont="1" applyFill="1"/>
    <xf numFmtId="166" fontId="36" fillId="21" borderId="10" xfId="0" applyNumberFormat="1" applyFont="1" applyFill="1" applyBorder="1" applyAlignment="1">
      <alignment horizontal="center" vertical="center" wrapText="1"/>
    </xf>
    <xf numFmtId="9" fontId="21" fillId="4" borderId="0" xfId="0" applyNumberFormat="1" applyFont="1" applyFill="1" applyAlignment="1">
      <alignment vertical="center"/>
    </xf>
    <xf numFmtId="0" fontId="21" fillId="4" borderId="0" xfId="0" applyFont="1" applyFill="1" applyAlignment="1">
      <alignment vertical="center"/>
    </xf>
    <xf numFmtId="178" fontId="21" fillId="4" borderId="0" xfId="0" applyNumberFormat="1" applyFont="1" applyFill="1" applyAlignment="1">
      <alignment vertical="center"/>
    </xf>
    <xf numFmtId="166" fontId="23" fillId="4" borderId="0" xfId="0" applyNumberFormat="1" applyFont="1" applyFill="1" applyAlignment="1">
      <alignment horizontal="left" vertical="center"/>
    </xf>
    <xf numFmtId="0" fontId="21" fillId="4" borderId="0" xfId="0" applyFont="1" applyFill="1" applyAlignment="1">
      <alignment horizontal="right" vertical="center"/>
    </xf>
    <xf numFmtId="178" fontId="21" fillId="4" borderId="0" xfId="0" applyNumberFormat="1" applyFont="1" applyFill="1" applyAlignment="1">
      <alignment horizontal="right" vertical="center"/>
    </xf>
    <xf numFmtId="0" fontId="21" fillId="4" borderId="0" xfId="0" applyFont="1" applyFill="1" applyAlignment="1">
      <alignment horizontal="left" vertical="center"/>
    </xf>
    <xf numFmtId="178" fontId="11" fillId="4" borderId="0" xfId="0" applyNumberFormat="1" applyFont="1" applyFill="1" applyAlignment="1">
      <alignment vertical="center"/>
    </xf>
    <xf numFmtId="0" fontId="11" fillId="4" borderId="44" xfId="0" applyFont="1" applyFill="1" applyBorder="1" applyAlignment="1">
      <alignment vertical="center"/>
    </xf>
    <xf numFmtId="0" fontId="180" fillId="4" borderId="45" xfId="0" applyFont="1" applyFill="1" applyBorder="1" applyAlignment="1">
      <alignment horizontal="center" vertical="center"/>
    </xf>
    <xf numFmtId="0" fontId="21" fillId="4" borderId="44" xfId="0" applyFont="1" applyFill="1" applyBorder="1" applyAlignment="1">
      <alignment vertical="center"/>
    </xf>
    <xf numFmtId="0" fontId="15" fillId="4" borderId="0" xfId="0" applyFont="1" applyFill="1" applyAlignment="1">
      <alignment horizontal="center" vertical="center"/>
    </xf>
    <xf numFmtId="178" fontId="15" fillId="4" borderId="0" xfId="0" applyNumberFormat="1" applyFont="1" applyFill="1" applyAlignment="1">
      <alignment horizontal="center" vertical="center"/>
    </xf>
    <xf numFmtId="0" fontId="12" fillId="4" borderId="0" xfId="0" applyFont="1" applyFill="1" applyAlignment="1">
      <alignment horizontal="center" vertical="center"/>
    </xf>
    <xf numFmtId="178" fontId="12" fillId="4" borderId="0" xfId="0" applyNumberFormat="1" applyFont="1" applyFill="1" applyAlignment="1">
      <alignment horizontal="center" vertical="center"/>
    </xf>
    <xf numFmtId="0" fontId="21" fillId="4" borderId="44" xfId="0" applyFont="1" applyFill="1" applyBorder="1" applyAlignment="1">
      <alignment wrapText="1"/>
    </xf>
    <xf numFmtId="0" fontId="11" fillId="4" borderId="0" xfId="0" applyFont="1" applyFill="1" applyAlignment="1">
      <alignment horizontal="left" wrapText="1"/>
    </xf>
    <xf numFmtId="0" fontId="21" fillId="4" borderId="46" xfId="0" applyFont="1" applyFill="1" applyBorder="1" applyAlignment="1">
      <alignment wrapText="1"/>
    </xf>
    <xf numFmtId="0" fontId="28" fillId="49" borderId="55" xfId="0" applyFont="1" applyFill="1" applyBorder="1" applyAlignment="1" applyProtection="1">
      <alignment horizontal="center"/>
      <protection locked="0"/>
    </xf>
    <xf numFmtId="0" fontId="27" fillId="7" borderId="9" xfId="1" applyNumberFormat="1" applyFont="1" applyFill="1" applyBorder="1" applyAlignment="1" applyProtection="1">
      <alignment horizontal="center" vertical="center"/>
      <protection locked="0"/>
    </xf>
    <xf numFmtId="178" fontId="27" fillId="7" borderId="9" xfId="12" applyNumberFormat="1" applyFont="1" applyFill="1" applyBorder="1" applyAlignment="1" applyProtection="1">
      <alignment horizontal="right" vertical="center"/>
      <protection locked="0"/>
    </xf>
    <xf numFmtId="166" fontId="36" fillId="7" borderId="9" xfId="0" applyNumberFormat="1" applyFont="1" applyFill="1" applyBorder="1" applyAlignment="1" applyProtection="1">
      <alignment horizontal="left" vertical="center"/>
      <protection locked="0"/>
    </xf>
    <xf numFmtId="0" fontId="44" fillId="10" borderId="4" xfId="0" applyFont="1" applyFill="1" applyBorder="1" applyAlignment="1" applyProtection="1">
      <alignment horizontal="center" vertical="center" wrapText="1"/>
      <protection locked="0"/>
    </xf>
    <xf numFmtId="0" fontId="33" fillId="24" borderId="36" xfId="0" applyFont="1" applyFill="1" applyBorder="1"/>
    <xf numFmtId="0" fontId="33" fillId="24" borderId="0" xfId="0" applyFont="1" applyFill="1"/>
    <xf numFmtId="0" fontId="183" fillId="4" borderId="0" xfId="0" applyFont="1" applyFill="1" applyAlignment="1">
      <alignment horizontal="left"/>
    </xf>
    <xf numFmtId="0" fontId="183" fillId="24" borderId="0" xfId="0" applyFont="1" applyFill="1" applyAlignment="1" applyProtection="1">
      <alignment horizontal="center" vertical="center" wrapText="1"/>
      <protection locked="0"/>
    </xf>
    <xf numFmtId="0" fontId="11" fillId="4" borderId="60" xfId="0" applyFont="1" applyFill="1" applyBorder="1"/>
    <xf numFmtId="0" fontId="164" fillId="2" borderId="29" xfId="0" applyFont="1" applyFill="1" applyBorder="1" applyAlignment="1">
      <alignment horizontal="center" vertical="center" wrapText="1"/>
    </xf>
    <xf numFmtId="0" fontId="1" fillId="0" borderId="0" xfId="0" applyFont="1" applyProtection="1">
      <protection locked="0"/>
    </xf>
    <xf numFmtId="180" fontId="1" fillId="0" borderId="0" xfId="0" applyNumberFormat="1" applyFont="1" applyProtection="1">
      <protection locked="0"/>
    </xf>
    <xf numFmtId="0" fontId="1" fillId="4" borderId="0" xfId="0" applyFont="1" applyFill="1"/>
    <xf numFmtId="0" fontId="1" fillId="4" borderId="0" xfId="0" applyFont="1" applyFill="1" applyAlignment="1">
      <alignment horizontal="left"/>
    </xf>
    <xf numFmtId="0" fontId="1" fillId="4" borderId="0" xfId="0" applyFont="1" applyFill="1" applyAlignment="1">
      <alignment horizontal="center"/>
    </xf>
    <xf numFmtId="166" fontId="1" fillId="8" borderId="9" xfId="1" applyFont="1" applyFill="1" applyBorder="1" applyProtection="1"/>
    <xf numFmtId="10" fontId="1" fillId="27" borderId="9" xfId="12" applyNumberFormat="1" applyFont="1" applyFill="1" applyBorder="1" applyProtection="1">
      <protection locked="0"/>
    </xf>
    <xf numFmtId="166" fontId="1" fillId="4" borderId="0" xfId="1" applyFont="1" applyFill="1" applyProtection="1"/>
    <xf numFmtId="10" fontId="1" fillId="4" borderId="0" xfId="12" applyNumberFormat="1" applyFont="1" applyFill="1" applyAlignment="1" applyProtection="1">
      <alignment horizontal="left"/>
    </xf>
    <xf numFmtId="0" fontId="1" fillId="0" borderId="44" xfId="0" applyFont="1" applyBorder="1"/>
    <xf numFmtId="0" fontId="1" fillId="0" borderId="9" xfId="0" applyFont="1" applyBorder="1"/>
    <xf numFmtId="164" fontId="1" fillId="0" borderId="45" xfId="0" applyNumberFormat="1" applyFont="1" applyBorder="1"/>
    <xf numFmtId="0" fontId="1" fillId="0" borderId="45" xfId="0" applyFont="1" applyBorder="1"/>
    <xf numFmtId="0" fontId="1" fillId="0" borderId="46" xfId="0" applyFont="1" applyBorder="1"/>
    <xf numFmtId="0" fontId="1" fillId="0" borderId="47" xfId="0" applyFont="1" applyBorder="1"/>
    <xf numFmtId="0" fontId="1" fillId="0" borderId="48" xfId="0" applyFont="1" applyBorder="1"/>
    <xf numFmtId="166" fontId="176" fillId="9" borderId="51" xfId="0" applyNumberFormat="1" applyFont="1" applyFill="1" applyBorder="1" applyAlignment="1">
      <alignment horizontal="center" vertical="center" wrapText="1"/>
    </xf>
    <xf numFmtId="166" fontId="176" fillId="9" borderId="52" xfId="0" applyNumberFormat="1" applyFont="1" applyFill="1" applyBorder="1" applyAlignment="1">
      <alignment horizontal="center" vertical="center" wrapText="1"/>
    </xf>
    <xf numFmtId="166" fontId="176" fillId="9" borderId="53" xfId="0" applyNumberFormat="1" applyFont="1" applyFill="1" applyBorder="1" applyAlignment="1">
      <alignment horizontal="center" vertical="center" wrapText="1"/>
    </xf>
    <xf numFmtId="10" fontId="181" fillId="9" borderId="44" xfId="12" applyNumberFormat="1" applyFont="1" applyFill="1" applyBorder="1" applyAlignment="1" applyProtection="1">
      <alignment horizontal="center" vertical="center" wrapText="1"/>
    </xf>
    <xf numFmtId="10" fontId="181" fillId="9" borderId="9" xfId="12" applyNumberFormat="1" applyFont="1" applyFill="1" applyBorder="1" applyAlignment="1" applyProtection="1">
      <alignment horizontal="center" vertical="center" wrapText="1"/>
    </xf>
    <xf numFmtId="10" fontId="181" fillId="9" borderId="45" xfId="12" applyNumberFormat="1" applyFont="1" applyFill="1" applyBorder="1" applyAlignment="1" applyProtection="1">
      <alignment horizontal="center" vertical="center" wrapText="1"/>
    </xf>
    <xf numFmtId="0" fontId="180" fillId="24" borderId="51" xfId="0" applyFont="1" applyFill="1" applyBorder="1" applyAlignment="1">
      <alignment horizontal="center" vertical="center" wrapText="1"/>
    </xf>
    <xf numFmtId="0" fontId="180" fillId="24" borderId="52" xfId="0" applyFont="1" applyFill="1" applyBorder="1" applyAlignment="1">
      <alignment horizontal="center" vertical="center" wrapText="1"/>
    </xf>
    <xf numFmtId="0" fontId="180" fillId="24" borderId="53" xfId="0" applyFont="1" applyFill="1" applyBorder="1" applyAlignment="1">
      <alignment horizontal="center" vertical="center" wrapText="1"/>
    </xf>
    <xf numFmtId="0" fontId="46" fillId="14" borderId="4" xfId="0" applyFont="1" applyFill="1" applyBorder="1" applyAlignment="1" applyProtection="1">
      <alignment horizontal="left" vertical="center" wrapText="1"/>
      <protection locked="0"/>
    </xf>
    <xf numFmtId="0" fontId="46" fillId="14" borderId="3" xfId="0" applyFont="1" applyFill="1" applyBorder="1" applyAlignment="1" applyProtection="1">
      <alignment horizontal="left" vertical="center" wrapText="1"/>
      <protection locked="0"/>
    </xf>
    <xf numFmtId="0" fontId="46" fillId="14" borderId="12" xfId="0" applyFont="1" applyFill="1" applyBorder="1" applyAlignment="1" applyProtection="1">
      <alignment horizontal="left" vertical="center" wrapText="1"/>
      <protection locked="0"/>
    </xf>
    <xf numFmtId="0" fontId="44" fillId="12" borderId="11" xfId="0" applyFont="1" applyFill="1" applyBorder="1" applyAlignment="1">
      <alignment horizontal="left" vertical="center" wrapText="1"/>
    </xf>
    <xf numFmtId="0" fontId="36" fillId="47" borderId="0" xfId="0" applyFont="1" applyFill="1" applyAlignment="1">
      <alignment horizontal="center" vertical="center" wrapText="1"/>
    </xf>
    <xf numFmtId="0" fontId="41" fillId="7" borderId="8" xfId="0" applyFont="1" applyFill="1" applyBorder="1" applyAlignment="1">
      <alignment horizontal="center" vertical="center" wrapText="1"/>
    </xf>
    <xf numFmtId="0" fontId="41" fillId="7" borderId="11" xfId="0" applyFont="1" applyFill="1" applyBorder="1" applyAlignment="1">
      <alignment horizontal="center" vertical="center" wrapText="1"/>
    </xf>
    <xf numFmtId="0" fontId="41" fillId="21" borderId="11" xfId="0" applyFont="1" applyFill="1" applyBorder="1" applyAlignment="1">
      <alignment horizontal="center" vertical="center" wrapText="1"/>
    </xf>
    <xf numFmtId="0" fontId="44" fillId="10" borderId="0" xfId="0" applyFont="1" applyFill="1" applyAlignment="1">
      <alignment horizontal="left" vertical="center"/>
    </xf>
    <xf numFmtId="0" fontId="44" fillId="10" borderId="13" xfId="0" applyFont="1" applyFill="1" applyBorder="1" applyAlignment="1">
      <alignment horizontal="left" vertical="center"/>
    </xf>
    <xf numFmtId="0" fontId="41" fillId="21" borderId="2" xfId="0" applyFont="1" applyFill="1" applyBorder="1" applyAlignment="1">
      <alignment horizontal="center" vertical="center" wrapText="1"/>
    </xf>
    <xf numFmtId="0" fontId="41" fillId="21" borderId="6" xfId="0" applyFont="1" applyFill="1" applyBorder="1" applyAlignment="1">
      <alignment horizontal="center" vertical="center" wrapText="1"/>
    </xf>
    <xf numFmtId="0" fontId="27" fillId="11" borderId="0" xfId="0" applyFont="1" applyFill="1" applyAlignment="1">
      <alignment horizontal="center" vertical="center" wrapText="1"/>
    </xf>
    <xf numFmtId="0" fontId="177" fillId="9" borderId="0" xfId="0" applyFont="1" applyFill="1" applyAlignment="1">
      <alignment horizontal="center" vertical="center"/>
    </xf>
    <xf numFmtId="0" fontId="37" fillId="22" borderId="0" xfId="0" applyFont="1" applyFill="1" applyAlignment="1">
      <alignment horizontal="left" vertical="center" wrapText="1"/>
    </xf>
    <xf numFmtId="0" fontId="37" fillId="22" borderId="13" xfId="0" applyFont="1" applyFill="1" applyBorder="1" applyAlignment="1">
      <alignment horizontal="left" vertical="center" wrapText="1"/>
    </xf>
    <xf numFmtId="0" fontId="29" fillId="6" borderId="0" xfId="0" applyFont="1" applyFill="1" applyAlignment="1">
      <alignment horizontal="left" vertical="center"/>
    </xf>
    <xf numFmtId="0" fontId="29" fillId="6" borderId="13" xfId="0" applyFont="1" applyFill="1" applyBorder="1" applyAlignment="1">
      <alignment horizontal="left" vertical="center"/>
    </xf>
    <xf numFmtId="0" fontId="182" fillId="24" borderId="55" xfId="0" applyFont="1" applyFill="1" applyBorder="1" applyAlignment="1">
      <alignment horizontal="center" vertical="center" wrapText="1"/>
    </xf>
    <xf numFmtId="0" fontId="182" fillId="24" borderId="57" xfId="0" applyFont="1" applyFill="1" applyBorder="1" applyAlignment="1">
      <alignment horizontal="center" vertical="center" wrapText="1"/>
    </xf>
    <xf numFmtId="0" fontId="182" fillId="24" borderId="56" xfId="0" applyFont="1" applyFill="1" applyBorder="1" applyAlignment="1">
      <alignment horizontal="center" vertical="center" wrapText="1"/>
    </xf>
    <xf numFmtId="0" fontId="36" fillId="45" borderId="0" xfId="0" applyFont="1" applyFill="1" applyAlignment="1">
      <alignment horizontal="center" vertical="center" wrapText="1"/>
    </xf>
    <xf numFmtId="0" fontId="21" fillId="24" borderId="58" xfId="0" applyFont="1" applyFill="1" applyBorder="1" applyAlignment="1">
      <alignment horizontal="center" vertical="center"/>
    </xf>
    <xf numFmtId="0" fontId="21" fillId="24" borderId="59" xfId="0" applyFont="1" applyFill="1" applyBorder="1" applyAlignment="1">
      <alignment horizontal="center" vertical="center"/>
    </xf>
    <xf numFmtId="0" fontId="27" fillId="6" borderId="1" xfId="0" applyFont="1" applyFill="1" applyBorder="1" applyAlignment="1">
      <alignment horizontal="left" vertical="center"/>
    </xf>
    <xf numFmtId="0" fontId="27" fillId="6" borderId="7" xfId="0" applyFont="1" applyFill="1" applyBorder="1" applyAlignment="1">
      <alignment horizontal="left" vertical="center"/>
    </xf>
    <xf numFmtId="10" fontId="27" fillId="6" borderId="8" xfId="12" applyNumberFormat="1" applyFont="1" applyFill="1" applyBorder="1" applyAlignment="1" applyProtection="1">
      <alignment horizontal="left" vertical="center"/>
    </xf>
    <xf numFmtId="10" fontId="27" fillId="6" borderId="11" xfId="12" applyNumberFormat="1" applyFont="1" applyFill="1" applyBorder="1" applyAlignment="1" applyProtection="1">
      <alignment horizontal="left" vertical="center"/>
    </xf>
    <xf numFmtId="10" fontId="27" fillId="6" borderId="10" xfId="12" applyNumberFormat="1" applyFont="1" applyFill="1" applyBorder="1" applyAlignment="1" applyProtection="1">
      <alignment horizontal="left" vertical="center"/>
    </xf>
    <xf numFmtId="0" fontId="41" fillId="6" borderId="3" xfId="0" applyFont="1" applyFill="1" applyBorder="1" applyAlignment="1">
      <alignment horizontal="center" vertical="center" wrapText="1"/>
    </xf>
    <xf numFmtId="0" fontId="41" fillId="6" borderId="7" xfId="0" applyFont="1" applyFill="1" applyBorder="1" applyAlignment="1">
      <alignment horizontal="center" vertical="center" wrapText="1"/>
    </xf>
    <xf numFmtId="0" fontId="41" fillId="5" borderId="2" xfId="0" applyFont="1" applyFill="1" applyBorder="1" applyAlignment="1">
      <alignment horizontal="center" vertical="center" wrapText="1"/>
    </xf>
    <xf numFmtId="0" fontId="41" fillId="5" borderId="6" xfId="0" applyFont="1" applyFill="1" applyBorder="1" applyAlignment="1">
      <alignment horizontal="center" vertical="center" wrapText="1"/>
    </xf>
    <xf numFmtId="0" fontId="116" fillId="30" borderId="0" xfId="0" applyFont="1" applyFill="1" applyAlignment="1">
      <alignment horizontal="left" vertical="center"/>
    </xf>
    <xf numFmtId="0" fontId="115" fillId="30" borderId="0" xfId="0" applyFont="1" applyFill="1" applyAlignment="1">
      <alignment horizontal="left" vertical="center"/>
    </xf>
    <xf numFmtId="0" fontId="115" fillId="30" borderId="0" xfId="2" applyFont="1" applyFill="1" applyAlignment="1">
      <alignment horizontal="left" vertical="center"/>
    </xf>
    <xf numFmtId="173" fontId="161" fillId="25" borderId="0" xfId="0" applyNumberFormat="1" applyFont="1" applyFill="1" applyAlignment="1" applyProtection="1">
      <alignment horizontal="left" vertical="center" wrapText="1"/>
      <protection locked="0"/>
    </xf>
    <xf numFmtId="0" fontId="115" fillId="0" borderId="0" xfId="2" applyFont="1" applyAlignment="1">
      <alignment horizontal="left"/>
    </xf>
    <xf numFmtId="0" fontId="108" fillId="3" borderId="9" xfId="0" applyFont="1" applyFill="1" applyBorder="1" applyAlignment="1">
      <alignment horizontal="center" vertical="center"/>
    </xf>
    <xf numFmtId="168" fontId="108" fillId="3" borderId="9" xfId="2" applyNumberFormat="1" applyFont="1" applyFill="1" applyBorder="1" applyAlignment="1" applyProtection="1">
      <alignment horizontal="center" vertical="center"/>
    </xf>
    <xf numFmtId="0" fontId="105" fillId="26" borderId="14" xfId="0" applyFont="1" applyFill="1" applyBorder="1" applyAlignment="1">
      <alignment horizontal="left" vertical="center" wrapText="1"/>
    </xf>
    <xf numFmtId="0" fontId="105" fillId="26" borderId="15" xfId="0" applyFont="1" applyFill="1" applyBorder="1" applyAlignment="1">
      <alignment horizontal="left" vertical="center" wrapText="1"/>
    </xf>
    <xf numFmtId="0" fontId="105" fillId="26" borderId="17" xfId="0" applyFont="1" applyFill="1" applyBorder="1" applyAlignment="1">
      <alignment horizontal="left" vertical="center" wrapText="1"/>
    </xf>
    <xf numFmtId="0" fontId="105" fillId="26" borderId="16" xfId="0" applyFont="1" applyFill="1" applyBorder="1" applyAlignment="1">
      <alignment horizontal="left" vertical="center" wrapText="1"/>
    </xf>
    <xf numFmtId="0" fontId="96" fillId="4" borderId="5" xfId="0" applyFont="1" applyFill="1" applyBorder="1" applyAlignment="1">
      <alignment vertical="center" wrapText="1"/>
    </xf>
    <xf numFmtId="0" fontId="96" fillId="4" borderId="0" xfId="0" applyFont="1" applyFill="1" applyAlignment="1">
      <alignment vertical="center" wrapText="1"/>
    </xf>
    <xf numFmtId="0" fontId="96" fillId="4" borderId="13" xfId="0" applyFont="1" applyFill="1" applyBorder="1" applyAlignment="1">
      <alignment vertical="center" wrapText="1"/>
    </xf>
    <xf numFmtId="0" fontId="106" fillId="3" borderId="9" xfId="0" applyFont="1" applyFill="1" applyBorder="1" applyAlignment="1" applyProtection="1">
      <alignment horizontal="center" vertical="center"/>
      <protection locked="0"/>
    </xf>
    <xf numFmtId="168" fontId="107" fillId="3" borderId="9" xfId="13" applyNumberFormat="1" applyFont="1" applyFill="1" applyBorder="1" applyAlignment="1" applyProtection="1">
      <alignment horizontal="center" vertical="center"/>
      <protection locked="0"/>
    </xf>
    <xf numFmtId="0" fontId="95" fillId="4" borderId="5" xfId="0" applyFont="1" applyFill="1" applyBorder="1" applyAlignment="1">
      <alignment vertical="center" wrapText="1"/>
    </xf>
    <xf numFmtId="0" fontId="95" fillId="4" borderId="0" xfId="0" applyFont="1" applyFill="1" applyAlignment="1">
      <alignment vertical="center" wrapText="1"/>
    </xf>
    <xf numFmtId="0" fontId="95" fillId="4" borderId="13" xfId="0" applyFont="1" applyFill="1" applyBorder="1" applyAlignment="1">
      <alignment vertical="center" wrapText="1"/>
    </xf>
    <xf numFmtId="0" fontId="104" fillId="4" borderId="0" xfId="0" applyFont="1" applyFill="1" applyAlignment="1">
      <alignment vertical="center" wrapText="1"/>
    </xf>
    <xf numFmtId="0" fontId="104" fillId="4" borderId="13" xfId="0" applyFont="1" applyFill="1" applyBorder="1" applyAlignment="1">
      <alignment vertical="center" wrapText="1"/>
    </xf>
    <xf numFmtId="0" fontId="96" fillId="4" borderId="5" xfId="0" applyFont="1" applyFill="1" applyBorder="1" applyAlignment="1">
      <alignment horizontal="left" vertical="center" wrapText="1"/>
    </xf>
    <xf numFmtId="0" fontId="96" fillId="4" borderId="0" xfId="0" applyFont="1" applyFill="1" applyAlignment="1">
      <alignment horizontal="left" vertical="center" wrapText="1"/>
    </xf>
    <xf numFmtId="0" fontId="96" fillId="4" borderId="13" xfId="0" applyFont="1" applyFill="1" applyBorder="1" applyAlignment="1">
      <alignment horizontal="left" vertical="center" wrapText="1"/>
    </xf>
    <xf numFmtId="0" fontId="95" fillId="4" borderId="5" xfId="0" applyFont="1" applyFill="1" applyBorder="1" applyAlignment="1">
      <alignment horizontal="left" vertical="center" wrapText="1"/>
    </xf>
    <xf numFmtId="0" fontId="95" fillId="4" borderId="0" xfId="0" applyFont="1" applyFill="1" applyAlignment="1">
      <alignment horizontal="left" vertical="center" wrapText="1"/>
    </xf>
    <xf numFmtId="0" fontId="95" fillId="4" borderId="13" xfId="0" applyFont="1" applyFill="1" applyBorder="1" applyAlignment="1">
      <alignment horizontal="left" vertical="center" wrapText="1"/>
    </xf>
    <xf numFmtId="0" fontId="96" fillId="4" borderId="5" xfId="0" applyFont="1" applyFill="1" applyBorder="1" applyAlignment="1">
      <alignment horizontal="center" vertical="center" wrapText="1"/>
    </xf>
    <xf numFmtId="0" fontId="96" fillId="4" borderId="0" xfId="0" applyFont="1" applyFill="1" applyAlignment="1">
      <alignment horizontal="center" vertical="center" wrapText="1"/>
    </xf>
    <xf numFmtId="0" fontId="96" fillId="4" borderId="13" xfId="0" applyFont="1" applyFill="1" applyBorder="1" applyAlignment="1">
      <alignment horizontal="center" vertical="center" wrapText="1"/>
    </xf>
    <xf numFmtId="0" fontId="103" fillId="4" borderId="5" xfId="0" applyFont="1" applyFill="1" applyBorder="1" applyAlignment="1">
      <alignment vertical="center" wrapText="1"/>
    </xf>
    <xf numFmtId="0" fontId="103" fillId="4" borderId="0" xfId="0" applyFont="1" applyFill="1" applyAlignment="1">
      <alignment vertical="center" wrapText="1"/>
    </xf>
    <xf numFmtId="0" fontId="103" fillId="4" borderId="13" xfId="0" applyFont="1" applyFill="1" applyBorder="1" applyAlignment="1">
      <alignment vertical="center" wrapText="1"/>
    </xf>
    <xf numFmtId="0" fontId="88" fillId="26" borderId="0" xfId="2" applyFont="1" applyFill="1" applyBorder="1" applyAlignment="1">
      <alignment horizontal="right" vertical="center" indent="4" shrinkToFit="1"/>
    </xf>
    <xf numFmtId="0" fontId="87" fillId="26" borderId="0" xfId="2" applyFont="1" applyFill="1" applyBorder="1" applyAlignment="1">
      <alignment horizontal="right" vertical="center" indent="4" shrinkToFit="1"/>
    </xf>
    <xf numFmtId="0" fontId="85" fillId="25" borderId="0" xfId="0" applyFont="1" applyFill="1" applyAlignment="1">
      <alignment horizontal="left" vertical="center" indent="4" shrinkToFit="1"/>
    </xf>
    <xf numFmtId="0" fontId="94" fillId="23" borderId="12" xfId="0" applyFont="1" applyFill="1" applyBorder="1" applyAlignment="1">
      <alignment horizontal="center" vertical="center"/>
    </xf>
    <xf numFmtId="0" fontId="94" fillId="23" borderId="4" xfId="0" applyFont="1" applyFill="1" applyBorder="1" applyAlignment="1">
      <alignment horizontal="center" vertical="center"/>
    </xf>
    <xf numFmtId="0" fontId="94" fillId="23" borderId="3" xfId="0" applyFont="1" applyFill="1" applyBorder="1" applyAlignment="1">
      <alignment horizontal="center" vertical="center"/>
    </xf>
    <xf numFmtId="0" fontId="110" fillId="29" borderId="29" xfId="0" applyFont="1" applyFill="1" applyBorder="1" applyAlignment="1">
      <alignment horizontal="center" vertical="center"/>
    </xf>
    <xf numFmtId="0" fontId="110" fillId="29" borderId="1" xfId="0" applyFont="1" applyFill="1" applyBorder="1" applyAlignment="1">
      <alignment horizontal="center" vertical="center"/>
    </xf>
    <xf numFmtId="166" fontId="110" fillId="29" borderId="1" xfId="1" applyFont="1" applyFill="1" applyBorder="1" applyAlignment="1" applyProtection="1">
      <alignment horizontal="center" vertical="center"/>
    </xf>
    <xf numFmtId="166" fontId="110" fillId="29" borderId="7" xfId="1" applyFont="1" applyFill="1" applyBorder="1" applyAlignment="1" applyProtection="1">
      <alignment horizontal="center" vertical="center"/>
    </xf>
    <xf numFmtId="0" fontId="112" fillId="25" borderId="28" xfId="0" applyFont="1" applyFill="1" applyBorder="1" applyAlignment="1">
      <alignment horizontal="center" vertical="center"/>
    </xf>
    <xf numFmtId="0" fontId="112" fillId="25" borderId="21" xfId="0" applyFont="1" applyFill="1" applyBorder="1" applyAlignment="1">
      <alignment horizontal="center" vertical="center"/>
    </xf>
    <xf numFmtId="0" fontId="112" fillId="25" borderId="26" xfId="0" applyFont="1" applyFill="1" applyBorder="1" applyAlignment="1">
      <alignment horizontal="center" vertical="center"/>
    </xf>
    <xf numFmtId="0" fontId="109" fillId="3" borderId="12" xfId="0" applyFont="1" applyFill="1" applyBorder="1" applyAlignment="1">
      <alignment horizontal="center" vertical="center"/>
    </xf>
    <xf numFmtId="0" fontId="109" fillId="3" borderId="4" xfId="0" applyFont="1" applyFill="1" applyBorder="1" applyAlignment="1">
      <alignment horizontal="center" vertical="center"/>
    </xf>
    <xf numFmtId="166" fontId="109" fillId="3" borderId="4" xfId="1" applyFont="1" applyFill="1" applyBorder="1" applyAlignment="1" applyProtection="1">
      <alignment horizontal="center" vertical="center"/>
    </xf>
    <xf numFmtId="166" fontId="109" fillId="3" borderId="3" xfId="1" applyFont="1" applyFill="1" applyBorder="1" applyAlignment="1" applyProtection="1">
      <alignment horizontal="center" vertical="center"/>
    </xf>
    <xf numFmtId="0" fontId="100" fillId="3" borderId="5" xfId="0" applyFont="1" applyFill="1" applyBorder="1" applyAlignment="1">
      <alignment horizontal="center" vertical="center"/>
    </xf>
    <xf numFmtId="0" fontId="100" fillId="3" borderId="0" xfId="0" applyFont="1" applyFill="1" applyAlignment="1">
      <alignment horizontal="center" vertical="center"/>
    </xf>
    <xf numFmtId="166" fontId="100" fillId="3" borderId="0" xfId="1" applyFont="1" applyFill="1" applyBorder="1" applyAlignment="1" applyProtection="1">
      <alignment horizontal="center" vertical="center"/>
    </xf>
    <xf numFmtId="166" fontId="100" fillId="3" borderId="13" xfId="1" applyFont="1" applyFill="1" applyBorder="1" applyAlignment="1" applyProtection="1">
      <alignment horizontal="center" vertical="center"/>
    </xf>
    <xf numFmtId="0" fontId="115" fillId="2" borderId="0" xfId="0" applyFont="1" applyFill="1" applyAlignment="1">
      <alignment horizontal="left" vertical="center" shrinkToFit="1"/>
    </xf>
    <xf numFmtId="0" fontId="109" fillId="3" borderId="5" xfId="0" applyFont="1" applyFill="1" applyBorder="1" applyAlignment="1">
      <alignment horizontal="center" vertical="center"/>
    </xf>
    <xf numFmtId="0" fontId="109" fillId="3" borderId="0" xfId="0" applyFont="1" applyFill="1" applyAlignment="1">
      <alignment horizontal="center" vertical="center"/>
    </xf>
    <xf numFmtId="166" fontId="109" fillId="3" borderId="0" xfId="1" applyFont="1" applyFill="1" applyBorder="1" applyAlignment="1" applyProtection="1">
      <alignment horizontal="center" vertical="center"/>
    </xf>
    <xf numFmtId="166" fontId="109" fillId="3" borderId="13" xfId="1" applyFont="1" applyFill="1" applyBorder="1" applyAlignment="1" applyProtection="1">
      <alignment horizontal="center" vertical="center"/>
    </xf>
    <xf numFmtId="0" fontId="31" fillId="6" borderId="9" xfId="0" applyFont="1" applyFill="1" applyBorder="1" applyAlignment="1">
      <alignment horizontal="left"/>
    </xf>
    <xf numFmtId="0" fontId="1" fillId="8" borderId="8" xfId="0" applyFont="1" applyFill="1" applyBorder="1" applyAlignment="1">
      <alignment horizontal="left"/>
    </xf>
    <xf numFmtId="0" fontId="1" fillId="8" borderId="10" xfId="0" applyFont="1" applyFill="1" applyBorder="1" applyAlignment="1">
      <alignment horizontal="left"/>
    </xf>
    <xf numFmtId="0" fontId="37" fillId="18" borderId="8" xfId="0" applyFont="1" applyFill="1" applyBorder="1" applyAlignment="1">
      <alignment horizontal="center"/>
    </xf>
    <xf numFmtId="0" fontId="37" fillId="18" borderId="11" xfId="0" applyFont="1" applyFill="1" applyBorder="1" applyAlignment="1">
      <alignment horizontal="center"/>
    </xf>
    <xf numFmtId="0" fontId="37" fillId="18" borderId="10" xfId="0" applyFont="1" applyFill="1" applyBorder="1" applyAlignment="1">
      <alignment horizontal="center"/>
    </xf>
    <xf numFmtId="166" fontId="0" fillId="4" borderId="1" xfId="0" applyNumberFormat="1" applyFill="1" applyBorder="1" applyAlignment="1">
      <alignment horizontal="center"/>
    </xf>
    <xf numFmtId="166" fontId="45" fillId="18" borderId="8" xfId="0" applyNumberFormat="1" applyFont="1" applyFill="1" applyBorder="1" applyAlignment="1">
      <alignment horizontal="left"/>
    </xf>
    <xf numFmtId="166" fontId="45" fillId="18" borderId="10" xfId="0" applyNumberFormat="1" applyFont="1" applyFill="1" applyBorder="1" applyAlignment="1">
      <alignment horizontal="left"/>
    </xf>
    <xf numFmtId="0" fontId="37" fillId="18" borderId="12" xfId="0" applyFont="1" applyFill="1" applyBorder="1" applyAlignment="1">
      <alignment horizontal="center"/>
    </xf>
    <xf numFmtId="0" fontId="37" fillId="18" borderId="4" xfId="0" applyFont="1" applyFill="1" applyBorder="1" applyAlignment="1">
      <alignment horizontal="center"/>
    </xf>
    <xf numFmtId="0" fontId="37" fillId="18" borderId="3" xfId="0" applyFont="1" applyFill="1" applyBorder="1" applyAlignment="1">
      <alignment horizontal="center"/>
    </xf>
    <xf numFmtId="0" fontId="1" fillId="4" borderId="11" xfId="0" applyFont="1" applyFill="1" applyBorder="1" applyAlignment="1">
      <alignment horizontal="center"/>
    </xf>
    <xf numFmtId="0" fontId="1" fillId="4" borderId="10" xfId="0" applyFont="1" applyFill="1" applyBorder="1" applyAlignment="1">
      <alignment horizontal="center"/>
    </xf>
    <xf numFmtId="0" fontId="1" fillId="15" borderId="8" xfId="0" applyFont="1" applyFill="1" applyBorder="1" applyAlignment="1">
      <alignment horizontal="center"/>
    </xf>
    <xf numFmtId="0" fontId="1" fillId="15" borderId="11" xfId="0" applyFont="1" applyFill="1" applyBorder="1" applyAlignment="1">
      <alignment horizontal="center"/>
    </xf>
    <xf numFmtId="0" fontId="1" fillId="15" borderId="10" xfId="0" applyFont="1" applyFill="1" applyBorder="1" applyAlignment="1">
      <alignment horizontal="center"/>
    </xf>
    <xf numFmtId="0" fontId="31" fillId="6" borderId="8" xfId="0" applyFont="1" applyFill="1" applyBorder="1" applyAlignment="1">
      <alignment horizontal="left"/>
    </xf>
    <xf numFmtId="0" fontId="31" fillId="6" borderId="11" xfId="0" applyFont="1" applyFill="1" applyBorder="1" applyAlignment="1">
      <alignment horizontal="left"/>
    </xf>
    <xf numFmtId="0" fontId="31" fillId="6" borderId="8" xfId="0" applyFont="1" applyFill="1" applyBorder="1" applyAlignment="1">
      <alignment horizontal="center"/>
    </xf>
    <xf numFmtId="0" fontId="31" fillId="6" borderId="11" xfId="0" applyFont="1" applyFill="1" applyBorder="1" applyAlignment="1">
      <alignment horizontal="center"/>
    </xf>
    <xf numFmtId="0" fontId="31" fillId="6" borderId="10" xfId="0" applyFont="1" applyFill="1" applyBorder="1" applyAlignment="1">
      <alignment horizontal="center"/>
    </xf>
    <xf numFmtId="0" fontId="1" fillId="8" borderId="9" xfId="0" applyFont="1" applyFill="1" applyBorder="1" applyAlignment="1">
      <alignment horizontal="left"/>
    </xf>
    <xf numFmtId="0" fontId="37" fillId="17" borderId="9" xfId="0" applyFont="1" applyFill="1" applyBorder="1" applyAlignment="1">
      <alignment horizontal="center"/>
    </xf>
    <xf numFmtId="0" fontId="28" fillId="8" borderId="9" xfId="0" applyFont="1" applyFill="1" applyBorder="1" applyAlignment="1">
      <alignment horizontal="left" vertical="center"/>
    </xf>
    <xf numFmtId="0" fontId="34" fillId="8" borderId="9" xfId="0" applyFont="1" applyFill="1" applyBorder="1" applyAlignment="1">
      <alignment horizontal="left" vertical="center"/>
    </xf>
    <xf numFmtId="0" fontId="34" fillId="8" borderId="9" xfId="0" applyFont="1" applyFill="1" applyBorder="1" applyAlignment="1">
      <alignment horizontal="left" vertical="center" wrapText="1"/>
    </xf>
    <xf numFmtId="0" fontId="44" fillId="18" borderId="8" xfId="0" applyFont="1" applyFill="1" applyBorder="1" applyAlignment="1">
      <alignment horizontal="left"/>
    </xf>
    <xf numFmtId="0" fontId="44" fillId="18" borderId="11" xfId="0" applyFont="1" applyFill="1" applyBorder="1" applyAlignment="1">
      <alignment horizontal="left"/>
    </xf>
    <xf numFmtId="0" fontId="93" fillId="16" borderId="8" xfId="0" applyFont="1" applyFill="1" applyBorder="1" applyAlignment="1">
      <alignment horizontal="left"/>
    </xf>
    <xf numFmtId="0" fontId="93" fillId="16" borderId="11" xfId="0" applyFont="1" applyFill="1" applyBorder="1" applyAlignment="1">
      <alignment horizontal="left"/>
    </xf>
    <xf numFmtId="0" fontId="28" fillId="9" borderId="0" xfId="0" applyFont="1" applyFill="1" applyAlignment="1">
      <alignment horizontal="center" vertical="center" wrapText="1"/>
    </xf>
    <xf numFmtId="0" fontId="93" fillId="0" borderId="41" xfId="0" applyFont="1" applyBorder="1" applyAlignment="1">
      <alignment horizontal="center" vertical="center"/>
    </xf>
    <xf numFmtId="0" fontId="93" fillId="0" borderId="42" xfId="0" applyFont="1" applyBorder="1" applyAlignment="1">
      <alignment horizontal="center" vertical="center"/>
    </xf>
    <xf numFmtId="0" fontId="93" fillId="0" borderId="44" xfId="0" applyFont="1" applyBorder="1" applyAlignment="1">
      <alignment horizontal="center" vertical="center"/>
    </xf>
    <xf numFmtId="0" fontId="93" fillId="0" borderId="9" xfId="0" applyFont="1" applyBorder="1" applyAlignment="1">
      <alignment horizontal="center" vertical="center"/>
    </xf>
    <xf numFmtId="166" fontId="0" fillId="0" borderId="0" xfId="1" applyFont="1" applyBorder="1" applyAlignment="1">
      <alignment horizontal="center" vertical="center"/>
    </xf>
    <xf numFmtId="0" fontId="33" fillId="0" borderId="38" xfId="0" applyFont="1" applyBorder="1" applyAlignment="1">
      <alignment horizontal="center"/>
    </xf>
    <xf numFmtId="0" fontId="33" fillId="0" borderId="39" xfId="0" applyFont="1" applyBorder="1" applyAlignment="1">
      <alignment horizontal="center"/>
    </xf>
    <xf numFmtId="0" fontId="28" fillId="46" borderId="39" xfId="0" applyFont="1" applyFill="1" applyBorder="1" applyAlignment="1" applyProtection="1">
      <alignment horizontal="center"/>
      <protection locked="0"/>
    </xf>
    <xf numFmtId="0" fontId="28" fillId="46" borderId="40" xfId="0" applyFont="1" applyFill="1" applyBorder="1" applyAlignment="1" applyProtection="1">
      <alignment horizontal="center"/>
      <protection locked="0"/>
    </xf>
    <xf numFmtId="0" fontId="0" fillId="44" borderId="33" xfId="0" applyFill="1" applyBorder="1" applyAlignment="1">
      <alignment horizontal="center" wrapText="1"/>
    </xf>
    <xf numFmtId="0" fontId="0" fillId="44" borderId="35" xfId="0" applyFill="1" applyBorder="1" applyAlignment="1">
      <alignment horizontal="center" wrapText="1"/>
    </xf>
    <xf numFmtId="0" fontId="0" fillId="44" borderId="38" xfId="0" applyFill="1" applyBorder="1" applyAlignment="1">
      <alignment horizontal="center" wrapText="1"/>
    </xf>
    <xf numFmtId="0" fontId="0" fillId="44" borderId="40" xfId="0" applyFill="1" applyBorder="1" applyAlignment="1">
      <alignment horizontal="center" wrapText="1"/>
    </xf>
    <xf numFmtId="164" fontId="178" fillId="46" borderId="33" xfId="0" applyNumberFormat="1" applyFont="1" applyFill="1" applyBorder="1" applyAlignment="1" applyProtection="1">
      <alignment horizontal="center" vertical="center"/>
      <protection locked="0"/>
    </xf>
    <xf numFmtId="0" fontId="178" fillId="46" borderId="35" xfId="0" applyFont="1" applyFill="1" applyBorder="1" applyAlignment="1" applyProtection="1">
      <alignment horizontal="center" vertical="center"/>
      <protection locked="0"/>
    </xf>
    <xf numFmtId="0" fontId="178" fillId="46" borderId="38" xfId="0" applyFont="1" applyFill="1" applyBorder="1" applyAlignment="1" applyProtection="1">
      <alignment horizontal="center" vertical="center"/>
      <protection locked="0"/>
    </xf>
    <xf numFmtId="0" fontId="178" fillId="46" borderId="40" xfId="0" applyFont="1" applyFill="1" applyBorder="1" applyAlignment="1" applyProtection="1">
      <alignment horizontal="center" vertical="center"/>
      <protection locked="0"/>
    </xf>
    <xf numFmtId="0" fontId="93" fillId="0" borderId="43" xfId="0" applyFont="1" applyBorder="1" applyAlignment="1">
      <alignment horizontal="center" vertical="center"/>
    </xf>
    <xf numFmtId="0" fontId="93" fillId="0" borderId="45" xfId="0" applyFont="1" applyBorder="1" applyAlignment="1">
      <alignment horizontal="center" vertical="center"/>
    </xf>
    <xf numFmtId="0" fontId="179" fillId="25" borderId="33" xfId="0" applyFont="1" applyFill="1" applyBorder="1" applyAlignment="1">
      <alignment horizontal="center" vertical="center"/>
    </xf>
    <xf numFmtId="0" fontId="179" fillId="25" borderId="34" xfId="0" applyFont="1" applyFill="1" applyBorder="1" applyAlignment="1">
      <alignment horizontal="center" vertical="center"/>
    </xf>
    <xf numFmtId="0" fontId="179" fillId="25" borderId="35" xfId="0" applyFont="1" applyFill="1" applyBorder="1" applyAlignment="1">
      <alignment horizontal="center" vertical="center"/>
    </xf>
    <xf numFmtId="0" fontId="179" fillId="25" borderId="36" xfId="0" applyFont="1" applyFill="1" applyBorder="1" applyAlignment="1">
      <alignment horizontal="center" vertical="center"/>
    </xf>
    <xf numFmtId="0" fontId="179" fillId="25" borderId="0" xfId="0" applyFont="1" applyFill="1" applyAlignment="1">
      <alignment horizontal="center" vertical="center"/>
    </xf>
    <xf numFmtId="0" fontId="179" fillId="25" borderId="37" xfId="0" applyFont="1" applyFill="1" applyBorder="1" applyAlignment="1">
      <alignment horizontal="center" vertical="center"/>
    </xf>
    <xf numFmtId="0" fontId="123" fillId="3" borderId="0" xfId="0" applyFont="1" applyFill="1" applyAlignment="1">
      <alignment horizontal="right" vertical="center" wrapText="1"/>
    </xf>
    <xf numFmtId="0" fontId="123" fillId="3" borderId="13" xfId="0" applyFont="1" applyFill="1" applyBorder="1" applyAlignment="1">
      <alignment horizontal="right" vertical="center" wrapText="1"/>
    </xf>
    <xf numFmtId="166" fontId="124" fillId="3" borderId="0" xfId="1" applyFont="1" applyFill="1" applyBorder="1" applyAlignment="1">
      <alignment horizontal="right" vertical="top"/>
    </xf>
    <xf numFmtId="166" fontId="124" fillId="3" borderId="13" xfId="1" applyFont="1" applyFill="1" applyBorder="1" applyAlignment="1">
      <alignment horizontal="right" vertical="top"/>
    </xf>
    <xf numFmtId="0" fontId="128" fillId="23" borderId="5" xfId="0" applyFont="1" applyFill="1" applyBorder="1" applyAlignment="1">
      <alignment horizontal="center" vertical="center"/>
    </xf>
    <xf numFmtId="0" fontId="128" fillId="23" borderId="13" xfId="0" applyFont="1" applyFill="1" applyBorder="1" applyAlignment="1">
      <alignment horizontal="center" vertical="center"/>
    </xf>
    <xf numFmtId="14" fontId="128" fillId="23" borderId="0" xfId="1" applyNumberFormat="1" applyFont="1" applyFill="1" applyBorder="1" applyAlignment="1">
      <alignment horizontal="center" vertical="center"/>
    </xf>
    <xf numFmtId="14" fontId="128" fillId="23" borderId="13" xfId="1" applyNumberFormat="1" applyFont="1" applyFill="1" applyBorder="1" applyAlignment="1">
      <alignment horizontal="center" vertical="center"/>
    </xf>
    <xf numFmtId="0" fontId="128" fillId="34" borderId="4" xfId="0" applyFont="1" applyFill="1" applyBorder="1" applyAlignment="1">
      <alignment horizontal="center" vertical="center"/>
    </xf>
    <xf numFmtId="0" fontId="128" fillId="34" borderId="1" xfId="0" applyFont="1" applyFill="1" applyBorder="1" applyAlignment="1">
      <alignment horizontal="center" vertical="center"/>
    </xf>
    <xf numFmtId="0" fontId="128" fillId="34" borderId="12" xfId="0" applyFont="1" applyFill="1" applyBorder="1" applyAlignment="1">
      <alignment horizontal="center" vertical="center"/>
    </xf>
    <xf numFmtId="0" fontId="128" fillId="34" borderId="3" xfId="0" applyFont="1" applyFill="1" applyBorder="1" applyAlignment="1">
      <alignment horizontal="center" vertical="center"/>
    </xf>
    <xf numFmtId="0" fontId="128" fillId="34" borderId="29" xfId="0" applyFont="1" applyFill="1" applyBorder="1" applyAlignment="1">
      <alignment horizontal="center" vertical="center"/>
    </xf>
    <xf numFmtId="0" fontId="128" fillId="34" borderId="7" xfId="0" applyFont="1" applyFill="1" applyBorder="1" applyAlignment="1">
      <alignment horizontal="center" vertical="center"/>
    </xf>
    <xf numFmtId="14" fontId="128" fillId="34" borderId="12" xfId="1" applyNumberFormat="1" applyFont="1" applyFill="1" applyBorder="1" applyAlignment="1">
      <alignment horizontal="center" vertical="center"/>
    </xf>
    <xf numFmtId="166" fontId="128" fillId="34" borderId="3" xfId="1" applyFont="1" applyFill="1" applyBorder="1" applyAlignment="1">
      <alignment horizontal="center" vertical="center"/>
    </xf>
    <xf numFmtId="166" fontId="128" fillId="34" borderId="29" xfId="1" applyFont="1" applyFill="1" applyBorder="1" applyAlignment="1">
      <alignment horizontal="center" vertical="center"/>
    </xf>
    <xf numFmtId="166" fontId="128" fillId="34" borderId="7" xfId="1" applyFont="1" applyFill="1" applyBorder="1" applyAlignment="1">
      <alignment horizontal="center" vertical="center"/>
    </xf>
    <xf numFmtId="0" fontId="159" fillId="40" borderId="2" xfId="0" applyFont="1" applyFill="1" applyBorder="1" applyAlignment="1">
      <alignment horizontal="center" vertical="center"/>
    </xf>
    <xf numFmtId="0" fontId="159" fillId="40" borderId="31" xfId="0" applyFont="1" applyFill="1" applyBorder="1" applyAlignment="1">
      <alignment horizontal="center" vertical="center"/>
    </xf>
    <xf numFmtId="169" fontId="120" fillId="0" borderId="2" xfId="83" applyFont="1" applyBorder="1" applyAlignment="1">
      <alignment horizontal="center" vertical="top" wrapText="1"/>
    </xf>
    <xf numFmtId="169" fontId="120" fillId="0" borderId="30" xfId="83" applyFont="1" applyBorder="1" applyAlignment="1">
      <alignment horizontal="center" vertical="top" wrapText="1"/>
    </xf>
    <xf numFmtId="169" fontId="128" fillId="23" borderId="29" xfId="83" applyFont="1" applyFill="1" applyBorder="1" applyAlignment="1">
      <alignment horizontal="center" vertical="center"/>
    </xf>
    <xf numFmtId="169" fontId="128" fillId="23" borderId="7" xfId="83" applyFont="1" applyFill="1" applyBorder="1" applyAlignment="1">
      <alignment horizontal="center" vertical="center"/>
    </xf>
    <xf numFmtId="14" fontId="128" fillId="23" borderId="1" xfId="1" applyNumberFormat="1" applyFont="1" applyFill="1" applyBorder="1" applyAlignment="1">
      <alignment horizontal="center" vertical="center"/>
    </xf>
    <xf numFmtId="14" fontId="128" fillId="23" borderId="7" xfId="1" applyNumberFormat="1" applyFont="1" applyFill="1" applyBorder="1" applyAlignment="1">
      <alignment horizontal="center" vertical="center"/>
    </xf>
    <xf numFmtId="169" fontId="129" fillId="34" borderId="4" xfId="83" applyFont="1" applyFill="1" applyBorder="1" applyAlignment="1">
      <alignment horizontal="center" vertical="center"/>
    </xf>
    <xf numFmtId="169" fontId="129" fillId="34" borderId="1" xfId="83" applyFont="1" applyFill="1" applyBorder="1" applyAlignment="1">
      <alignment horizontal="center" vertical="center"/>
    </xf>
    <xf numFmtId="169" fontId="128" fillId="23" borderId="29" xfId="30" applyFont="1" applyFill="1" applyBorder="1" applyAlignment="1">
      <alignment horizontal="center" vertical="center"/>
    </xf>
    <xf numFmtId="169" fontId="128" fillId="23" borderId="7" xfId="30" applyFont="1" applyFill="1" applyBorder="1" applyAlignment="1">
      <alignment horizontal="center" vertical="center"/>
    </xf>
    <xf numFmtId="169" fontId="129" fillId="34" borderId="4" xfId="30" applyFont="1" applyFill="1" applyBorder="1" applyAlignment="1">
      <alignment horizontal="center" vertical="center"/>
    </xf>
    <xf numFmtId="169" fontId="129" fillId="34" borderId="1" xfId="30" applyFont="1" applyFill="1" applyBorder="1" applyAlignment="1">
      <alignment horizontal="center" vertical="center"/>
    </xf>
    <xf numFmtId="166" fontId="121" fillId="0" borderId="4" xfId="1" applyFont="1" applyBorder="1" applyAlignment="1">
      <alignment horizontal="right"/>
    </xf>
    <xf numFmtId="166" fontId="121" fillId="0" borderId="3" xfId="1" applyFont="1" applyBorder="1" applyAlignment="1">
      <alignment horizontal="right"/>
    </xf>
    <xf numFmtId="169" fontId="124" fillId="3" borderId="0" xfId="30" applyFont="1" applyFill="1" applyAlignment="1">
      <alignment horizontal="right" vertical="center" wrapText="1"/>
    </xf>
    <xf numFmtId="169" fontId="124" fillId="3" borderId="13" xfId="30" applyFont="1" applyFill="1" applyBorder="1" applyAlignment="1">
      <alignment horizontal="right" vertical="center" wrapText="1"/>
    </xf>
    <xf numFmtId="166" fontId="124" fillId="3" borderId="0" xfId="1" applyFont="1" applyFill="1" applyBorder="1" applyAlignment="1">
      <alignment horizontal="right" vertical="center"/>
    </xf>
    <xf numFmtId="166" fontId="124" fillId="3" borderId="13" xfId="1" applyFont="1" applyFill="1" applyBorder="1" applyAlignment="1">
      <alignment horizontal="right" vertical="center"/>
    </xf>
    <xf numFmtId="166" fontId="127" fillId="3" borderId="1" xfId="84" applyNumberFormat="1" applyFont="1" applyFill="1" applyBorder="1" applyAlignment="1" applyProtection="1">
      <alignment horizontal="right"/>
    </xf>
    <xf numFmtId="166" fontId="127" fillId="3" borderId="7" xfId="84" applyNumberFormat="1" applyFont="1" applyFill="1" applyBorder="1" applyAlignment="1" applyProtection="1">
      <alignment horizontal="right"/>
    </xf>
    <xf numFmtId="169" fontId="120" fillId="4" borderId="30" xfId="30" applyFont="1" applyFill="1" applyBorder="1" applyAlignment="1">
      <alignment horizontal="center" vertical="top" wrapText="1"/>
    </xf>
    <xf numFmtId="169" fontId="128" fillId="23" borderId="29" xfId="69" applyFont="1" applyFill="1" applyBorder="1" applyAlignment="1">
      <alignment horizontal="center" vertical="center"/>
    </xf>
    <xf numFmtId="169" fontId="128" fillId="23" borderId="7" xfId="69" applyFont="1" applyFill="1" applyBorder="1" applyAlignment="1">
      <alignment horizontal="center" vertical="center"/>
    </xf>
    <xf numFmtId="169" fontId="129" fillId="34" borderId="4" xfId="69" applyFont="1" applyFill="1" applyBorder="1" applyAlignment="1">
      <alignment horizontal="center" vertical="center"/>
    </xf>
    <xf numFmtId="169" fontId="129" fillId="34" borderId="1" xfId="69" applyFont="1" applyFill="1" applyBorder="1" applyAlignment="1">
      <alignment horizontal="center" vertical="center"/>
    </xf>
    <xf numFmtId="169" fontId="124" fillId="3" borderId="0" xfId="69" applyFont="1" applyFill="1" applyAlignment="1">
      <alignment horizontal="right" vertical="center" wrapText="1"/>
    </xf>
    <xf numFmtId="169" fontId="124" fillId="3" borderId="13" xfId="69" applyFont="1" applyFill="1" applyBorder="1" applyAlignment="1">
      <alignment horizontal="right" vertical="center" wrapText="1"/>
    </xf>
    <xf numFmtId="166" fontId="127" fillId="3" borderId="1" xfId="29" applyNumberFormat="1" applyFont="1" applyFill="1" applyBorder="1" applyAlignment="1" applyProtection="1">
      <alignment horizontal="right"/>
    </xf>
    <xf numFmtId="166" fontId="127" fillId="3" borderId="7" xfId="29" applyNumberFormat="1" applyFont="1" applyFill="1" applyBorder="1" applyAlignment="1" applyProtection="1">
      <alignment horizontal="right"/>
    </xf>
    <xf numFmtId="169" fontId="129" fillId="31" borderId="4" xfId="69" applyFont="1" applyFill="1" applyBorder="1" applyAlignment="1">
      <alignment horizontal="center" vertical="center"/>
    </xf>
    <xf numFmtId="169" fontId="129" fillId="31" borderId="1" xfId="69" applyFont="1" applyFill="1" applyBorder="1" applyAlignment="1">
      <alignment horizontal="center" vertical="center"/>
    </xf>
    <xf numFmtId="169" fontId="128" fillId="34" borderId="12" xfId="69" applyFont="1" applyFill="1" applyBorder="1" applyAlignment="1">
      <alignment horizontal="center" vertical="center"/>
    </xf>
    <xf numFmtId="169" fontId="128" fillId="34" borderId="29" xfId="69" applyFont="1" applyFill="1" applyBorder="1" applyAlignment="1">
      <alignment horizontal="center" vertical="center"/>
    </xf>
    <xf numFmtId="169" fontId="120" fillId="0" borderId="2" xfId="69" applyFont="1" applyBorder="1" applyAlignment="1">
      <alignment horizontal="center" vertical="top" wrapText="1"/>
    </xf>
    <xf numFmtId="169" fontId="120" fillId="0" borderId="30" xfId="69" applyFont="1" applyBorder="1" applyAlignment="1">
      <alignment horizontal="center" vertical="top" wrapText="1"/>
    </xf>
    <xf numFmtId="169" fontId="120" fillId="4" borderId="30" xfId="69" applyFont="1" applyFill="1" applyBorder="1" applyAlignment="1">
      <alignment horizontal="center" vertical="top" wrapText="1"/>
    </xf>
    <xf numFmtId="169" fontId="139" fillId="0" borderId="30" xfId="70" applyBorder="1" applyAlignment="1">
      <alignment horizontal="center" vertical="top" wrapText="1"/>
    </xf>
    <xf numFmtId="169" fontId="120" fillId="4" borderId="2" xfId="69" applyFont="1" applyFill="1" applyBorder="1" applyAlignment="1">
      <alignment horizontal="center" vertical="top" wrapText="1"/>
    </xf>
    <xf numFmtId="169" fontId="120" fillId="0" borderId="2" xfId="101" applyFont="1" applyBorder="1" applyAlignment="1">
      <alignment horizontal="center" vertical="top" wrapText="1"/>
    </xf>
    <xf numFmtId="169" fontId="120" fillId="0" borderId="30" xfId="101" applyFont="1" applyBorder="1" applyAlignment="1">
      <alignment horizontal="center" vertical="top" wrapText="1"/>
    </xf>
    <xf numFmtId="169" fontId="129" fillId="34" borderId="4" xfId="101" applyFont="1" applyFill="1" applyBorder="1" applyAlignment="1">
      <alignment horizontal="center" vertical="center"/>
    </xf>
    <xf numFmtId="169" fontId="129" fillId="34" borderId="1" xfId="101" applyFont="1" applyFill="1" applyBorder="1" applyAlignment="1">
      <alignment horizontal="center" vertical="center"/>
    </xf>
    <xf numFmtId="169" fontId="128" fillId="23" borderId="29" xfId="101" applyFont="1" applyFill="1" applyBorder="1" applyAlignment="1">
      <alignment horizontal="center" vertical="center"/>
    </xf>
    <xf numFmtId="169" fontId="128" fillId="23" borderId="7" xfId="101" applyFont="1" applyFill="1" applyBorder="1" applyAlignment="1">
      <alignment horizontal="center" vertical="center"/>
    </xf>
    <xf numFmtId="169" fontId="120" fillId="0" borderId="2" xfId="101" applyFont="1" applyBorder="1" applyAlignment="1">
      <alignment horizontal="center" vertical="center" wrapText="1" shrinkToFit="1"/>
    </xf>
    <xf numFmtId="169" fontId="120" fillId="0" borderId="30" xfId="101" applyFont="1" applyBorder="1" applyAlignment="1">
      <alignment horizontal="center" vertical="center" wrapText="1" shrinkToFit="1"/>
    </xf>
    <xf numFmtId="169" fontId="128" fillId="35" borderId="8" xfId="101" applyFont="1" applyFill="1" applyBorder="1" applyAlignment="1">
      <alignment horizontal="center" vertical="center"/>
    </xf>
    <xf numFmtId="169" fontId="128" fillId="35" borderId="11" xfId="101" applyFont="1" applyFill="1" applyBorder="1" applyAlignment="1">
      <alignment horizontal="center" vertical="center"/>
    </xf>
    <xf numFmtId="169" fontId="128" fillId="35" borderId="10" xfId="101" applyFont="1" applyFill="1" applyBorder="1" applyAlignment="1">
      <alignment horizontal="center" vertical="center"/>
    </xf>
    <xf numFmtId="169" fontId="128" fillId="35" borderId="12" xfId="101" applyFont="1" applyFill="1" applyBorder="1" applyAlignment="1">
      <alignment horizontal="center" vertical="center"/>
    </xf>
    <xf numFmtId="169" fontId="128" fillId="35" borderId="4" xfId="101" applyFont="1" applyFill="1" applyBorder="1" applyAlignment="1">
      <alignment horizontal="center" vertical="center"/>
    </xf>
    <xf numFmtId="169" fontId="128" fillId="35" borderId="3" xfId="101" applyFont="1" applyFill="1" applyBorder="1" applyAlignment="1">
      <alignment horizontal="center" vertical="center"/>
    </xf>
    <xf numFmtId="0" fontId="0" fillId="24" borderId="0" xfId="0" applyFill="1" applyAlignment="1">
      <alignment horizontal="center" vertical="center"/>
    </xf>
    <xf numFmtId="166" fontId="0" fillId="0" borderId="9" xfId="1" applyFont="1" applyBorder="1" applyAlignment="1">
      <alignment horizontal="center" vertical="center" wrapText="1"/>
    </xf>
    <xf numFmtId="0" fontId="184" fillId="0" borderId="0" xfId="105" applyFont="1" applyAlignment="1">
      <alignment horizontal="center" vertical="center"/>
    </xf>
    <xf numFmtId="181" fontId="184" fillId="0" borderId="0" xfId="105" applyNumberFormat="1" applyFont="1" applyAlignment="1">
      <alignment horizontal="center" vertical="center"/>
    </xf>
    <xf numFmtId="181" fontId="185" fillId="49" borderId="9" xfId="105" applyNumberFormat="1" applyFont="1" applyFill="1" applyBorder="1" applyAlignment="1">
      <alignment horizontal="center" vertical="center"/>
    </xf>
    <xf numFmtId="0" fontId="186" fillId="0" borderId="9" xfId="105" applyFont="1" applyBorder="1" applyAlignment="1">
      <alignment horizontal="center" vertical="center" wrapText="1"/>
    </xf>
    <xf numFmtId="182" fontId="187" fillId="0" borderId="61" xfId="105" applyNumberFormat="1" applyFont="1" applyBorder="1" applyAlignment="1">
      <alignment horizontal="center" vertical="center"/>
    </xf>
    <xf numFmtId="183" fontId="188" fillId="0" borderId="9" xfId="105" applyNumberFormat="1" applyFont="1" applyBorder="1" applyAlignment="1">
      <alignment horizontal="center" vertical="center"/>
    </xf>
    <xf numFmtId="0" fontId="189" fillId="0" borderId="61" xfId="105" applyFont="1" applyBorder="1" applyAlignment="1">
      <alignment horizontal="center" vertical="center"/>
    </xf>
    <xf numFmtId="0" fontId="188" fillId="0" borderId="9" xfId="105" applyFont="1" applyBorder="1" applyAlignment="1">
      <alignment horizontal="center" vertical="center"/>
    </xf>
    <xf numFmtId="0" fontId="189" fillId="0" borderId="9" xfId="105" applyFont="1" applyBorder="1" applyAlignment="1">
      <alignment horizontal="center" vertical="center" wrapText="1"/>
    </xf>
    <xf numFmtId="0" fontId="186" fillId="0" borderId="8" xfId="105" applyFont="1" applyBorder="1" applyAlignment="1">
      <alignment horizontal="center" vertical="center" wrapText="1"/>
    </xf>
    <xf numFmtId="182" fontId="187" fillId="0" borderId="8" xfId="105" applyNumberFormat="1" applyFont="1" applyBorder="1" applyAlignment="1">
      <alignment horizontal="center" vertical="center"/>
    </xf>
    <xf numFmtId="182" fontId="190" fillId="0" borderId="9" xfId="105" applyNumberFormat="1" applyFont="1" applyBorder="1" applyAlignment="1">
      <alignment horizontal="center" vertical="center"/>
    </xf>
    <xf numFmtId="182" fontId="189" fillId="0" borderId="9" xfId="105" applyNumberFormat="1" applyFont="1" applyBorder="1" applyAlignment="1">
      <alignment horizontal="center" vertical="center"/>
    </xf>
    <xf numFmtId="0" fontId="189" fillId="0" borderId="9" xfId="105" applyFont="1" applyBorder="1" applyAlignment="1">
      <alignment horizontal="center" vertical="center"/>
    </xf>
    <xf numFmtId="0" fontId="117" fillId="0" borderId="0" xfId="105">
      <alignment vertical="center"/>
    </xf>
    <xf numFmtId="0" fontId="191" fillId="0" borderId="8" xfId="105" applyFont="1" applyBorder="1" applyAlignment="1">
      <alignment horizontal="center" vertical="center" wrapText="1"/>
    </xf>
    <xf numFmtId="0" fontId="189" fillId="0" borderId="61" xfId="105" applyFont="1" applyBorder="1" applyAlignment="1">
      <alignment horizontal="center" vertical="center" wrapText="1"/>
    </xf>
    <xf numFmtId="0" fontId="191" fillId="0" borderId="62" xfId="105" applyFont="1" applyBorder="1" applyAlignment="1">
      <alignment horizontal="center" vertical="center" wrapText="1"/>
    </xf>
    <xf numFmtId="183" fontId="188" fillId="0" borderId="61" xfId="105" applyNumberFormat="1" applyFont="1" applyBorder="1" applyAlignment="1">
      <alignment horizontal="center" vertical="center"/>
    </xf>
    <xf numFmtId="0" fontId="187" fillId="0" borderId="0" xfId="105" applyFont="1" applyAlignment="1">
      <alignment horizontal="center" vertical="center" wrapText="1"/>
    </xf>
    <xf numFmtId="181" fontId="192" fillId="49" borderId="9" xfId="105" applyNumberFormat="1" applyFont="1" applyFill="1" applyBorder="1" applyAlignment="1">
      <alignment horizontal="center" vertical="center" wrapText="1"/>
    </xf>
    <xf numFmtId="0" fontId="193" fillId="17" borderId="63" xfId="105" applyFont="1" applyFill="1" applyBorder="1" applyAlignment="1">
      <alignment horizontal="center" vertical="center" wrapText="1"/>
    </xf>
    <xf numFmtId="0" fontId="193" fillId="17" borderId="64" xfId="105" applyFont="1" applyFill="1" applyBorder="1" applyAlignment="1">
      <alignment horizontal="center" vertical="center" wrapText="1"/>
    </xf>
    <xf numFmtId="0" fontId="189" fillId="0" borderId="0" xfId="105" applyFont="1" applyAlignment="1">
      <alignment horizontal="center" vertical="center"/>
    </xf>
    <xf numFmtId="181" fontId="189" fillId="0" borderId="0" xfId="105" applyNumberFormat="1" applyFont="1" applyAlignment="1">
      <alignment horizontal="center" vertical="center"/>
    </xf>
    <xf numFmtId="0" fontId="194" fillId="0" borderId="0" xfId="105" applyFont="1" applyAlignment="1">
      <alignment horizontal="center" vertical="center"/>
    </xf>
    <xf numFmtId="0" fontId="196" fillId="0" borderId="37" xfId="106" applyFont="1" applyFill="1" applyBorder="1" applyAlignment="1">
      <alignment horizontal="center" vertical="center"/>
    </xf>
    <xf numFmtId="0" fontId="194" fillId="0" borderId="0" xfId="105" applyFont="1" applyAlignment="1">
      <alignment horizontal="left" vertical="center"/>
    </xf>
    <xf numFmtId="0" fontId="194" fillId="0" borderId="36" xfId="105" applyFont="1" applyBorder="1" applyAlignment="1">
      <alignment horizontal="left" vertical="center"/>
    </xf>
    <xf numFmtId="14" fontId="194" fillId="0" borderId="37" xfId="105" applyNumberFormat="1" applyFont="1" applyBorder="1" applyAlignment="1">
      <alignment horizontal="center" vertical="center"/>
    </xf>
    <xf numFmtId="0" fontId="186" fillId="0" borderId="0" xfId="105" applyFont="1" applyAlignment="1">
      <alignment horizontal="left" vertical="center" wrapText="1"/>
    </xf>
    <xf numFmtId="0" fontId="194" fillId="0" borderId="37" xfId="105" applyFont="1" applyBorder="1" applyAlignment="1">
      <alignment horizontal="center" vertical="center"/>
    </xf>
    <xf numFmtId="0" fontId="198" fillId="0" borderId="0" xfId="105" applyFont="1" applyAlignment="1">
      <alignment horizontal="center" vertical="center"/>
    </xf>
    <xf numFmtId="0" fontId="186" fillId="0" borderId="0" xfId="105" applyFont="1" applyAlignment="1">
      <alignment horizontal="left" vertical="center" wrapText="1"/>
    </xf>
  </cellXfs>
  <cellStyles count="107">
    <cellStyle name="Encabezado 1 2" xfId="74" xr:uid="{3DCE4C2E-9709-4341-96F7-B7F27D0F6EAD}"/>
    <cellStyle name="Hipervínculo" xfId="2" builtinId="8"/>
    <cellStyle name="Hipervínculo 2" xfId="29" xr:uid="{00000000-0005-0000-0000-000001000000}"/>
    <cellStyle name="Hipervínculo 3" xfId="35" xr:uid="{00000000-0005-0000-0000-000002000000}"/>
    <cellStyle name="Hipervínculo 3 2" xfId="36" xr:uid="{00000000-0005-0000-0000-000003000000}"/>
    <cellStyle name="Hipervínculo 4" xfId="106" xr:uid="{CB3A05CD-3D3D-8843-AE77-7D516BA8ED4F}"/>
    <cellStyle name="Hipervínculo visitado" xfId="11" builtinId="9" hidden="1"/>
    <cellStyle name="Hipervínculo visitado" xfId="9" builtinId="9" hidden="1"/>
    <cellStyle name="Hipervínculo visitado" xfId="8" builtinId="9" hidden="1"/>
    <cellStyle name="Hipervínculo visitado" xfId="10" builtinId="9" hidden="1"/>
    <cellStyle name="Hipervínculo visitado" xfId="5" builtinId="9" hidden="1"/>
    <cellStyle name="Hipervínculo visitado" xfId="3" builtinId="9" hidden="1"/>
    <cellStyle name="Hipervínculo visitado" xfId="6" builtinId="9" hidden="1"/>
    <cellStyle name="Hipervínculo visitado" xfId="7" builtinId="9" hidden="1"/>
    <cellStyle name="Hipervínculo visitado" xfId="4" builtinId="9" hidden="1"/>
    <cellStyle name="Hyperlink 2" xfId="84" xr:uid="{E69E57E5-B2A8-654D-8960-1AF88AE31E43}"/>
    <cellStyle name="Hyperlink 3" xfId="85" xr:uid="{5D07F786-5BB8-E144-8B34-C36FA114C0E5}"/>
    <cellStyle name="Millares" xfId="103" builtinId="3"/>
    <cellStyle name="Millares 2" xfId="66" xr:uid="{9C5E8D2C-801E-7245-A545-1048057CAA4B}"/>
    <cellStyle name="Millares 3" xfId="76" xr:uid="{2CB848D6-EBC7-234B-99B1-91AC7D70AF75}"/>
    <cellStyle name="Moneda" xfId="1" builtinId="4"/>
    <cellStyle name="Moneda 2" xfId="13" xr:uid="{00000000-0005-0000-0000-00000E000000}"/>
    <cellStyle name="Moneda 2 2" xfId="15" xr:uid="{00000000-0005-0000-0000-00000F000000}"/>
    <cellStyle name="Moneda 3" xfId="14" xr:uid="{00000000-0005-0000-0000-000010000000}"/>
    <cellStyle name="Moneda 4" xfId="67" xr:uid="{1C030E69-00BE-B74D-9232-EE32AE0D2B75}"/>
    <cellStyle name="Normal" xfId="0" builtinId="0"/>
    <cellStyle name="Normal 10" xfId="33" xr:uid="{00000000-0005-0000-0000-000012000000}"/>
    <cellStyle name="Normal 11" xfId="34" xr:uid="{00000000-0005-0000-0000-000013000000}"/>
    <cellStyle name="Normal 12" xfId="101" xr:uid="{5B5D0EB8-23BA-7B4A-993C-2FC5A5CADAA1}"/>
    <cellStyle name="Normal 13" xfId="105" xr:uid="{B9950521-6F27-CA49-BFE2-46E8D065B5DE}"/>
    <cellStyle name="Normal 2" xfId="16" xr:uid="{00000000-0005-0000-0000-000014000000}"/>
    <cellStyle name="Normal 2 2" xfId="30" xr:uid="{00000000-0005-0000-0000-000015000000}"/>
    <cellStyle name="Normal 2 3" xfId="75" xr:uid="{FDF38A65-19B2-214A-8A23-18C81C76DE8B}"/>
    <cellStyle name="Normal 3" xfId="18" xr:uid="{00000000-0005-0000-0000-000016000000}"/>
    <cellStyle name="Normal 3 2" xfId="31" xr:uid="{00000000-0005-0000-0000-000017000000}"/>
    <cellStyle name="Normal 4" xfId="28" xr:uid="{00000000-0005-0000-0000-000018000000}"/>
    <cellStyle name="Normal 4 3" xfId="32" xr:uid="{00000000-0005-0000-0000-000019000000}"/>
    <cellStyle name="Normal 5" xfId="65" xr:uid="{4C7BAE7F-58D8-524C-AB55-B617E0AE3455}"/>
    <cellStyle name="Normal 6" xfId="69" xr:uid="{19957339-F1A7-9F49-A871-3EE9EEFEE076}"/>
    <cellStyle name="Normal 7" xfId="78" xr:uid="{25EC7250-4C57-A441-9F22-8B858DA10233}"/>
    <cellStyle name="Normal 8" xfId="79" xr:uid="{EEC1FF60-975D-6F49-98D6-CE4C71098002}"/>
    <cellStyle name="Normal 9" xfId="83" xr:uid="{D352668F-33C2-3C4D-AD3A-FAC2A8685675}"/>
    <cellStyle name="Normal_COT" xfId="73" xr:uid="{0EA26635-62C9-0144-B91C-2680366BCC5C}"/>
    <cellStyle name="Normal_COT_Mamparas " xfId="71" xr:uid="{DB308831-1891-0F4C-BD15-14654AC61058}"/>
    <cellStyle name="Normal_COT_Pedido" xfId="70" xr:uid="{13D39DF3-FA51-D646-ABC2-A059511A364D}"/>
    <cellStyle name="Normal_Hoja1" xfId="72" xr:uid="{586869E9-041E-D741-84ED-0B534DDDFF8D}"/>
    <cellStyle name="Porcentaje" xfId="12" builtinId="5"/>
    <cellStyle name="Porcentaje 2" xfId="68" xr:uid="{A82579F1-5E8F-FA43-9DCB-6750756F1CB3}"/>
    <cellStyle name="SnCalcName" xfId="44" xr:uid="{00000000-0005-0000-0000-00001B000000}"/>
    <cellStyle name="SnCurrSumUSD" xfId="45" xr:uid="{00000000-0005-0000-0000-00001C000000}"/>
    <cellStyle name="SnCurrUSD" xfId="42" xr:uid="{00000000-0005-0000-0000-00001D000000}"/>
    <cellStyle name="SnCurrUSD 2" xfId="91" xr:uid="{4C73F37B-E054-0245-85D2-638F07306D5A}"/>
    <cellStyle name="SnDateSig" xfId="47" xr:uid="{00000000-0005-0000-0000-00001E000000}"/>
    <cellStyle name="SnDateSig 2" xfId="98" xr:uid="{E311FF22-23F1-F24E-AD63-89F2463752ED}"/>
    <cellStyle name="SnHeadersHorizontal" xfId="50" xr:uid="{00000000-0005-0000-0000-00001F000000}"/>
    <cellStyle name="SnHeadersHorizontal 2" xfId="86" xr:uid="{06346F98-8DFD-D444-83B9-94020E5ADB50}"/>
    <cellStyle name="SnHeadersHorizontalL" xfId="51" xr:uid="{00000000-0005-0000-0000-000020000000}"/>
    <cellStyle name="SnHeadersHorizontalM" xfId="52" xr:uid="{00000000-0005-0000-0000-000021000000}"/>
    <cellStyle name="SnHeadersHorizontalR" xfId="54" xr:uid="{00000000-0005-0000-0000-000022000000}"/>
    <cellStyle name="SnHeadersPortrait" xfId="39" xr:uid="{00000000-0005-0000-0000-000023000000}"/>
    <cellStyle name="SnIntNote" xfId="60" xr:uid="{00000000-0005-0000-0000-000024000000}"/>
    <cellStyle name="SnIntNote 2" xfId="95" xr:uid="{2A2A12A1-D4D5-E743-8927-58CB39043A67}"/>
    <cellStyle name="SnIntNoteShading" xfId="61" xr:uid="{00000000-0005-0000-0000-000025000000}"/>
    <cellStyle name="SnIntNoteShading 2" xfId="96" xr:uid="{92D870BD-D933-0A4D-AD46-42D38BAECCC5}"/>
    <cellStyle name="SnPartCol" xfId="41" xr:uid="{00000000-0005-0000-0000-000026000000}"/>
    <cellStyle name="SnPartCol 2" xfId="89" xr:uid="{92EB9EB0-2830-9741-96F4-C52468879F5B}"/>
    <cellStyle name="SnPartColMiddle" xfId="40" xr:uid="{00000000-0005-0000-0000-000027000000}"/>
    <cellStyle name="SnPartColMiddle 2" xfId="87" xr:uid="{7662248C-1DA3-D949-83BE-19AF901BBE49}"/>
    <cellStyle name="SnPartColMiddleL" xfId="55" xr:uid="{00000000-0005-0000-0000-000028000000}"/>
    <cellStyle name="SnPartColMiddleL 2" xfId="88" xr:uid="{4FDFC431-69AB-2249-BE55-5EC7CCA0AB58}"/>
    <cellStyle name="SnPartColMiddleV" xfId="56" xr:uid="{00000000-0005-0000-0000-000029000000}"/>
    <cellStyle name="SnPartColMiddleV 2" xfId="90" xr:uid="{75975971-A180-F541-97AB-B838A3E1413E}"/>
    <cellStyle name="SnPartColMiddleVY" xfId="62" xr:uid="{00000000-0005-0000-0000-00002A000000}"/>
    <cellStyle name="SnPartColMiddleVY 2" xfId="100" xr:uid="{5AF34F69-83D1-6C44-85C7-E465F3361C20}"/>
    <cellStyle name="SnProjectInfoHorizontal" xfId="49" xr:uid="{00000000-0005-0000-0000-00002B000000}"/>
    <cellStyle name="SnProjectInfoHorizontal 2" xfId="63" xr:uid="{19AE53B7-8AA8-9F4A-95E4-A57B798B68F0}"/>
    <cellStyle name="SnProjectInfoHorizontal 3" xfId="64" xr:uid="{DD0635A2-3114-7640-ACA2-1715B5DDA54D}"/>
    <cellStyle name="SnProjectInfoHorizontal 3 2" xfId="80" xr:uid="{9C0C9E34-EA87-5949-99E5-9A406936CC4D}"/>
    <cellStyle name="SnProjectInfoHorizontal 4" xfId="81" xr:uid="{51B3573E-87E9-2C42-B660-C6FC3F104D2F}"/>
    <cellStyle name="SnProjectInfoHorizontal 5" xfId="102" xr:uid="{C430F424-C414-BF4C-ACDC-991A9A3DF17D}"/>
    <cellStyle name="SnProjectInfoHorizontal 6" xfId="104" xr:uid="{C91CD2A1-7326-7541-8782-1979E9B7C85C}"/>
    <cellStyle name="SnProjectInfoPortrait" xfId="38" xr:uid="{00000000-0005-0000-0000-00002C000000}"/>
    <cellStyle name="SnProjectInfoPortrait 2" xfId="82" xr:uid="{F410BD53-9A9C-A944-95F6-8D6F71A84FFF}"/>
    <cellStyle name="SnRemark" xfId="43" xr:uid="{00000000-0005-0000-0000-00002D000000}"/>
    <cellStyle name="SnRemarkEN" xfId="57" xr:uid="{00000000-0005-0000-0000-00002E000000}"/>
    <cellStyle name="SnRemarkEN 2" xfId="92" xr:uid="{897C3B4F-E2DA-F547-86E2-6A048734CD06}"/>
    <cellStyle name="SnSumLineUSD" xfId="53" xr:uid="{00000000-0005-0000-0000-00002F000000}"/>
    <cellStyle name="SnTitleHorizontal" xfId="48" xr:uid="{00000000-0005-0000-0000-000030000000}"/>
    <cellStyle name="SnTitleHorizontal 2" xfId="99" xr:uid="{60D0753A-5489-CC43-AE1E-D888129427C5}"/>
    <cellStyle name="SnTitlePortrait" xfId="37" xr:uid="{00000000-0005-0000-0000-000031000000}"/>
    <cellStyle name="SnTotalCalcUSD" xfId="46" xr:uid="{00000000-0005-0000-0000-000032000000}"/>
    <cellStyle name="SnTotalCalcUSD 2" xfId="59" xr:uid="{00000000-0005-0000-0000-000033000000}"/>
    <cellStyle name="SnTotalCalcUSD 3" xfId="94" xr:uid="{A97FA846-19F3-BC49-9514-3AE99E0D872C}"/>
    <cellStyle name="SnTotalVolumeOS" xfId="58" xr:uid="{00000000-0005-0000-0000-000034000000}"/>
    <cellStyle name="SnTotalVolumeOS 2" xfId="93" xr:uid="{0D45304D-BD08-584B-B705-CF44C8D6C999}"/>
    <cellStyle name="Standard_Comm C0 + CC" xfId="77" xr:uid="{E407F697-42B8-0D46-9B46-B3129D14B0EE}"/>
    <cellStyle name="常规 2 2" xfId="21" xr:uid="{00000000-0005-0000-0000-000035000000}"/>
    <cellStyle name="常规 2 2 2" xfId="97" xr:uid="{E86DB132-5357-BF4A-9C36-12D10456900C}"/>
    <cellStyle name="常规 2 2 2 3" xfId="23" xr:uid="{00000000-0005-0000-0000-000036000000}"/>
    <cellStyle name="常规 2 2 3" xfId="27" xr:uid="{00000000-0005-0000-0000-000037000000}"/>
    <cellStyle name="常规 2 2 5" xfId="20" xr:uid="{00000000-0005-0000-0000-000038000000}"/>
    <cellStyle name="常规 2 3 4" xfId="24" xr:uid="{00000000-0005-0000-0000-000039000000}"/>
    <cellStyle name="常规 3 2" xfId="26" xr:uid="{00000000-0005-0000-0000-00003A000000}"/>
    <cellStyle name="常规 4" xfId="17" xr:uid="{00000000-0005-0000-0000-00003B000000}"/>
    <cellStyle name="常规 4 2" xfId="19" xr:uid="{00000000-0005-0000-0000-00003C000000}"/>
    <cellStyle name="常规 4 3 2" xfId="25" xr:uid="{00000000-0005-0000-0000-00003D000000}"/>
    <cellStyle name="常规_自制" xfId="22" xr:uid="{00000000-0005-0000-0000-00003E000000}"/>
  </cellStyles>
  <dxfs count="109">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ont>
        <strike val="0"/>
        <color theme="1"/>
      </font>
      <fill>
        <patternFill>
          <bgColor rgb="FFFFC000"/>
        </patternFill>
      </fill>
      <border>
        <left style="thin">
          <color auto="1"/>
        </left>
        <right style="thin">
          <color auto="1"/>
        </right>
        <top style="thin">
          <color auto="1"/>
        </top>
        <bottom style="thin">
          <color auto="1"/>
        </bottom>
        <vertical/>
        <horizontal/>
      </border>
    </dxf>
    <dxf>
      <fill>
        <patternFill>
          <bgColor rgb="FFFF0000"/>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08"/>
      <tableStyleElement type="headerRow" dxfId="107"/>
    </tableStyle>
  </tableStyles>
  <colors>
    <mruColors>
      <color rgb="FF80D381"/>
      <color rgb="FF73A9DB"/>
      <color rgb="FFFFC000"/>
      <color rgb="FFFF4C00"/>
      <color rgb="FF119FFF"/>
      <color rgb="FFFF0000"/>
      <color rgb="FF0432FF"/>
      <color rgb="FF9A1A4B"/>
      <color rgb="FF787A79"/>
      <color rgb="FF7FD4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microsoft.com/office/2017/06/relationships/rdArray" Target="richData/rdarray.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29"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microsoft.com/office/2020/07/relationships/rdRichValueWebImage" Target="richData/rdRichValueWebImage.xml"/><Relationship Id="rId28" Type="http://schemas.microsoft.com/office/2017/06/relationships/rdSupportingPropertyBagStructure" Target="richData/rdsupportingpropertybagstructure.xml"/><Relationship Id="rId10" Type="http://schemas.openxmlformats.org/officeDocument/2006/relationships/worksheet" Target="worksheets/sheet10.xml"/><Relationship Id="rId19" Type="http://schemas.openxmlformats.org/officeDocument/2006/relationships/theme" Target="theme/theme1.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sheetMetadata" Target="metadata.xml"/><Relationship Id="rId27" Type="http://schemas.microsoft.com/office/2017/06/relationships/richStyles" Target="richData/richStyles.xml"/><Relationship Id="rId30"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3.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6" Type="http://schemas.openxmlformats.org/officeDocument/2006/relationships/image" Target="../media/image40.jpeg"/><Relationship Id="rId117" Type="http://schemas.openxmlformats.org/officeDocument/2006/relationships/image" Target="../media/image131.png"/><Relationship Id="rId21" Type="http://schemas.openxmlformats.org/officeDocument/2006/relationships/image" Target="../media/image35.jpeg"/><Relationship Id="rId42" Type="http://schemas.openxmlformats.org/officeDocument/2006/relationships/image" Target="../media/image56.jpeg"/><Relationship Id="rId47" Type="http://schemas.openxmlformats.org/officeDocument/2006/relationships/image" Target="../media/image61.jpeg"/><Relationship Id="rId63" Type="http://schemas.openxmlformats.org/officeDocument/2006/relationships/image" Target="../media/image77.jpeg"/><Relationship Id="rId68" Type="http://schemas.openxmlformats.org/officeDocument/2006/relationships/image" Target="../media/image82.jpeg"/><Relationship Id="rId84" Type="http://schemas.openxmlformats.org/officeDocument/2006/relationships/image" Target="../media/image98.png"/><Relationship Id="rId89" Type="http://schemas.openxmlformats.org/officeDocument/2006/relationships/image" Target="../media/image103.png"/><Relationship Id="rId112" Type="http://schemas.openxmlformats.org/officeDocument/2006/relationships/image" Target="../media/image126.png"/><Relationship Id="rId16" Type="http://schemas.openxmlformats.org/officeDocument/2006/relationships/image" Target="../media/image30.png"/><Relationship Id="rId107" Type="http://schemas.openxmlformats.org/officeDocument/2006/relationships/image" Target="../media/image121.png"/><Relationship Id="rId11" Type="http://schemas.openxmlformats.org/officeDocument/2006/relationships/image" Target="../media/image25.jpeg"/><Relationship Id="rId32" Type="http://schemas.openxmlformats.org/officeDocument/2006/relationships/image" Target="../media/image46.jpeg"/><Relationship Id="rId37" Type="http://schemas.openxmlformats.org/officeDocument/2006/relationships/image" Target="../media/image51.jpeg"/><Relationship Id="rId53" Type="http://schemas.openxmlformats.org/officeDocument/2006/relationships/image" Target="../media/image67.jpeg"/><Relationship Id="rId58" Type="http://schemas.openxmlformats.org/officeDocument/2006/relationships/image" Target="../media/image72.jpeg"/><Relationship Id="rId74" Type="http://schemas.openxmlformats.org/officeDocument/2006/relationships/image" Target="../media/image88.jpeg"/><Relationship Id="rId79" Type="http://schemas.openxmlformats.org/officeDocument/2006/relationships/image" Target="../media/image93.png"/><Relationship Id="rId102" Type="http://schemas.openxmlformats.org/officeDocument/2006/relationships/image" Target="../media/image116.png"/><Relationship Id="rId5" Type="http://schemas.openxmlformats.org/officeDocument/2006/relationships/image" Target="../media/image19.jpeg"/><Relationship Id="rId90" Type="http://schemas.openxmlformats.org/officeDocument/2006/relationships/image" Target="../media/image104.png"/><Relationship Id="rId95" Type="http://schemas.openxmlformats.org/officeDocument/2006/relationships/image" Target="../media/image109.png"/><Relationship Id="rId22" Type="http://schemas.openxmlformats.org/officeDocument/2006/relationships/image" Target="../media/image36.jpeg"/><Relationship Id="rId27" Type="http://schemas.openxmlformats.org/officeDocument/2006/relationships/image" Target="../media/image41.jpeg"/><Relationship Id="rId43" Type="http://schemas.openxmlformats.org/officeDocument/2006/relationships/image" Target="../media/image57.jpeg"/><Relationship Id="rId48" Type="http://schemas.openxmlformats.org/officeDocument/2006/relationships/image" Target="../media/image62.jpeg"/><Relationship Id="rId64" Type="http://schemas.openxmlformats.org/officeDocument/2006/relationships/image" Target="../media/image78.jpeg"/><Relationship Id="rId69" Type="http://schemas.openxmlformats.org/officeDocument/2006/relationships/image" Target="../media/image83.jpeg"/><Relationship Id="rId113" Type="http://schemas.openxmlformats.org/officeDocument/2006/relationships/image" Target="../media/image127.png"/><Relationship Id="rId118" Type="http://schemas.openxmlformats.org/officeDocument/2006/relationships/image" Target="../media/image132.png"/><Relationship Id="rId80" Type="http://schemas.openxmlformats.org/officeDocument/2006/relationships/image" Target="../media/image94.png"/><Relationship Id="rId85" Type="http://schemas.openxmlformats.org/officeDocument/2006/relationships/image" Target="../media/image99.png"/><Relationship Id="rId12" Type="http://schemas.openxmlformats.org/officeDocument/2006/relationships/image" Target="../media/image26.jpeg"/><Relationship Id="rId17" Type="http://schemas.openxmlformats.org/officeDocument/2006/relationships/image" Target="../media/image31.png"/><Relationship Id="rId33" Type="http://schemas.openxmlformats.org/officeDocument/2006/relationships/image" Target="../media/image47.jpeg"/><Relationship Id="rId38" Type="http://schemas.openxmlformats.org/officeDocument/2006/relationships/image" Target="../media/image52.jpeg"/><Relationship Id="rId59" Type="http://schemas.openxmlformats.org/officeDocument/2006/relationships/image" Target="../media/image73.jpeg"/><Relationship Id="rId103" Type="http://schemas.openxmlformats.org/officeDocument/2006/relationships/image" Target="../media/image117.png"/><Relationship Id="rId108" Type="http://schemas.openxmlformats.org/officeDocument/2006/relationships/image" Target="../media/image122.jpeg"/><Relationship Id="rId54" Type="http://schemas.openxmlformats.org/officeDocument/2006/relationships/image" Target="../media/image68.jpeg"/><Relationship Id="rId70" Type="http://schemas.openxmlformats.org/officeDocument/2006/relationships/image" Target="../media/image84.jpeg"/><Relationship Id="rId75" Type="http://schemas.openxmlformats.org/officeDocument/2006/relationships/image" Target="../media/image89.jpeg"/><Relationship Id="rId91" Type="http://schemas.openxmlformats.org/officeDocument/2006/relationships/image" Target="../media/image105.png"/><Relationship Id="rId96" Type="http://schemas.openxmlformats.org/officeDocument/2006/relationships/image" Target="../media/image110.png"/><Relationship Id="rId1" Type="http://schemas.openxmlformats.org/officeDocument/2006/relationships/image" Target="../media/image15.png"/><Relationship Id="rId6" Type="http://schemas.openxmlformats.org/officeDocument/2006/relationships/image" Target="../media/image20.jpeg"/><Relationship Id="rId23" Type="http://schemas.openxmlformats.org/officeDocument/2006/relationships/image" Target="../media/image37.jpeg"/><Relationship Id="rId28" Type="http://schemas.openxmlformats.org/officeDocument/2006/relationships/image" Target="../media/image42.jpeg"/><Relationship Id="rId49" Type="http://schemas.openxmlformats.org/officeDocument/2006/relationships/image" Target="../media/image63.jpeg"/><Relationship Id="rId114" Type="http://schemas.openxmlformats.org/officeDocument/2006/relationships/image" Target="../media/image128.png"/><Relationship Id="rId119" Type="http://schemas.openxmlformats.org/officeDocument/2006/relationships/image" Target="../media/image133.png"/><Relationship Id="rId10" Type="http://schemas.openxmlformats.org/officeDocument/2006/relationships/image" Target="../media/image24.jpeg"/><Relationship Id="rId31" Type="http://schemas.openxmlformats.org/officeDocument/2006/relationships/image" Target="../media/image45.jpeg"/><Relationship Id="rId44" Type="http://schemas.openxmlformats.org/officeDocument/2006/relationships/image" Target="../media/image58.jpeg"/><Relationship Id="rId52" Type="http://schemas.openxmlformats.org/officeDocument/2006/relationships/image" Target="../media/image66.jpeg"/><Relationship Id="rId60" Type="http://schemas.openxmlformats.org/officeDocument/2006/relationships/image" Target="../media/image74.jpeg"/><Relationship Id="rId65" Type="http://schemas.openxmlformats.org/officeDocument/2006/relationships/image" Target="../media/image79.jpeg"/><Relationship Id="rId73" Type="http://schemas.openxmlformats.org/officeDocument/2006/relationships/image" Target="../media/image87.jpeg"/><Relationship Id="rId78" Type="http://schemas.openxmlformats.org/officeDocument/2006/relationships/image" Target="../media/image92.jpeg"/><Relationship Id="rId81" Type="http://schemas.openxmlformats.org/officeDocument/2006/relationships/image" Target="../media/image95.png"/><Relationship Id="rId86" Type="http://schemas.openxmlformats.org/officeDocument/2006/relationships/image" Target="../media/image100.png"/><Relationship Id="rId94" Type="http://schemas.openxmlformats.org/officeDocument/2006/relationships/image" Target="../media/image108.png"/><Relationship Id="rId99" Type="http://schemas.openxmlformats.org/officeDocument/2006/relationships/image" Target="../media/image113.png"/><Relationship Id="rId101" Type="http://schemas.openxmlformats.org/officeDocument/2006/relationships/image" Target="../media/image115.png"/><Relationship Id="rId4" Type="http://schemas.openxmlformats.org/officeDocument/2006/relationships/image" Target="../media/image18.jpeg"/><Relationship Id="rId9" Type="http://schemas.openxmlformats.org/officeDocument/2006/relationships/image" Target="../media/image23.jpeg"/><Relationship Id="rId13" Type="http://schemas.openxmlformats.org/officeDocument/2006/relationships/image" Target="../media/image27.jpeg"/><Relationship Id="rId18" Type="http://schemas.openxmlformats.org/officeDocument/2006/relationships/image" Target="../media/image32.jpeg"/><Relationship Id="rId39" Type="http://schemas.openxmlformats.org/officeDocument/2006/relationships/image" Target="../media/image53.jpeg"/><Relationship Id="rId109" Type="http://schemas.openxmlformats.org/officeDocument/2006/relationships/image" Target="../media/image123.png"/><Relationship Id="rId34" Type="http://schemas.openxmlformats.org/officeDocument/2006/relationships/image" Target="../media/image48.jpeg"/><Relationship Id="rId50" Type="http://schemas.openxmlformats.org/officeDocument/2006/relationships/image" Target="../media/image64.jpeg"/><Relationship Id="rId55" Type="http://schemas.openxmlformats.org/officeDocument/2006/relationships/image" Target="../media/image69.jpeg"/><Relationship Id="rId76" Type="http://schemas.openxmlformats.org/officeDocument/2006/relationships/image" Target="../media/image90.jpeg"/><Relationship Id="rId97" Type="http://schemas.openxmlformats.org/officeDocument/2006/relationships/image" Target="../media/image111.jpeg"/><Relationship Id="rId104" Type="http://schemas.openxmlformats.org/officeDocument/2006/relationships/image" Target="../media/image118.png"/><Relationship Id="rId7" Type="http://schemas.openxmlformats.org/officeDocument/2006/relationships/image" Target="../media/image21.jpeg"/><Relationship Id="rId71" Type="http://schemas.openxmlformats.org/officeDocument/2006/relationships/image" Target="../media/image85.jpeg"/><Relationship Id="rId92" Type="http://schemas.openxmlformats.org/officeDocument/2006/relationships/image" Target="../media/image106.png"/><Relationship Id="rId2" Type="http://schemas.openxmlformats.org/officeDocument/2006/relationships/image" Target="../media/image16.jpeg"/><Relationship Id="rId29" Type="http://schemas.openxmlformats.org/officeDocument/2006/relationships/image" Target="../media/image43.jpeg"/><Relationship Id="rId24" Type="http://schemas.openxmlformats.org/officeDocument/2006/relationships/image" Target="../media/image38.jpeg"/><Relationship Id="rId40" Type="http://schemas.openxmlformats.org/officeDocument/2006/relationships/image" Target="../media/image54.jpeg"/><Relationship Id="rId45" Type="http://schemas.openxmlformats.org/officeDocument/2006/relationships/image" Target="../media/image59.jpeg"/><Relationship Id="rId66" Type="http://schemas.openxmlformats.org/officeDocument/2006/relationships/image" Target="../media/image80.jpeg"/><Relationship Id="rId87" Type="http://schemas.openxmlformats.org/officeDocument/2006/relationships/image" Target="../media/image101.png"/><Relationship Id="rId110" Type="http://schemas.openxmlformats.org/officeDocument/2006/relationships/image" Target="../media/image124.png"/><Relationship Id="rId115" Type="http://schemas.openxmlformats.org/officeDocument/2006/relationships/image" Target="../media/image129.png"/><Relationship Id="rId61" Type="http://schemas.openxmlformats.org/officeDocument/2006/relationships/image" Target="../media/image75.jpeg"/><Relationship Id="rId82" Type="http://schemas.openxmlformats.org/officeDocument/2006/relationships/image" Target="../media/image96.png"/><Relationship Id="rId19" Type="http://schemas.openxmlformats.org/officeDocument/2006/relationships/image" Target="../media/image33.jpeg"/><Relationship Id="rId14" Type="http://schemas.openxmlformats.org/officeDocument/2006/relationships/image" Target="../media/image28.jpeg"/><Relationship Id="rId30" Type="http://schemas.openxmlformats.org/officeDocument/2006/relationships/image" Target="../media/image44.jpeg"/><Relationship Id="rId35" Type="http://schemas.openxmlformats.org/officeDocument/2006/relationships/image" Target="../media/image49.jpeg"/><Relationship Id="rId56" Type="http://schemas.openxmlformats.org/officeDocument/2006/relationships/image" Target="../media/image70.jpeg"/><Relationship Id="rId77" Type="http://schemas.openxmlformats.org/officeDocument/2006/relationships/image" Target="../media/image91.jpeg"/><Relationship Id="rId100" Type="http://schemas.openxmlformats.org/officeDocument/2006/relationships/image" Target="../media/image114.png"/><Relationship Id="rId105" Type="http://schemas.openxmlformats.org/officeDocument/2006/relationships/image" Target="../media/image119.png"/><Relationship Id="rId8" Type="http://schemas.openxmlformats.org/officeDocument/2006/relationships/image" Target="../media/image22.jpeg"/><Relationship Id="rId51" Type="http://schemas.openxmlformats.org/officeDocument/2006/relationships/image" Target="../media/image65.jpeg"/><Relationship Id="rId72" Type="http://schemas.openxmlformats.org/officeDocument/2006/relationships/image" Target="../media/image86.jpeg"/><Relationship Id="rId93" Type="http://schemas.openxmlformats.org/officeDocument/2006/relationships/image" Target="../media/image107.png"/><Relationship Id="rId98" Type="http://schemas.openxmlformats.org/officeDocument/2006/relationships/image" Target="../media/image112.jpeg"/><Relationship Id="rId3" Type="http://schemas.openxmlformats.org/officeDocument/2006/relationships/image" Target="../media/image17.jpeg"/><Relationship Id="rId25" Type="http://schemas.openxmlformats.org/officeDocument/2006/relationships/image" Target="../media/image39.jpeg"/><Relationship Id="rId46" Type="http://schemas.openxmlformats.org/officeDocument/2006/relationships/image" Target="../media/image60.jpeg"/><Relationship Id="rId67" Type="http://schemas.openxmlformats.org/officeDocument/2006/relationships/image" Target="../media/image81.jpeg"/><Relationship Id="rId116" Type="http://schemas.openxmlformats.org/officeDocument/2006/relationships/image" Target="../media/image130.png"/><Relationship Id="rId20" Type="http://schemas.openxmlformats.org/officeDocument/2006/relationships/image" Target="../media/image34.jpeg"/><Relationship Id="rId41" Type="http://schemas.openxmlformats.org/officeDocument/2006/relationships/image" Target="../media/image55.jpeg"/><Relationship Id="rId62" Type="http://schemas.openxmlformats.org/officeDocument/2006/relationships/image" Target="../media/image76.jpeg"/><Relationship Id="rId83" Type="http://schemas.openxmlformats.org/officeDocument/2006/relationships/image" Target="../media/image97.png"/><Relationship Id="rId88" Type="http://schemas.openxmlformats.org/officeDocument/2006/relationships/image" Target="../media/image102.png"/><Relationship Id="rId111" Type="http://schemas.openxmlformats.org/officeDocument/2006/relationships/image" Target="../media/image125.png"/><Relationship Id="rId15" Type="http://schemas.openxmlformats.org/officeDocument/2006/relationships/image" Target="../media/image29.jpeg"/><Relationship Id="rId36" Type="http://schemas.openxmlformats.org/officeDocument/2006/relationships/image" Target="../media/image50.jpeg"/><Relationship Id="rId57" Type="http://schemas.openxmlformats.org/officeDocument/2006/relationships/image" Target="../media/image71.jpeg"/><Relationship Id="rId106" Type="http://schemas.openxmlformats.org/officeDocument/2006/relationships/image" Target="../media/image120.png"/></Relationships>
</file>

<file path=xl/drawings/_rels/drawing8.xml.rels><?xml version="1.0" encoding="UTF-8" standalone="yes"?>
<Relationships xmlns="http://schemas.openxmlformats.org/package/2006/relationships"><Relationship Id="rId13" Type="http://schemas.openxmlformats.org/officeDocument/2006/relationships/image" Target="../media/image146.png"/><Relationship Id="rId18" Type="http://schemas.openxmlformats.org/officeDocument/2006/relationships/image" Target="../media/image151.png"/><Relationship Id="rId26" Type="http://schemas.openxmlformats.org/officeDocument/2006/relationships/image" Target="../media/image159.png"/><Relationship Id="rId39" Type="http://schemas.openxmlformats.org/officeDocument/2006/relationships/image" Target="../media/image172.png"/><Relationship Id="rId21" Type="http://schemas.openxmlformats.org/officeDocument/2006/relationships/image" Target="../media/image154.png"/><Relationship Id="rId34" Type="http://schemas.openxmlformats.org/officeDocument/2006/relationships/image" Target="../media/image167.png"/><Relationship Id="rId42" Type="http://schemas.openxmlformats.org/officeDocument/2006/relationships/image" Target="../media/image175.png"/><Relationship Id="rId47" Type="http://schemas.openxmlformats.org/officeDocument/2006/relationships/image" Target="../media/image180.png"/><Relationship Id="rId7" Type="http://schemas.openxmlformats.org/officeDocument/2006/relationships/image" Target="../media/image140.png"/><Relationship Id="rId2" Type="http://schemas.openxmlformats.org/officeDocument/2006/relationships/image" Target="../media/image135.png"/><Relationship Id="rId16" Type="http://schemas.openxmlformats.org/officeDocument/2006/relationships/image" Target="../media/image149.png"/><Relationship Id="rId29" Type="http://schemas.openxmlformats.org/officeDocument/2006/relationships/image" Target="../media/image162.png"/><Relationship Id="rId1" Type="http://schemas.openxmlformats.org/officeDocument/2006/relationships/image" Target="../media/image134.jpeg"/><Relationship Id="rId6" Type="http://schemas.openxmlformats.org/officeDocument/2006/relationships/image" Target="../media/image139.png"/><Relationship Id="rId11" Type="http://schemas.openxmlformats.org/officeDocument/2006/relationships/image" Target="../media/image144.png"/><Relationship Id="rId24" Type="http://schemas.openxmlformats.org/officeDocument/2006/relationships/image" Target="../media/image157.png"/><Relationship Id="rId32" Type="http://schemas.openxmlformats.org/officeDocument/2006/relationships/image" Target="../media/image165.png"/><Relationship Id="rId37" Type="http://schemas.openxmlformats.org/officeDocument/2006/relationships/image" Target="../media/image170.png"/><Relationship Id="rId40" Type="http://schemas.openxmlformats.org/officeDocument/2006/relationships/image" Target="../media/image173.png"/><Relationship Id="rId45" Type="http://schemas.openxmlformats.org/officeDocument/2006/relationships/image" Target="../media/image178.png"/><Relationship Id="rId5" Type="http://schemas.openxmlformats.org/officeDocument/2006/relationships/image" Target="../media/image138.png"/><Relationship Id="rId15" Type="http://schemas.openxmlformats.org/officeDocument/2006/relationships/image" Target="../media/image148.png"/><Relationship Id="rId23" Type="http://schemas.openxmlformats.org/officeDocument/2006/relationships/image" Target="../media/image156.png"/><Relationship Id="rId28" Type="http://schemas.openxmlformats.org/officeDocument/2006/relationships/image" Target="../media/image161.png"/><Relationship Id="rId36" Type="http://schemas.openxmlformats.org/officeDocument/2006/relationships/image" Target="../media/image169.png"/><Relationship Id="rId10" Type="http://schemas.openxmlformats.org/officeDocument/2006/relationships/image" Target="../media/image143.png"/><Relationship Id="rId19" Type="http://schemas.openxmlformats.org/officeDocument/2006/relationships/image" Target="../media/image152.png"/><Relationship Id="rId31" Type="http://schemas.openxmlformats.org/officeDocument/2006/relationships/image" Target="../media/image164.png"/><Relationship Id="rId44" Type="http://schemas.openxmlformats.org/officeDocument/2006/relationships/image" Target="../media/image177.png"/><Relationship Id="rId4" Type="http://schemas.openxmlformats.org/officeDocument/2006/relationships/image" Target="../media/image137.png"/><Relationship Id="rId9" Type="http://schemas.openxmlformats.org/officeDocument/2006/relationships/image" Target="../media/image142.png"/><Relationship Id="rId14" Type="http://schemas.openxmlformats.org/officeDocument/2006/relationships/image" Target="../media/image147.png"/><Relationship Id="rId22" Type="http://schemas.openxmlformats.org/officeDocument/2006/relationships/image" Target="../media/image155.png"/><Relationship Id="rId27" Type="http://schemas.openxmlformats.org/officeDocument/2006/relationships/image" Target="../media/image160.png"/><Relationship Id="rId30" Type="http://schemas.openxmlformats.org/officeDocument/2006/relationships/image" Target="../media/image163.png"/><Relationship Id="rId35" Type="http://schemas.openxmlformats.org/officeDocument/2006/relationships/image" Target="../media/image168.png"/><Relationship Id="rId43" Type="http://schemas.openxmlformats.org/officeDocument/2006/relationships/image" Target="../media/image176.png"/><Relationship Id="rId8" Type="http://schemas.openxmlformats.org/officeDocument/2006/relationships/image" Target="../media/image141.png"/><Relationship Id="rId3" Type="http://schemas.openxmlformats.org/officeDocument/2006/relationships/image" Target="../media/image136.png"/><Relationship Id="rId12" Type="http://schemas.openxmlformats.org/officeDocument/2006/relationships/image" Target="../media/image145.png"/><Relationship Id="rId17" Type="http://schemas.openxmlformats.org/officeDocument/2006/relationships/image" Target="../media/image150.png"/><Relationship Id="rId25" Type="http://schemas.openxmlformats.org/officeDocument/2006/relationships/image" Target="../media/image158.png"/><Relationship Id="rId33" Type="http://schemas.openxmlformats.org/officeDocument/2006/relationships/image" Target="../media/image166.png"/><Relationship Id="rId38" Type="http://schemas.openxmlformats.org/officeDocument/2006/relationships/image" Target="../media/image171.png"/><Relationship Id="rId46" Type="http://schemas.openxmlformats.org/officeDocument/2006/relationships/image" Target="../media/image179.png"/><Relationship Id="rId20" Type="http://schemas.openxmlformats.org/officeDocument/2006/relationships/image" Target="../media/image153.png"/><Relationship Id="rId41" Type="http://schemas.openxmlformats.org/officeDocument/2006/relationships/image" Target="../media/image174.png"/></Relationships>
</file>

<file path=xl/drawings/_rels/drawing9.xml.rels><?xml version="1.0" encoding="UTF-8" standalone="yes"?>
<Relationships xmlns="http://schemas.openxmlformats.org/package/2006/relationships"><Relationship Id="rId13" Type="http://schemas.openxmlformats.org/officeDocument/2006/relationships/image" Target="../media/image134.jpeg"/><Relationship Id="rId18" Type="http://schemas.openxmlformats.org/officeDocument/2006/relationships/image" Target="../media/image197.png"/><Relationship Id="rId26" Type="http://schemas.openxmlformats.org/officeDocument/2006/relationships/image" Target="../media/image203.png"/><Relationship Id="rId39" Type="http://schemas.openxmlformats.org/officeDocument/2006/relationships/image" Target="../media/image216.png"/><Relationship Id="rId21" Type="http://schemas.openxmlformats.org/officeDocument/2006/relationships/image" Target="../media/image200.png"/><Relationship Id="rId34" Type="http://schemas.openxmlformats.org/officeDocument/2006/relationships/image" Target="../media/image211.tiff"/><Relationship Id="rId42" Type="http://schemas.openxmlformats.org/officeDocument/2006/relationships/image" Target="../media/image219.png"/><Relationship Id="rId47" Type="http://schemas.openxmlformats.org/officeDocument/2006/relationships/image" Target="../media/image224.png"/><Relationship Id="rId50" Type="http://schemas.openxmlformats.org/officeDocument/2006/relationships/image" Target="../media/image227.png"/><Relationship Id="rId55" Type="http://schemas.openxmlformats.org/officeDocument/2006/relationships/image" Target="../media/image232.png"/><Relationship Id="rId63" Type="http://schemas.microsoft.com/office/2007/relationships/hdphoto" Target="../media/hdphoto3.wdp"/><Relationship Id="rId7" Type="http://schemas.openxmlformats.org/officeDocument/2006/relationships/image" Target="../media/image187.png"/><Relationship Id="rId2" Type="http://schemas.openxmlformats.org/officeDocument/2006/relationships/image" Target="../media/image182.png"/><Relationship Id="rId16" Type="http://schemas.openxmlformats.org/officeDocument/2006/relationships/image" Target="../media/image195.png"/><Relationship Id="rId29" Type="http://schemas.openxmlformats.org/officeDocument/2006/relationships/image" Target="../media/image206.png"/><Relationship Id="rId11" Type="http://schemas.openxmlformats.org/officeDocument/2006/relationships/image" Target="../media/image191.png"/><Relationship Id="rId24" Type="http://schemas.openxmlformats.org/officeDocument/2006/relationships/image" Target="../media/image202.jpeg"/><Relationship Id="rId32" Type="http://schemas.openxmlformats.org/officeDocument/2006/relationships/image" Target="../media/image209.tiff"/><Relationship Id="rId37" Type="http://schemas.openxmlformats.org/officeDocument/2006/relationships/image" Target="../media/image214.tiff"/><Relationship Id="rId40" Type="http://schemas.openxmlformats.org/officeDocument/2006/relationships/image" Target="../media/image217.png"/><Relationship Id="rId45" Type="http://schemas.openxmlformats.org/officeDocument/2006/relationships/image" Target="../media/image222.png"/><Relationship Id="rId53" Type="http://schemas.openxmlformats.org/officeDocument/2006/relationships/image" Target="../media/image230.png"/><Relationship Id="rId58" Type="http://schemas.openxmlformats.org/officeDocument/2006/relationships/image" Target="../media/image235.png"/><Relationship Id="rId5" Type="http://schemas.openxmlformats.org/officeDocument/2006/relationships/image" Target="../media/image185.png"/><Relationship Id="rId61" Type="http://schemas.openxmlformats.org/officeDocument/2006/relationships/image" Target="../media/image238.png"/><Relationship Id="rId19" Type="http://schemas.openxmlformats.org/officeDocument/2006/relationships/image" Target="../media/image198.png"/><Relationship Id="rId14" Type="http://schemas.openxmlformats.org/officeDocument/2006/relationships/image" Target="../media/image193.png"/><Relationship Id="rId22" Type="http://schemas.openxmlformats.org/officeDocument/2006/relationships/image" Target="../media/image201.jpeg"/><Relationship Id="rId27" Type="http://schemas.openxmlformats.org/officeDocument/2006/relationships/image" Target="../media/image204.png"/><Relationship Id="rId30" Type="http://schemas.openxmlformats.org/officeDocument/2006/relationships/image" Target="../media/image207.jpeg"/><Relationship Id="rId35" Type="http://schemas.openxmlformats.org/officeDocument/2006/relationships/image" Target="../media/image212.tiff"/><Relationship Id="rId43" Type="http://schemas.openxmlformats.org/officeDocument/2006/relationships/image" Target="../media/image220.png"/><Relationship Id="rId48" Type="http://schemas.openxmlformats.org/officeDocument/2006/relationships/image" Target="../media/image225.png"/><Relationship Id="rId56" Type="http://schemas.openxmlformats.org/officeDocument/2006/relationships/image" Target="../media/image233.png"/><Relationship Id="rId64" Type="http://schemas.openxmlformats.org/officeDocument/2006/relationships/image" Target="../media/image240.png"/><Relationship Id="rId8" Type="http://schemas.openxmlformats.org/officeDocument/2006/relationships/image" Target="../media/image188.png"/><Relationship Id="rId51" Type="http://schemas.openxmlformats.org/officeDocument/2006/relationships/image" Target="../media/image228.png"/><Relationship Id="rId3" Type="http://schemas.openxmlformats.org/officeDocument/2006/relationships/image" Target="../media/image183.png"/><Relationship Id="rId12" Type="http://schemas.openxmlformats.org/officeDocument/2006/relationships/image" Target="../media/image192.png"/><Relationship Id="rId17" Type="http://schemas.openxmlformats.org/officeDocument/2006/relationships/image" Target="../media/image196.png"/><Relationship Id="rId25" Type="http://schemas.microsoft.com/office/2007/relationships/hdphoto" Target="../media/hdphoto2.wdp"/><Relationship Id="rId33" Type="http://schemas.openxmlformats.org/officeDocument/2006/relationships/image" Target="../media/image210.tiff"/><Relationship Id="rId38" Type="http://schemas.openxmlformats.org/officeDocument/2006/relationships/image" Target="../media/image215.png"/><Relationship Id="rId46" Type="http://schemas.openxmlformats.org/officeDocument/2006/relationships/image" Target="../media/image223.png"/><Relationship Id="rId59" Type="http://schemas.openxmlformats.org/officeDocument/2006/relationships/image" Target="../media/image236.png"/><Relationship Id="rId20" Type="http://schemas.openxmlformats.org/officeDocument/2006/relationships/image" Target="../media/image199.png"/><Relationship Id="rId41" Type="http://schemas.openxmlformats.org/officeDocument/2006/relationships/image" Target="../media/image218.png"/><Relationship Id="rId54" Type="http://schemas.openxmlformats.org/officeDocument/2006/relationships/image" Target="../media/image231.png"/><Relationship Id="rId62" Type="http://schemas.openxmlformats.org/officeDocument/2006/relationships/image" Target="../media/image239.jpeg"/><Relationship Id="rId1" Type="http://schemas.openxmlformats.org/officeDocument/2006/relationships/image" Target="../media/image181.png"/><Relationship Id="rId6" Type="http://schemas.openxmlformats.org/officeDocument/2006/relationships/image" Target="../media/image186.png"/><Relationship Id="rId15" Type="http://schemas.openxmlformats.org/officeDocument/2006/relationships/image" Target="../media/image194.png"/><Relationship Id="rId23" Type="http://schemas.microsoft.com/office/2007/relationships/hdphoto" Target="../media/hdphoto1.wdp"/><Relationship Id="rId28" Type="http://schemas.openxmlformats.org/officeDocument/2006/relationships/image" Target="../media/image205.png"/><Relationship Id="rId36" Type="http://schemas.openxmlformats.org/officeDocument/2006/relationships/image" Target="../media/image213.tiff"/><Relationship Id="rId49" Type="http://schemas.openxmlformats.org/officeDocument/2006/relationships/image" Target="../media/image226.png"/><Relationship Id="rId57" Type="http://schemas.openxmlformats.org/officeDocument/2006/relationships/image" Target="../media/image234.png"/><Relationship Id="rId10" Type="http://schemas.openxmlformats.org/officeDocument/2006/relationships/image" Target="../media/image190.png"/><Relationship Id="rId31" Type="http://schemas.openxmlformats.org/officeDocument/2006/relationships/image" Target="../media/image208.jpeg"/><Relationship Id="rId44" Type="http://schemas.openxmlformats.org/officeDocument/2006/relationships/image" Target="../media/image221.png"/><Relationship Id="rId52" Type="http://schemas.openxmlformats.org/officeDocument/2006/relationships/image" Target="../media/image229.png"/><Relationship Id="rId60" Type="http://schemas.openxmlformats.org/officeDocument/2006/relationships/image" Target="../media/image237.png"/><Relationship Id="rId4" Type="http://schemas.openxmlformats.org/officeDocument/2006/relationships/image" Target="../media/image184.png"/><Relationship Id="rId9" Type="http://schemas.openxmlformats.org/officeDocument/2006/relationships/image" Target="../media/image189.png"/></Relationships>
</file>

<file path=xl/drawings/_rels/drawing10.xml.rels><?xml version="1.0" encoding="UTF-8" standalone="yes"?>
<Relationships xmlns="http://schemas.openxmlformats.org/package/2006/relationships"><Relationship Id="rId117" Type="http://schemas.openxmlformats.org/officeDocument/2006/relationships/image" Target="../media/image317.png"/><Relationship Id="rId21" Type="http://schemas.openxmlformats.org/officeDocument/2006/relationships/image" Target="../media/image256.png"/><Relationship Id="rId42" Type="http://schemas.openxmlformats.org/officeDocument/2006/relationships/image" Target="../media/image194.png"/><Relationship Id="rId63" Type="http://schemas.microsoft.com/office/2007/relationships/hdphoto" Target="../media/hdphoto2.wdp"/><Relationship Id="rId84" Type="http://schemas.openxmlformats.org/officeDocument/2006/relationships/image" Target="../media/image296.jpeg"/><Relationship Id="rId138" Type="http://schemas.openxmlformats.org/officeDocument/2006/relationships/image" Target="../media/image215.png"/><Relationship Id="rId159" Type="http://schemas.openxmlformats.org/officeDocument/2006/relationships/image" Target="../media/image219.png"/><Relationship Id="rId170" Type="http://schemas.openxmlformats.org/officeDocument/2006/relationships/image" Target="../media/image231.png"/><Relationship Id="rId191" Type="http://schemas.openxmlformats.org/officeDocument/2006/relationships/image" Target="../media/image366.png"/><Relationship Id="rId107" Type="http://schemas.openxmlformats.org/officeDocument/2006/relationships/image" Target="../media/image313.png"/><Relationship Id="rId11" Type="http://schemas.openxmlformats.org/officeDocument/2006/relationships/image" Target="../media/image251.png"/><Relationship Id="rId32" Type="http://schemas.openxmlformats.org/officeDocument/2006/relationships/image" Target="../media/image266.png"/><Relationship Id="rId53" Type="http://schemas.openxmlformats.org/officeDocument/2006/relationships/image" Target="../media/image224.png"/><Relationship Id="rId74" Type="http://schemas.openxmlformats.org/officeDocument/2006/relationships/image" Target="../media/image286.jpeg"/><Relationship Id="rId128" Type="http://schemas.openxmlformats.org/officeDocument/2006/relationships/image" Target="../media/image328.png"/><Relationship Id="rId149" Type="http://schemas.openxmlformats.org/officeDocument/2006/relationships/image" Target="../media/image348.png"/><Relationship Id="rId5" Type="http://schemas.openxmlformats.org/officeDocument/2006/relationships/image" Target="../media/image245.png"/><Relationship Id="rId95" Type="http://schemas.openxmlformats.org/officeDocument/2006/relationships/image" Target="../media/image303.png"/><Relationship Id="rId160" Type="http://schemas.openxmlformats.org/officeDocument/2006/relationships/image" Target="../media/image220.png"/><Relationship Id="rId181" Type="http://schemas.openxmlformats.org/officeDocument/2006/relationships/image" Target="../media/image360.png"/><Relationship Id="rId22" Type="http://schemas.openxmlformats.org/officeDocument/2006/relationships/image" Target="../media/image257.png"/><Relationship Id="rId43" Type="http://schemas.openxmlformats.org/officeDocument/2006/relationships/image" Target="../media/image195.png"/><Relationship Id="rId64" Type="http://schemas.openxmlformats.org/officeDocument/2006/relationships/image" Target="../media/image276.png"/><Relationship Id="rId118" Type="http://schemas.openxmlformats.org/officeDocument/2006/relationships/image" Target="../media/image318.png"/><Relationship Id="rId139" Type="http://schemas.openxmlformats.org/officeDocument/2006/relationships/image" Target="../media/image338.png"/><Relationship Id="rId85" Type="http://schemas.openxmlformats.org/officeDocument/2006/relationships/image" Target="../media/image297.jpeg"/><Relationship Id="rId150" Type="http://schemas.openxmlformats.org/officeDocument/2006/relationships/image" Target="../media/image349.png"/><Relationship Id="rId171" Type="http://schemas.openxmlformats.org/officeDocument/2006/relationships/image" Target="../media/image232.png"/><Relationship Id="rId12" Type="http://schemas.openxmlformats.org/officeDocument/2006/relationships/image" Target="../media/image252.png"/><Relationship Id="rId33" Type="http://schemas.openxmlformats.org/officeDocument/2006/relationships/image" Target="../media/image187.png"/><Relationship Id="rId108" Type="http://schemas.openxmlformats.org/officeDocument/2006/relationships/image" Target="../media/image314.png"/><Relationship Id="rId129" Type="http://schemas.openxmlformats.org/officeDocument/2006/relationships/image" Target="../media/image329.png"/><Relationship Id="rId54" Type="http://schemas.openxmlformats.org/officeDocument/2006/relationships/image" Target="../media/image229.png"/><Relationship Id="rId75" Type="http://schemas.openxmlformats.org/officeDocument/2006/relationships/image" Target="../media/image287.jpeg"/><Relationship Id="rId96" Type="http://schemas.openxmlformats.org/officeDocument/2006/relationships/image" Target="../media/image207.jpeg"/><Relationship Id="rId140" Type="http://schemas.openxmlformats.org/officeDocument/2006/relationships/image" Target="../media/image339.png"/><Relationship Id="rId161" Type="http://schemas.openxmlformats.org/officeDocument/2006/relationships/image" Target="../media/image221.png"/><Relationship Id="rId182" Type="http://schemas.openxmlformats.org/officeDocument/2006/relationships/image" Target="../media/image361.png"/><Relationship Id="rId6" Type="http://schemas.openxmlformats.org/officeDocument/2006/relationships/image" Target="../media/image246.png"/><Relationship Id="rId23" Type="http://schemas.openxmlformats.org/officeDocument/2006/relationships/image" Target="../media/image258.png"/><Relationship Id="rId119" Type="http://schemas.openxmlformats.org/officeDocument/2006/relationships/image" Target="../media/image319.png"/><Relationship Id="rId44" Type="http://schemas.openxmlformats.org/officeDocument/2006/relationships/image" Target="../media/image196.png"/><Relationship Id="rId65" Type="http://schemas.openxmlformats.org/officeDocument/2006/relationships/image" Target="../media/image277.png"/><Relationship Id="rId86" Type="http://schemas.openxmlformats.org/officeDocument/2006/relationships/image" Target="../media/image298.jpeg"/><Relationship Id="rId130" Type="http://schemas.openxmlformats.org/officeDocument/2006/relationships/image" Target="../media/image330.png"/><Relationship Id="rId151" Type="http://schemas.openxmlformats.org/officeDocument/2006/relationships/image" Target="../media/image350.png"/><Relationship Id="rId172" Type="http://schemas.openxmlformats.org/officeDocument/2006/relationships/image" Target="../media/image356.png"/><Relationship Id="rId13" Type="http://schemas.openxmlformats.org/officeDocument/2006/relationships/image" Target="../media/image253.png"/><Relationship Id="rId18" Type="http://schemas.openxmlformats.org/officeDocument/2006/relationships/image" Target="../media/image183.png"/><Relationship Id="rId39" Type="http://schemas.openxmlformats.org/officeDocument/2006/relationships/image" Target="../media/image192.png"/><Relationship Id="rId109" Type="http://schemas.openxmlformats.org/officeDocument/2006/relationships/image" Target="../media/image315.png"/><Relationship Id="rId34" Type="http://schemas.openxmlformats.org/officeDocument/2006/relationships/image" Target="../media/image188.png"/><Relationship Id="rId50" Type="http://schemas.openxmlformats.org/officeDocument/2006/relationships/image" Target="../media/image269.png"/><Relationship Id="rId55" Type="http://schemas.openxmlformats.org/officeDocument/2006/relationships/image" Target="../media/image272.png"/><Relationship Id="rId76" Type="http://schemas.openxmlformats.org/officeDocument/2006/relationships/image" Target="../media/image288.jpeg"/><Relationship Id="rId97" Type="http://schemas.openxmlformats.org/officeDocument/2006/relationships/image" Target="../media/image208.jpeg"/><Relationship Id="rId104" Type="http://schemas.openxmlformats.org/officeDocument/2006/relationships/image" Target="../media/image310.png"/><Relationship Id="rId120" Type="http://schemas.openxmlformats.org/officeDocument/2006/relationships/image" Target="../media/image320.png"/><Relationship Id="rId125" Type="http://schemas.openxmlformats.org/officeDocument/2006/relationships/image" Target="../media/image325.png"/><Relationship Id="rId141" Type="http://schemas.openxmlformats.org/officeDocument/2006/relationships/image" Target="../media/image340.png"/><Relationship Id="rId146" Type="http://schemas.openxmlformats.org/officeDocument/2006/relationships/image" Target="../media/image345.jpeg"/><Relationship Id="rId167" Type="http://schemas.openxmlformats.org/officeDocument/2006/relationships/image" Target="../media/image227.png"/><Relationship Id="rId188" Type="http://schemas.openxmlformats.org/officeDocument/2006/relationships/image" Target="../media/image239.jpeg"/><Relationship Id="rId7" Type="http://schemas.openxmlformats.org/officeDocument/2006/relationships/image" Target="../media/image247.png"/><Relationship Id="rId71" Type="http://schemas.openxmlformats.org/officeDocument/2006/relationships/image" Target="../media/image283.png"/><Relationship Id="rId92" Type="http://schemas.openxmlformats.org/officeDocument/2006/relationships/image" Target="../media/image204.png"/><Relationship Id="rId162" Type="http://schemas.openxmlformats.org/officeDocument/2006/relationships/image" Target="../media/image222.png"/><Relationship Id="rId183" Type="http://schemas.openxmlformats.org/officeDocument/2006/relationships/image" Target="../media/image362.png"/><Relationship Id="rId2" Type="http://schemas.openxmlformats.org/officeDocument/2006/relationships/image" Target="../media/image242.png"/><Relationship Id="rId29" Type="http://schemas.openxmlformats.org/officeDocument/2006/relationships/image" Target="../media/image263.png"/><Relationship Id="rId24" Type="http://schemas.openxmlformats.org/officeDocument/2006/relationships/image" Target="../media/image259.png"/><Relationship Id="rId40" Type="http://schemas.openxmlformats.org/officeDocument/2006/relationships/image" Target="../media/image134.jpeg"/><Relationship Id="rId45" Type="http://schemas.openxmlformats.org/officeDocument/2006/relationships/image" Target="../media/image197.png"/><Relationship Id="rId66" Type="http://schemas.openxmlformats.org/officeDocument/2006/relationships/image" Target="../media/image278.png"/><Relationship Id="rId87" Type="http://schemas.openxmlformats.org/officeDocument/2006/relationships/image" Target="../media/image299.emf"/><Relationship Id="rId110" Type="http://schemas.openxmlformats.org/officeDocument/2006/relationships/image" Target="../media/image316.png"/><Relationship Id="rId115" Type="http://schemas.openxmlformats.org/officeDocument/2006/relationships/image" Target="../media/image213.tiff"/><Relationship Id="rId131" Type="http://schemas.openxmlformats.org/officeDocument/2006/relationships/image" Target="../media/image331.png"/><Relationship Id="rId136" Type="http://schemas.openxmlformats.org/officeDocument/2006/relationships/image" Target="../media/image336.png"/><Relationship Id="rId157" Type="http://schemas.openxmlformats.org/officeDocument/2006/relationships/image" Target="../media/image354.jpeg"/><Relationship Id="rId178" Type="http://schemas.openxmlformats.org/officeDocument/2006/relationships/image" Target="../media/image357.png"/><Relationship Id="rId61" Type="http://schemas.microsoft.com/office/2007/relationships/hdphoto" Target="../media/hdphoto1.wdp"/><Relationship Id="rId82" Type="http://schemas.openxmlformats.org/officeDocument/2006/relationships/image" Target="../media/image294.jpeg"/><Relationship Id="rId152" Type="http://schemas.openxmlformats.org/officeDocument/2006/relationships/image" Target="../media/image216.png"/><Relationship Id="rId173" Type="http://schemas.openxmlformats.org/officeDocument/2006/relationships/image" Target="../media/image233.png"/><Relationship Id="rId19" Type="http://schemas.openxmlformats.org/officeDocument/2006/relationships/image" Target="../media/image184.png"/><Relationship Id="rId14" Type="http://schemas.openxmlformats.org/officeDocument/2006/relationships/image" Target="../media/image254.png"/><Relationship Id="rId30" Type="http://schemas.openxmlformats.org/officeDocument/2006/relationships/image" Target="../media/image264.png"/><Relationship Id="rId35" Type="http://schemas.openxmlformats.org/officeDocument/2006/relationships/image" Target="../media/image189.png"/><Relationship Id="rId56" Type="http://schemas.openxmlformats.org/officeDocument/2006/relationships/image" Target="../media/image273.jpeg"/><Relationship Id="rId77" Type="http://schemas.openxmlformats.org/officeDocument/2006/relationships/image" Target="../media/image289.jpeg"/><Relationship Id="rId100" Type="http://schemas.openxmlformats.org/officeDocument/2006/relationships/image" Target="../media/image306.png"/><Relationship Id="rId105" Type="http://schemas.openxmlformats.org/officeDocument/2006/relationships/image" Target="../media/image311.png"/><Relationship Id="rId126" Type="http://schemas.openxmlformats.org/officeDocument/2006/relationships/image" Target="../media/image326.png"/><Relationship Id="rId147" Type="http://schemas.openxmlformats.org/officeDocument/2006/relationships/image" Target="../media/image346.jpeg"/><Relationship Id="rId168" Type="http://schemas.openxmlformats.org/officeDocument/2006/relationships/image" Target="../media/image228.png"/><Relationship Id="rId8" Type="http://schemas.openxmlformats.org/officeDocument/2006/relationships/image" Target="../media/image248.png"/><Relationship Id="rId51" Type="http://schemas.openxmlformats.org/officeDocument/2006/relationships/image" Target="../media/image270.png"/><Relationship Id="rId72" Type="http://schemas.openxmlformats.org/officeDocument/2006/relationships/image" Target="../media/image284.png"/><Relationship Id="rId93" Type="http://schemas.openxmlformats.org/officeDocument/2006/relationships/image" Target="../media/image205.png"/><Relationship Id="rId98" Type="http://schemas.openxmlformats.org/officeDocument/2006/relationships/image" Target="../media/image304.png"/><Relationship Id="rId121" Type="http://schemas.openxmlformats.org/officeDocument/2006/relationships/image" Target="../media/image321.png"/><Relationship Id="rId142" Type="http://schemas.openxmlformats.org/officeDocument/2006/relationships/image" Target="../media/image341.png"/><Relationship Id="rId163" Type="http://schemas.openxmlformats.org/officeDocument/2006/relationships/image" Target="../media/image355.png"/><Relationship Id="rId184" Type="http://schemas.openxmlformats.org/officeDocument/2006/relationships/image" Target="../media/image363.png"/><Relationship Id="rId189" Type="http://schemas.microsoft.com/office/2007/relationships/hdphoto" Target="../media/hdphoto3.wdp"/><Relationship Id="rId3" Type="http://schemas.openxmlformats.org/officeDocument/2006/relationships/image" Target="../media/image243.png"/><Relationship Id="rId25" Type="http://schemas.openxmlformats.org/officeDocument/2006/relationships/image" Target="../media/image260.png"/><Relationship Id="rId46" Type="http://schemas.openxmlformats.org/officeDocument/2006/relationships/image" Target="../media/image198.png"/><Relationship Id="rId67" Type="http://schemas.openxmlformats.org/officeDocument/2006/relationships/image" Target="../media/image279.jpeg"/><Relationship Id="rId116" Type="http://schemas.openxmlformats.org/officeDocument/2006/relationships/image" Target="../media/image214.tiff"/><Relationship Id="rId137" Type="http://schemas.openxmlformats.org/officeDocument/2006/relationships/image" Target="../media/image337.png"/><Relationship Id="rId158" Type="http://schemas.openxmlformats.org/officeDocument/2006/relationships/image" Target="../media/image218.png"/><Relationship Id="rId20" Type="http://schemas.openxmlformats.org/officeDocument/2006/relationships/image" Target="../media/image185.png"/><Relationship Id="rId41" Type="http://schemas.openxmlformats.org/officeDocument/2006/relationships/image" Target="../media/image193.png"/><Relationship Id="rId62" Type="http://schemas.openxmlformats.org/officeDocument/2006/relationships/image" Target="../media/image202.jpeg"/><Relationship Id="rId83" Type="http://schemas.openxmlformats.org/officeDocument/2006/relationships/image" Target="../media/image295.png"/><Relationship Id="rId88" Type="http://schemas.openxmlformats.org/officeDocument/2006/relationships/image" Target="../media/image300.jpeg"/><Relationship Id="rId111" Type="http://schemas.openxmlformats.org/officeDocument/2006/relationships/image" Target="../media/image209.tiff"/><Relationship Id="rId132" Type="http://schemas.openxmlformats.org/officeDocument/2006/relationships/image" Target="../media/image332.png"/><Relationship Id="rId153" Type="http://schemas.openxmlformats.org/officeDocument/2006/relationships/image" Target="../media/image217.png"/><Relationship Id="rId174" Type="http://schemas.openxmlformats.org/officeDocument/2006/relationships/image" Target="../media/image234.png"/><Relationship Id="rId179" Type="http://schemas.openxmlformats.org/officeDocument/2006/relationships/image" Target="../media/image358.png"/><Relationship Id="rId190" Type="http://schemas.openxmlformats.org/officeDocument/2006/relationships/image" Target="../media/image240.png"/><Relationship Id="rId15" Type="http://schemas.openxmlformats.org/officeDocument/2006/relationships/image" Target="../media/image255.png"/><Relationship Id="rId36" Type="http://schemas.openxmlformats.org/officeDocument/2006/relationships/image" Target="../media/image267.jpeg"/><Relationship Id="rId57" Type="http://schemas.microsoft.com/office/2007/relationships/hdphoto" Target="../media/hdphoto4.wdp"/><Relationship Id="rId106" Type="http://schemas.openxmlformats.org/officeDocument/2006/relationships/image" Target="../media/image312.png"/><Relationship Id="rId127" Type="http://schemas.openxmlformats.org/officeDocument/2006/relationships/image" Target="../media/image327.png"/><Relationship Id="rId10" Type="http://schemas.openxmlformats.org/officeDocument/2006/relationships/image" Target="../media/image250.png"/><Relationship Id="rId31" Type="http://schemas.openxmlformats.org/officeDocument/2006/relationships/image" Target="../media/image265.jpeg"/><Relationship Id="rId52" Type="http://schemas.openxmlformats.org/officeDocument/2006/relationships/image" Target="../media/image271.png"/><Relationship Id="rId73" Type="http://schemas.openxmlformats.org/officeDocument/2006/relationships/image" Target="../media/image285.jpeg"/><Relationship Id="rId78" Type="http://schemas.openxmlformats.org/officeDocument/2006/relationships/image" Target="../media/image290.jpeg"/><Relationship Id="rId94" Type="http://schemas.openxmlformats.org/officeDocument/2006/relationships/image" Target="../media/image206.png"/><Relationship Id="rId99" Type="http://schemas.openxmlformats.org/officeDocument/2006/relationships/image" Target="../media/image305.png"/><Relationship Id="rId101" Type="http://schemas.openxmlformats.org/officeDocument/2006/relationships/image" Target="../media/image307.png"/><Relationship Id="rId122" Type="http://schemas.openxmlformats.org/officeDocument/2006/relationships/image" Target="../media/image322.png"/><Relationship Id="rId143" Type="http://schemas.openxmlformats.org/officeDocument/2006/relationships/image" Target="../media/image342.png"/><Relationship Id="rId148" Type="http://schemas.openxmlformats.org/officeDocument/2006/relationships/image" Target="../media/image347.png"/><Relationship Id="rId164" Type="http://schemas.openxmlformats.org/officeDocument/2006/relationships/image" Target="../media/image223.png"/><Relationship Id="rId169" Type="http://schemas.openxmlformats.org/officeDocument/2006/relationships/image" Target="../media/image230.png"/><Relationship Id="rId185" Type="http://schemas.openxmlformats.org/officeDocument/2006/relationships/image" Target="../media/image364.png"/><Relationship Id="rId4" Type="http://schemas.openxmlformats.org/officeDocument/2006/relationships/image" Target="../media/image244.png"/><Relationship Id="rId9" Type="http://schemas.openxmlformats.org/officeDocument/2006/relationships/image" Target="../media/image249.png"/><Relationship Id="rId180" Type="http://schemas.openxmlformats.org/officeDocument/2006/relationships/image" Target="../media/image359.png"/><Relationship Id="rId26" Type="http://schemas.openxmlformats.org/officeDocument/2006/relationships/image" Target="../media/image186.png"/><Relationship Id="rId47" Type="http://schemas.openxmlformats.org/officeDocument/2006/relationships/image" Target="../media/image199.png"/><Relationship Id="rId68" Type="http://schemas.openxmlformats.org/officeDocument/2006/relationships/image" Target="../media/image280.jpeg"/><Relationship Id="rId89" Type="http://schemas.openxmlformats.org/officeDocument/2006/relationships/image" Target="../media/image301.png"/><Relationship Id="rId112" Type="http://schemas.openxmlformats.org/officeDocument/2006/relationships/image" Target="../media/image210.tiff"/><Relationship Id="rId133" Type="http://schemas.openxmlformats.org/officeDocument/2006/relationships/image" Target="../media/image333.png"/><Relationship Id="rId154" Type="http://schemas.openxmlformats.org/officeDocument/2006/relationships/image" Target="../media/image351.png"/><Relationship Id="rId175" Type="http://schemas.openxmlformats.org/officeDocument/2006/relationships/image" Target="../media/image235.png"/><Relationship Id="rId16" Type="http://schemas.openxmlformats.org/officeDocument/2006/relationships/image" Target="../media/image181.png"/><Relationship Id="rId37" Type="http://schemas.openxmlformats.org/officeDocument/2006/relationships/image" Target="../media/image190.png"/><Relationship Id="rId58" Type="http://schemas.openxmlformats.org/officeDocument/2006/relationships/image" Target="../media/image274.png"/><Relationship Id="rId79" Type="http://schemas.openxmlformats.org/officeDocument/2006/relationships/image" Target="../media/image291.jpeg"/><Relationship Id="rId102" Type="http://schemas.openxmlformats.org/officeDocument/2006/relationships/image" Target="../media/image308.png"/><Relationship Id="rId123" Type="http://schemas.openxmlformats.org/officeDocument/2006/relationships/image" Target="../media/image323.png"/><Relationship Id="rId144" Type="http://schemas.openxmlformats.org/officeDocument/2006/relationships/image" Target="../media/image343.png"/><Relationship Id="rId90" Type="http://schemas.openxmlformats.org/officeDocument/2006/relationships/image" Target="../media/image302.png"/><Relationship Id="rId165" Type="http://schemas.openxmlformats.org/officeDocument/2006/relationships/image" Target="../media/image225.png"/><Relationship Id="rId186" Type="http://schemas.openxmlformats.org/officeDocument/2006/relationships/image" Target="../media/image238.png"/><Relationship Id="rId27" Type="http://schemas.openxmlformats.org/officeDocument/2006/relationships/image" Target="../media/image261.png"/><Relationship Id="rId48" Type="http://schemas.openxmlformats.org/officeDocument/2006/relationships/image" Target="../media/image200.png"/><Relationship Id="rId69" Type="http://schemas.openxmlformats.org/officeDocument/2006/relationships/image" Target="../media/image281.jpeg"/><Relationship Id="rId113" Type="http://schemas.openxmlformats.org/officeDocument/2006/relationships/image" Target="../media/image211.tiff"/><Relationship Id="rId134" Type="http://schemas.openxmlformats.org/officeDocument/2006/relationships/image" Target="../media/image334.png"/><Relationship Id="rId80" Type="http://schemas.openxmlformats.org/officeDocument/2006/relationships/image" Target="../media/image292.png"/><Relationship Id="rId155" Type="http://schemas.openxmlformats.org/officeDocument/2006/relationships/image" Target="../media/image352.png"/><Relationship Id="rId176" Type="http://schemas.openxmlformats.org/officeDocument/2006/relationships/image" Target="../media/image236.png"/><Relationship Id="rId17" Type="http://schemas.openxmlformats.org/officeDocument/2006/relationships/image" Target="../media/image182.png"/><Relationship Id="rId38" Type="http://schemas.openxmlformats.org/officeDocument/2006/relationships/image" Target="../media/image191.png"/><Relationship Id="rId59" Type="http://schemas.openxmlformats.org/officeDocument/2006/relationships/image" Target="../media/image275.png"/><Relationship Id="rId103" Type="http://schemas.openxmlformats.org/officeDocument/2006/relationships/image" Target="../media/image309.png"/><Relationship Id="rId124" Type="http://schemas.openxmlformats.org/officeDocument/2006/relationships/image" Target="../media/image324.png"/><Relationship Id="rId70" Type="http://schemas.openxmlformats.org/officeDocument/2006/relationships/image" Target="../media/image282.jpeg"/><Relationship Id="rId91" Type="http://schemas.openxmlformats.org/officeDocument/2006/relationships/image" Target="../media/image203.png"/><Relationship Id="rId145" Type="http://schemas.openxmlformats.org/officeDocument/2006/relationships/image" Target="../media/image344.jpeg"/><Relationship Id="rId166" Type="http://schemas.openxmlformats.org/officeDocument/2006/relationships/image" Target="../media/image226.png"/><Relationship Id="rId187" Type="http://schemas.openxmlformats.org/officeDocument/2006/relationships/image" Target="../media/image365.png"/><Relationship Id="rId1" Type="http://schemas.openxmlformats.org/officeDocument/2006/relationships/image" Target="../media/image241.png"/><Relationship Id="rId28" Type="http://schemas.openxmlformats.org/officeDocument/2006/relationships/image" Target="../media/image262.png"/><Relationship Id="rId49" Type="http://schemas.openxmlformats.org/officeDocument/2006/relationships/image" Target="../media/image268.png"/><Relationship Id="rId114" Type="http://schemas.openxmlformats.org/officeDocument/2006/relationships/image" Target="../media/image212.tiff"/><Relationship Id="rId60" Type="http://schemas.openxmlformats.org/officeDocument/2006/relationships/image" Target="../media/image201.jpeg"/><Relationship Id="rId81" Type="http://schemas.openxmlformats.org/officeDocument/2006/relationships/image" Target="../media/image293.png"/><Relationship Id="rId135" Type="http://schemas.openxmlformats.org/officeDocument/2006/relationships/image" Target="../media/image335.png"/><Relationship Id="rId156" Type="http://schemas.openxmlformats.org/officeDocument/2006/relationships/image" Target="../media/image353.jpeg"/><Relationship Id="rId177" Type="http://schemas.openxmlformats.org/officeDocument/2006/relationships/image" Target="../media/image237.png"/></Relationships>
</file>

<file path=xl/drawings/_rels/drawing11.xml.rels><?xml version="1.0" encoding="UTF-8" standalone="yes"?>
<Relationships xmlns="http://schemas.openxmlformats.org/package/2006/relationships"><Relationship Id="rId13" Type="http://schemas.openxmlformats.org/officeDocument/2006/relationships/image" Target="../media/image378.png"/><Relationship Id="rId18" Type="http://schemas.openxmlformats.org/officeDocument/2006/relationships/image" Target="../media/image383.png"/><Relationship Id="rId26" Type="http://schemas.openxmlformats.org/officeDocument/2006/relationships/image" Target="../media/image391.png"/><Relationship Id="rId39" Type="http://schemas.openxmlformats.org/officeDocument/2006/relationships/image" Target="../media/image404.png"/><Relationship Id="rId21" Type="http://schemas.openxmlformats.org/officeDocument/2006/relationships/image" Target="../media/image386.png"/><Relationship Id="rId34" Type="http://schemas.openxmlformats.org/officeDocument/2006/relationships/image" Target="../media/image399.png"/><Relationship Id="rId42" Type="http://schemas.openxmlformats.org/officeDocument/2006/relationships/image" Target="../media/image407.png"/><Relationship Id="rId47" Type="http://schemas.openxmlformats.org/officeDocument/2006/relationships/image" Target="../media/image412.png"/><Relationship Id="rId50" Type="http://schemas.openxmlformats.org/officeDocument/2006/relationships/image" Target="../media/image415.png"/><Relationship Id="rId55" Type="http://schemas.openxmlformats.org/officeDocument/2006/relationships/image" Target="../media/image420.png"/><Relationship Id="rId7" Type="http://schemas.openxmlformats.org/officeDocument/2006/relationships/image" Target="../media/image372.png"/><Relationship Id="rId2" Type="http://schemas.openxmlformats.org/officeDocument/2006/relationships/image" Target="../media/image367.png"/><Relationship Id="rId16" Type="http://schemas.openxmlformats.org/officeDocument/2006/relationships/image" Target="../media/image381.png"/><Relationship Id="rId29" Type="http://schemas.openxmlformats.org/officeDocument/2006/relationships/image" Target="../media/image394.png"/><Relationship Id="rId11" Type="http://schemas.openxmlformats.org/officeDocument/2006/relationships/image" Target="../media/image376.png"/><Relationship Id="rId24" Type="http://schemas.openxmlformats.org/officeDocument/2006/relationships/image" Target="../media/image389.png"/><Relationship Id="rId32" Type="http://schemas.openxmlformats.org/officeDocument/2006/relationships/image" Target="../media/image397.png"/><Relationship Id="rId37" Type="http://schemas.openxmlformats.org/officeDocument/2006/relationships/image" Target="../media/image402.png"/><Relationship Id="rId40" Type="http://schemas.openxmlformats.org/officeDocument/2006/relationships/image" Target="../media/image405.png"/><Relationship Id="rId45" Type="http://schemas.openxmlformats.org/officeDocument/2006/relationships/image" Target="../media/image410.png"/><Relationship Id="rId53" Type="http://schemas.openxmlformats.org/officeDocument/2006/relationships/image" Target="../media/image418.png"/><Relationship Id="rId58" Type="http://schemas.openxmlformats.org/officeDocument/2006/relationships/image" Target="../media/image423.png"/><Relationship Id="rId5" Type="http://schemas.openxmlformats.org/officeDocument/2006/relationships/image" Target="../media/image370.png"/><Relationship Id="rId19" Type="http://schemas.openxmlformats.org/officeDocument/2006/relationships/image" Target="../media/image384.png"/><Relationship Id="rId4" Type="http://schemas.openxmlformats.org/officeDocument/2006/relationships/image" Target="../media/image369.png"/><Relationship Id="rId9" Type="http://schemas.openxmlformats.org/officeDocument/2006/relationships/image" Target="../media/image374.png"/><Relationship Id="rId14" Type="http://schemas.openxmlformats.org/officeDocument/2006/relationships/image" Target="../media/image379.png"/><Relationship Id="rId22" Type="http://schemas.openxmlformats.org/officeDocument/2006/relationships/image" Target="../media/image387.png"/><Relationship Id="rId27" Type="http://schemas.openxmlformats.org/officeDocument/2006/relationships/image" Target="../media/image392.png"/><Relationship Id="rId30" Type="http://schemas.openxmlformats.org/officeDocument/2006/relationships/image" Target="../media/image395.png"/><Relationship Id="rId35" Type="http://schemas.openxmlformats.org/officeDocument/2006/relationships/image" Target="../media/image400.png"/><Relationship Id="rId43" Type="http://schemas.openxmlformats.org/officeDocument/2006/relationships/image" Target="../media/image408.png"/><Relationship Id="rId48" Type="http://schemas.openxmlformats.org/officeDocument/2006/relationships/image" Target="../media/image413.png"/><Relationship Id="rId56" Type="http://schemas.openxmlformats.org/officeDocument/2006/relationships/image" Target="../media/image421.png"/><Relationship Id="rId8" Type="http://schemas.openxmlformats.org/officeDocument/2006/relationships/image" Target="../media/image373.png"/><Relationship Id="rId51" Type="http://schemas.openxmlformats.org/officeDocument/2006/relationships/image" Target="../media/image416.png"/><Relationship Id="rId3" Type="http://schemas.openxmlformats.org/officeDocument/2006/relationships/image" Target="../media/image368.png"/><Relationship Id="rId12" Type="http://schemas.openxmlformats.org/officeDocument/2006/relationships/image" Target="../media/image377.png"/><Relationship Id="rId17" Type="http://schemas.openxmlformats.org/officeDocument/2006/relationships/image" Target="../media/image382.png"/><Relationship Id="rId25" Type="http://schemas.openxmlformats.org/officeDocument/2006/relationships/image" Target="../media/image390.png"/><Relationship Id="rId33" Type="http://schemas.openxmlformats.org/officeDocument/2006/relationships/image" Target="../media/image398.png"/><Relationship Id="rId38" Type="http://schemas.openxmlformats.org/officeDocument/2006/relationships/image" Target="../media/image403.png"/><Relationship Id="rId46" Type="http://schemas.openxmlformats.org/officeDocument/2006/relationships/image" Target="../media/image411.png"/><Relationship Id="rId20" Type="http://schemas.openxmlformats.org/officeDocument/2006/relationships/image" Target="../media/image385.png"/><Relationship Id="rId41" Type="http://schemas.openxmlformats.org/officeDocument/2006/relationships/image" Target="../media/image406.png"/><Relationship Id="rId54" Type="http://schemas.openxmlformats.org/officeDocument/2006/relationships/image" Target="../media/image419.png"/><Relationship Id="rId1" Type="http://schemas.openxmlformats.org/officeDocument/2006/relationships/image" Target="../media/image134.jpeg"/><Relationship Id="rId6" Type="http://schemas.openxmlformats.org/officeDocument/2006/relationships/image" Target="../media/image371.png"/><Relationship Id="rId15" Type="http://schemas.openxmlformats.org/officeDocument/2006/relationships/image" Target="../media/image380.png"/><Relationship Id="rId23" Type="http://schemas.openxmlformats.org/officeDocument/2006/relationships/image" Target="../media/image388.png"/><Relationship Id="rId28" Type="http://schemas.openxmlformats.org/officeDocument/2006/relationships/image" Target="../media/image393.png"/><Relationship Id="rId36" Type="http://schemas.openxmlformats.org/officeDocument/2006/relationships/image" Target="../media/image401.png"/><Relationship Id="rId49" Type="http://schemas.openxmlformats.org/officeDocument/2006/relationships/image" Target="../media/image414.png"/><Relationship Id="rId57" Type="http://schemas.openxmlformats.org/officeDocument/2006/relationships/image" Target="../media/image422.png"/><Relationship Id="rId10" Type="http://schemas.openxmlformats.org/officeDocument/2006/relationships/image" Target="../media/image375.png"/><Relationship Id="rId31" Type="http://schemas.openxmlformats.org/officeDocument/2006/relationships/image" Target="../media/image396.png"/><Relationship Id="rId44" Type="http://schemas.openxmlformats.org/officeDocument/2006/relationships/image" Target="../media/image409.png"/><Relationship Id="rId52" Type="http://schemas.openxmlformats.org/officeDocument/2006/relationships/image" Target="../media/image417.png"/></Relationships>
</file>

<file path=xl/drawings/drawing1.xml><?xml version="1.0" encoding="utf-8"?>
<xdr:wsDr xmlns:xdr="http://schemas.openxmlformats.org/drawingml/2006/spreadsheetDrawing" xmlns:a="http://schemas.openxmlformats.org/drawingml/2006/main">
  <xdr:twoCellAnchor editAs="oneCell">
    <xdr:from>
      <xdr:col>7</xdr:col>
      <xdr:colOff>292813</xdr:colOff>
      <xdr:row>2</xdr:row>
      <xdr:rowOff>55173</xdr:rowOff>
    </xdr:from>
    <xdr:to>
      <xdr:col>9</xdr:col>
      <xdr:colOff>821201</xdr:colOff>
      <xdr:row>11</xdr:row>
      <xdr:rowOff>289221</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alphaModFix amt="70000"/>
        </a:blip>
        <a:srcRect l="7657" t="2191" r="4755" b="4361"/>
        <a:stretch/>
      </xdr:blipFill>
      <xdr:spPr>
        <a:xfrm>
          <a:off x="17026333" y="817173"/>
          <a:ext cx="3119188" cy="3162668"/>
        </a:xfrm>
        <a:prstGeom prst="rect">
          <a:avLst/>
        </a:prstGeom>
      </xdr:spPr>
    </xdr:pic>
    <xdr:clientData/>
  </xdr:twoCellAnchor>
  <xdr:twoCellAnchor editAs="oneCell">
    <xdr:from>
      <xdr:col>7</xdr:col>
      <xdr:colOff>339687</xdr:colOff>
      <xdr:row>4</xdr:row>
      <xdr:rowOff>73934</xdr:rowOff>
    </xdr:from>
    <xdr:to>
      <xdr:col>9</xdr:col>
      <xdr:colOff>729991</xdr:colOff>
      <xdr:row>9</xdr:row>
      <xdr:rowOff>289270</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7073207" y="1689374"/>
          <a:ext cx="2981104" cy="1640276"/>
        </a:xfrm>
        <a:prstGeom prst="rect">
          <a:avLst/>
        </a:prstGeom>
      </xdr:spPr>
    </xdr:pic>
    <xdr:clientData/>
  </xdr:twoCellAnchor>
  <xdr:twoCellAnchor editAs="oneCell">
    <xdr:from>
      <xdr:col>0</xdr:col>
      <xdr:colOff>9392</xdr:colOff>
      <xdr:row>28</xdr:row>
      <xdr:rowOff>50807</xdr:rowOff>
    </xdr:from>
    <xdr:to>
      <xdr:col>0</xdr:col>
      <xdr:colOff>438017</xdr:colOff>
      <xdr:row>28</xdr:row>
      <xdr:rowOff>469602</xdr:rowOff>
    </xdr:to>
    <xdr:pic>
      <xdr:nvPicPr>
        <xdr:cNvPr id="10" name="Gráfico 9" descr="Marcador con relleno sólido">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392" y="22939671"/>
          <a:ext cx="428625" cy="418795"/>
        </a:xfrm>
        <a:prstGeom prst="rect">
          <a:avLst/>
        </a:prstGeom>
      </xdr:spPr>
    </xdr:pic>
    <xdr:clientData/>
  </xdr:twoCellAnchor>
  <xdr:twoCellAnchor editAs="oneCell">
    <xdr:from>
      <xdr:col>8</xdr:col>
      <xdr:colOff>569074</xdr:colOff>
      <xdr:row>28</xdr:row>
      <xdr:rowOff>39830</xdr:rowOff>
    </xdr:from>
    <xdr:to>
      <xdr:col>8</xdr:col>
      <xdr:colOff>1029449</xdr:colOff>
      <xdr:row>28</xdr:row>
      <xdr:rowOff>490375</xdr:rowOff>
    </xdr:to>
    <xdr:pic>
      <xdr:nvPicPr>
        <xdr:cNvPr id="12" name="Gráfico 11" descr="Internet con relleno sólido">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451915" y="22928694"/>
          <a:ext cx="460375" cy="450545"/>
        </a:xfrm>
        <a:prstGeom prst="rect">
          <a:avLst/>
        </a:prstGeom>
      </xdr:spPr>
    </xdr:pic>
    <xdr:clientData/>
  </xdr:twoCellAnchor>
  <xdr:twoCellAnchor editAs="oneCell">
    <xdr:from>
      <xdr:col>1</xdr:col>
      <xdr:colOff>0</xdr:colOff>
      <xdr:row>47</xdr:row>
      <xdr:rowOff>0</xdr:rowOff>
    </xdr:from>
    <xdr:to>
      <xdr:col>1</xdr:col>
      <xdr:colOff>304800</xdr:colOff>
      <xdr:row>48</xdr:row>
      <xdr:rowOff>1731</xdr:rowOff>
    </xdr:to>
    <xdr:sp macro="" textlink="">
      <xdr:nvSpPr>
        <xdr:cNvPr id="1025" name="AutoShape 1" descr="data:image/png;base64,iVBORw0KGgoAAAANSUhEUgAAAToAAACpCAYAAAC7x/EFAAAAAXNSR0IArs4c6QAAIABJREFUeF7svfm3ZGd1JbhjHt78Xs5KjSA0pKRUamCQhMCutqtAwsYD4LJda7lXd7uq2wb3tOqHXvVXgPDq6mq7ypSXy6voLrcNEhpSEhhsSQWIUYCEJjQrM988xBzRa+9zzr034k2ZQimlkB48vZcvIm7cuPf79rfPPvucL9frDQbY5muw/UN6RS6X2+6lyL52p+dte4C3+QNxU3IDgFeZP+NrkAP6/s3f+dAAPf03hwHygzzyyA295nQuZ44H07vZl/65y1dyWluNlTjA8GGHjsiX5XXeesf0vfWr/5WfceT4HFP5wQA5XpjMc5MD8KW6MDl9Djty+oFy6IPf8YhfOQx8TNu/0zOK3/lwccBr3MNAN4UHz14ovl/m35nH0nu121VNH49DaRzo7badrtvPRf/c273UPql95XVN7Mt+y5/WODj9T/T6PTPGxOngS+6NADoNsR1A8fX76OfekXZbLLY941wuA3ADH9/pxO8PDOw42WzC2aQ1UORrXzvQJfN3N5A7DSA0eDGw0XyKn/onP1dOYMXJNnytHB1zQC6fw5Zr7oCv6RMFbUrm8noPw5YtADsLSPqQfH97rYHTFh/IgTK9FHaufN3wQsDr7Z8ze91GVovTWTy2u+xZQDqTkR7LyOm8Psfrmfka8Jqeg19bLXw7neaOQLfb5zuTSfx6Ad2ZvOdu539uPx4T0VZxW9E56znpnaU4U7EBnLITrsL2fWZfPH4+oS5Dw33XAwlwM8xg+AV2vhmMS0BvS3DY5t1G773ASd/+Aj93A35jgduPu4Tm6bkBc8Hj8gMyPmc6BENnjnzPfo4ctLDpLEc/y2ZgIRPMHHfXq2pPIFD1URhmiiOvTdjaFrRtkDPwOlNw0HUZbD+OdpqLu8331zqPedztXrvjYzsxutO8D1s+7WyFrq/1Av08n+XNeK1FY8YcInzldEyDvAz7cCCMIJaTccDgNeYpscCZzk6Rzw5CxGlcgmygN/x0I03bg45zJGHWVl/bDWCFgvqsDqJbRnXbhXopDMU14ZTeDHSBnvYZyHD6uaLAzm/R0Clnwc3YYvr+BqbbX6fRz27PtBs3yBUM1Hf5Gn3PYJACu76xUIKXrZkG9v2tmKhfUy18vwBfPxejezM+/9sB6ExaMgXJQlHCVrq6Z6eKQNCBLKaBQtrRFT8z5babLva+p/HEkaPzHKSzbafpEqwFdKMjJrioqXRbzmMecyicSp9nKpsdg5qkgCd5DwNWsbpdBmpcq52A3sDQgMIFAnu/oWOn12AU1OKekgnufkZxr5346v7zk+6Gcn1j5CNf/dDZtgA6cb2sjpl9fQ4oaBAOh7O7nca5+Hiu398pGfHaT1mLxS/IavDar8Jre2UAWQwvsbos0GWitSRZETp1JCd2mRVbMTsCZI+I6gmQLc9eoBo31riUQuodAGWUZSQA4ahkn3OrE7YrsdW5io3Edwb5DY88dPVDbn69oXnCdjLS4ehZbA1KdvzNZzwKdAaOrkaCgCMmmGHYyZoR8yUWGv9pDMwWEiZfNi9hoyuaAeLwZ7YUAyWP9IsLRso/N2mHTpN3SoC8GaFr9tNGeHw65GdHoHtt03T7V70DfKd/RTWVPHRN13ebXtKmfGRulZW1Ub7VKrPzysPj9lzQ3xons9nRYfAVs8pMnFQzskk3PMU2X4fhwepAEmw17yjgrCpFGVfWslTUr4slaTwRssVlz16h0UTJrsxpWy1ya7gefXthiFiUJWOMVDmyZDI24sH+nK2SGJsBbfMHFUBuQ8js+NuMST+d0DtPf+Se3Wdul2ndLQN71oDubDG6txdYOkNIgMvlforhyqymOpHW5rg4mwbvTkwg2I+Bp7JsOnbKRtKhmzVdZAM+0wSHbBXBeBzx7Ih+HkOxYpx3lpaFl8LZWc+sM/p8elpYSiK2d8DjuefJmPw7UgzZcDwzD3WYoWuVaqBbBKXJK1OdbTTdMBrIpsuNn+GOFpGtlqFgXWTbibw3wvqGszzDQKO0lOwwlqUfYkS7uFXi+T9Ppvj1hr2dEkw7PZbr92lUeOfrjboCp5ekcTtFZCoVFvZNfyJTESD5cxjW6Pc+cn0+hxrQdt4n851lFwtLWnpWNB4wOpmmIhOACoBxUNKE4wzqp88VeriuRm2Nw0sWEP7eQ6/bRa/Hn/zuYNBrA50mep0mup0u2p0uep02ut22ntftdtDt2HefgJecI8+hj3w+h3yhgEKxiGKpgnKlqu9iuYpSuYJipYpKlb9XkS+XgWIJKBaBPLOmFPgtBWFfOSBftIx1XINB6IB2PfRMfl4GgwJUe20CSAOg5wzKk+TpoXmvdKkGssx4LgCcghoXGZEyCcsA9IT7A91ney87pI0l1yE3PZZ5np8vj5nNhg76buuhBqe3N29ifCnMVuJiGCHPJGQ8m/NqNxY3BOrvAN3ZvBXbH3tn6wPnkg1iTmTTuDgYexgM3BicN1E70aoCXDQosxm6GKTBmDKsKGtJiddzUoQ3LUDMgarf7wts+r0uut0uur2Ofva7HXSaG+i1Gvp3R8DURoeAxd8FbgZUg34fnGD82e/z313k+23k+133xPlnGvTR57efT4FMjbZovj8B3YUucVwyXGZDBUN5DAhi+SJy+RJyxSJyhSLyxSIKxRJKJYKfAWKtXNfPaq2OssCwjEKhgmK5gnK1pteiwGtJ8MsKo/G7g0LiBM5hIEbJe+N4n7ncjMCLSn8PQGk8S2xN5ozw1a5BgKcdK6wpqSc19Qsa2MXxtBA6YGkhK8ilaGtE/F2AGWmVSHvxU2bj3LDRpMc7vYX6zZlTO71rbnA6St65d95nfEZvvY8pGHPQIbj1UoU58Y1kM5JOJbodoNMGuh30+11jUAFQZFQ9Y1QEnYRd9QkeXfTabfQ6LT1HgKbnGzjxixM14T76xb1zZAYEKoKejm0gpm8HJjJOTUZnfEYGzfAbk5wA6FTFgdC8gWQyBHw+nyCXz+dRqdZQqU+gODaOQrkm9lYmg9N3FbliWYDHLCeLf1qdLhrNFhpNAnAH/XYTg04bfQF2VwAgICrmUcgVUCjkUCwUUSkXxQirYooGkKVqHXkCZqmEYqmMfLkClEpAoewM0ZmeFp3M71qvQrAMWsaFxZ5joG2v4X9Fhh2+jHcm6akkxWHXK2/sUIzffJZ2d+xvcVmzxGxIEvQnGLvPBngpA8zOnzNhUmc8Uc/SC94BurN0YXc77I7mRg62XhedxgZajTV0mxvotDeMNXXbYnUCIP/uEmTElPoYdDvIdVoY9DoGWA5WBIieAKiLPpmhsyqyNwMhz+zlbMInK78qE1RQlohEluzMJ6GUQNCfEWFcIZ8DvwlSSYhGYFNJhwPcoC8Q6vQY7g0rKGI8/DyuzSXsRuE5w9Ui+vkSeoUKcgKdsn9XnLVVUamPi5kV/LF8oYR8rmDAiS5yPYJdC512G61WE01e7411dJoNtMlO2y39TvDnuSjcLBQxIKAVyyiSITq4Fkol5AtlA1y+Z7mESqUmQOa/i+Uy8sUyCqWKh85FBzVdYFtFdAkcGDPsS2PJr1tikE5WnAi9TV/UdRI7dLBzoAuumACgYybfVvebbxGZ34xEms+kb0dNwG8l8vC2AbrdgOe1Pn6mN3tII9kms6JVtdPACz/9EX70/UexvryAsXIRJa7o/Y7VszrTsdnR0/i3MBcohO7GkNPxaaDQ17xlBjyhnVlsZTDjCQkvx5JsFCu8H1OKnpdlZZWbQrEgrcxwabicK8skyMb0nTMWQhBVAkGv87A2mB4Bkf/rM2QlQKdgaPkIM9KqSoH4afwvSUYwnB3wmuSLKBQsdC0WyygVydgIKc5wxUT53UGfLI8Mzxkt/8YFRaVR+sA59KjbJX46A6e4fkrm5PJ6L75nvkTtkL+XkCMQVqsCO/2tVEKFwEgd0UNohs8EceibemJBoGpskeAY+mFkUhzC9MO1WYXGKRvLaWFxBu7aI0NsXXaXVAl2o7U1YYPZzsB3pmP/tc6x1+N17wDd63EVdzjGblrc1i8dAN0GVk68gCd+8B386LuPYv6VF1BGHxOVMmrlEmoVThJO2AKKhZyHWgYikZQMHcvmpxuyIhQiMCZvHnpQqskMaVIOghF2mh7kAOmgRu7Vd/eysbj45jkNi+CmK1oSxDmMnsNzHEkMJlpTApD5nPRLstPw7pnsxclNfBqIJfJ8yBIDgAxsM5UluT4GZLgCV2OOFo2bRhnPDKOwloZABV8s4hqZtOb6YCwYyoxHWZx9Kh6VIgQpFJklQTGftwUiT01RITNZYlkheEkMkKFxCfnKGIrVCdMPK2UHxxrK1BVLZaBEEHRtVgkWX0DiM8W9DqAjEPp5RymdaXsGfpb4sjUoealf5/j3bmVeO02tnxckz5RdvgN0ZxnoXtvhBxj0uhj0WmhsrOLkc8/iie9+Cz/+3rfx6nPPoLO+hmIOKBfyqFRKqNWqqNerqFZLqJZLmggMq4qcQAULHwmIZF0Mv0zzynto6YDjtEvT3Ud5AGSEPQE2In5bsNFEDE8YoTGJbDJXYWeS/XN2GKDo2csEQASGZH4ehiUCuwGnss2Zigp+tqCw/LuK/IVdltSQZhjALL3PQnRLDNiJpvKnJ2/i5DnpnTUSFjNEN/EsGm5YQwUDRrv7AaJcCFLgzVk0mvYkEBulqdgWAooBYZOxtyP7taQKgbFkv5fIVqkVVpRVLperCpUVMhMwyRprDOerKEhLZNgdoEgwtMSNLXvD4bPlpzJeO/88I0nY1zbEX+OrttMHdwPO3IB3eXQZ3cJuusVTXuOp/rwvS0aPHejNvOo/x0fZienZFPMpwcxju4n15ZNYePE5nHj2acy/9CJWFhawsriIpaUFrK4uY31jFa1mU+FXIQ/UaxWM1eoolQoCNIIeQbFSraBCRlAuo1opCxhLnDBihibCJwxMGURTtO2cLDuXtTlIq/OQWWSFep4ztkgiRhYwMoNRnWrM0z9twhYy4anCWzueffu/U0rh1od0Bpoeb2FxoJaANQOIBkCWHQ1rTs/D5gA6AiND6bB+hELpquGwly9hezEcw2Ljd9Gz5vyXMUhnwx7+GpDnFWLrIYFxyAgW0lNTVKGcYxFZq+qZpe9ZlpeMkBqiNFWFplzY8siXyha28ycZomeeCY7FGhM51BSrKJcqKLk9p6TnVYFiNbXfOOtOvUSu5cbFSRaASIbww+zQFCABlWF0yVZ1jHr4IgS3aCXLNtNxs9W0zA36vUwRYpxg6k2MF42e7lDW5nQm/NBniXR25N5T4XR3WuxKQtCM7JXYFPf40Zyh7HQpbNXdHs7TtTgNubRaB8vY4uBROD36ULxLEiL4aWbBz8KksBJw0nWVJexSKG9QLG+i1Wih1VhHq7mO1voGVpaXsLQ4j1defB6Pff97ePaZpzTX6/UK6pWS+AKBkHpTvVrG1PiYAFGAVykrw8iftWoNtXpNrDBXyCtMIhDyYAoxpRUyKWBZUMGGsydjWQ5e/rv0OE46v76a2H7/TIN35pdoSTG3IpSyWMobV/l18YJ+z+baosf3MbZqiJC5hiKqMTlSAV/n7RM1IW8S6FMWOaSrMiTOymPm2XDqZmGwC44Zk7P9jYClkDvj/U2HXDCqjGk58Nv1S2ZdYxE0vdLOMSxGxgg94ZOcVVhDnO0qWcEi1gJyOdpumEQpCSzlRyxx4TMmyOw1fYj6N9miMs70JTLBU5HeydcX5E+kjkh26N5EfUxeSPoVfcSrZjmcBNG6KzyhsbC7pOICooxEAe7M7ofG7OE19WheCmb6ZcHJxNqMZpKM84BLVrZeJ5Ngzk7QCAqS7PMZUrz0tmRucwJSfrBdjikgyPp8NBh55K1XjZTmum6lAZriehpkpEidPQWtrBktKbN+jEBijPwRxE8mSzKvkycEqNlTMlfalmYvRve7mZ1MaUI00YyYhZVG1e2h02ri+aeexF/+xX/A3/zt32F1aQlHj1yGX7/9o7j0kosEjPMnXsGPH/shnnzix+i0G6hXK6b7VcnwaKmooF6voV4fQ3WMoDeGGgc4EyLFAkpFMkQyOw4s6uVkFta2SOwuGGmMb2VQfeDrXtl0pTfO8xAWijob5O8cllk2FYkA3hB5DBNUCu3MJ47rfMK4qPsdCQLsJlieOGWLEbL7BfbETcJQ/c4JajSZHGQctlKKYP40W6SC+5gh10JVB0YZty1stsUiS0/SFg423NN+fLYo2OvMW2nLSvYYZN6G3/Y/htwWmpMTGiB4Rawf2yDUiKZdh5A3tMAwRBA7pPxBbyIZon3nyBQrNTFBZpwZHgskK2MoVWpikYwY6F0sEVQZJjPBInD1RYaZHQGMe2SU+PFxQkaoexn2IrcaCS8VW+txu092DB2GOq4Dn97GfHSZVSlZb4JmZCav7kUKKlsXPI/ctMxh4lamVoWtkW3HeHtL1rY7UGryCUQyK+HIZzUgHf7SHPEazoCjbKGQL+VejpXQTB+42eE/2iU4GOTItY8QLhhIcjpDEDw8MbL3b5DDs888gz+94/P4y7/6KyzNL+DWm96P/+V//gxuvvVWFIsFrC8t4Pg99+Df//mf4Yc/eEyDpVzMo1IqoFYuoFYpigVOjI1hYmIcY2N1TE9MYGpiDJNjdUyO1VCvlfWaUiGHUiGPvMDOBhnBrsDHSkV3hMWU80EoLYwLjmtnrnqn1zeBSptwQgzX9iKxkXTctYUiq4cJICNjq0Olhtq4QzZH3NPmOpnVvNpZRPgebCnCSwMVZx9+jyIs1h2KyRZtqQS8PsUylQmJvdcXa0UUEebFhdDQsDNWGJ31IuohZ4e6nu5TTMa0vS6FY/5mQDf6ZVhhQGfXxZhjLMBRC6zTcesKQ2av13HzNrPbHAdkhkXkihVlmcUQ+S29sKzfacRW5QrBskIGSXbI55jWKL2xSD2R7JAskdlnAmMRGPBvPDeetM9Efn5PG4fJnMkec+o4aSDQ+aXMEOqRi5GlY8HCtIKP1vrFxclywU3Xdcu4/XSlNi8YyOJV8gYO7kOyXXLcjHiehE4amJuBJj3jWH1do/LrkABdcl2yFyhY5ihkbgWh8d78mSlFYvUDv11ED9tF3ESbxHatLamQV2iZp2k1X8Jzzz6Hz9/xeXzhL/8K86dO4Zabb8a//tf/Gh/+5V+WjYHHe+rJJ/GVr3wF//CNf8Tzzz2PkydPYnV5Qb49mmh5bwlkddfxxsoljFWLGK+XMVGvYnJ8DHMzkwLDsXoVE2M1jNVoqjXNr1wpiunJp0V7By0XeVpfbPLJZydLQ98aCVDrS7igodjwMuEufh+8MQ+zyQ1LBKSVA5oOsY77RLbXGSuKb2OOqS6alDwFQPrtkR6p0Cu9l5F8CDaRAIQQ32EmMx008QKYE1AMbS8ocEryE1Ig0mNgNppxTK+T+SHjc8VsTNlbsNV0nlreg3PZwZuqhMJfO1b4GyODnCUhvB6mZTKi0Ast8aK/y/TktDYqeNwVIBqfk17I0j3ZcAqMFphgKUsvtG+zAxE0yQgZIhdLNWOT1JYJlmSNZJkEwVxRJvG+inS52DJ0Nb0zTUboc8bEzk5A/3Nyb4PR2clu/bUD0ImyZ7qrbUK4LV7rIGVnRa8Qy2E29y9LsCw5rQxDG9XyEuKZWT5D97DrNPrB/Y9xbeJNUvo8dC10LAJWB+ibL2vQoQu/jX6HZl4z/bLek2VSnY6VTrVpUm23FYJ2mk20Wi2ZWVuttpINLT1ur6fx1whnHuVSCWPjYxibnMZqo4O77rkPd9/3NSwtLuOWW27C//q//2/4IIFubEKgyrKsxYVFvPzSy1hYWMTK6ioWFk7i1MlXMX/qJE6+egI/+fFP8PjjT2B9bU0TnJneolcpEKgY5tZqltwYq5QxUS1jrF7G2HhN7G9MzM++x/ybIXKZ4a8nPhgCy4gr8LOlUzK7EijB4ixEjiseKqCW40xzgwDHMDhbW/DQdSwLa+9loRKZogGhKbTpkm8ZWdlYogzNb67nQq2Vuv8tGwfob54tpn0kADBdjSOMdGjJjLPI/BoYG+zrv84cmbWNRE52rBH4CnbxkvMKLsfz4QKZCpGZee7lhFnlJD5XLKZMgyR3xRmmQ2LCljxvAvr17Hqy7poucOOPBpJkpK652nIke41JDJ588TVE4a0M5yaJkCUWi0UlV8gK6THMFUwbDKBjM9R8bRYH33UVxqfnlGHnvGBVEKOY3ICB7CbykZn8m5AsHW7ZC7Q94LlamBCdWB63wcgtqPWohsUV19qKbwOoAdp6T49Lko4WmfeNlyef34vQA/B9EoDVCD0KyQZM+vbSJupi+p2lViwn4k8BGQ2oLaC3AfT4ehao8/EWeh2rZIjXWfUCH+s56HXQa7fQbRHw2mh36NxvCwTbrRbabf7eRkfHs1pSvpYTmRpJo5/HqwtLeOXEPJqtNg4cOIAb3vs+XHrZ5ZjZsxcT0zOYmp7FxPQ0JsYnUZmYwqBY1urcbTPJ0cDJEydx55e/hC/8xRfwxE+fQrVSwdVHjuCaa45qFT45P49XT81jYZ6Z30WsLS/qtZzYJYJgKY9q1RIbfC19fwTD8WoF4/UqarUSqpWSfmcoPE6LjECxinKZq7wBHUNg/l7wllXKQCo0psWCCQ6biLqF9MZ5KZdATYTd9tRQXacvdkk4M+L3I5pmGaG1nXK+FIkNb05goaJBblKq5f92qHbzcoaluVBnuq8hItd8I34G+GFxsSHM87FoQR5Bnxtb+dfib8YbvK9NhMpOJoJTpN1XImZPs8NhfbaPy/fNJ0Zt0/bcjuO6mAkwxl4VpItV95HvdfUtAiwG63aaSEjr2PQ6Gt/kcSyTrDahAmdrUmGhvxYhfgCyb9kEzSKjZ/PakG3PXIgjH/inOHjhJdKrueCRkbKsz4DOV6GAgETEzWBCBt6Sv27H51JgiiyLayFJhGfCdYozWWDNMCU9aaRlT8IAAzm3YoBxA8mfubKQURFc6E3r6eJGnSezNQSZdrtp4CTgMqc8ayBVv9lpIOfgxtcJ1FRexSymU3eJ5/Z6/V02Ar5nOzGfGsTboIrmldZU0z+Di6iq5/Rl0pifgyLB0mtVCXDBAvlTJUzNlmo619tdtHsDdHt9AR07giT2AmXPrDaUxezTMwS9GYxPTWNiZg8mpmcFgry6Dz7wAP78L/4SP3riSUxPjuOTv/2b+Bf/7X+HfYcOYnl1FYvLq1hcWcXC4hJOnTiFEydexfz8POZPncDLL7+El154EfML8wJ2hqlkg+VCDpUStb0CpqfHsWdmChXWsbL6AAPpegyFx8fr+jlWr2F8vIZxgiETI9WK2CvD41KeoDpAMVZ/98NZksQSHZoTzkLDZsIJE+J7ApLyyBlEWf88Z5peyZGuqcY2LakbHrMAihDMXfNK8ho2UZkUsHPILt1R5pYmLyL3FOussZ/YJ8T9gWGudg0qqRPWwWOiEeRjdPHzuISY8Duf+hngTXZkC6eCszjTQe359jPV4rPhrBYGaYZeTeLXiNAbSRCVIyqp1BO4CX6SRcKSOQN6Hhn88u9eM81ndtUphw1MC+j1acAuYmJyCrP79mPy0KXY957rMTYxq9dQN45qGgtdEwCyKxClIFkIiWgum4pIc4mjYBPhXfbvWfo0miUdoVakvdKo3DirAnGOROuCwQ9BBiMW1Gmr5U9SgE69gI53Z0hkX+yuwVZAuS5rFg2IInSMLho6jky67p/ykIV2jHy/g/yApVdG4n3tylgY0kwuB3OI8n1OYDeAmt/MtCmyDdkw3JphbCOrHYXIap1hTQfxLKTXiSa1q7QskAmyNpbhb6+n73ab4NcRG2y3O/Z7u42m2CH/bqxU40yWjCLy5TqKtUnUxsaVXX311Vfx+BM/xanFZYWnH7jlJtz28d/Auy67HLWxCdSnplGuj6OPIlqdHlYaDaytrmF1eQkvvvQiHvzqV3Hnl7+M5579mV03br5jQSJmZ6bwoVtvxgdvvgm1ShXLi4v6pkWGofL62grWN9ZUc6r7xxU+N0CFWiEzwlWGykXMuGY4PlYXIySLLJeKAkMV6LtBmmA4VHom/ZCeM96PVLaPUNYYm133BJZ8qtgaZCwmgCutB05DzVTDjsmcSsIGdkZv1MXFf7cz8VZcMSYC6JSITP11xpbSkN7IQ7Bbe1CHiKRJksn03nRRe+xjUnpnkB7/2Fw0DPytBtqy6u5+iMRZjM/oOMNF1jPtAdZphtl0U7cSeoeaFJzJ1jh+E52RrE+NF3iNzK7CkLdQqWNiahZ7Dh7G/vMuwNS+/ahN7UO+Mi2tTvBu9FzjXFlXu578ICkwpehnnzjxMCVcjH+nRjTC6xQqEqQMrAQcyoIZk1L2qNVUONfrkroyFPQuGz0+z8HMO2EwPGMhu0RRMiR25tBzLGQks+l3jVUJqLiakF1xffZCdr43z8cbSruG4q782G5PC5GnqiXQWokMdTBdF+kjriXxQktbstS3gCpChggTdHVs5bFUuYXRBpZpCtwfcM+XjUy7yelKz89imcMIA0JXsueqO4n3LDOtKQfaI9VCSYX8HCwdA0NaUNjzjeDYJZNt6d8EwybBsdvXc4Kx6hrzWiOH6sQkphj6zsyhVJ/A9P6DOHL0Wlx6xVWoTc6hN6AQbB679WYLD/z9V3HHHXfgoa//g/RHmVudwR658jL8q3/1P+DXPvbrmJyYVsjeaDawsbaG1ZUVhcOrK8tYXV7B8vIiVlaWsHDyJF548XksLS5aprffQ6exhl63qUlIlmeewIrAcHKCPsGaM8O6s0HrSKLQWjWv7FZiSRPeH4XFHi4ZALo3jvPDdbCOh3D6PImFJGIUZ2wKu2x6KGGkOuCC7pPKvtx7kt1nQ5FZNFuQPOMWbfXEsyghq1SmwObamGim2TKSHnfRdUbn4pUiAj/XJLXQpX3n9Jk8POWciQQIGbnVCDMhY9eKkQbnFue3iAYJiM/3DvLQmNAFAAAgAElEQVQ2lto2zjS3CDpdH6tuPvYUU9KogfpbL886YMvQ0sTO84kGCpVaDflyFbX6FKb37cP03kOoTU5bltb752mG+Z4rvJ9q69UdWGrAYmPxBwMqNkQUTfROGmxt4ysEtSMyoJwYVRddAkkYIjsM9agfGfNS2Y1rT5wwFClz7Q3key1NQk4+sq9oJySGRXOse6X0b7l+zGhYICVONDT3LDldJtjxfjK1bOMo4No750YWLFuHKduCN49w/1N4iHgsCd6sH3WI8rzSCLOzVS9Vp93bZKX3ruVY2t4oVIbpCtTSkMLAjPfCWzPFg6HphOQ5EgI5Z/AVn5qEP9GFhrAnGPBZyB3anoGZ631t7zWnBYahBe9RH51+Ds3eABudLpo9oJ0rYs955+OWD/0Srn3vTajP7MeAWS8r2kKr08Y/PvwQPvvZz+G+e46j0WggVyjovnLhuOGGY/jMn3wat330doyPT9oV4WfNlmv5ucaCtnDqFL79rW/j+Z/9DAcPHMTY2BjW1ldVGfLcs8/gm488gqefeUrXmayuohC3oN9VJleryA9IPXCiksdUtaDSOYbDTJbQR6jXsfMIWSETJsoUO1h5EpFMPaxfAsaEEdliKJ3LtWHeSz4uDarHVvW28FkZnCdKRrRBwyRbFHhJIh1gq2qsmQ5mnlnWMFErK1sQFQX4N6MSa9hKT28svNbDLxFOGArKeGvJC5Mz7VGChlXWlJVJJxCIYbkHUHKOWmGZnMKFd6PdkwMgnBDUalWCmLPjsKUWwUzlimLfJVVw0Hicq00izwoNNj7wa8VKDdlPyhVvkVVDoVJTtpYNCqJbS8EGkvGKDAfL9fqeA9XVaaCxcAIrp15Gr7mGPsOGvoV06tslzOOKTzTvYKAusURy9vPifTE9iRdWdDFc8uosa2ESwbQkdiQ6KV0kCqeNhqdAECFFuN1Vs+m+o5DquMIEbORDvMxmcn3FVW8ypdEjtAxuFRFoar7MCtIx/7LM1TA4nh8th8K4GouurZ7DyoDLriE+x3mGJuT/VtbRwwNBZoRWyeNum4gg2s2nLGgPKwoBI2ufCN0wjLgGds4GnW2rMaaH74k2yHs+yKE7yKPDLiGlKmpTs5g9cBgHLnwXLnzXezC3/xDy5VoqMiGnMPmhhx/GZz93B+695z5sNFpiMmy/y0mcAt1HMTYx4UvSKF/JXvUcVpaX8c2HHsFzP/sZjhy5CgfPOw8bzSbWNtbwox8+hr/9//4G3/3uo0oGcRxZRxJjHTZhfdLmcyjnTSvkZBIQVssYr9dQLTOBUpZVhoDHEJnaIG00ZIrMNFfLfB3DY1poyM5soUw0QYKb+wo5CtRNhuDom+OYYG9RgOFJptuL+zwTe6tnhxOxR0w/5Iyk+CPjb7UZlEgbinwYPXX0HPnYaMHQoLJKBtXX5osCOkZOZi6zJqJ8LjOe0jXJ2Mi8G019Uw+mBLKx0fT70MDq2roWxosuuQTv/8DN2LPvAPLFHGrVcTFbZkBVgyuLiIGXfHdMLogxs1vLWFLt4Z/GaIYQ3xuCect/h2KvnIn85FZA1xmoKaq0gsYSXvnxd/H8kz9EoddAsd/CoMP6SVLPHDreNcK6uVr8W1Dmi8zHmizyeQE9cbPlltJKbiujZUz8JlM41oU2LqC/u6Aa4aB1rPb+ZxEPOFNJ7AISNIe3hMuKpNFWR2CamussPNXHt7DVNAVfkRUKsJjbN9VzzcQMxOFOz0zGJK1l63qyA71Dcbjw/dRTSTiQOjQVjVQXx11gj1Akzs/CVVuluQKrUwdDdbFrKxlTFlcLkT8e7vzQSLLvEczSrRHmTytYiU+xqlW0OjaFuQPnYf8FF2PP4YswNrNXviYrueIgcv9lLicLzMMPPYTPfu7zuOdeBzoyPmltOdxww/X4zJ/8MW677SOYmBhLX7tJComEVB7ra+v49iP/FY9++9tqhsni9aWVFSyvrCj58dSTP8XJUyfQbTPLbU1A1Ucuk0UPrYjtnfr9PMrlkkzRTEatryxb1MDEiewzJSVFaIoWoymXUS8XMFEpYrxmAChdsFJRdYkYo7rKWAUJG3eW6ROTTcKoGcuSpNxKMwyNzyemj5PQkCPBoGGnaMDTGEJIMkIyJP+dIJqx/usY0m7d40aJQz3ZjaeRtBBUWp0+2t0+2p0eGuzLR52320WLum6nJ5bOhAEXro3GBhobTckSzWYHzU4LGw1zBGy02lqwDhw8Dxe/6xL80od/CR/84K2YnJ0zQPewOalEiYke+/Jao2gXxqztVuiyBjA+KWLyJDiQ9TUmWZXNjK7TNaBjlmTQXsXCs0/g1Wd+jNbKSaC1jiI6KPJGsXOQWEBXyN/tWiPCpETGVxqeYYR+UXcWGqjhAN+MGwCb8GlhqU7Aw9Ps/p/G8eICmLDofMezNSlouKM7SVWlbvk0Y+RrlTOqYLlmcox0S8Y8qs6t3vstydn48h3GzzDvJuzMPFn2SdkpzTQrhQN+skkHDd8rQCzLy4PM/W4hBAVda0BpZULGyrK6XKrFKHslTxJlGsvQCRy1IHmtqZfw0B6iHm1qLW6mzDz1F9U0mjO9rFCh4o72KoqlKurjk5ia24va1IzKfnK5UhofJNk+u8XU/B5+6BF89rN34J57j6PRpI5WtAUvn8P1N16Hz3zmj3H7bf8MExN1E7yTmzmq+5o4z8n27NPP4Aff/z5Onjql91hdX8Pq6grW1zbQbDbQaKxL52s2m+jIc9iSLNKhzusRiBYAaqj9HGZmpnHRhRdgfX0NP3vmKdl3xAAHA+yZncX5h89TqM3H6WPstpqKbgJEuXjTFyiGR19hpSyLjP2sg0kS6oX0G9YqBVTLOVSKOYVupnkZ4MXKL+2XoOWGXYsKzMqiemGhhtfy9s2iwXFiLey7aLfIstpoMfHELDwBSxIEVNp34UUXCcy+98PHcGp+CQ1l5XtKUK3Tpymvp2u2HS6SUEiq8JT2I0Z07pdjfER2NjU9qUz9Je++FL/6zz6Cm26+Geeffz7q9Xp6rr5gB+BFIiXIheN1onnHXiPmebSBHYtkZExCTrKwNRWXYhgNha7N/mBgjRq7KAw66DVXsbF0AqsnXsTaqZexvjSPzsaaPc6J6073WPlMjLdUvN0wm1xZzWrI96OJyhtkbIlMUD+1YtkkTiM6X8WS6gXTESyFHeifxuS+HLhB0R6PKUNWls/3zdaRCQG9mNV0MtLzrLTlXj17ey+38eaGVqNozib7PK6JKNQzmYDtxXPURyjYik15baOfu3X8tb+TkYmVRWgiAdp6iiVGV503hW06yb0IW+2XWGpjYZRqEtlKXEXXbOPjHStUvF2wekTXRKw0xzeRcVc6O1YQ6AwMObGiJtQbZrIYPGo9nQHb5Ms4DnIGdA8R6Bi63ntcoSuPpw1ZcgS6Y/iTBOjGdDtH4C1uZyJNkZk2NhpYWlrCRqMhsJGZmqDWaWNjfQNra2vYWPes7fo6NtbXBYTNRkNMpdmgDaeR+BKp2e3duwfra6t4+aWXdP0ZXlHfO3jggECwWq3q+ARaAkKz1UODmeswcxNgN9bR2Ngwm5I38lTixc28BL5xMsFKHmO1gmWO3TdYVUeZCvizSh9hqaLxRP2bWndHSSTqYgN0+2RXzKKnQMZ/s008Qa3ZNIalb2doDVa6FEp4//veh3/2kY9gcWkFf/4Xf4Hvff9HNiaVwLJxy/FMgqLF1xVXedq8Tx+Z7li9junpKeydndU12sekwOwMxicnccstt+C9738/KrUxa/7pLfANJyLU9jud9lMwzPDoqaDi3IyOHTNZDU/ttSZ127jjr4mh3Dcf0nOyGl271x8wNKa+puyi+7/63Ra6qwtYevVFrJx6FZ3GCvrNdW1iEhOYTnllYSRqOuuwOhCFUGnpUqTROZm5WvIkQmxNEUsnH+FtxreTiItJmVTWi5S5IBlWJbE4qifkniegWhgT72O7KxlwDvcpc1bnYmuEDgoXac2TQG8CvgFdaBtuSvXGio77nmHz9kXyYNHZ7aK0iqX5b9NJVOju5VzMJCnbpL0JrCMt2/BYBspbeROsuJcBAc3rDFk+w1CTfcfoIOdrpH2EN0xhdUarDAd/pjtvmFgTkpXcppR5SQP0a54qnnYPCQr/+NAj+Nxn78C9992PjQbNxOal4kuk0X3mj/Cx2z6KiQlWawylaNK39feNLiexKJr+aJJDZKmpzZmZuinQabZaWFlawksvviiwUw5V1qSu2qSrC4ySbH002Ea91dY1pDbH6yuzc42dW2yM23yT6pYsQBzPql5pEOQMDAmqZJYEXQIzLTcMrV958SVVu6htVjGParmAcXaWGRtDjdlhWmTG6gqFOZ8IXmSmPMdWu6usOH+nN5Lv2W51TC8n0+rQm8aoy+da1K1yER30Mbd3D/7wX/73+PCtH8ZLr7yCf/8fvoC///o/OOO3ZJ0WIl/TbeG2rCtBf7xeVxZ77+w0Dh04iH3792Lv3Cwmxyd0zQho3U4PF1x0IT74oQ9h3+HDaXsvZZodoJR2tqSJy+3JvbecstViDH25Z3FoKYxp706R8KemJusRoOv3e7YfMldaOok99FOmqNfB2sJJrJx4CWvzL2Pt5MtorMyjubakwvB+p6lsFrNfvEGkxpyQ/NCcsElWJjZniV5cSa4nZo8H6N73LL0CUY84Mgk85kwGe2RZwpqhTG3obcEUPeyjOB1Obe8kIde5NIw0PS7bhnvxtLp1Ddw0jtxHJdXAQ1qBD9th1+ui7FXv6ECR3mr62E7btuWjCMsNVawDRDROjOwTQ8qiNUoUeLGVjvUZsxY4zrJGXP0J9ZcGGZ1mjQFuiyJDo8nvRSZBMlQ0rOvpVFWuGluVbCWWW9BrVU27ZakakxECOoauCdD1pdVe70B3+223Y2JiamRkj6zmeit/b8+wG/3zJTs0CD8XyzDb2FlaWMBTTzyOhYV5S4a4gZiLHv15Eebx3lNTYzNL6V+qIbbraO8S2Uy6CGzfDiZztOOZOwzCbhINBQhAXBn5nBdefAlPPPk0Tp1c1rWgR5Dg2CK7bBOwuEtaX5mLIA5KDCTacUgqWZoS2qi7OyWnhIUkrg0Rr419+2bxh//yX+Kf/PIv44UXXsS/+7M/U52zFp68tYePhYADnNolWefM1Dj2zs3h4P79OHDAwI2JGSursjEg65C3Z5rbO4dbP/xhnH/JJYnmHQ1R9V6J5Orn6cxNf3f5yFWYIYaf6u3WNcfviC2POkZsMpTWjA8xugGvZlw7955IZ8MA7Y01PPnY9/Czxx/D2sIrArq1+VexvHhCXTE2NhrKmnBiT09PS++YnJxUi5+x8XHTJphWjgyUsji898zu0QTq7mnVFFoIqDbY/MDuzZHALnHdJpUEVStyTE20AVysIFAXWQ8J3RjMLJCYGHUv3/VJLbd92z4OSIY1nU4vGXCmR/hOWUyZE+QA9eKampnB3J69mJmbw9TUpFbi2tgYKhOTqE7MyEzLXaMKFWNWBDSBFT8/ASspQvaOHwpRvWWQe+xs0mRakI8kYbKrWxYWkmkwyvwDF+Lv2z6+BUPO0rpsv7kMC5M30GUB/m5A9xA+99nPp0Cnxc+A7obrj+HTn/kj3Hbb7ZicmDTQcka/JbfTsV2H9POJmtVE/NSHj4FvsfTC/Dx++vjjWFxYsAypPG0BXgbSUfgvn5yXIiXZMpcWIpIiOGoP2i4ZlW3nqNDOE1c8Hid+uhBYlQZf32h10WwN0Gi0pPkxxCbTXF1dxRr/vbaOdQn+DTRbDK8ZojYVqlIftxIpQbWJ+9FVRyzZIgKOMZZtWWRHbZ2lVG3VHX/ogx/Ex26/HadOnsQX/uMX1NhBSRK/8JQ6SFpmZmYVju6fm8Ohg/swO8tSwfHE0xYNJywczSvLykWE53jg0EF88EMfxqELLvCSrViPuFBwJzsmGoxUbf2V+i5MCLORnvxUPiXGaCSaIh5QHUwqa2XXhH5/IC0vfVtbhZDroblwEt9/+Ot4/unH0W8so7m6iM4aTZzzWFlrYnWtg3WmlknbaeRlxqpQUAeLqckpgcDszIyyamR8vFj8SZpeKAxQZQkPjS/0dFH07FH4NBe03NBaLc3LRXyjCEqKTnYV7Ms8VrbFnsDKv+PvHCQSaXtAp8udACm0WgkXB6StyPY6c2CH0GwGSNu1yvQ5ToTxiUnsO7Af551/IQ6dfwEOn7cP+/fMYnJuFvXZfajNHcL4zD5lBLVZTABWQkDC7zKiSCWZ4FFyk4qxW4pY2wyXXf+8FdBlXxSjK0OctjpmEkGMPCh7iWddxeiaTQuNAuiuI9AxGXFbErrues6bqOk2ql4EChhgYf4UnnzicSzOn1KUocRa2P9da4yjJGvAiD6UuPTlOrBaZ9u31sZOhOOUSrhAKhx2c3yUkhkFob8gzZTapj9R1sdx2VYIvb6+ru+1tQ2sEQjX1rHGqhM+ttHUteS4llanmmd6Vp0RcQOdvHvLvOyKGjExfGpiApe+611oNxv4yU9+pPCdWeLx8XHMzkxjbs8cDuw/gEOHDmJ2dg51Nd00h4EV3ptUEFUj0VZKCaYCo0HgwHmHccsHb8XBw+enaVThEMexFMAMbO1+x0eBbvgVAdLx13Srx9EjyzDsOR+fRwQ6FuP20F1ZxFM/eBSnXn4OvcYKuhvryA3aKt6WENzsYk0CsOkRy0tLWFha8gwV09NWW1pknzPG+JOTmJiawtTMLGamJrBnehzT1CjqbLdSRaMzwPLqOlbWNtBYW/PVrI1mq4ONDgGNKfO+6SDan9P0FuoX/J1gSwG3lezu7oBIgOwCXcl0UZRs/j0lKLyyQcZPbypp3TVMgJffqmydEyhMUzQuV+uojI1hcryK6bEaZvfOYXLPQUycfxneffWNOO+CCyUqZ3dz3/22/uI8g2znoYfoo/s87r3vPulNxjbI6HK44bpj+JNP015yGyYmx1/zB9+SzfrROCkJcAQ6MjsGroou3I+VpvM3v72Bl1cPeP85AZMqeaLjTDsFOq+aIcBp31j3MYadIrLKNMDGV+BpVi+N7HrQGB2PSZR2W7aO9Y0GVplgUQXJqoHgxho2Vjew3mhgdXUDS2vrlmCwnL9rOFYsL62z18HEWB3n7d+HA/v3CtgOHjwgUkILjTqhSIggFlg9qoGdnbkaJQjw0vCTGjMj7wOHD+PmWwh0h03LfIO/tjBj2DmT0KV4GOkMXh6CVAerr76AteUFNNdW0F5ZQqe1hubaKtBZx6C1rhIiAhCPwhWGN4JeG2Z21tcb+rmysqIsGUVU0neyt1K5qFpFtvOemZ7C5PQkOoMcltc2sLy8jrWVVbMHqDSojY02mRYNyyxnGkiEDauFtdNxdHfPTvRpI3Cp5Q9XczaJZIugEsMXmidtcxnqEfxmQbkZSLknZ1mZMFoGyiXfb4E7MJWKKkhn80A1FcwzzO+iWCqilauiN34Qlx77AC676hrU6+MALRjbdEB+g8fAWX+7JPIEFNalQBeMzmwTArrrCXSfxm1MRrxOQDdKPgPofvrET7Bw8pQ5BmTnMG0rNJvRbiABcprXbgGyX43RMXy1pgopozMACKOu1VMnx4nmj254D4YYUy9sWFnfZ9Zzqedn6l3VMl0WL2OBlAnW1xpY21jHs88+j0e++W28cnLemF20oGe0JVzqo14u6frfcOxazM1Oq4sM2W7qerA2VQo13aKkoDnpr2dAR3YawbQK7cXozsNNt9wqZncujfvNQBcrgEqQGCa2fMf1LgbtBvrNNTRXV9HeWEZr+RTajXXLWDWaGtzqlabuHtbySBmjRkNUnIC3urqOhZV1mTw3lhfQbtLnZJ0K2HGjzTQ6gZNxvzZT5rpiaeVofKi2PVqZfUMX7ZtJxhVNH7lPJnc+8q6l8jkR1AqqhVRzSLV4ttdQm6C4yvIW03H4bfpDdFKw0jwrQ5N+6OJpfsCqEavF7RRqKO19F9597ftx8WVXoFIjU+Gqtp0ecdax5w17g1FmxbHwcMLojss5T0anxAWTEdcdw2f++I9x++0EOsu6vpav0Qh8KJgdUKM7hZ8+/hP12FO+lPqcjyXbjyB9RRLChmXK50IWmNihxsJXkz4idPVC5MTvOApaIcRH9jGUgXhe/Az10MDNRXfX/6Qlap/atOltVOmoo24hj5Mn53Hn3ffhv377O/IJCujc+sWIBb0OLrjgPHzsIx/Buy+5yPyzGtP0yLJwPnFfmaMqdEEP+/S4MzoCnV0iay9PMCbQfeDmW7D/0DkGdF7Tv8UYC3oamyB7TxNlm6hdsabVNvztNdaxTtPm6goaayvoNNfRaXDH8w30GOZ22+iL+TEBMVCxLxMZ7fVVNDdWsby4hqWVVaw32XHDNI+KQMd6SXFjDnUYZedaZ2JMgiSbeGiXdJblWJaSAGd1dd7e2UVw6zbh7aS9oiBWXdlq/H9JokPlbNGYwDTO2DqPrJRGTQ4UtoBiIXxhfBYXHb0ZV9x4K2YPHFSm1cKjtwfQGe+wqUqmIcOwh66yl5wFoNsRHIeA7oRt7u1AtxWj01zO5mJcTQqgU5KLSSmVOKY1wXo8arM92zsKdHaeMmENdwj2cRhqeyRY4j1lH5ZhP930RhXpgUjyOVoygtIKNbx7HngQ9x5/UHYUjUGWn6ldfkGy1JVXvAcf/9jt2Ds7Y40yZCMxwIoQO3ywUQlvyQ2/2l7+yNA1Ce+dJRPo3n/Tzdh38NCbErpuNx5yg6FGVmm+K73fTvCV9Yo+alHA7lt9q1bSVjpaTsT8uDvVOsFvQeDX3FhHs7EuBkeAHHQ7MigTKHrMdvYIgAMxQq4uZZa85XrGh8i5ucuQCQzpvg8KCdLWz8OZSKskYCJDX+4it7IYhh/K5fq0tAysiqCjhXcYE3vsQeKahbd8lqheKKHPLFe/rxIhMrryxBwuvf5WXHz0RrU60le2e8lroSxvkdeYcLAd0I2Grq8fo9vp8iQa3eM/walTBDrvVOzG68QDmPUCbpGkidZNMtcqWZXpEO0NWEeBblNzzMgIJxlDh75snat/mMRY66qS2ktFS8fEeJ755CrWsT1fl1fWcfyrf497jj+oigdq3xzTKtfMDdQl+vLLL8XHP3Yb9sxMy18qW0uUT/q1iMqMKOgc1ujMsqXuzsGIFdbmpc299wM3Ye8BAt25s8DnBgP5+JOTijxGkoEacaxbzXHanNBAxNohK+2r5pYsqlajJPTYUbfdEqNjiLuxtor26hK668to85vMr9tO0vodOsvbLeQ7bZmTVSYmI6Ttcj7wLrKmlxjAhh5CjZDWFZ1GKDBu28jTQSzMS3dlV0de39g5Eg/ytanZYrRqZzWIm+cK7K5QUo1IP19BrlL3InjLgJXqU7jwqhtx4eVHURsfdwvAO4zu3vveRKBbOIUnH38c8ydf1UJmkgQHsel0wp/EK7dlYOPNG63cTkBHaUZdodMOHtYpJC3OHwY62inS/HSW7cU7Zv+21e/KnwS/yMxXq2u2IJcbzjCRd899D+D+r35dtaosmAc77BKQuh0l1a54z6X4+K/djj2z00o2mPvOzo//tQoe96XJTO99+UR53UakFKyxzQhdeT0PHT4PN77/JuzZf/DcBrr4sAF4hEF1hIoqn35abpEsUk57oxLI6qlcY1B2xoRNsShetO6GtD5+M8Sln2iDJTTNJjZWlnHypZ9h9dSr6Lc3UNSKZ35pMqnwoxGIrCVNDzlqdtEJ1t3/AjD/1orIPQ90DOPfiWVA984UEzUIUMVGemOt1tV7buVL6LPleK6CfG0S1Ul24h3onFmWVKhO4IIj1+Piy65WgbPCEFkYzp2V7WwRxHOT0fWwuDCPp554QnthJF1MdM+HfYpZYEqARnM/UyUToasDXdoQNTalHqGDGVOjsTQDwtH3GtXp4h4N6YepjTB4n49jr9/mfMgXsbHR0n4hD37tH9CSAblovd7UbVk1QLj80nfhE7/5G5ibmTLpRfYpN9YnHYmjvjRM8a4Xert3zZctQtcAurl9B86pcZ9hdFraErd7XOxsq78AwazFKrkpyauzUOlZXB0k05ojz7ZOHQmjDC9k3vX+Z+2lRXzrGw/g1ed+ivFSH5XiwGs46VQvouibZShLlKH6o51BBLNJ7ajVzBLuArA1MTN7d1qDvhB/oybPGnparxYyygJ6+TJQqqFUn0Z5fEpgusGmkAuLQKmOC668HhddcQ3Gxsjo/Jpu55E7W6jzJhx3E9B5MuJzd/wp7j1ulRESrL3xppIRn6aP7udLRuz0UTm2lhcN6E6eeEVsP+oG9LpMR43scRI7cSasjP1XVd+scNVb5nt2NZIR6XEyWwDscJLbgdyml+hwvkhnjNqp2MT9V4tYXdvA3fc9gAe+9nUl92RQ58iXO8Cik8vf82789m/8OuZmyOi6XsdqY19mfcfrJAkT0JCclN3tZHtG/t09iQxdb3z/B/CWALpRQNtsy8zuDungMLTOZG6TuLD/28NeCg4MQW2XJh9wtqGkLCzf/Op9mH/hCUxVBiihbd2JeS0JVn1nb6o/NJqZeJVkdM4MtXi/BBHdMZ4IxvZAZFi1OXLcZaermhzeHbWPgsJWbuBbHptGbWJGjI6mzuXlFaA8jsNX3KDQlfWLSbH7mwA8b/Rb7gR09x2/HxvNhlk6MkD3evjotv+cNp6WFxfw5E8JdK8q7LSW7hoYlpEMfW7Uvz002b2CQrXOAXDmLEgiA1s5hwd+JrMR77NV2Kr5tp0BLI7oTTC2kBD1DCU+C0Usr63jnuMP4IGvfkOaN21QXHFJxAqDgYz6VxDoPv5rCdAF+PMcosA/6hGUkc0mIuxfCdAl2WL1hfTQ9X03aQ+HcymSGWF0I9AdO23FzyEhNZLfw0CX3ulMuBa77SSAk9w9BzqlM3Xx2iun8K0H78Gp5x7HZLGHIjeXYciQ496gdNazoaf3tbNUkQatbCDJUpT2nLZ1gQMAACAASURBVAuwUcia2QnedJno5WW3ThlZDzHsdlKT8TI1aRdeC8xXFivqcMqJQ11xo9lBrjqFQ1e8FxdccQy1scnh7NobjTxv8PudDtCp4aP3hyOjez18dFt/TBdeBsDy0gKeCqBT80kDOo3a2AdW42BkcfYJbfjj+lxsBZB0QbaEVwJSXjsdqdtNCYlt7smuIOdIk21ElNpRXFsLoFtdx1eO34/7CXS0aLGpg7eKL8hLlzOg+41fw57ZKTG6vF8P0+cMA+y9LEmxGeh8tzX66KJWlWw9l1cz1Bvf94G3AtBl70YEqf4zGFjylLBKO8gPrYrZf7gJx1+naxlkjr+rKsSofmdtHo8+eDdOPvtjTBR6KLOvrdg0zYm8mJZ1HapzzJxXSreH1z4BXVII72ahALvETyUveKbm0k5YzNF7xhkboEE5J+Oz6nVZ9sPTGpvFoas+gAuvvAE1tgffSeR+g4HobL/d7kBn9pI3FugGWFlcsIacJ15VZt18kMbbYz/ZkUTo0KXKhpZRtSDmk2wunuksHcXlo+xwG+nitAAuM9fS/ms+SEd2KuVCskSgYzLia183RkenAOUeNralQyCfx5WXBdBNI9en88GA34AuwmOCnfXl02MJqYgJwtm4DdC99/2YOfcYnQtTyQXdjhzHB4wnZjp7ZvFwSD9Inzt0VP9HwuwDL9neZ2UJ3/rq3Vh4/ieYLnUVuhLiuskemt3EAmJdfNPzUu/WobbUYQ6184haPctSmTUlTBFRKhz7hJo1xQBVZTuKhMzsqh3mvfbW9rEYoNPLAeOzOHzNLbjo6htRGTcT7NtAnrNrm1xJ99FlNDoLXVMfHafQdceuFaOjYXh84rWXgG0N4MHo+lhZWsTTTz6FkyctdGVJojZ0ySQFtkxExKLsjCXGVTYBMcTmNLh8Bd+s9aRwFWVlZ7jyWGQ8cuAIl2PviVwBiytruPs4s67fQJPNcdlQgkDH5/R7KBWAKy+7FJ/8zV/HntkZOSQozYSDbhjovO59m9B1FOiYMDzvvPNw/Xvfdy4CXVYcCFzf5S7Y/mmOHpnnpjrm8KqYAb8stwugy3aIbq0s49Gv34v1V57GbJWha1OsSZuKqBe+GYpTbST9XSn+DNCpW0j44WRHiVAjyscERUa/vTuINblMnedhgI1AXOfvbaC0aS5LYQZ9NNmbuj6L84/eiguvvl72EsHkDoP+DMf6Of303YCOGfVsMkJA95lPKxlxdoFuCc889ZSyruaVpAHcgG63r+xzgsVlAW8I6KJiIOFGqXyy2/vE4zudU8rmsued2TpA5vgClpbXEkbHMZkrbAN0v/XrarnEzdmtR2OwOtex1U3Gd0A7DaBjNRETGYcOGdBN7913bml02VpXn/abQGokgPWdJ7e+fVvNaydO6aqW/Gb6WlYfaa0u4Hv/eBzNk89irsot7TakkxFH+n3rt6/qhAAt+ZdCIM62bpJyZ+Dog1q+Pt8MOlvha5YgY22WeWVjxJL1JtMeAl1VaWgTD+/dpx3MtXsTNR/23e8J6C44egsuPHI9qsq6vj2sJafD6Kx7iW0ozGuWanQfOYtAN8DK8iKeFdCdlNHXWoSltajGuj1c2wn8knDVuE+AXAJOEbZug2rb6XWnA7hxfZNyLH8PLboxuSRcO9Advx/H6aPjRlz0frK6Qt5XmtsHuPKy9+BTv/Vx7JubxaBHDdzA03or+kbZkfzwBN/wsmDLmkrAHCAD6A4eOoTrb3iftiI8p5IRm4EuvVOnseZlLrn9mgDdVi92XPM+yH4dhvW71topfOfr92LlxScwVewh328rK9ofUA8guTPfT4imJhRb40w+zkoIk2HihlnIqS6s7o+zyWaeOhVUD/IqL2N9bKFge0lWqzV1/W03N9BYOYFBv2GirnrrEeSK3OvJHOUEOgq/9RlccPRmXHRlAF3Uuf7i07pNjE5tmh7B5z73eRw/fj8arbR7CSfW9dcxdP1jfDTTYfh0mc/uz4vQdaDNtJ99OoDOttYMe8jpgozGtRfsS5vbCui8mezoMc8kIbHTc7c8V9/LVyu0A93i8iq+cvwBHP/aN7TpTb5QkVYsDx3LwAh0l78HnyTQzXJHe9PolHrwXpD2Xt7XLUBwRKOzBd4WLrOLktHlcfDgQVx34/swc64xuu1rXXcfTmf8jBGhLmn7kqF0rbV5fPurd2H5+ccxU+7Zngt+A2TFk6DMi0vlzgr+aWqm8Mqe+n11Oo3t04qq/yM7U7dedinhXpLcZq1kRf/sTsLOsuoQXOReDNbYnr3kuCfAyy88gxeffgy91qr1M/P2TdwdiVsAylWeYx+9AQoTc7hIjO46Nd+0bHDa8fSMr9db6gUhe9jCZf3oHsHn7nCgazTNRa8JAlx33VFtjvPRj6at1F+Pj2traQp0K8tL+NnTT6u4v8c9h1WravWqo+CxWbgZ/ksimSQ7sBmzG6YGaVPP4ZV/m08nac8mxo6g6HpckhxRIBS6oJuQ8wUsLq/JR2dAN9AuboItQ2qU88CRKy7Dp37rN7B3bgaDPquSfMtRPiWMzQlNt3OLxrfxKfTemfXb2rDnceDQIRy7/sa3OdCNDInAvdTEmQND1289eBdWnv8RZissmGeYoZ1mPCHQtdVDfytaM85BTlnOA4fOR7k+oY1w2dmXFhBlnViTKs+dbwnIUJg99rWzkZXzdLi5SIttodg5tik9h9+r3BxofR4FUnyBGk2XZIvcqMe2emSheLsLFKf24aJjt+KiI9drx6xdB+/rMbPPmWMMAx0bQhLo7rjjT43RNRoqq7MkAJSM+LT60b3+QGeRhZ0PkxE/e+YZLJ4i0Fm7cnWtJrPT1pBZmEoMSv7HbYAuoxGP6nSj93w3RnfarDISD5nEj8LHBGxsn9YE6L5Kw7DZS/ipVNLY66GUB6668nJ86hO/qf0fCPjqx+jHJ9AZsAXAeVfnpGtlgoCZDgimD1L+2X/wEK677kZM79l3TmXicm8ooxsBulgLfUsO0eX2GrOud2Hxme9jpuxZsmQ1s5YyTBiwC3GhWJF2x+3cJqdsu7VipW4NAjpdNLgrkjqxWiulQZdAZp1h2UggdoBXzSK1PmagtKu6tePWvpvkjAN6jazDQ2hytqlzzne1grKulZkDuOT6D+Piq5iMCB/dL37Y6lPDt6MzBjsKdNzkxTpdsHsHge6oA92ZdhjeGdlj8XR1VpvjCOjmT1kzCVU2BNANJ6/ErYZu14gyFWFcJuk1lOX3Uxsq3dolG3VaQJcBOYOZ1MOaBTq2Ul9YWsVX7nWNTqGr7aGsscwmuENAR0Znm31Ht5JgaUlywgTsTOuSUOzN9J8wPDG6Ag4cJKO7AdNz7wCdrRiZggnvgyqga60u4psPfBnzT31H9pLoomAb+FqrdtvNxzxCJHbcXIRCbKVSE33usCur9o+IOkVaQqj3Wf8wmYAtsEz8UOrHyk191FU49m+wZgXKxHoVhraG1IbR3NDbt2mkabiXQ3nmAN51w4dx8RH66CZia/FzhnOd3RPxtl4eqqdAx9D1Ae1m9cYCnY2w1SzQqeW4JbK0B4gDVhp+Wsvw7b5GPXVDrCfzotcd6BIS5SxrC6BTyJ4vYnFpFXfd+wCOP/j3aofGhJqGLnU6bQCUw1UMXT/xm9i3ZxZ9JSNMhBzKMgendaBj+Vl6ZWIj7AzQUUrK5Q3orrsRU3v2ZhX7szv0TuPobxKjs+xOyujiNwLdAh4+/iWcevI7YnQSSX0XeoU9soxYUiB2qudNbHOvCfZL9yKLCEr4mFpDa0cm0/uix5eMwP5lm25zg2xjd9Zw1Vc6dmoNnxiZnraQY+2rlaFRe2LoKkZ33YdwwZHrlHV9u/Sii2toNh1bQIaB7n4HOtsch5f9mBid2Utiu8PTGK+n+ZQ05FxdWsRzweio93q2XvuSZCodAkIi9LRJvzWjSxtSxibp6WbpGlFDZWVZiripMj9lUnrdDh8vczrpr94aPcl8ktGt4S4yOgc6atMR4pphGDhy5WX4nU/8FvbumVG3ZNvUKBOqmmoXUOde/mzS0J+bZXQOdAxdj113gzY63/kDneatfJ2e9iYBHfNWVirPryyja68tCuhO/vRRzDIZETvOe1bV9oQ0968NVBNio9hada8i4+oFrdulTWrMLSx9T/tQZrYLFDhqJyOj5RaOMLPLcgd2hbBdnOTq1y/so8/Q1QzLbBbAyojKtDG6C668FlUmI1To/Mb3zX+dxsYZHyb8iLyKWwFd0tIHAxyTRhdAd7YMwwNkgY7ShM6RGXhZlmz8JPs0+Cc25hlwsgXYuWQxBPDbMLr4s46ZiWO2Cll3zbrqVGz8W4jtrdGisIiMbnkVdxLoHvh7ZV0JdHyZunX3+0no+jufdKDTplabGxCoCiksM+w7lzC6NHRVk7zkA1oyYv/Bg+8AXXpVtge6FoHuvr/DiScexXTRahPN22aApt0OvfxGugMHkBITA3AXcRss4oGWNtd+EbSCWBE3XeI26Mx2EtqEsUUmFgyYotdYgaJGKlxY364Bm3dyV7KctdJmy/jeQIyOQHfRlcdQZegq4/HbJevqAraXvaVAd4eSEQxdh4Hu2BsAdBa6PvfM06bReYdrSiDJ9oFDQJfhSj6Ho72Sjd0o90oU+5TzZT14weiyS4X+NsyadER/3W5Ji+S5ApzwnhrQ2TGYEHCgu+c47nvAQldjdAF0nCMDXHXlFfidT/2mfHQMXaX/ZEJ20+dit640GWH55Pgc1qRWX2p5RWDMvQN0w/RgZ0b30H1/i1d+8iimCpb65n0kOTJ9zuolbdzZjTZss2xost2w7zcRwEfPm0zBfqNs6wfLwFnrJrux2m/S9/o01hdnrh0GbCcl8cWCQlerxuij0e6hPL0fF1//IVxw+VExOquw+MXvRZdlNjFhDegexh2ylxwfATomIwzoLOt6thidlYA99/TTWCLQRa2rNFbbSziaSsb2hAmYjdg9guElov2IlHem/rnTSkJswakHnhZNrVkRF1nmk8mIO+85jnud0dFeIn1OjG4Y6PbumVWrtMTX6sBrHy0FOsNiY3WjQOcURHLSO0C36YbZ/o6pMpf+ptD1/i/jxOOPYqrYUYLAHNtsMcPdwT0B4AtLQq8ZJObJ1kwjkRM8bhyNxD0KzQZVGtz03Kk7q63U6jbrjNB6BNjGw9lGneEwV9djnb+BIt+TPr7S9D5cdO2tOHz5NajWJ5JNWLYYr79wfxolNLTq/ONDD+GOO+7A/fffj2ajmbBl3rNrr/XQ9fbNWdczYTlbX8hgZs7o6KM7dVIeTKusofRgRCaqHFQxEZ06Mh/GxYxMKGt1jrsB1W4MbbfXb/m5dL7+/r7xdKqkcdibveTL99yH++7/muQUAzp3C6jtP+0lZHS/pWQEuw5H6JokV9w3Z+cQHSmHgY6zx/a/YKMN9yNwF7CDh3Dtsesx+Y5GFxcvmjfzJgwD3SP334WTT34HkwXzrkUJFw2+tlOvhbEKZSkqu9dOGptv1BWVe6aPe5ZWBfkEqNhoxFZ1rV+seHD3lUJlvdBDhITWscDfuplok0M3DPPhZqeP4uReXHzsVlxwJds0BdC9PewlWwHdww8/jM//6edxPxtvbjTS7iW5HK677jr80R/9kfZ15X6/2a8sCOwGGDsC3YCMbgnPP2v2EnoyOX6k52pcRZ+5yMCmLZcSsLXQYag7cHzW7cDqTM55q8+6Iwg6q+IinU0Z2Fg1oLvz7ntx3wNfU4KMQGftqExbLhWBq6+8Ev/8kwZ03LvFujCOJiMyGl14FIYYnREF2bE8UiKjO3DgEI4euw6Tc3veSUbYKrE10DHr+sgDd2HpmR9gssgqCGbHLDmg0DWpjDAAsZ3O7UaVuHqp1TM1A49uPfRlWEt2aOVg2n0iaaEuppYvKLlhYXGUhvneEznrQ6dsrMCSWqG1aYqdyxvKuu5X1vWiK69DbcJ8dG8PmDNSHNEc51yn3cYPfvgD/PVf/yfcd8+9ePnlV7TBOK8Jd4a/8cYb8Qd/8Af48Id/CeMTE5u0qtNmdSZPjXw5oxuw1nUJzz39lAFdtGhyuSI2Zg4TcbC6IfDxI2ezsFlQNwVlOI49E6DbjdoPHzv0sdTrGa+3vWoLWHCgu5eMzisjAujIZMsEuiMBdHPO6NiwNrWXbNLoQptLEhKplikN0xkd678PHjj4DtClN3V7oGuuzoOMbvHp72OSyQi62AVOBD2gpE6mwei8dY373KSv6cqHNcQyVPwTwUkFyJ5NC68cPXUEOPFMibK2JSK/up0u2t2uJ0Gs3TtXRYKbJSMGcttz53YWUE8evBBX3/pRvPua93n3Etvv/G3x5XM9ri93hGMh/Y8e+yEeffRRPPfc86o84T0aGx/Hu9/1btx88y247PLLUalWh8DijIAiQdetwY61rj975mksnDzp+5H6dp1uDtakVibWm0Vwb5NMM82QP7ZjnFvd29M5/9cUumYrFvyNY3RpD2LX6L58z7249/jOQPe7n/xt7Ns7hwG7l7g0lDBXi3Gcyaahq60o2WDZ5qHV/1NislrXo0ePeeh67oz8N81esj2jW8Qj99+JE08+inE0LXNKJuddFFiXKktHslOXJRisuDj60dkqm3iBtNVbhCne2kbZ2p5YRpdg5cxQ7FAlQuwunFJ6E3SpAxozZIZrwPIyZbSA9iCP+p5DuPSGX8b5V3AXsAk3Gr9NkhEJqbHrtr6+gqXFBYWO3DiI1Si0+cR9Yat5drrYt++Amim85n5W2wKdSSQba2t4/mfP4sQrr2g7Tpq9s4mFLNBZNt9KDkOviw67MWVT64lHDKP0brea1TOc+1sBYnqpUyYpcE00ut2B7vc+RaDbI6AzodqakaYfJyw2m4EuPSfbo9YKJxjq5nHgwAEcPRqh6xl+2LP49HMQ6Bbw8P134dRT38FEvm2ZVFo+2PQy7CMREoZnTp46hrCxGjOk7cv6QQDrqOOJ+6UcvIxyx8bDDElts+ukFx13O8vlwY2yi8VCsgWi7aRkTQXY1LBULKBYyKPZs6L+86++CYfec432dVU48XbJuvqcYw1pY30d86dOqo05S+44eer1GqrVqu4R9+7lPZ2amsbsnj2o1ure/GDzSOek2pEh7Qh0A7TbLZx4+SW89OKLaKyv2b4RbvVgjWfYiMToMlYTkzBs34ntQG4ThzwDq0j2mKfDFkcBL/ux7THLuloy4nSA7hPYv3dOta7mXrDEXGoUjpA8Bbrhxp8evrqObV6EPA7sP4hrjl7rGt1ZRK4zPPSbCHTRl36LZMQDd2H+qe9qzwhePmopZF3ay7VrTRMFYB0Dstie0NhCdIGI7sLZfSHcCST/Hdcwsjsr+WJHEwKWipP7A3Q6NCvnUa1UUKmUxEZs/2zW33atzjXHhgF0p+fUzbUwNofzr7kJh69we8nbqR+dh36tRkNbDC4tLaDV2lD4z+lTr9dRrdUyiaMCKtUaJqamMT4xiVK5/Nr22MjKYxmVwJLpxszW11dV1L+6soxmo4GuWHzbFkLf1Uvt1R3obE/3dBc5i9bSzc5HnCVnNOVOJ6yNA24Ctwx7TIHORcpgdEsBdF/dRqPL4ZojV+B3f8eAjsmIMB6HNpe+b6rFGchFdtXe3fbHjVJYMrqCGN011zB0nTuj63K2n/wmAF3m4jnbyWZdW2sL+Mbdf4vnvv8QaoMN28Bam9TYDl+8tuwdR/Zl5VppjWpRdX2ZTW+8xi/VFnLKrloXDepspvsVS0UBnUrC2CK93UGrxT54BVRrVbVzCnMyNTrphjov+uRsw5EWt5arzeDwVTfh8JXXqqjfSsDeHhodK0uaGxtYXFhwJtdCt9tRUoILxNh4HRUBne3TaxuHF1Grj2FyehrV2pgzYGMSpw0Io6iTJKEiDiOTJ4tsoaPuNCZVsEMN23A1+d1ooN1siP1xI3KZwLXDV5qFVYcPn41uXEr+dSaTdKvPNRoOb8cUEwBKXADpOdk+tXmVgH357ntxz/GvyvJkta7WTsySETkcvepK/O6nfhv79+7JMDoveIw9IxJQzTI6wZuBm+5RdOb2tmmDPPYxdL3mGCbeAbpdgG7VgO6Fxx5Grb+OEr1zrGslkLi1o1gqaaJIU2HpVhGoqu+ctUDnl7VNt04VKnPl27KfHFs2qfSV7nirjVWPOQdJ6nMW8rLzQwEVMj0+5pvkuCLoffAs+8VaWma42GH40JH34/Dl1OimfJPkM5kG58Jzt0YOY0h2eU2gT6zXGvTtRhNLC/NYXFxAu93UkwUo7ZZAixaSWr2ODkFE2+6x919BC8z4xBTGJib9OjucpE7tbS7KjjFr8hqbkKE9mTVJ5X1uS9I5sqNNu41Wq4lWo6mWUgTtVrslozN769nGOnYRpLr6omuT3aPcZINqjyriosVP93gqzMxUSiRh7KZL7wk0v/SJrcXZapjlk4qFghmGv/SV+3DP/QQ6zo2SbFMiE4OBal0JdL/3zz9pyQiGrn02uYjSsnQvFYtlYwvRcEnExQxW59dWvQYL2LefjO7ad4DO3Zbmd9uK0bGo//47cfKn9NG1UGTvOW0pSE+dfbFJJm0k7CVnhfzc6Lok5hWVEN1OJrR1/YI3na8lOHW71PO6AqmCBgM04JlZ5QQkuFknExPQmRQh4+MGwBxgKur3zS4InO1uDrmJOZx35AM4//JjqE8Q6Ea20TsXcGzHc4hFyBEtQpXgLj4Rs7k3mq/bzab2T11cnEeLe0P4ik/2RJDgdZucmvLQtavEAxcqSygxhK1jYmoKtVpN/z49Fnx6QLf542bQJGl66focdd12x1p5dQ382AK+sbFh4EfQazbR7TSHWF8Ya2KceGBgjSRcSlEZdWY8CENc/4soxKxR7uGMhcVBLlxzxv5c7uGYzH7AgrVpItDd7UCX45YA7hAlFBVzA1xz1ZX4/d/9lPnoBHS+pWFsKcD3FJEjQ2C9twxXiY0kTegYoCvkdaDbq9D1WkzOvhO6JnRgS6BbW5C9ZP6p76nDMLOltCWQGchHNxgY0OXI2rpiCGRuhTxboZd9ojCs7Utns527clrZ8kXqbGSCqUGUHYU59Mn8GMqqdoIAJ5BjdxILl4NNWn867hAWQGcRaqubQ2FiDw5ffRMuuPI61MXo3qpAFyGKhynZyRTCt4zZfU3+5cVFAV2r2XDrj/kbCXLMtpK9cQMctqcnMPKrTDnA7yebQ46NT2BicgLlcuUsA91WSB/Anup60ZOQzJ9jTIyPn6fVRFfj0dlfsyEmGJ+V9bSKImRst7JBtex3hmrs0rVkJbWiCYUDsGUE7DrG0p7ZOcw6VkfNbWzGzTGYV231wjKB7l7czdC101cT2iiMJGXgQh1At19tmhzo5KOzvnO23PHe+ybzYqxWK56hr5kLaaErK4UIdFdfcy2m3gG63TW6R47fhVNPfxezZSu0stChJ6Ajg1OFhJuFO+oUa+VapXJVN4RGXpmMNad8bwgxCFZSMGwhC7T2TVxVO+pTNlCGlVYHDhq+V6lU1HN77WbSMp07fmlDbbVwN98ew5dmZ4D8xB4lIy64gkA3nZSjnfNEbugEM5M+mFw8ntHOOFlbrQYW5xcEctS8EttGkiwiOyJrNqAjYwuPGu+hFi7VhOctMTE5iTozsCrl203bfK2Mbvu7ERqY3jnZos4Fdw/XpdtxoST4eWhOPTc0P4I92R/1PwKgJcysryKZk7E973Go4WNjkKG0jSWWWiUqgbOpMArbuWeTFGwZltyeQkH96Ah0XznOZISFruHmDKA7evUR/N4//wQIdEqu+ebxOnZSS+slRoqnPAnhQBd7Gw+tfyoFy2Pv/gO46uqjmJ5lZcS583UOJiPoo2MJ2KOYLtD31DOPnIeOXF2p63BQqNWORGPKb0VdaGplNPkyd5HPlxSWKhxSOGqsjns/lEpl3wzHqDePWatWZYEgm+NE5OBcWjiFxRPPo99uerfhvrY7pKpBVmcRSU4lYPmJvTj/6E248MrrLXQV599twp47g2G3Mwkg4/PIsMnklhYW0NhYT/rMcdERmAEGBC0yuoLYGoHOCGFOCSDbWtJsPbw3fJxm4iyr2x7wNgPybuc/+vho0iMBOs+y7gCJiQIjCV+LKqMEyiX8zC1ngGzL31I4b+DX1N8tIdK1NmAJcFndaIqxGUFUBfUWvGZBbphvp0X9xugeTDQ6sOU/m16I0QFHr74Sv0+NjkDHHo3q4hONMpzNidlZxQTR1ttnuEzrIbkLtdZNxdo07d2//x2g8/XIVYdtNLq1RTxy/E6rdc2RJRiTk3vbAa9QKun3TreHrthcEeVqXauXMqFkZOUKKuUxlKs1gRqKtlFOqcydvqwnHZMQPAv1mfPCZ95Wsx700Gg2sDR/EmvzLyLXaYj281vBg2pmrR5Q7KZLH93eZLvDupeA/WL56EzIJ8NephF4YQG0k1DrjI4yEZYZ4+MkbynRMz09jVqtrrAuVyygzB3XfLMc8e48GXQJ4+MToJk4mfRncaHYPrvrUUfsDRHGCg2SVKEcre8N0BJDUk2tja1IyhDkBHbM9DabaLaY6WUSJLLBZncRcCrstVJGy3fYplBZ4I+xZ9fPQ1d2L7nrHgEdLU9idAF0TALlBzh6TQbooqOLA13ymQZWgRStmFKgs8SGWJ2aqFqtK8Na2kv27tuPq665xhndubPIn4OMjh2G78Spn34HU3nL3jHLqoHD8NW7/WrzGmoKYmdVMah9h8+XTYFbFrLNujUPtJ24uHpyq0SGvlx1u9rjkxnWjlZXuua5+vJxffesWqLXbiHfbbCEX6shmxXzJzfm4fZuUVbWYgG1h67nX3EMYxMMXd969pJteZKXznERWFpe0q5ajXXuuetdnZNGCRZ2cZJT86Tv0RjdpDQ62jco8HOSkr2NCdRsCeTzCIbU68iwdw9fz5TDbf38Ub9anM+wvcQVMzV0yKZjho+ZsizXEaW4TQAAIABJREFUvIyzWXiY+PR6SnqR2WkxcA26zQ2a2vy3A6Jrg9y9TMxL4GeM2Mr0LdLh9VZDiygBI9DdR0bXs72IwW+z9HL8JkC3dwZQ6JoahiOxkmp19pcwsphy6H8JM7WHrXxs794DOPIO0MWg8CzPlj467zCsxpttOdW0kTS1AhbVsw+cX+BCsaxsTy5XRLk2hgPnXyDGRh2u1elpwLTabirutTDotNBtG5hFAbcZRl13823stDiqUsLaq3Ovr1zeuxUrBOC2cJZO17jDAE0mE8f34NCR9+H8y4961vV0M4ivz4T9eY+yrerl9ohuty3TLUFubW1VNb5kH5F0iW4gxES2zCJosSJCWWzZf4pYW1/HD3/4GH74g8dkLr3xvTdidmYmCeMYwhLoCIDRBPXn/Vxn8vo0fDVdLMmMOsAYbA0DXbAgA6FMNWjmgQQAs5qaN4qInngBflwMKA2QAYr5bWzI58exq9BYC7XZp+wcPaHLyoilFXxJQPeA5gDnDueM7FEBdFcfwe//7iewb+8soBpyA+Hh0DgD2SwFTjwPoRdGIkQwK8LB67Jn7wExuqmZPeeUbPMmMDqOBjMhxioxbBhexCP3/Z3sJdOljrVF8maYuhEUS7V4MfxkqArt54pCEaVKVWOa/+50vYusalcZcnZRkG/OOpDY+uwtoNRi3Vo4SQzO1NIOqCEphLAbz3Nl0Nof8DcbQPxPsztAboxA914cvuytCXQBCI5rGauzNTRYXV1Sadf62qrZejLlUWJx3vaIYDU5OYXZuTmMsRTOuzZzLjWbDTzyyDfxxS9+UZOYbZrYyYQVKOoqk8tJJ6XvTjWwb6rhOk2cbeZtW2Skdz3baP/lg2booJ708A3YrZW/bcnZ9WwvM70EQS7gzVYTzaaBIcFPUUq3i4XFJfzdnXfjHmp07S4o87DVv2ncA22Oc82VV+D3f+9T2jOC3YFM/8v0ZhSa++dLutKk89UEStt+NDoR5Yt5bRg1t3c/rjl6FJOz3DPi3Pk6B4FuAf/1/ju1CxgbbxYddNTJl5qH6zkGfkwIWKt16gTqQiL8sqaeNnSM5lObMNUh9pKwIC0Ftpw0O2vNbmI62Zz34IQBXugT7GdGXYI1uOY3YpumfH0OB9/CjC4BOqd2obCQuW2sr2J+nvWri+kmRNx60q8zW5PzejKRQD1udm6PQlOyuMS/r6apA7z88sv40pe+hPuO34+LLrwIH//1X8Mll1ziQV4fxXIRE+NMXtSt+amL9G/utMmC3vah62s/xzR7mlg4Mj3imOzQDmYc7z3KAh1VdXRa9PulxuaXX3kVf/XXX8Tf/t2X0Wx1kHegU+jqXbhpL/kXv/87UIfhQdcbHXiCIfkArj+ro491CZIsJ83QroX2N1b1iBEPdi/Zs3cfrjp6LSbesZekq0AMHfNcGwVmP7pvPngXFp7+HqYLLMNiGMTKCLORWNLO7Qe2z4ljmykHRryii4kpCsyiWsiRboTC5zG8oghuk8n8dsLJkZpCCbHRg9O9RdrchyUZ3krdGN2cKiPeqqFrMsaD0snC08XG2qrqV5dXlsxGojIT78Xn14ukulytYnZmDnNze1AfJ5OzJlVJMbhrmmQejz/xBP7zf/4iHnvsR7j5A+/Hr/zKr2B2dta61uaBSqWq8JU/rTnCuSBsZ8FoO0jb+TxHj7D9s7PPHH2VLS/KbivhYc1n+f388y/g3/5f/w5f+I9/hZY8jG6iF6ODdrA7duxq/B4Z3Ryzrmw9Zt2C+aU75qUklvyL+eRe5kjMOGGIq2CdhlkZsR9Hrr4G4+8AXQp0wbpM6TKGFUC3+PT3MJWnq55tmvLu97HnhN8oNtZVMkw7daVOdPM7eskPdwlTNYPzO9+i0Fqlm29cbm+bvckmLnafrc26WkCFgVIDI2/JCF91mXXN1edw6CqWgF2LMVVGnCsT9PR5RtZiwcWFbY6oyTHLStHcQhzLNFsVk00R7qk7PTu3KVy1ObOZAW1sbODhhx/BF7/4/6C5sY7bPvpR3HDjjahUywrZeG8IdKbVWQ3zuQV2W4FewNbpwVcCErveHtfPPEKJ6xDjNYYotYMXnn8Bd/zpn+L//rM/1+btslT5ws/sbbGYw/veewP+p//xD7FndkaZX4a/SspJjnA5xzO/ViWbGokjYNfPTC2wyEUub0B3zdF3GJ3dU2u8GXuvjgLdtx5k483vYTLfslQ2wUhA5MJnGCtdFE4K+fmchFprzTO6nxRpmvUkATffDYw3TV2DvRSGLE84KZ0ksk4GxjwPhcC+j2Vkvn4RgC4LYLT1NAhyp05hcWnRSrt8nRkGu7xKuxiqzszsQaVW95pj9/Ynrv7hyc8QbP7UPO655x7cc/fdOHTwID72sY/hkksuThw5zLyOjdWVrU1YvDPINyojuzUG7cTszhbzjGbndvykeZSza6seG+CF557D//lv/y3+/V/8B6ytbch6lQBjr4davYIP3/pB/Jt/83/g0MEDaDSsppchMHU/MzpbMwbqflHpQWnCyl695jw07h4zuxYx0bu698BBXC2gm90Vvt/IJ7yJGt02QLe2AALdEjsM017CFuoCHl7l2OrNsqGjWwkycWEaBllHz8tofFNlue3THWQtqE1bODFsJdCpbRN9ew50ZHXKijnrpD5BLx1ZXp8WE2W+bHMcY3TMukat61ut6aYzh15PJmCC3MLCghIIFsAY2Msf5p4utl+a27MXs3v2qbpB3ZkzxCbrNYuBHTDB0OvpJ5/Cf/kv/y9+8P0fKCnx3/zKP8EsQypn1jIRj4152d9b7Xq+/lM5VAUvYHCPnRdsDXp4+aWXcOeXvoRv/MM/YH19A+sbTfOa5miUz2FichzHjl6D3/v938Xh886Tg8GaY9B61THAa3a0sLVU5rYhrx8TH80mwa9lDQ48VCYDLJYKcjrQ3nLovPNx5ZGrMTY1vA/I638lzuyI5x7QrS7gW1+7CyvP/ABThZaoNDU6ZYYC3JIaUmpxafYrASctd24CVtRpXrpYCcVc9Jzs6hsan+0fISOk03dtlJ0AHXvkMd/hhmFngfLRhb1EProIXc/shrx5zzaQI3AzlFyYnxfQ0dFv1m7FqdYLUCCX194P1ONY7lOpjyUt6A0OU3NrYmxNGqYGOcypYP47jz6Kv/kvf4Pl5WX86j/9Vdxw4/Xy0fF1zMASTKnVMYTNfoWt4s27ZsPvvJuC95q5XqBboj87o9Pm6cayYtMfJot++P3vS6tj5VCj1UapXMPk1DSq5TLKlZLsPIcPH9KCQjN96Nq6b9weQNYVdtnuotex1lUCugYzvQ0xvy5BsGmVHvRLdtpdbR9w4UUX44ILLkGpavvJnitf5yDQLeLRv/8KVp97DDMla30toCLoeH8c3ndtgZg0erB0Rmx0nbRZV0fi2ADbpp/9n3/zWxCjk0mJrPPdrRLWYt2afdqE90wjs7wyJLMYDGj3rKj/vCM3QYbhSS/qP1fu9GmcBz9Ls2Hh6imC3MaGbwjk9tTIetMAPDGJPXv2YmpmFmXaepiBHl07Mu+p6yeZzXr+6ake1rLd+oMPPIivfOUrmNszh4/e9hFcfPHFepz3kkBXrwerS+HirQZ0O1yene9OAnSW9vQe134NA+iYle1hY30NP/zu9/DtRx/FRqOhTteXX3E1Lr3sci0avMecOPREjo2bBspNpQztPGnnt8puVDS6NQAk+MmHSoN9s4GNtXUBH2t6xyb///behL2S47oSvHh4WAtrAYVaWSySJVIUJZESLbFl2pbttns8Pf1bPaNuS6K6RXG1JIubuIoWSUlca0UBhR14eMDMuUvEjcjIfAkUqSrP1/g+soD3IjMjYzlx7j7NfnRYG5xk4B76uatAZ1gTuVaHUNf1jRd/Ruufvkdzo/Cj09xdEEcBWqo3Y6BjW4MojjgERXMEcsgYF8pRbsFOrWimjg58zbDYNfjyOMlykqnCXU83YXTCZgB0LEgHRgegO6TegQHdDzh7yd0HOs8vUtYroGO5MVTxhpCtnS1aXb5ON25co431DXEbUBcCKQFJ7K4AdnBqaYlm5+bZd1HuLozYfkrJJGWoxSVBgE431sEBK9H/+3//Eb322mv0ne8+Qf/wD/9Ac3PzIQ4Z7BG6OveE/z+FEbeABItF9dlF7MCA7hgA1ucECy89+yw987P/Rcurq7R05iz9H//nf+PKXBMT4yEaCMxsXC3bUA/AaMGqITeJUjLAz6oDLxZ597XeiuxL5INEYo0/R/heiwFLmtw9oEMsnR7ONnXiXrJCb7wMoPsdzbLDsJzqnGEYjromRuq1NjF8yiHcC3GuEtqgLiHqK8fsTgkFK3DFine4rzoK1e0hZImBTU3rsr9tE0sEBVui0Cfo/DhWsM/FgrsIAfvWD+h+ZC+xcodfYaxm/WQL+zSKFcN3FPg55McDHXH8JUDu1o2rtLG+xnHEZjXmMpCHQ5zufHZujhaXTgvIcXKFWMS7rVU0qtV1XBG33OvR22+/Tf/3P/8z3fr/Nut//s//QE8+KSIswBFGCXY+dkzh7hokjrrV7qQ9yytyA7Vg42CPvqI4gPusN7v26cf00//nR/TCSy/Txs4OPfLYN+mf/ut/owceuqyMDmxun/Vuo1wPBckUxtlnkQmCrlfZV74kaM5H0zVma+1O3vKrvPbuAB2f6E5p7QpYw73kt//6c9r84t9pdgTOjOK4y8pO87fTIjlY9JI9QifBsmFoaiY78lNroky05Aw7pAMAmzK4KAvLycY56lhERpUxsEeIB+J3BFeVPvJBHCD/2D6nhppcOEeXn/whXXrsSS5gLazFssl+ldOY39sWoQF0ZFvBfSRwsEO2tCFLy/L1a7S5vkKIrZTTHQYaccYeGRuj+fkFdggFo+tqBhneDupqEvKnHfFVrU/r6+v08ssv0zPPPMOREf/0T/8URFjORDw1pdESxmSOrfU6Yg/vdnMBupCjjkmCAJ3FGAHoDnZ36Q/vvUv/45//md565x2i0TF6+m//jr7/n/6S5830ngZ0iDzBHoJTN36HaGsp0OyNvU/pf+SD5Z4DOtR1fetXz9Hu9Y9oflSyJGCAzfWDN5ZFKbBxQsXXQ2V+IYRGSJsE7guw4Qf3sepg4jMkWSasOIoF6ct1UkFMiohJ3U8Buj4doE8sxIoiGALszOmL9PD3/54uIU3T1FRiBPnzbhVlc6zScTotGS0le8JToUxeWV6mG9eu0ub6KvX3YQCSg4OtqzTE1lS4jyAzxdTMHIcVGYgLpHqGePQ3tc2Ef69du8a6uldeeYUee+wx+vu//3uOtIi6usg86rOPHL0P9/YVBnTiB2p6OlheDeiGoV/dWKc3f/0r+sm//At98umnNHtqif7xv/5f9NDXHqHpmdkAYpJHb09SkrGzvOwd/C1irBh98mQHNuf39liVe3ePAt3z1L/1MS1MiCc3q0RRZ9W8wdUIYSJQmBDGK+jYJIMwLmSLENdtBUgJYNr3FtgvQIe8d64gCt8LaaDwmTgMw3UCJvoR6N2RHaXT5b+7Q0PUOyQamz9D9z/+NF1kh2GIWZyS4C6sCy+2Zo/XmgnAP4R23b51i65dvcIOwQA5S8IoooskxFxcXOI8Y6jrgPx+QWnNOhwBxTvhVh7oMDcffPAB/ehHP2LQ++EPf0jf+c53mHFgA4quDnogiX75j8wyjrYwzBtUgU5BDtPE4fQHPVq9cZ1e/vnP6YUXnqfba2v00COP0g//8b/QwtJpmpg4EdQAlhoKoOYTJ+B3AzuvIvD9/I863vce0G3cord+/Tz1rv+RTqKuMeBtCDniIC6aoQCipBTGkfAXVwiHAU2AjlkZQsdY7wb2FuP3xEorPnBStk1CZBCFwcVyWF8hTI5ruDLI4T+iLvR/qCUxhPQ3B/z33sEQDZ2Yp3OPfk+AbmbmLtd1NT2kuXLIO/L74N0RpL+6QtevXeEswciWofZoyUjS6XCFLvjILS0JyCHlj+k2xQCkmTNURD/axo2tc+YAlxYwOoiwADgYJmCFNVYHsLsbmU2O+35fznVSpUtTvYagSQG6AzrY36Uv/vgH+vmPf0xvvfUWq1aeevqv6PEnv0ejXGoS4XSSixERLkioYEAX9XKHzPoAdtbW9z1GzdzJsfbljMZR73JXga5ojNhcpTf+9ee0/un7NDMMHZ1sTuTrZ7ET5fKUVsPJEWyM/X04vbUEPsMVxfJ0QcnHNSMASh3UYZVaEGL+BmWPClc2T3D+QjVoqBuLuE7YEhMrK8K/YH+FKAuDyR78mSfn6Nw3vk+XHvtu8KO7p0KXNGQH47Z2e5WuX/mcyxNCR8fjBau2hj9MTk7R6TNnaHFpidkAA4uW1HNWJM2JJsvueKe9gKW/Hhvq1q1leu655zhMDAH/f/u3P6STJxe4H1NTJ5TV3Q22fNQt9mW1tzoT0YJud4YSZXd7g/79zTfp2WeeoU8++YSmZufo7/7xv9CFSw9wFM/4pIwZygdw+rLdXRofh44uGiBs/sCcAYJcVuCu6Ji/rDGL97lHgI41AhLrunmb/u0XP6arv3+DJg+2NCicaBce2ezAa5Y6eQlJgim544Y1LBWVw5h9oRiOWmGHAXSaCdUmFKzQQlqYAQbHPBP9ZONz3jmAJYCRE/prKnVcfSDpqeFe0pmapwuPPUX3P/YkAx2D472QeYNfRxM/9vc5p9zVK1/QrZvXuaqV1IIU3Sco6+SJKS5bh7hFsDqrOSAGJLFW5yd9KPt31DWq/ors6hNiL0QF8dmnn3KI2Mcff0xP/9XT9MTjT/DGw4YFqxPFeQuwa0NAvBcFo27Ti+SNj/LSbTpTul/kc/7pnH7zsE/rKzfp1X99iX758su0unKbLl1+iJ7+m7+l6bmTrD9GmJ7p5AB0SPoJJ2zL3oN1yt4N6mDKpQUmJqSIEbtqtRjnowzDn7ntvQF0UaVEO+ur9PL//BF98u6/0XhvnQELGYYhtkJHBvGJLUWadYQLSwPk8B0DnuSVw8nF9Qgs8xwAEuxPfeJMl8fqdjOpqwU/uKEIzVAtiAZmaLwr14wQawc/t3cg7iXnv/kUXfy6OQzfI0H9DOAi3m8C5K5eoZvXrwnIsfFGLNpD3S6dmJ2l02fPspVufHxS88na5oQrSWRfCo8aSufdDdqv4pLCm488jGmvR++8/TY9++yz7DT8N3/917S4uMjrAY6u8KtDaFP8qUGrNtgyEOjsJrlvWft3lZbHB4xyFyG29uj6F5/Qi8/+L46KgN3tye8/xemShpCzcUjikU23CTYHgxwzNpZiBOT4sNOEDfgbIIdx58QAWVTKUd/6bre/B4HuNv3q2f9BV//9DZqibQYsLGw7zzhbrf4n8a668TRNtTAXfK4iroZxGVkT0cw8zGPUBINdkKXNwU+sUSJbWb4uybVqIWAcuYFY1/4hDU+hrivSNEFHN3uEGqVf0TLQaA62Lmu6JTC5G9evcSgPi/jsnnPA7Hdmbp6Wzp2jBbgijI3HGH62wLKgb4OdBc9JDivRInnccX8N8ifMg2K1PVxOfvXLX9Lrr79Oly9fpr/4i7/gzcehYebVH2bbiJjMf+opqF1vHGoPZnlDh5ZtgPOOpzR/iEgyfCapZxbHA8GHc2eL/vj+e/Ti87+gj//0J5qamaWnf/h3dOHiJfaHhHvQBFJejaIcaEfy2PV6YuDRpKjhsBe0U+Mb8guO8lijxkdUw/xZBuCOR9Df4O4AHYORcxh2jG534zb95oWf0sof3uXEm2wgAKVWVsL8SqUnXs7q4W+GCSZhLn+cFSjhl2bjguRRE0/+LLoi8D8JszFdnWRgFcMFW7jY4sUVXjWPP8odHtDw9AJd+OYPuNwhFpvpAds60qYz2148yjFCrJEhNSxblJFTDtbVq19coZ1dUQmIy80hn9xz8/N0+tw5mltY5GgHhkBGNz0AuDuWBEEs2qo14G5H59VsfR4hTstvn2BKGRqizz77nH76kx/TjRs36K/++q/poYce4g04BVY3YdEScoVksimMpA5Sokes7Nf6DRzqSNhCOsI2jM90c9J0PXcj64uFfrEuVd6Rge6gR5u3V+mtV35Nr7zyb7R8a5nOX7yfnnr6b2h6Zp4zbQ+hFsfkJJfvRLwwZyjZ22Wgwzha6GRiPXePRzuIsVwgnplfZKW5geJetYTfPaCTadJlE3/b3VilV174Ka3+6V2a7eyrSkhcCSQNuhoP1AdOIiIkY4nXH0nGOHH0haFCw2QZ3OCqItlajf1pAWD2xZMsJ1LbFckEAIySgp2rMJmui0VXTlLN36FYMGJdL37rL+n+x75LkzMzLh/d0U9Ai609wn4KTSWqQ5nnIdH25ibduHaFrl25QpsbCO0SdgrxHQt9cXGBzpw7x3Grwwim10NdDneEF0Vdo3nMy1b0YJyxOYvNCKLucd5EwsTAPl57/TV6/rnnaGFhgX7wg7/kPktNCkkLxe4meshp3kgXHWIaYOuDzIcR+BJ2scqjOG12yh59To90RfZwIeca6qipyFBj+HC/RyvXv6BfvfA8vfe7d2l3v0ePPf4EPfqtJ1BWivZ29znAHqntuZZuB7WRe5ysAYadyNRc0lrNKixdkP3GOjuAJYrHh+gU25fREPW/gS5Z58K/I7zFqFdOvPn8M7T2yXs010VAMfLJGfsQHtUZlgHm0CSt68F72/RpTEKQTBNgpAIVT54sXg6JUlwEsHH5Q5RDRN0JLuIywuFN0AmCCW2s3aJ+f0+cl/F8NkagLlhHdINcHKdPw1OLdP+3n2ar68T0TMy20rTHK8RNNV85TRPUaYEW1kayz+5u79C1a1fo+pUrtLG+HtJxo9XY+BgtLizS2XNnaWZ2lh2BAY/CnsXAw4DG7C3qcFhINbG4ING16maLN7EmELdWb9+ml196id577z165JFH6Nvf/jZNT0utWHOTMEV6Kc5WWFV6tCajmaFQFeh0LALbag9bKYtsf50MviZB0FBEWbpSchPxrf2dHfr8o9/Tyy8+z9bW8ZkT9OR/+gEtnD5Pt9c2aWVljZZOLdGFCxf4UOCKeNDVbm6yiwksrPgveCMg4iLEhsshzjHe0NmpgQJ7Q95J3LWkm0d8ryPM/5fR9B5hdBHodtZu0avP/5SBDu4lcN8whmF57+ESglRBHKalYUq8QRk/u2w5hCuJiFr4DNbXERrSSlTQ+Y0MywT7/3DiAeyw0fE5Tr7l61dp+YuPqb+3JWKrAR2XUJTEAHBqZtF15hQ98MTTHBkxEbKXxGwd6YTpNjORMPIx3ZDKkFKll2xVrfoUghyEn4Q7iNh6yGl1rl+7RlevfE6b6+vsKC0+cmKFWzx1is6cOUczszPsP2ip6qOvnOtx1g95YkhzobHfcbH7DVAyOBxl8Zrn/udffEG/ePZZWl5eZl0dfOsActjAzEz0ph7omhiGRY3UbdG4dw3kSi0rCJm8WvqtMLJBwFABjTD2cj2Ofqw5qFR21tfo/ddeoVdf+Q2trK3S6fvO06NPfIcOhkbo8yuo8bFOj3/rW/S1h7/GjIzVOrw2tjktFoOdMjvvmxgOBg3qxyFi0RPQ2YEMDMGX1J1q9zLY3XNAh6D+157/Kd3++B2a6fZpCEVBdHGwhRUDy0AnEQsgaj2UKxweoZHxSeqOjFF3dIw63VFmadBJoIhvd3RCPkMBHE6fLqyE/4NfnNbZlPCYXS4ph993Ntdob+0mdfZ3VC8iLinCfITloHtIvNmdOUWXHv8reuCxJ2nSgE4NI4JFnlUYc8s3D8O6bhb/e4jcCq44oZ2lfDfFFopM9/bo5o0b9MVnn3GQvjhRy30BDOw+cuYMlxaERU1SV5nBRQww5lzsHUrjLlambN0HAzT3kGzx3wnQ2bWYN/Tn3XfeoZdeeoljYRH0f+rUIrtJIDAdm08yPmcMo4BPuSav0iRjKDYGKTPk2a/F7Lyt1B6xNZNBYBMjcsvggFm2hO9hb6xdv0avvfQivf+792j3cJ8uf+NROn3xEi3f3qDPv7hBUydm6Okf/IDOnTsrmYB1bDDXALvV1dXA7Fi0VeOErS0u8wm3LGeNhc4OY47SovnauFfB7t4BOt6kUhzntRcAdO+y6ArLIAYPpxjWApYJx/hxpIME+/c7wzQ5NUNnzl3g+q6d4VFOmY77wUOcfe/2UUx5j4tVS+ZUJA7cZkDo4XPUe0Xd1/2eOB9r6b1haDqQ5XhIyiSKKlYchvuH4tIC4NyD1dV0dJx4U3NyGQWrSJ7RUba6U0Jwm5pMcqlVEC0CiOXZk4f09nZodXWFfeUQ9WBFpiGKI6/b6TOnOQMJ+8gxgGhco+p+JJ5SdHj4CeUKXRI/SVtlTDJwqchLv2T5FWsAmxC1JhA1gTAxOBJf/tpl9qlDdhOIVJYslTMds3uR+llWBlmAuU70yjdsCnTt+Gh+D1GzKdCZtNFG7DOPFswJsIqtrjjhe3Tlow/olZdfok8/+ZhGT0zQ1594goYnTtCnV2/S2toWPfaNb9N3n3icJieRi04Qk8dGGTlY/9raGm1sbPA+s1hX1ntz7Y6YmII/O0A6pq5aYyUuFswOP/juOOPUbjTvrNU9CXQQXW//8W2aGe6pQ6/kMBMXEAEBUbUPMZuDrmxqapbO3XcfDQ2P0m5vnwuD7HIldElJ09/ZosPdLfY5sqB+ZjnISML3Zo4mCwHMcRi+RdgKkpDTAA1REJyyXSMjxOF4iBld4l6iaZo8m8mZTRPTkZIzyvrM4h/cN2Qc7MeMC2iOOqArK8t07coXdHtllVmpZFvGGE2zvga55EYnJkRXyYAt7E0yOYvYa6d4CYRD1IkaK2TTpAzlTlhc/kwTRQ3skN4dYU5b21t06dL9XAh7emaa1Q7Jjzohy+arMq8Kq3Osqh7oShuuzOrkdk6c5z9FNx2/8kaPenbIkox6GbCEgwNtZ5M+eONVeuu1V2j55k1aOHeeLn3963R7c4daabhMAAAgAElEQVSu3lihickZ+t73nqJLFy9wTDavJ/yreRs1nSrt7e4R3HjW19eYQBjYGdD5NzZ9HcZHQsWE2XHf7mEx9i4BnTISHUGxZMoiQOJNAB0Xx6Ed2UIuB5lkEVETO5xK9w9ob3+fRdThrlSQgu/Q3r5kBpbY/kPqHOzTSOeQRoKjMayqVnsCbSSRIJ9KCl5ieQXQqS4OjsgcIQF+Ocz56ACWWHd7+8RAd+YbT9GFh78t+eiUMSTqLbdqbGGUQIH745TnlYXEhhH5Yf0JB+nv09rt23QFoV3Ly8xeOaKjM0Qnpqc5ZhUlBdlHTt0VJB2TzIfo66u9TRdw2SYiKoD0pxXYNbifeF2bZwpg0HA1+dOf/sjzc/bcOTaqwH3CXEwSEdZFXRRhKtOb1YEc45Q3agRccpDpsMqCBlPwVR1dUEDEUpoBFCv9lZrEAnTDwVF9a/UGvfXL5+mD99+lrd19uv/rj9Hk/CkuYr29s0v3PfA1evyJ79LM1CR12HNARRLTC6vKgyWmgwMGu5VbKyzRQIc7ArbGHkWxfGgcAyksj3aWy84y/4gRa4BjdED7O2Nqba++O0CnL2kbowJ0Wtd1+lDqFfhShvBmE/FEruaAfvbuh9sIKr0LYNquE7DChAkYwGVEQFUKVsskaqJNp7cTC62IpbCsyhqBJVcMEv3DIdpH/juN2Oj1h6hzAkD3PTr3tW+xKC1MJ9v87kMvejoJl6/i0LMhc3+RzRHam6WLLW8ijhxy/Optunb1KtdglSD9IeqOdDllFCId5k8u0OgIDgPpk2Gapf6xbLLGI2P/1FpdI44GwC6AuH3kQcs+Y0OBgYe6h4T2+rnphmyD2ZyAqcLKeOPmDWapZ8+eYz2d34jp73FnBdCMnatkQimJYPwZT4WMkDdWRHC059jBkeYjrICo3ciPbcEXUMtC0UEHBZ4k4euNTz6kN3/5LH32yZ+oMzlDDzz6OO0cjrCnwNjICF3+5uP0wIOXaRTnNANdMrruT11fBwe0sbnJRgpIQWNjo7xefNSEjamJsd6hmBPe2nxyOb4C2GXvmW2PO/+zhhTfe0C3vkK/+cW/0M0PX6cpAB1M28Ow7ojDbioiyUlkdNo2TliBxlR4AkQUZFcStsoicF91C+p3ZmDj9TbJwmQ7CFr1qa86OvFXG+IMw52pBTr76PfpPBjd1HTw7fJcp06UDYzIRBR92wRbPGviPquu5vCA1tfW2E9udeUW9fZ6PCbDI112G0HYFKIeYG3WYIhUv+bRWMvmKRQmgChuJflabNI1ltetjHO8UVBoZ83NdGO6Hw8+ONQQA3v12lU6f/48nTt3jjemHWJoa2xEh9K+4gOAwwkDm3XmH5f6KQc7u6cdBLVgGMwyyt6MMRp463v665vEPhG8NZ8ipIvOMPX3dunDt1+l3732S1q+cZ0WLzxECxceoPXdAy4yfvb0Ej382OM0t3CSpRm7vjojWrPY3ht+lzvbXP0NxW/Mqdj66uNhbd/hM0vcCZ0dv4vzvfTP9HsrOy3uHORU7xjPr4h69xzQ7a4t0789+2O6+cFrNKWiK8DJgM5ODGEIcb+wVU6VobIgjW6rQp395UzvZsV1RL+GRZ/ntpNq9OLHYYIDR0hwaqcDSaOORachZrv7B1wF7Pw3vk8XHnmCGR0ovCjtA0dyhlLvJa9gEazAOlWKvAESHNAFUD844NKE1+EGc+MmJ9LklFLDw2yZXFw6xc6i8I63gkKpIaNg6Gh4rgGUgZWDq9YLtSrSpmDpWZwcbsJmLT7ZHvTpZ5/S8vJN9hEDmEsky3DwC7O1Yskl/aGFw8mU8pHolC2hpmszoDOdQRHoQvRICnLSF/5/4nOW9KnB9cSkHlaXENH2+gq99ZuX6I/vvc266EuPfIuGT8zT2s4+i5wPPfgAXXrwsqS7R7LYWAk2m6fIwmzPYP0gRBBgB8diWGMtH6DNQ2BuOjdgc9DtQZSVPIwhylyeZ+wuFD/XsT6q/90AI1fiBO7e9B4BOhT2wGAM0+76Mv3m2R/T8odv0PTQLocyCdAJc8NJbgvX3CUwQWYWt00kTo/yOTtEcvEcqwehxW84nEwyrCJ1URBuVNdvIMU+eawAhigpRgtxXRZGiCnb2T+g4amTdE51dJxK3RiDurCYHJuCRGoxTcRAE0tN1FTXiZDH4vCACxDfunmDVlZusd8cIj4gTqAS08mFBfGRgzc89JWqD/PWRls3ZkEVtylLhSWMMQKtwY6Bo1Zi0wMhKt5zlqdAn8rnelCp6B2qujlnZE2ThagXq8aGgHQus9fbo+Vbt2hzc4Pm5+bZRwzzPD0NCywqhkm2Gk74wCwerkbqWhQKoBvw6L/mII1NahZbs456w0bYowUwUyNZHdsbBGyl66R3ujohuu736OYXH9Nvf/MSXfnkY9YHX3joUdo57NJOnzid1UMPPUgLYHOB3lSouPHKxILPAf6qs8OagfsJomksKSevAGV/gYnrIkIbc+CGXlvWsj7Xp3uq60roa4N+Lwe6HCgLoiv397CVxrj1Yd2uoc6ZvS/iFwzo9jYAdD+hWx/9lmY6YCfiqOhPEp/91AbdwC92wE5OZXeIolDXEYwV69504fO9uaShoJZNoBTiga5MCl9zrjsOn5LP8J9YKGH9hXvJAifePHv5mzQ+OaUU3thcFNcSoHOiqlD+tH3e1sCYffe2t+nm8k3WyWHzo18jKEU4O8f1VlFMhj3ptaBQsOPaM8K/GseNwTMFXmJFK4unAZQ5/rKgj8ye4621PE/KUDlFvR4GMgSOBevhJiqKA86lBlcI8+wHAALUbJNZtIR8hkNMMnPgPzAd9q2EQQrsXmTboIs1SSCKvLqGRJEohxrrz0xXl/+t7Z0fXw5s1b/tqFTiU2B1Xo8pYusOffz+m/T2679my/rpC5do7vQF2gZx645yEemLF++jidEur1e20tYadCW8z8Y8kggtGH94yNmnYahA361YkZAPWat+v1jiTksJZfuxTjQvwQ88HVr/lAxNBZZ4l4DOREKd3ATobtGrz8Hq+hbNDO9IAL9uOtYJwChgBaY5/5wYDMBExMFVoEAmzos8+4nCGWPBJz28u9VyGQ6U7JkspsJ1gyML4MxySDSM1DVSpBf2Dc5Hd+IknX74O7T0wKPsvCwpP1IRVfd3eKfgQmK+bPJN0KFxgW73nQA7Mi7vsWgB0W1nW+qvjo52uUrX/Pwi+8vhJ9Sk1YG02hf6FBWtdbNhPC03nWOP8mvgu4mJxS9UO7g8ANrc+YWbLG6eNzMGxXdPmG3cLfwb3oGrtbl6u5hLbLJwCKoLRlw7UmQJIhZ0vhz6ZxZ4FXkBfmbh9zop/t02lGeDajSQ76tAKICYWWSTv1WP6MRd8YSp+v8FgIRYuXGb3n/jV/The29xKOJ9Dz5C3RPz1Bvq0tjECbpw3/20dGqRRuEyddjXIjoFpFNRmjXfWuTdJCEDvm5H3I9wsIDd4XMDMQ90JvZivC1xJ0ARY80Sk1XWc0Ym3QQVg101LUMD7CWGGzmE/GES9vRdYXQ89D7W1TO6FXYYXv3DWzTb3Y1WORURIcriBEIcKxZ8wr4crZWJksI3llTTQNEcYY3RhfKG6JWe/uJDp2HrHUQOqEGDyx2CwYxwuBlawJl8FzVzxqZp4cHH6dT9D9PI2ETIbFJHmj1zSQFBs6rwEhArsYjuAgQQ5ThD8I1rXGRaTloR2+bnT9LY2AQ7psJNIABGcPYV0GIW6xxYFF9DGU+xdZhY7f5NEEv6Y9dGicQ5E8ev9Uovxuqlft78SaBXGNOyeUPfsfmMTbPByoGNzWHExxgFYwehGCSQvAHgJ/HOvCk5+7QenkW2FzeSsbsAhAaCgVEU9HFIP+9YkL0bHzXZ9X7DshSCdU+HdOva5/Tub16iq59/TJOzi3Tm0mXqdyeJuuNchvLchftoCgH4hALwPdUxp+IgUwLvChNAT5JvsoMIEwiJNUd00dbGBt1aWeHvOVxSY2T9OFufwZy9bs9KG+TibukgbK+2s8PFetChDlt7CyqFew/olun1F56h1T8C6DBR4l4SdBeWb06Jkom0BhoJw3CKTz5xWCEqwIe/RY8jgf9i2RoKNSOMwss3aaYV9AkRF2Bxprfb6fXpYHyGTn/tu7R06REaA6MDkGhSy7iXo97CGGc+2fwuQYS0cCz1NSSivZ1dFllv3brJbAhuFbMz0zQzPc3K54ODWApPaK2I3ap5E2gyUTFAleZv41Aup3vz4WUGVUF36KAtOWQcAPI1KjoVdDMGpgE/M+IRXInc5yLmqsjElmcDlMhMcD9JyhqTn4bDz4w+7DgrrIpBxIEcNirWhjiKgwEa+AFsTFzTtFAOoFi3J7SsGiXgxPsgHjvdVQ56gY0wO5U+QqL49KP36f3Xf0Wb62t06sKDNHv6Au1Rlw/XxVOn6dSZszSCYtIHu9RBOc6hbiX0zK1C6Sf2AUIp9X1NjQJ5R0RfOfhhkV29vcZhYxIKJs7CIYpG1Ux8RGtlMWPaTUkXPFg28LciW4vjJJJdkRHfi0D3xkv/k27/6W2aHZaMIeL0qmmeQcU5zZKIpRKuJXo8G3CZrKh3wGnNVkddfJG1aRZiBUBRZETRl6uFKZMyZoiFBvEOAizEBokk6EdjxNe/R6cvfZ3GxuHTJawy+uml+qeccRjgySJLj1z0xfb6ztYOK+LX1lYZrOfmZmh6Zop1UGJZHeLIjcAY1TIs/VFGpa+au/laYfYm8dMzUWlnCCY9rNPHNC1g/12JAWtkbXKL4P9XYEieHXkACWOshYL8ARkOU10/so4E6Iz9i/EKOj8RyeqeY2vQmBo/1yeK9ezNROMKI5TXFeYobG5ve4N+/84b9Mnv3+XwrHMPfoNGpxdo71CKGSH9/fTsSQbokYMdrg52wMY0NZzV0CWvY5VxUEDXlF4YJzv8d3o9dkpGXjuIp3ktWO00/8OpoLI2JsomY+P0uSXRMwH9hoUUD6E03vnu6OgaRNfd9Zv0+ovP0NrH79I8GJ0VqGHnYE3bxFa46OTLy4AjGKQ6mBkbbFEL0HU5/tUWLlthfVUsrRrGYqzWj+ByiAwScWTZ2QT6OjNGqGCAWNfuFHR0T9Kp+7/G0QdKpaK+UGRQZVRyz+B+oszJTtIgETo9o2xs4tMUGTw2NtY5zvPkyTka7upBoGwicQr2YKTib9CnSQ+sM1ESrRgsouK5CnS6Ies13qkyPGN2ntUlDM+zuNyHz6ygwcrJ28YBjwMJb/GLO8a5IAnLTwA26O/FAmubXHR7ktZIUpDLd5zGX/Vc3BN8zo7mKRgyOmXAHGJy7XMHRiJRCrOEa9Pqjav0wbu/pZtXPmPfyMX7LlNnbIoOOyM0PTvDqotR1Q93D3fZNwDV6vJkAh7UeR1WVHgCdMBmf+jxdZ0O1zxG6ixYwU1E9fgjB67IQ2DHSO4KP04+X1VKkw2gB69ebNc4b+z0cBsg19pr5O93zwEdrK6vv/gzWgOj6+7xQBioceSDM0zY7/7E5oEKjA50HPo/dToeFhFURMNsYRvouEUY9oThAIt1UlQbAf1wGuYQMCTzPCAamVmkMw8/SYsX4b80LqCmivY6huQ/b2pzyNmAxUK2vb1Dn332Ka2u3qKlpSU6ffpUAG0W0bm/MWCdx6RGbAziLF8UlkkYZxtjf6IWgU4GtnjW5id0kbFl+lXF9IazOzuxvTGgIA5WFr5rk6s9/PuFDigbEyYXiz5LTLRUjTOxL4KifBb/Q1bt+JkBnu9b3s+kTX+Prn7yEX34u3doe2ODTt93P00tnqPD4VHO2oPwPmSmge4Y7zB82KMuV3aTbNj5PORM1w+2b2tszu83vONeX8LGcPCCtZkY69vZPc1YZG5gTazN9nA++U3X1LUN43nPia6bt+iNF39Gq4h1HZYyfAZ0XhkdQSE6Yor4GsUoiJsI4A8niNP1RTtiTDDJE2QnC6BDwVBAwvLpIm62T/uEmEPxaYLoipCw8dklOvfoXzDQYeGh78GimDA2eUhQ9js/OyuiLYClRgOwStR16HQ5iBpOnG+++SZ99NFH7EZw+fJD1B21mqsZ3iiDC+5MyhCCa4dAv4uUkHcN/XMnrXyjnnXBEisNVP1bBqYaY0MCixlI6pA3Ap100iyipm9TYPG+cB5sgrev9jkDPNukFfBzfnSmHzQ/PQG2yO44NVjCAuV7duOASBiMHBEEI6Dhezei6u4Ehri/s0mff/Q+ffqH37Pe7ez9D9HI1DwXUp8YH6d5xDGPjnK1PHGIlrBHyTNYsLrq6JYApAp00Q1FJhz6bEmiYO4+Bna2du2dbK+aGGtqpRxo64As70tpUVibCkiaZfyeA7qNZXoNxog/vFlhdGZEwMuIqIHxjoaKXN9iA8w6AdX12eDmYgpnK2bFXxzGcLJrfsngQIz6stDRHeLZEjexf0A0PrdE57/xPVo8/xBn6811c34T2VNKbML890yc4oWKZKAdVFKfZHHhjTfeoHfeeYdTiz/8yMNcKCZlD27DswgSjfYBRL2jCANXNFiUFlOJidk7+cXoF51/z0G/D0a1tAX0VoaP/t0jaETrW/69b8P9zfwA83kJT3Y+acLgctamoqzVD9Y2gQmS6PZMT1yaM+tb6COLwUSb67fo8w/foxtXPqeJ2QU6ef5BGhqdpOHuCE2fmKAZLjKOCCF1qk8OpXRdN4GFfef7ZuMRjXSWQUiMDkifBRcUiLFcW0LBPF8z0Cnb9yV/2EH9amR1Sg6KzPVeA7pdAB2yl3z0W5pjHd0h7SNwX3VokhE9sh1+KfWhg9NvPknJAtU/DCjDycR6wAOtGxty2DhBTp2OcZCpvktCwOB8KjZZZFEZnT1FZx/5Ls2fe0Djc0WMLomnHvRyUZCZKxfysWQFiF/cZYA72D9kRvfpZ5/RZ599xosMmYJn52Y5yy7rQrSGAsdzYsPx6S4vHzNqRDNEMCcE+bYsgtYBEb+fMUdXa8HcYezJbqvxr94SXZJ6rYf1J71YVANX8f5nGbAHESYTJf3nsaC6MJa6H0sxb751BpTmNydlN6G3E3ZmjI8PZZKMIKbjY9AzK61abEt9he5hffkaXf3je7S9uU5zZy/R5MJ5OuyOcx2HmalxmhiHBRTgL0CHsCvbL/Y2dYeVB9f8d3MONrYU/rV9iLfqdjkRAHLb4XtLb+8Zlmd2ZonND8VBrK4EYn6egjyXzd89oqPTwg9DwwQd3SvP/YRDwGB1xVIG2zKdE6yJptA0nR1e1PvpeCZnIGLWmDCwGi1gSmQMkGXUtVPLg2b43SypbIxQ73u4fPT3qTu1SEsPfZtmz9zPVl6vs2oLdoFJcNooALcAJfRya7fXaH11jba2tqnXF4dZsD1kKJmYnGBLL37nymnK4jjjCjZeyHru9HCOxURRMQO5+v0ezxBGrdTe4AG+ChiDEwEw+DY824OBv78xiZwVBXbkXD+sJiw/hrNOR70fg5m6VARRkhuqEOj6Fvqijr+pUcSzSqzmaK218ENBanUeTtQr0h8Jydqn2zev0MoXf+ACUfMXLtPQ5EkaGhknOPWemEAZAJ5teQ/EWasRQkoAJMJKoq8rjWUOtjlgBcamuSHZ4Dc0xGAHdmcJOr1F1q8Ji2YxZpsnbqg9ZHIAyw+kmgPqLgKdJZ4xpw7RKyDW9ZVf/Avd+PC3NN3pUdeCkTk9jfp/QUfW26f9vuTYktNLxFgGCuELEtyu36njFS8K87NhAA2yjyzhEBYUoiskEkGWoqaw5gw0oHJdzXdndV3naenSYzS7dB8NdVFFvhrOZJ/57zyjM3EVn/U5P16sT8pg3pd3Zz2Mpo8yK7GI1mJkScwKZijwGBYWhJkjOL1wcm0E96rOLgGXcF/9xd1bfY6jtbmWJ6VfSFJQI4qx4/5El9+jTjYHt7xtuqHFZUNKZwoD483rdHjB2hmYoq0DUUry0zk/oTklSU2HCuuwxmpMMr8/mT8z78Yoini9RU4cctjX2sp12li+TuOTkzRz5iL1hyepMzJKI90OjXFImxaAUuA+5OD6Ya11Em1NPmJD2Kg8J7Bj02vpuNiaNDCzcWZwYuuzJdSQPYgDGGJsb7/HaZ6CM7YeMqpzkprN6nTMgN6RwjzCcOUnkpbSwslOwjzVl7deHxS4bItDvOVyrWsWi+GY2IR/MS07azfp1ed+TDc/eoumOnuE4nvYvD1YOWHhZD86uH2ITs3SLXE+fKvazhMUT1ILguc55ZJxEtMJjRRHaJnCN2yc6GRqzEgcb2FhjZl/wQChmzvsjHKcYffEHPs1zZ06TzQ8phAt/c8BrgR0FcCLsx0ME153ZL9bXc4gKmZZTvx9/YxY+3A4OIAszZxIpxF08r9TzpDfway6OZszEG23pCqijYrbTgPZaF1MmIrxHycyhvsHK64CoezumIApnn7uM0mVXif1aoCSoqR68LtDOoCOMkvBLU1GsbtFm7dvcb64qbmTdGLuFB0OQxeG6lwjEhqJqCHzA8VvKr7G1RyjLwyscgZcYXdOB+6vSQ66wgtjTW1tb3MMNljd6IQU5rEAHX4uuIImXRC9nSTt6Bby2NWJtL4fBwx0Eb2Sg+7LADqPlW06FFPGiLuHwR6AbnftBr363E/oxodv0YnOLo2SOAQz0PWB9gKNtj2GuhKzGE5HtWYaTZZNbDokGNp1MAwMMmuavIs/UeSkY9UrA4EVhxZrMPzp+kMjtLl3SOMzC3Tf5UdpduEsg5/CmwtST4PV/allY2iWZbMKK0KmQKeAE8VcBSDVk1k6Jj8vZd2MTyElCU2DbTk1iRY8R2IssbdVN8FVvX4orxDrANXp2pJ78+eZvCy2xrQLLui7wvA4Z5rOb4hoSMHAbtYkKhsA8LTUiNzCFiX0GQ/lkEI5RV0khehU+Xu4h6jRgvr7dNjbofXbq9Q7OKSZ+VM0Ojmt9T4OaBh7gJmlrE1dpcy0RC/oRHKnoxwEdiomVSI8DBwrzLUAeHA9gU4ZIWTQIXeGIAUhK7eQEYjkKDEqIq6WMci1J4X7lnCGU+J6FtfE6I7D5koLuBnworgRFOGafHlv/Qa9+ouf0JXfv0EnDreoyyyK6BBlCEHDg5VLiPbQsBkK5F/R1UlKdKlPalRYQFIYnOisOFU5T7yWvHGVr1QuESIHas6/uCLW0B1aucWhEdruD9HkzAJdePBhmjl5mh04GY7VeCFjFIHFg1wJ8ETppUJ4ls0D7b2Da9BD6rDC5a4eVOw7s7C6tsGoID3K71H6u44t1gFeXb9MH1f3fZsDVECuuoLrNmRoqSy/KhbHt6j7Lrm3bqw0htQxDI03MCAysdWzSHM+xvxKGn+JN0WEw+baGg2NjND0/CJ1uuPMHvc1lT/qmOA/XmMsuohIyeJ3Fo6WA5VZPxO2Gxhr9GrIgbEJ6Px3MKJtbe2wgW50fCyJWjJCIk7HYq2FQ37pp2kN8H2kxH2FUfP75ozuOEDXTuiob+W1LHtrN+j15wXoJg+3mdHxRAyPsHKVlay8MA0EjA/q5jc3EQUxszjinLPaR1zxHCAlx2sQeUOYF3dVBg5ghmej4hiLyux6yWlT9FQe5u97Bx2anFugcxcfoqnZkwx0LFKGWFftb1RaRU+WzDtclquJyBHsPPgENsc+Usbo5H0sZ6gf8bB2jOEGTWYauJ9TNwOeOtBrC3QDQTPoQRVkjR4p4Wq3xrhy+cCmYUM74pjvrdKmagt2qSrEsSkAji450UGqD2BgHjHulosVqXGBCzLRAe1sbVF3bJwmp2dZbGVvBJUy2CXYWC4bIpTNsZFF2WRicXaeBDUsT4AtdXCWbusdC+zJj5E5B+M+e3s92tjc4lhy1tt1Y0haX3Xt4+Oizxt2ES5+fQ1i1YHJhiXgDhkDusHLY+D6OXYDlbiYdu+tXac3XniGbnz0Dk0PQ0cnkQf7KG2oflOykSX7hm1MY3OoQ+mVyFrLj08+DpTH5FhhGJYSRLcHHR+HewnR14yoQ9Tnil+oYB9dBcQbXlJaAz5RiQxVwGZOLtLZ8/dzCA4ciNmQoH1NQafM7nwbyRkR9YG1DEt97OKCEFZTdddQQ4NOdEmszUGt7m/PQJP3qomMqAPL/Nq6E7uWBWYgKKS5upLrJA6WFMIh48tHNjMKY0TWKmV1KjE4o4R9L+xMjSychSfqkfl3E1l9EgtkpkGx6MNDrgOCZBEj4xPsJLy9u2fCMout4iuJ6H/TFcJAAdiI4rhncyLsSgxubBMZEbMrDVnzrE/6rUBdEIsxLgBp2U1RldDr9WlzS1OKjY2xIULyKoj7GH7GRsdoVBMq2PjYHA0+aKRfxUPqeEDnz7/ywmqimZ7BhSXFDr2H1Fu7SW+8+Azd+MO7NDW8R2Mo6gFjBLKYa15IZkqa7DFasITlmcqFJ5DbyVowRSXH/GkHkHyEVwWfehKew5kqOF2PpOxhMbc7xqyt2+nS8Ihkq+Vap1o3dmt7l7Z3ezQ7f5IWl86wWQWVyGQfOj+vsDNSllbaVsJYU6CLAKN0R+NgY6YTCehPgc5HPcR5q9PfNX3uF1wt03Me16kfnZ1JGXfSP/1z/drJGWPSP9XHxjWEZ7QEumTQZdzkTKqRm7R9LvYJ6/F0VK2oLYHOg50HE/4dTuLdERobH+MKbwf7fRodn+Bi7VjPW9uSbBX7g/PsBUuwuJdYNEZ0OXHOzSLQaqIBte6qGif2SbwLPLDL7wqGqv8zq60BILdRfIO2J2b/ligNuJ+AxaFwencU4ipvVvWgEGD3DtXFAyUDWGljaqjqjjqme0kUF0UnIhPtF7/3es4fq9gTRUm5WIBu/RYzumsfvkUTQ7s0egin4QPqk6Yz54k1ccvM/PJ8FixVzyauFpYqXQpZ91gBLHoL7jNPomQ2GemO0vAIYgYRfAxqLdloO10kAxDrFlKqg3rbhGJzwEVlFzVk93o0PjFJkyem2fWDTyjdM/nWs8fn45JscHjXGMUAACAASURBVLMmNlFtG4dsc8pmr7LG0iauA7YmplZket4nz1tmK30rAEnGevM+1YJvTEeg608YXZOYHMDavaCsFRtoWTf5QV1iE02fyXmTsgsAyzDXfBDWFUFTt6lnUEAKrbEKd5LdvT3GAij0scbhR4nPzB4jUrCyRDN8aOIB0UHXsDonmgqpVGCTKtmcVTYCWHoP2/ecu1EXdWBhylgRtghLqgc7tNna2uSaw+ZPh8/QxkolVBKp+gPFHTrJQXPnQJcvzpTR2VqGGwWXHzRFqobBJJsms7Iyawm+bAC6FXr9+Z/RFQAd7VL3sCcJHzojsnCsZgMYHus7rL6RUGkAmujwbNIkxpB1fN1Rtv4AwLpdgNqo+PHgP7A0nCTsCCxMLg5izEfHJBGlFTWrCevw2DgQc6HxZlKsMZHAj4EHujrmy356zFDLSMebpHpwOWW8HSexUc6w/EnZpGtro59TWK30aJDYiu/ZQGQipDO82OFZB3z5M3PRtfTsMtD5MZIJDeJZtqnSjVUGxCCGmsU3ED723FNuEFUsIdICias18QSzsEMiTg1/YorrtLJKBqnU+/sMcsgeLeIqwF0liKA/s4gMsCs53FPxVOtiZPo5MfZh6UE1o2QAT+Bum8+d3Eu2X5adxURH1v7AL1WsrJZYw5gqHgJrLFLjI5LH6/MwxhYqlvvu8XrJDpAA4k6crpCIdiFgnsHpLXzpPSVkqDUJMQ4mZbwQOmvVg6zDokaRmWd1pBac4WHrDNHe2gq9/uLP6fPfv0kT7DDcp+6wKFd526OiEYo1qz4NYiQsssPwKWKnYkzOMIMXaD+qiCMWsNMdY8qPdMCS0glMTbg+DA0yk+JDLtZSSUOOU+eQlaU8rarfMwcX0YVFnSwX4RCn2xozdzIBpZQioYE5kpbQTBctz7DqpcLK8/0pbcR60axJbBvIklSxzlPqxFexvaQGjxzUeDVkYGcglxySljDT/s2fpfOTX1vHCP1BkY9KnD9/4ElvmtQyYdOZoYE3n+rtxEWZey3sSe+tjMic1dkb4JDY7WJ+fp71chtb23x4w4cUYiz0dfAlZWBKSxipjKXiox746EQSimYAxYYLE13FFYXfQdNMseiqf8MkksSW2zvYvXQ9mjrJj0Uu8kMywjsC6GCVxRzB8uprUeB3YIglyLW1UAI6D3YFb5Q2xXFqRCANrLdFhY6CdkJvgHAldJ6TRQ4NcdwbSu8h1zy/IIBIPcqljFsE0l0A3b8+T59/9B5NdnqcI4SpMevMLNMrrK8dES9Hxqij7AxgB9ADO+PMCiqmamJoBjA8iQP4+we0b6nWNUEgAFGME0L1oWfbQ9GZfo86DMiqA2AcVPFXT1Dz7+MqYQ7owgbKGVhCx9w2s1ky178CbxNgaNIlpf5l6casMr0SlKYAI0iUiNbh8SrqqYO2BzljkBHoDNEsYsSbPcv6Q+uHMU7PPCvJONWaXnqfHOxyNpzIKMlOqQLdoPFKwE7+0CQrBnT4yJhJBM+ECfK+maRTi0u8jje3d6h3cED93h7193tcMwTO8x0k1TTvx4Q54sDXueb1nPrrBbDAPmQXLZfFu2CdRS/ZsBH0c+yhHO4bQFvHDnvWnpmAnO0D9p6AAQWi7X4IG7MknQglww9ADp/59E51arHwHD9Bdpg0M7oIcslCswB7q96koAeRFQC3s7tHOzsShA52h88BdrOzszQ1M826rC4UkShKwpOjQDc0RDtrq/TWb35N1z7+PU10+zTaIRoZHWFA64KdAfVZWSmABqsnx7/CAgqnYp30/QPoz0TE3Ee2EVQA6+/LieiSbAIEIQ4gjxdiRcEQlaczm4NJf0gXlZB3p5zVSeNlZMGk6k5iYoIw2JQFpMAT9Wm20HmeNFOwWLd05gy/eFfK1szxjh1GEQbmWZVdPkDR3rSBPVDkJ2bQaWk/E5FREaQuuaa0jQddHassibZHATo7kAMryF626djIxdg2QGdgF54XdFgWMJYCnQ8Fk4Sew1z/4dSpJWY9mzs77KIBkOvt4fDVIk0SXhAOYWZnmvxfHin56HIJI/ytsbSsq1YQ88AkqjoVTy2ChP9WjwW3J0wnyctA09J70E+YmFgggrM/0qlt7+xIZIRWdUN7zLuld2rKZSf35qepQTI9oAYYI2TT+PhLAEXIJIITRoPL0VGOYOj1aA//7e1zLjggMz4zvR1Aa/LEDE2dOEGzM1OcR0tcaoS17Wxu0AfvvkW3r39B0+PDNA4r5wjY3CgddofFbUPtEfhXQAx534j29g9YSQv/InzGkQtWUg86jEPJUByNBBImg4UFoOOMC8zqZJD29wB0G9TvISU1INTrI0RkMJCLhjfpnJ/UeqBzCKY1DiKDkTEJp7XAmrqrRPG06EbirLVeL8citRmOwm41wMwZW3XrN+nx5PROrZZN+rmEYXk9rUF40NsG9Az+guG+A0RXm8dakdwbTRx6lUXTnAMOhjvbeB70oD+Wz10MtS0eLnguawyJW5dOn+GqbmvrG6wSQi3b/d4u9Xa2qKMV8fjeOOR5o+OQjuZBVsSwhKjeA9kJ5VmYAF0EBzl0o9VVsMsOeVubeoBzujK3NzQhQgC+ih4v6vaY1bGaa4RxAmFjwA2wOACeHVB5+qd8jgLIJbp1px5oYnRW78CADRvYgA0dxOfoVG9/n/Z7Pf4dLA7g1gej6u9rhg0BS3wPvRcNIbVyl6ZPjNPJuRlmemNged1RFhU//dMfaGd9hU6MDhPySQIo9g861GO92QFtbO3Qzu4Op3NGFADuLf8eshMwsIz1biGgSSd/SHzTcnAAzYaYgCIzGHAPdNuwDu1uieZO68HypLocbxhbyYKiimynpPVu2mEhxWNeYSfIHKF56KPqrvJtloqRdWJfdCY2EugkY+mFfhEZVwTffJykTZqkM7TRzeu3f51uLIeItNxhCv6ezgZR2DFaizyRe8qc2+YYDEXej65N67xvba7JdXrWRztYoqUULIjfcWiIpqZnuD4rDGYAOsS4Qirp7W3T/s42DaManYZ7sWTD4qkYEITRwRCgB5vQLxkhpzv0B7BnrVF/aCFpch3rF+VkD8NddUbWRAValCgCYDz8/bPYH5VvGROOGtgBAC13HdqYgcJcT/LR9+QiF6UbGV0o7KLhVBxI71ic1dVksHNAx9XU9ySzr/1nANnnHGuobwD3333qdoZoEjq82XmaO7nIL7x88xrR/i6NDYtHuFXc2uv3aWNri9bW15nmmgMwZy3RHG6yytWJx6wz7COVRRrIbuDIBQAd+gBGNzqKEBU4+/a58r2YwZF7Xyc70clplSgDOn6s90mKHuS2RWQCDBDjAgySZgAMaQfQtkDtCErVDdZsSFBEU3tKcrUZC7T+bHRNqfEp85mS9Ub87BLQGZIqA1fJwsUeyw2svsAg2MiBjsclRHqkQGenWZNI6gFxUDvrW53l2ve9bi5kI0YHWlsLgXmqBwHUMqjmdeb8edYTrzPQbXA2kB5q+PZ2JK6VPRCw+AB0kpaJ/ecUOIZ1XgQ7I9BZPK02DNlCTFQ0QJT+xgiGiugZxNrI0FTQFXHaSUDsQVC00AobFANeh927DEvYEHh4GNgdfjfjhE+lVmGi2fvy+5QZXVRYB7DSSukSJtUXNqUFhA3EAIJgcyKy9oIYi7ZB/GXxpsPGADrYIzrYZ5Aa6oxQdxysboQO+j2amZqgE+OjNARxuH9Ae32i3R6suhucpx7P4QWlsayoqSDx0DEpp8JOOOEd74m4wixNPLIhVrPlBxXHYMLfFaMKRymwLkNPSp5AmTj4nUuiRTvpMnN7YoRILam69CobX4QNQxE1rKolzn2cKOiE5HgkC9Cq+Fh2PtbBMUgKY+VBoARAyWY29UBBL+gBJ/AhLzK6a4NesQF1vDgs97PaH7aRNdDPuasMBlBNVaXX5GJRClzmp9cWGuXpco+4NqxPgWEzUIkf6PjYBJ05d4FOLi7xgX57DQf7Nu1ub9PeziZ1DiSRPxvI1NEdjA7JYLEQLeFnHdAxO7N0ZaZrK+iRZS9FX8CcMQk7VBHXuXwYpwzvK6HkTp0j4qokCc1AkvdSh/VypuNHW3hv8H5TS2wlZ6Rah72hIgHAetHVWees9oGGGwHozF/ORFIAF5aLMT4Gu16Pdnehr4t6Om6l4iasRoTsJNCt7R/QvkYtIL/W0qkFmp6c5DqWCB3Z6w8xgG5ub9DG+jrrKxiE4bPH10lZwSDisS+QgoT5gHDG1aj4trZsIAJbFQ2JE0PN10hIIu6HuENzzBTxVcRWr0zmRayVoSLYKggZrTEhK3PTMbZngc0lcKgDIdt6EmYUi+TITpP5YT2agaLDRWMqzCO9q4eHwLq9nQOda5ezm1Q3p6Zl7pPqCjNAL71rCrI2n1G4j983J/jMRetB0BXxeVDLKrSK2J8qIAKjgzeAunkAqE6cmKbz913kfzc3t2gFWUv2erS9uUF7u9vUHeqz6Cp0XwEDq1J9QNmjwRiU0DPukGdUlb8ZYBSIWV8edkdyrV0XloWGF1dAUFVH/I6ss3Miug4PG/6cqkHqbojO3J7DOn92jD5kY6ERkUrEhqvE5vsYwG6w1dVOJHMJkPTeLNaipiqXHowGCsSUhgSRLOaC5UlnGfBMbycpNniycIoxcKKaVv+Ak2OeWjzJzpKwMuEzGBegC9ze3qLN9Q0GOj0qgxJcxNe4e4PuVYFOHB7jIvTiJF8bFLwy4VK8WJXH4tWqeOYSHDLLM+dJt8DNQTNYgfS7FkHnAo7yUwd09qTilkvyeelmT0S82E8PcEbIgogYHuK5sL2HAlPSgaydB/Hsdwaw0v2r1hVl7jrdDgjjUOqcG4tz0xDArO6+4XXsfbRX4dQogFbhXjJXMltF0VUPGKEPkbGLgkLZHLt6dOnkwhKdv3Afr0EUnllfQ8HoLdraWGdJA2KreCtY/AtbJLQHUqQHMd9hk2tWlxIjC+wu0ysb0AF4jCfkq1LDdoPjsAGMSSpicDEHaRao1diia1uBzcYsGjvkkB4ZgbPxAa2u3qaVlRX2KYSbGlcbE8sXu5gJdzCC4hhmYNC1omt1cu0TEUGFIaDOpFlh2TgBUNMUSfgbbhzIIcdAiO/29xisUP8A//LnWqVLQqZQRhBK1iGam5vjyvNWy5VF5f0+baMIx8YWK2Z5yQg9CZNu4tshV0ByqKYgZWYpPj0MSJS2Sz4AR9V16SKdQNyWQhMlg4kMdsjRW/Dxlem1L/Lc5U6xmw15evanXw7kE5qA0PoV9qUXGf0t/cbluU2fUNq4bQwNTWwuAQT3zJL46gEx/z13oxn0THsuj2+BeQbR2B0y+W4wdU7pc5nq8uzBUBbS9Sf3lzxqsOuPjI3T+fMX6dTSaVadrN1e5TW/tbFGO9ubqssy45fm8dM6qbbOWHT1+fUc0AUwarCEWhp53zZ9VwWtwmumYr8CHV9sioaUXfr7Rp2lBBvYvd5//9/p888/p0cffZQeeOABZnWmNhMglok0K60ZUxKdYLvIiGyjqW4MQMdhX8rwoL9DFmDLBcfuHb6wDVtHJRU4xFrQ0t7eLoukUiw6ipUozDyBGpX6uYnEO9vbbCSA9dZELHNrSIANqGWl8MKRhFQ2RosBdD5Nuos20Ne1QBcofROgU1gVMc8p4muALlgDE+CtP0zisii3GQh0mPyMWTQbK+SOvHyN0BwR7BLgqmE1jWJszpI8CDlESsVWYUdeb2cjVvos/y5VKRZYq7yUzHapP4Vi5E2ziluIekSkgDjPcpTC321yapruf+AhZi7r62u0emuFxdWN9TX2n/ObOAct/7fpwOQZVdHVA5Lp2oLomruZWF/185BiKnvZxjUWPCCqrJdJku59jBF05AAyGAdhiHn99ddZpH366afp4sWL/FT451oElvevs/ey+NsAdscBujjzsaq9LAZYZbUUIfzQ2GCRirb2QnA96fXEWgurJoOdGjfwL6wvI6Oj1GFLL0BNFjRE1r3enuR648SXmodLrTbmwc+uHoZ1XHhakgboMIcThsExxFfGDZ+cNAbsycTG+goWlyoLrbTURZGRK7mrLePFPufuQGDLF1yWOz8Hofy5tkAToAtyrLSuOCCbtTagR9mHzj/rSEDnLmxijxU9WwAmB1yFzwaNSXitmmv99W3YrYxhOHs1W7UuGGVz8IObO7lAFy7ez2IbxLUNiK3bm7S1ucFSVHT9qOrcqhZ/K8SjkKpsU4DNQaBJMWYwCFEU5icn28XWr7iylH+qc6yHERse4pwEYFOXNe+rC5ADLgDcPvnkU/rkk0/ovvvuo6eeeorOnDnD/UCcLLKg4Hf43NmPAJt6SPh0V8cBurAxtJiKHHfyIuYq4EEv6PBgsAAQHqK4i9PlafweLKcQSaHLs9qUbCSAVVYRBAC530dGE5Hj2QEYcXlMrFTjkcsl/LmwMo5FjavYxQlaNXsFO/yji0EQs35ibXBLKOehq3Z1BHN4jpJHgzjeSPqQo1yZsySDNjdMqZxnz2gQeduKkDmglMboToGuBEpt+jeob01MsjjXiFUNzFnXGec7hJFsiIuenzl7nhZOneJ9AKDb2d6irc116u3uiCHMQu3UKd2ndpIdYIWi8Jc68qqajB14VY3CLllOrZLr7xgGec+Zji1TwTQtZrcGJf2VT7uvq0vXjvnomiiKMYW1FUC2vLxMN27cYMJ06tQpBjuotNgfd38/hJZCZ4frElE1Ec2PoaPzC8QcZKXrWoErD7wO1eYlvhTiKQwMByhyY/55rN/rE4BOmB5YHsBOql5ZWcPowCwxtDxW0MWZOYBJm233bKv7sCh/SjtAsypfFY/ivA5BYZJNIZoDm2dCKaOrUr9cv5FIc01KO7+w4tk2YCnmIlnJQmkOx7XndxiqOO6CicXAfkacRKOa6skyFmkAVRJXuUf+OXnygHDEu3auTfHe7jUHsbRB3xcBWxkdG738nLHqtkPjEyfowsUH6MTUFBshVldu8aGP6ByUB4ABIpcKopuIue7GGhGB3QS30ijCSjXiTCftnYq5fz62O/XFa4FzfD3n425g1CapGdDhvtj3VmuCq4n1xCfX4l7xXhBrUbwdwQYG9vheAE8MMhGsmeDUmJBavEmyiTOLk70A12Zg1w+pQcqUlS2sADEp52dhZuxbp4sdQAeTOjM4GCzA9sDkoNDVeFJpytGqWuYPQCf3CEYK088FPZspofRkcVTNiGATr0qBLG1ZB2Q2TvJ9C8QqjH1LY62+TdNzIjtNtFIV0moZR5oWggdHl24rByHb1IP0fg644uYwkbgqihpYWQ+5hbuHH+nKZuPz0MA+/Te/rx+BsK4zHUXdZk5GjwmSGKTYfUhtU5ZxZ2Zuns6dv0Cd4RG6desWbW6sSZTRLhJsakEZ2b3RKp9FFliYorE3EeN07MxQwtdHoIuAUAVSSYwhb9Gkeql8p2udLcoN4r8/cKKkKLVfYHTg93d6fhNVLSuSGS0Adpb5JGW5sijuEOjiNFbAQV9OgE4MDRJsjpBTcfKEjxyLuz5JgIqpuKaP+qV9+NghVRLkdrA8XBPjb6U6l0QycBUr082JAs9pkW2y64W68A4Zqljok64xB1ZOVxEWXwHIwkfHAzmB83qMtDeK/bf0ruVrwtnmhiKEgNlNclaW7Pb4Rzzs2Isy2dc8x1kXKiJjQCkXrpb4FjrArfgcOrBy91G8U4u4HmgJi5d7BlalUkAuifOVLiWU0dGo43KvW6/diC5CQUentSO0kA1GDUlfTy2epvnFRfZIuHlzmfZ2tmm/t8NSjdfP2YEpIBYjFwyMDHTiv3Gi42fB5yC8hHe/st9zfVwd2CWHirrL1B3qvn+l+3kxVMArZilGe29p9SJ3DnDx3l8q0NUqsWSxAOhUbhGjgzEvUeqzm4oBmGS3VHAUNxX47IlYK2AnVliJqmC/PgVSnmx1eOVNZfnhWDdR7aNtRBM9S5a4XBGf2GcLdF+3li6g9uAmFmG0F5eViutETg8MkJ3XimzO6E5oY6BncrL26kDHu3iwk7G5xySiYgXC1KYoDEzeQn/P3HxqMDM9+VuAXcDkBqZoDMyYg//X+lgVtb0e14nhGudbNjglk+MYgHM20XTtNpyse9YIhfHJE3R66RwXp17bWGffMYBcf0/CD0XMlNMuWF7FQpCEd+XMK+2rJRSw+8gIRokjD09jLpSuusLLh5RltuKlgxFAQ4hX/Mx85kqRDPHMkswlXNQ6q12BNnl0hH3mx0DA7ksFukJyznAiQpWmgMTRE0hkqXCgYGT+ciGBgIKXLUwuN81ACEYn+j341YHpRUuu+LsNZQVjvBgkYq3XT8lRzEpeUfqFqU+AwIGkL/hxdHHULwAV1PW55vrCm5MDtuuAOat2lQFdjudV7USun1PmonnTcpEuOXUV7Er3TD9LSzuGoeURLjw/roig9wvqh6y94ZpWeaioVCPuWay1284OFHPRPaxJN/IiIDhxPwfVOnwrfM6Qd4hMImI95XXLDKXL9UZOLZ1h4Ltxc5k24RzMyTJ2YyROBmolZpSzuZruBSdb8SmyVg7UDFSdflr04g761PrKEbcZsNX1I+9zAlZ6DwkZ9wAeIyVCT7Pn5Z9XWO3xdHS6UA3B9VxIBtVCrSzbRbCe6gSHxQs25tJBaV1W+SzVy0iIl7QVyVT0QtLOWF3M8htO85Bxw8KbwCgxaZbJRP4165CEk6mliFFQNor8mJNmvoQMbWSxhLNSr6166VlcbnpvfwDwBqu4ikg/kkLNJdKYYGRuVIhsLI4xwDX6XHkmlIsXuZ4qjL8pycIhFt+twh4LquEqeLrDUNlhZeMWDB8O1iTxg/UnX6fqWsQ4lsheiUyvV+ln6iAe2KBjRL5vtmRSPbYUYWKXqI6t+0NO4b+wuETzC7C29un6jRvsToJUTDjYRe8sKZMEA8rAwp9Lg5roDHtJ809I3UYqY8u3SkGGwU6Vi8EC3ALociC09ygCXcWPL1YjK60Rf2+v50vm43hAl7O3fOMAJCSHfQepR+AnBD2DWxSWHJJPCC24zJ1ktxPV6YUFGsOYzLpnmy2yM1RCShWfBl58Da9TAaMgQmtNzFBQJ4Cb6hOVbfo0QlaUWva0YyZhpzgllwhv7sSMFcj8JHidRIAGA/CCT5yu5dK6lDEO4F9oot3jjZrp6Or2enqXnI2l1to6QPMsKw5dyliTaz27tnF2Y647Xqa1CJq62mo0Kl4ikyw42Vj5uY0ycljDkZWWeLctXPtODyf25zR/sphsFhm3weiQwQcWxpvLyxzyNcxbB14Fuio86HiDRMJ+3Jmc7HREXzidMt5P0breyBBFXa8XlB55xiUPKjFM06d5EdXaRsAGkIG4iJCOfezb8LGuIB/3e3li8+cE4Dsa0NnNSwtUFf/8lTIlOOgGEJOJlSuVQdmG1EzFAkSIfeWo/7BpvbjpPffFYqtgotUebG5tA/C3qnhmbZOe3nYim1+dckKp1aNissC3+QZaf5Sr2eZKlNXR+Tg839gm6w7FpyjuqhQkxFCldSlqsgTn0JXscd2QYUjqodCNbWzUsGVDoyhOykcenDI8KD/DsT5/r7CybLzCEvNj5H7H5s4YZOl1CxhoKBRWYx2TzN8vrK3kpmkYou+DZ8tyr8iYWX2j5TWh8J88cYKD+JGW6fbaGjvRI/sIHDQkK7npvSz22txJzN0zZtiNk6W/qRia7lrH7hKQTwPYZDmKfGs6Qp8kIAe4FKAiAOYsNNWvuRBJp9qI4Bo7WGe8KD3Xz8URra7Cynj7O1ld4vfE6olTSOEhaMQlYF6de7nGatwkxuL8IuJ7hxM1sitpK6hv+gLbLB7wimAQdmFkXGm2kziYJsL6TwRs5d2SBW/ij35oHt62SXhs1DjiATvfENx/Rl91hDY2WL9Tk/6ERWxULT/wMvZW2sRlraADNNOLOFWAHV0mqiVjX7KSZuAoxM3ZbmvYaFFk4Zcowdvgz8wYVmrZFvjq2EX+uTDsqJ8Pa16ddkFnEPoFPzokwEAaMjgMj7D+Dl4Fuuy4Op0xJx+0H0ErpaYxwJ3fU9dS0CurFJKAR8IUpc/s/pIY3YQmVPRgFZEzAl0OiIm46faU2A6UAQc9XAp0JVWKzWPO6AIAtmN0Jq54kdUzOOVDcO9QxhJdDVRsDI7EB6EKmC0ApDj3C1b2vBgvrJ4A4wUDnYABz5s7ifh5FVDQXRBIlDIqZQJyTXWpc78CYxA/JFm8PvRF30sXRiKkmAhs4KWLLHYvPlTeK/qKcWSJjmN1IyXCpYptQYiyM0gKqwWg9PdPjGHR11CHgN+7BiPqRNLYPLOIuHulvRZ0SobGgK5B5M6fHxa708GVui46pZLvh0kC5fmvg0rfjxKg+QPEVAj2r/XZyv9hlcOjAKLrxOQU11KBs/z6JtL396iL/GsdFJCRFDmcFNU5Dacb3oOdB5hq6GHQuynAhPt4i6pl3wl2L8sAnI5MSffmWwz63kwbSbvKKqxalj1wepDLrbgBjNsAnenb7IbGntjl0C80tRb6yTZFqk02vhNvuij2hIXAJQxtv0YfOFmqGgmByYaug8mdgY0aKLLV6Reij+LIRQrri4GOMYywQQu73wYw3CsSxdALZqa6eDwGB2Ike14NIcZOnDgeWK0DRtMzmruOGYvd4mCR3sbYGXW80OzH38+r73M632qZdaCYDDcz0QyInfjp26bnkRxmPMO564Jjy/kUxLmpTo47/4MeyqA/To6sRGmbsvkmlhhG1oA8sNsowiZr3dQy2p6vx57ROWJPKmZ2koeN4ZcXomjCUO5JErtaWULtcYXtJPKnM1iEhHHhXWWcFUBdqBSPSLiN7ToPmnXwX/95mNOkKLhj8BymlkVoqBHOwAz3QEYW+8l1gaW/w2dWrrEKdOnCiSKh7Erb2Cy124pNdrGZ9JV+qpUqim8R6BTtdGJ108uHQo2DOUyATiyscWla5+oVDgAADihJREFU/cvAXuLODEpq0TObY1nYpZWZsbc2EdK/UimEORjsmkTLODWOOfpCsMpMA1XXTRcsieIMLczTEmnKTdlA4nat74ZsFD1MbM54b6UsJmUnDnVtmAQNxbhRETndOhH5s8KOw3LOLaN+XFTmjaTbQY8Ocs7mwoIPayVOZ7bdE6CzlRXcb9ia6SyQ4b2VZxTQVcZBLfRhfORDS8Ek1vy4D/C7pSGT31HrBP8ecllOVLcDpMFReHikSyNcsV4iglDHmPeaKejVCS8eCg4ABBkU5GQtsW4smDPEJzIROdMBC2tKhJ46fl8PfqkYrP2xdGcGzi5CQwwN0R8w8NJMDC45A0cmKrMo71r1LVSsSrZIpBgFkM6ZXVwwfst5I4LcRESxlMH5pelZEdpxZhIFO+md149FPx5eWDwyzggQNnicKGEpjisWRdyUkg0Cugj6cjrq1CejFmHFrMG+bXQArRNpBeyVcJj0ZWnwsvlpEi09wyiJXrKmDRyjCoDFaP3Ob1z/6HA/719VXDsF5qWLOShEbHHrhpXFk7oZ+VuH2GT3YUlZbV8nIqwilmWhDjit3ZR8N9U+M/80S7hjdV43a+PJn2nsJsIdxQ+0L9l3+MDuUHdsjGZn52l6Zi64j6BANWpErK/fpt7OLndfIlhR1SsmhY2Wz6xOiXPQ5c3v+ptMjS7HuP+CeBCaNYme3qCQ6+s0Q20l0F6mNrJS6599nj/PvvftBOsLDNZic/UZGHuwYT5EU0anW7MGyQcBnbAhZRIV/CyounUdlTapFzuLG+uIG92ArnRfXgi17+zqNxQ2cFPfhJPW3zu/XV0fwkYdcMJaO79YPMiVup+MB4NKLCieA10ARHcjD3Q5A2gCX7/gc2elHKyaGJ1f7rnkG7tpazJfNHpOunG1gzVxPxF7ScJ2EgkgOwwSoFOgNod4JLTYQ7U8FH6hDk1Pz9LiqSWaPDEVM3UjHdneHq2sLNPa7TUWc0e6UrzdNnwOMh48bM49SPgxzMEkSGkFAGpiUjkIpUwxJmesgKBOQw5yfk144EtALpvCyr2d+iR5zxLQefE03chmdZVPGdOSRZKJiLUszl1fEIkaWcdRwSb0T0A8v7cNRhPIlETXfHEUwfouAd3xATQdIw+CAw8ekef0p3DYJUslZUpsXwrieyZLNcw35q4+M5qDuYYDIsy/6poZJPhSL6VECdhLJh748wPFM2CL9jFGB4llbWOT1jY2aHRkjAtVj41PBEdftEcw+8YGkm32aJxzM45I6YUgmrpC6hlL8gcej5H4p8ie1eurge/+3qWwsqhLywHJ3zd8x4o33eeJxTbOS52FNAflOqD0/Qig9pUAHR/FbkE4Rpf6iqULP3Qqs5jlm+k4DKd0TfysHuhk+Ms6iWTredE48YizPR63iUmD5btaZET52yaGOQDrB35dx6CrjCidN9m8Eczsd3yewpNr59unp2bKkExkbIVz0jhqn+pfuXYNhUCWVE8agC4/wPURolIsiLSV9nJfn1BS/Ecl6/Z+/5DLdt5cvkW7e3sMeChEjR9YYuFe0hkeoumpaZqdnuZMHoj3ropy8hxfbyGCWdB4KcilYGa+cb4Eo4BHHM9Q8txAtjjUag0OYMpKxcTTJWfp3Ed9WJVRpg8xMZVFUNe3FAAVyBNXldi4KLq2ZnQZ0Mka0EVo1kbNaNEMQKaSSxfQIKALW87Ap+HkroJoOmip/1E+mzF9VIAx62rmR2ffS2LQaDzJ78jgUJC16tjsQPSqaVBink3jOnCe3HOa+trmPm3ntzR2AehyzPFAGdx2EsOqS5lgYW/yhATIc8BVA4Tp9CpfV8RfjcIJ6wS/iI4OexGpmPALCrID6FAeYG8XeRoRyN7hrLmoNYx/2fCkDvRt2I2NV0nky9mSYE3D6eK+a2znJik8181NEeg0ZVUF6DQKwsOtfyc7IXF7ZquMgBk4Zu90Z0BnL9KkOwo+aKkXfQ5SPODB/+to27rEUEp3yMGu9VNKWU8M0GuU1rJxaklirU6wNC6D+jkIVDyoDgKX8lSG3SpdUakkkrXU0t409v67QX2pAzgDJTvpq9vUSxnJE/kPHFvs0KKpyeOY850Hp7xnh/byrMg7iahoh52AiXx6gOoQmhxSai9AJJSQKg6XcreFAYNDJ82g4GqqeIDKAU0AOyUceW898OSHbvKdXlgCuSbgKwGb74MH7BL41q35QfctXcfjU/Kjq/UaD7ugJlMJg1Umg3i2VTJUaM/yRV+3kJoW/yCQaAK6OobFS79w4LXapFkIZVtAto3cBHCYvHi/NJRsEJg0Mzq72l66sKNF5qjoO71Il24kAZC2ADjo/dP+N4uRKcw5PaIRAXfyFw+MrNNRdHXgH715wnuWdL/sD8fFpAS85MSwSvXCrHx1qwDoBnQ1hMKLs3ZNiW3nIOHzupVAiA+FDDAHsbq67+sAKl3HzeocA/ejgi5fdzygq6cqFYAKQKeULVs4dWykDuhKC2gQwJW+HwQ66anWPmIgWTB6rtf1rxFw6rxWwznigIa9AuKGjzqNAggUMUfb2T/usnDfzKetcudsE9Yt+EHj3jSXfu6rY1fH4sId+RfrJt8rMdmmWFw/N3GQBCNT/0bPpCqHt0lYqu9CXwAkstlNdE5rH+Aeloas6eArfVcScyvv5TOhlIA0FwGzg+GoDMu3z/dyW5CsG4ec2SZ7sRwZIUBWN9mqvtXkmfXDj+ut4vwgljEIrMICanJb15u0YVtt2sQtUgW6NtebAJMzlJJYUQGAGrVJm+e2aVOaDzgn14LyoLFtY9ksKPiP2tfjHBr5+LcBjDo/ujbBteV3wtjW7anUINK0kWv3ZIOerUbKDo85igja1LfjfMdHxQAwTQCroa2/V+WeXyXQ8YP9KNdshrrJK32elAFs0g1mbit1TLDNRmsSXZvYU/7+rZ4VKUfRPjLoHgOGxOAqrh0XtZAAnac/meBZnJfcCJAfSAWWmBwfg3ZjzS6qHEE1Bgi+PPsudzrNHzGQ1dX1qeFdQgx40sYshnLDYw5FPX43GRsaUH+QmFoHQCVxtM3hYm2OI5oayNWKyM2xrs3MrhwiokkCB+k+athe3YkdBsGNmC3EQZu/bpCPe51nCE2i9KB38f0qiRSlft9Jn32/G59deLAAaMMWFOVVuHKQiJp+Xw0fG7Qx+PrsmYPG2z9TTAX11samcZbvSmPRYL0UPhfTlpeATl8pxpsOGoV23x8FONuA252KmIN6XRJvm65pah/E9zZAV7eAytNaNVTU0m1eL83TkF/bZNb/MoDhKECCtoMWRpv7FdsMOCiOClT52LTpV/6MRlAvgE4bpi54NQAg6taIPnMwKJW3iWewgzaff8ZXCXR8XDQPx6CuVr43g0LdhSVd3qCHHJd1tQWsQGwGiKr5/e6I0R0N6KR1XBhlC20JwEoGiEEbMjEaFHRAbQGhcRMP0D81brRBKyYTsZuaDxqLFo8q6l3tvnVj2ea+iY6iNog/3uko79K2bald07VtLfv5+m+nHqiOmpzr6rtnRiXZLY1DHFIZtZqIQqMBomtlLw4wOPgnHNUYMQiY+PvCxAwC40F6xgGJN8sUPWyMhoEfBHT54mHFfZNuY5BVD5arzM+oLcjx2BbiXUvv2bQoUoDXpzcpiVvsmDvZ5IP2Rdt7l+5TyfFWM3mDWG+bPrRp0zTXjRLFoEHKvmegOoos6K4Pu8kVpDPDXnHt6LUh7qSFwac8V+1fMgeM0iFYutudiJuV+x0R6AZJVYKdjauoThchXeNFPHAMI6Nru2DrXFQE7d0Tjyj2DuyqLawcVGs+N4BsXKQuY2v+/CbRro3ur+39mt476UNLipOIccpH1CssPMq3qVuIbdeD3fSo7fN5Oc71xbFr3ha1w43LOFGCLmE73L2BLQHszMBzXCvFIFxuAxRNa6gtq2v9HF9x74iia10/vzqgCx1MvCm1H5jBel1e0NkM8utxDK6JOQxiFcni8g7O+gVneD2CiJncbwC61rKNIz7zOJu4ck0xAoTfvHHz4ts29RvaHjSldsd5v/8NdLbdBtORO5kbf+DbfQbp8JoOQl/DJz/kau/L2ZfL65T3f5sMw3c2CNWHC5bUR1c0ywb11x13Mwx6v6HEDJZaonPmlesSRNSRMeDkyIWHhZxopSQBrv1X9X5tQLy0MBNm11Ksyt+hJBq1ec+2IlXd8/J3LrGSJsY9aM3k37d9p0Hst61oWadvPaoeti1by9+3TiJpw+r8tX4/NY8hwugaIra+eqArLwnpdH3R6/qFdG8AXR3ryHUVqZgXK2n469sCXYl5lvpxXLF30HXHBaWviqG1BZs2gFW3oZs2Vxvwajtnbd+lbbsSoLUBmab73+n1yZpv0F3n+vKS/jzey9edrdcp/BkYXf3Q5Yk8A+1tGO26awYtgKMuSn+/DtebtJ9yfYo6wEmArsFdLOpr5E4587uT/nv2Ulqsbe/dtt2gufD9adM2jPwxrQDH6XcdczpKf0sg19SXOwESFs9aOAa3aXPcdzzKdW36kR+sZXE3K1hVl2rtbjE6GRTJrZ//NGsUjsfoBi32plMjB7omx9jKuzhdW53oimsGAd1RFtFxgGTQ+JSeX154zT0d6HhcuLwNq2oS6Y7zbkcd70HtrQ91gNQWqAY9p833bUCmzX3athmkZmhz+NbvT180p0QRpJd3ldGlGxIOC1LD8rgT0byg25nKisCLKk0Bj9P7NJ7QFtRfqQRYBveWRs+264vb5f0bJJ4OuvlXDRpt7l/X5k7frcTABo1H2+/L66reyFV6l7rNPmi/1K2Btn2va1cHYMcB7SYG3TSvQ0OSrLSOYNjn/y94ISXhAGeA3gAAAABJRU5ErkJggg==">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2773680" y="92125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128905</xdr:colOff>
      <xdr:row>7</xdr:row>
      <xdr:rowOff>486833</xdr:rowOff>
    </xdr:from>
    <xdr:to>
      <xdr:col>3</xdr:col>
      <xdr:colOff>1205230</xdr:colOff>
      <xdr:row>7</xdr:row>
      <xdr:rowOff>1460288</xdr:rowOff>
    </xdr:to>
    <xdr:pic>
      <xdr:nvPicPr>
        <xdr:cNvPr id="2" name="图片 14">
          <a:extLst>
            <a:ext uri="{FF2B5EF4-FFF2-40B4-BE49-F238E27FC236}">
              <a16:creationId xmlns:a16="http://schemas.microsoft.com/office/drawing/2014/main" id="{93872198-98AB-8546-BB80-A14F656DCCCD}"/>
            </a:ext>
          </a:extLst>
        </xdr:cNvPr>
        <xdr:cNvPicPr/>
      </xdr:nvPicPr>
      <xdr:blipFill>
        <a:blip xmlns:r="http://schemas.openxmlformats.org/officeDocument/2006/relationships" r:embed="rId1"/>
        <a:stretch>
          <a:fillRect/>
        </a:stretch>
      </xdr:blipFill>
      <xdr:spPr>
        <a:xfrm>
          <a:off x="4919627" y="2540000"/>
          <a:ext cx="1076325" cy="973455"/>
        </a:xfrm>
        <a:prstGeom prst="rect">
          <a:avLst/>
        </a:prstGeom>
        <a:noFill/>
        <a:ln w="9525">
          <a:noFill/>
        </a:ln>
      </xdr:spPr>
    </xdr:pic>
    <xdr:clientData/>
  </xdr:twoCellAnchor>
  <xdr:twoCellAnchor editAs="oneCell">
    <xdr:from>
      <xdr:col>3</xdr:col>
      <xdr:colOff>63500</xdr:colOff>
      <xdr:row>8</xdr:row>
      <xdr:rowOff>472228</xdr:rowOff>
    </xdr:from>
    <xdr:to>
      <xdr:col>3</xdr:col>
      <xdr:colOff>1224915</xdr:colOff>
      <xdr:row>8</xdr:row>
      <xdr:rowOff>1634913</xdr:rowOff>
    </xdr:to>
    <xdr:pic>
      <xdr:nvPicPr>
        <xdr:cNvPr id="3" name="图片 15">
          <a:extLst>
            <a:ext uri="{FF2B5EF4-FFF2-40B4-BE49-F238E27FC236}">
              <a16:creationId xmlns:a16="http://schemas.microsoft.com/office/drawing/2014/main" id="{7DCDD490-858E-8740-9E7D-9E4B4C84E942}"/>
            </a:ext>
          </a:extLst>
        </xdr:cNvPr>
        <xdr:cNvPicPr>
          <a:picLocks noChangeAspect="1"/>
        </xdr:cNvPicPr>
      </xdr:nvPicPr>
      <xdr:blipFill>
        <a:blip xmlns:r="http://schemas.openxmlformats.org/officeDocument/2006/relationships" r:embed="rId2"/>
        <a:stretch>
          <a:fillRect/>
        </a:stretch>
      </xdr:blipFill>
      <xdr:spPr>
        <a:xfrm>
          <a:off x="4854222" y="4395117"/>
          <a:ext cx="1161415" cy="1162685"/>
        </a:xfrm>
        <a:prstGeom prst="rect">
          <a:avLst/>
        </a:prstGeom>
        <a:noFill/>
        <a:ln w="9525">
          <a:noFill/>
        </a:ln>
      </xdr:spPr>
    </xdr:pic>
    <xdr:clientData/>
  </xdr:twoCellAnchor>
  <xdr:twoCellAnchor editAs="oneCell">
    <xdr:from>
      <xdr:col>3</xdr:col>
      <xdr:colOff>131304</xdr:colOff>
      <xdr:row>12</xdr:row>
      <xdr:rowOff>1336322</xdr:rowOff>
    </xdr:from>
    <xdr:to>
      <xdr:col>3</xdr:col>
      <xdr:colOff>1362569</xdr:colOff>
      <xdr:row>13</xdr:row>
      <xdr:rowOff>1164096</xdr:rowOff>
    </xdr:to>
    <xdr:pic>
      <xdr:nvPicPr>
        <xdr:cNvPr id="4" name="图片 1">
          <a:extLst>
            <a:ext uri="{FF2B5EF4-FFF2-40B4-BE49-F238E27FC236}">
              <a16:creationId xmlns:a16="http://schemas.microsoft.com/office/drawing/2014/main" id="{93B4EBD0-8163-FF49-8DA9-C35D99E3A0D9}"/>
            </a:ext>
          </a:extLst>
        </xdr:cNvPr>
        <xdr:cNvPicPr>
          <a:picLocks noChangeAspect="1"/>
        </xdr:cNvPicPr>
      </xdr:nvPicPr>
      <xdr:blipFill>
        <a:blip xmlns:r="http://schemas.openxmlformats.org/officeDocument/2006/relationships" r:embed="rId3"/>
        <a:stretch>
          <a:fillRect/>
        </a:stretch>
      </xdr:blipFill>
      <xdr:spPr>
        <a:xfrm>
          <a:off x="4922026" y="11496322"/>
          <a:ext cx="1231265" cy="1175385"/>
        </a:xfrm>
        <a:prstGeom prst="rect">
          <a:avLst/>
        </a:prstGeom>
        <a:noFill/>
        <a:ln w="9525">
          <a:noFill/>
        </a:ln>
      </xdr:spPr>
    </xdr:pic>
    <xdr:clientData/>
  </xdr:twoCellAnchor>
  <xdr:twoCellAnchor editAs="oneCell">
    <xdr:from>
      <xdr:col>3</xdr:col>
      <xdr:colOff>172579</xdr:colOff>
      <xdr:row>12</xdr:row>
      <xdr:rowOff>28716</xdr:rowOff>
    </xdr:from>
    <xdr:to>
      <xdr:col>3</xdr:col>
      <xdr:colOff>1454644</xdr:colOff>
      <xdr:row>12</xdr:row>
      <xdr:rowOff>1118376</xdr:rowOff>
    </xdr:to>
    <xdr:pic>
      <xdr:nvPicPr>
        <xdr:cNvPr id="5" name="图片 2">
          <a:extLst>
            <a:ext uri="{FF2B5EF4-FFF2-40B4-BE49-F238E27FC236}">
              <a16:creationId xmlns:a16="http://schemas.microsoft.com/office/drawing/2014/main" id="{80D992D8-2F33-B840-A125-268118E1257F}"/>
            </a:ext>
          </a:extLst>
        </xdr:cNvPr>
        <xdr:cNvPicPr>
          <a:picLocks noChangeAspect="1"/>
        </xdr:cNvPicPr>
      </xdr:nvPicPr>
      <xdr:blipFill>
        <a:blip xmlns:r="http://schemas.openxmlformats.org/officeDocument/2006/relationships" r:embed="rId4"/>
        <a:stretch>
          <a:fillRect/>
        </a:stretch>
      </xdr:blipFill>
      <xdr:spPr>
        <a:xfrm>
          <a:off x="4963301" y="10188716"/>
          <a:ext cx="1282065" cy="1089660"/>
        </a:xfrm>
        <a:prstGeom prst="rect">
          <a:avLst/>
        </a:prstGeom>
        <a:noFill/>
        <a:ln w="9525">
          <a:noFill/>
        </a:ln>
      </xdr:spPr>
    </xdr:pic>
    <xdr:clientData/>
  </xdr:twoCellAnchor>
  <xdr:twoCellAnchor editAs="oneCell">
    <xdr:from>
      <xdr:col>3</xdr:col>
      <xdr:colOff>182104</xdr:colOff>
      <xdr:row>11</xdr:row>
      <xdr:rowOff>776</xdr:rowOff>
    </xdr:from>
    <xdr:to>
      <xdr:col>4</xdr:col>
      <xdr:colOff>7832</xdr:colOff>
      <xdr:row>11</xdr:row>
      <xdr:rowOff>1182511</xdr:rowOff>
    </xdr:to>
    <xdr:pic>
      <xdr:nvPicPr>
        <xdr:cNvPr id="6" name="图片 3">
          <a:extLst>
            <a:ext uri="{FF2B5EF4-FFF2-40B4-BE49-F238E27FC236}">
              <a16:creationId xmlns:a16="http://schemas.microsoft.com/office/drawing/2014/main" id="{476BC77C-6D0E-EB4B-88F9-04E5FB1BB66B}"/>
            </a:ext>
          </a:extLst>
        </xdr:cNvPr>
        <xdr:cNvPicPr>
          <a:picLocks noChangeAspect="1"/>
        </xdr:cNvPicPr>
      </xdr:nvPicPr>
      <xdr:blipFill>
        <a:blip xmlns:r="http://schemas.openxmlformats.org/officeDocument/2006/relationships" r:embed="rId5"/>
        <a:stretch>
          <a:fillRect/>
        </a:stretch>
      </xdr:blipFill>
      <xdr:spPr>
        <a:xfrm>
          <a:off x="4972826" y="8813165"/>
          <a:ext cx="1314450" cy="1181735"/>
        </a:xfrm>
        <a:prstGeom prst="rect">
          <a:avLst/>
        </a:prstGeom>
        <a:noFill/>
        <a:ln w="9525">
          <a:noFill/>
        </a:ln>
      </xdr:spPr>
    </xdr:pic>
    <xdr:clientData/>
  </xdr:twoCellAnchor>
  <xdr:twoCellAnchor editAs="oneCell">
    <xdr:from>
      <xdr:col>3</xdr:col>
      <xdr:colOff>171309</xdr:colOff>
      <xdr:row>10</xdr:row>
      <xdr:rowOff>35066</xdr:rowOff>
    </xdr:from>
    <xdr:to>
      <xdr:col>3</xdr:col>
      <xdr:colOff>1391779</xdr:colOff>
      <xdr:row>10</xdr:row>
      <xdr:rowOff>1192036</xdr:rowOff>
    </xdr:to>
    <xdr:pic>
      <xdr:nvPicPr>
        <xdr:cNvPr id="7" name="图片 4">
          <a:extLst>
            <a:ext uri="{FF2B5EF4-FFF2-40B4-BE49-F238E27FC236}">
              <a16:creationId xmlns:a16="http://schemas.microsoft.com/office/drawing/2014/main" id="{D6465159-036A-8844-A556-3C2BF1902CEF}"/>
            </a:ext>
          </a:extLst>
        </xdr:cNvPr>
        <xdr:cNvPicPr>
          <a:picLocks noChangeAspect="1"/>
        </xdr:cNvPicPr>
      </xdr:nvPicPr>
      <xdr:blipFill>
        <a:blip xmlns:r="http://schemas.openxmlformats.org/officeDocument/2006/relationships" r:embed="rId6"/>
        <a:stretch>
          <a:fillRect/>
        </a:stretch>
      </xdr:blipFill>
      <xdr:spPr>
        <a:xfrm>
          <a:off x="4962031" y="7499844"/>
          <a:ext cx="1220470" cy="1156970"/>
        </a:xfrm>
        <a:prstGeom prst="rect">
          <a:avLst/>
        </a:prstGeom>
        <a:noFill/>
        <a:ln w="9525">
          <a:noFill/>
        </a:ln>
      </xdr:spPr>
    </xdr:pic>
    <xdr:clientData/>
  </xdr:twoCellAnchor>
  <xdr:twoCellAnchor editAs="oneCell">
    <xdr:from>
      <xdr:col>3</xdr:col>
      <xdr:colOff>112889</xdr:colOff>
      <xdr:row>9</xdr:row>
      <xdr:rowOff>77611</xdr:rowOff>
    </xdr:from>
    <xdr:to>
      <xdr:col>3</xdr:col>
      <xdr:colOff>1391779</xdr:colOff>
      <xdr:row>9</xdr:row>
      <xdr:rowOff>1185686</xdr:rowOff>
    </xdr:to>
    <xdr:pic>
      <xdr:nvPicPr>
        <xdr:cNvPr id="8" name="图片 5">
          <a:extLst>
            <a:ext uri="{FF2B5EF4-FFF2-40B4-BE49-F238E27FC236}">
              <a16:creationId xmlns:a16="http://schemas.microsoft.com/office/drawing/2014/main" id="{ECF836CB-1BEF-114F-83CC-06EFBEE15128}"/>
            </a:ext>
          </a:extLst>
        </xdr:cNvPr>
        <xdr:cNvPicPr>
          <a:picLocks noChangeAspect="1"/>
        </xdr:cNvPicPr>
      </xdr:nvPicPr>
      <xdr:blipFill>
        <a:blip xmlns:r="http://schemas.openxmlformats.org/officeDocument/2006/relationships" r:embed="rId7"/>
        <a:stretch>
          <a:fillRect/>
        </a:stretch>
      </xdr:blipFill>
      <xdr:spPr>
        <a:xfrm>
          <a:off x="4903611" y="6194778"/>
          <a:ext cx="1278890" cy="1108075"/>
        </a:xfrm>
        <a:prstGeom prst="rect">
          <a:avLst/>
        </a:prstGeom>
        <a:noFill/>
        <a:ln w="9525">
          <a:noFill/>
        </a:ln>
      </xdr:spPr>
    </xdr:pic>
    <xdr:clientData/>
  </xdr:twoCellAnchor>
  <xdr:twoCellAnchor editAs="oneCell">
    <xdr:from>
      <xdr:col>3</xdr:col>
      <xdr:colOff>67804</xdr:colOff>
      <xdr:row>17</xdr:row>
      <xdr:rowOff>1293988</xdr:rowOff>
    </xdr:from>
    <xdr:to>
      <xdr:col>3</xdr:col>
      <xdr:colOff>1299069</xdr:colOff>
      <xdr:row>18</xdr:row>
      <xdr:rowOff>1135873</xdr:rowOff>
    </xdr:to>
    <xdr:pic>
      <xdr:nvPicPr>
        <xdr:cNvPr id="9" name="图片 16">
          <a:extLst>
            <a:ext uri="{FF2B5EF4-FFF2-40B4-BE49-F238E27FC236}">
              <a16:creationId xmlns:a16="http://schemas.microsoft.com/office/drawing/2014/main" id="{9909A2DE-EAEE-0746-9A4E-2CDE0ACA5C90}"/>
            </a:ext>
          </a:extLst>
        </xdr:cNvPr>
        <xdr:cNvPicPr>
          <a:picLocks noChangeAspect="1"/>
        </xdr:cNvPicPr>
      </xdr:nvPicPr>
      <xdr:blipFill>
        <a:blip xmlns:r="http://schemas.openxmlformats.org/officeDocument/2006/relationships" r:embed="rId3"/>
        <a:stretch>
          <a:fillRect/>
        </a:stretch>
      </xdr:blipFill>
      <xdr:spPr>
        <a:xfrm>
          <a:off x="4858526" y="18149710"/>
          <a:ext cx="1231265" cy="1175385"/>
        </a:xfrm>
        <a:prstGeom prst="rect">
          <a:avLst/>
        </a:prstGeom>
        <a:noFill/>
        <a:ln w="9525">
          <a:noFill/>
        </a:ln>
      </xdr:spPr>
    </xdr:pic>
    <xdr:clientData/>
  </xdr:twoCellAnchor>
  <xdr:twoCellAnchor editAs="oneCell">
    <xdr:from>
      <xdr:col>3</xdr:col>
      <xdr:colOff>109079</xdr:colOff>
      <xdr:row>17</xdr:row>
      <xdr:rowOff>493</xdr:rowOff>
    </xdr:from>
    <xdr:to>
      <xdr:col>3</xdr:col>
      <xdr:colOff>1391144</xdr:colOff>
      <xdr:row>17</xdr:row>
      <xdr:rowOff>1090153</xdr:rowOff>
    </xdr:to>
    <xdr:pic>
      <xdr:nvPicPr>
        <xdr:cNvPr id="10" name="图片 17">
          <a:extLst>
            <a:ext uri="{FF2B5EF4-FFF2-40B4-BE49-F238E27FC236}">
              <a16:creationId xmlns:a16="http://schemas.microsoft.com/office/drawing/2014/main" id="{D38FB504-5D80-7645-AD57-FEEC64AA228E}"/>
            </a:ext>
          </a:extLst>
        </xdr:cNvPr>
        <xdr:cNvPicPr>
          <a:picLocks noChangeAspect="1"/>
        </xdr:cNvPicPr>
      </xdr:nvPicPr>
      <xdr:blipFill>
        <a:blip xmlns:r="http://schemas.openxmlformats.org/officeDocument/2006/relationships" r:embed="rId4"/>
        <a:stretch>
          <a:fillRect/>
        </a:stretch>
      </xdr:blipFill>
      <xdr:spPr>
        <a:xfrm>
          <a:off x="4899801" y="16856215"/>
          <a:ext cx="1282065" cy="1089660"/>
        </a:xfrm>
        <a:prstGeom prst="rect">
          <a:avLst/>
        </a:prstGeom>
        <a:noFill/>
        <a:ln w="9525">
          <a:noFill/>
        </a:ln>
      </xdr:spPr>
    </xdr:pic>
    <xdr:clientData/>
  </xdr:twoCellAnchor>
  <xdr:twoCellAnchor editAs="oneCell">
    <xdr:from>
      <xdr:col>3</xdr:col>
      <xdr:colOff>118604</xdr:colOff>
      <xdr:row>15</xdr:row>
      <xdr:rowOff>1306053</xdr:rowOff>
    </xdr:from>
    <xdr:to>
      <xdr:col>3</xdr:col>
      <xdr:colOff>1433054</xdr:colOff>
      <xdr:row>16</xdr:row>
      <xdr:rowOff>1013177</xdr:rowOff>
    </xdr:to>
    <xdr:pic>
      <xdr:nvPicPr>
        <xdr:cNvPr id="11" name="图片 18">
          <a:extLst>
            <a:ext uri="{FF2B5EF4-FFF2-40B4-BE49-F238E27FC236}">
              <a16:creationId xmlns:a16="http://schemas.microsoft.com/office/drawing/2014/main" id="{FFDB296E-C882-5B44-A868-00968D2B4EF9}"/>
            </a:ext>
          </a:extLst>
        </xdr:cNvPr>
        <xdr:cNvPicPr>
          <a:picLocks noChangeAspect="1"/>
        </xdr:cNvPicPr>
      </xdr:nvPicPr>
      <xdr:blipFill>
        <a:blip xmlns:r="http://schemas.openxmlformats.org/officeDocument/2006/relationships" r:embed="rId5"/>
        <a:stretch>
          <a:fillRect/>
        </a:stretch>
      </xdr:blipFill>
      <xdr:spPr>
        <a:xfrm>
          <a:off x="4909326" y="15494775"/>
          <a:ext cx="1314450" cy="1181735"/>
        </a:xfrm>
        <a:prstGeom prst="rect">
          <a:avLst/>
        </a:prstGeom>
        <a:noFill/>
        <a:ln w="9525">
          <a:noFill/>
        </a:ln>
      </xdr:spPr>
    </xdr:pic>
    <xdr:clientData/>
  </xdr:twoCellAnchor>
  <xdr:twoCellAnchor editAs="oneCell">
    <xdr:from>
      <xdr:col>3</xdr:col>
      <xdr:colOff>107809</xdr:colOff>
      <xdr:row>15</xdr:row>
      <xdr:rowOff>6843</xdr:rowOff>
    </xdr:from>
    <xdr:to>
      <xdr:col>3</xdr:col>
      <xdr:colOff>1328279</xdr:colOff>
      <xdr:row>15</xdr:row>
      <xdr:rowOff>1163813</xdr:rowOff>
    </xdr:to>
    <xdr:pic>
      <xdr:nvPicPr>
        <xdr:cNvPr id="12" name="图片 19">
          <a:extLst>
            <a:ext uri="{FF2B5EF4-FFF2-40B4-BE49-F238E27FC236}">
              <a16:creationId xmlns:a16="http://schemas.microsoft.com/office/drawing/2014/main" id="{79DF74C0-9F72-1E4E-B36E-95451C404322}"/>
            </a:ext>
          </a:extLst>
        </xdr:cNvPr>
        <xdr:cNvPicPr>
          <a:picLocks noChangeAspect="1"/>
        </xdr:cNvPicPr>
      </xdr:nvPicPr>
      <xdr:blipFill>
        <a:blip xmlns:r="http://schemas.openxmlformats.org/officeDocument/2006/relationships" r:embed="rId6"/>
        <a:stretch>
          <a:fillRect/>
        </a:stretch>
      </xdr:blipFill>
      <xdr:spPr>
        <a:xfrm>
          <a:off x="4898531" y="14195565"/>
          <a:ext cx="1220470" cy="1156970"/>
        </a:xfrm>
        <a:prstGeom prst="rect">
          <a:avLst/>
        </a:prstGeom>
        <a:noFill/>
        <a:ln w="9525">
          <a:noFill/>
        </a:ln>
      </xdr:spPr>
    </xdr:pic>
    <xdr:clientData/>
  </xdr:twoCellAnchor>
  <xdr:twoCellAnchor editAs="oneCell">
    <xdr:from>
      <xdr:col>3</xdr:col>
      <xdr:colOff>49389</xdr:colOff>
      <xdr:row>14</xdr:row>
      <xdr:rowOff>49388</xdr:rowOff>
    </xdr:from>
    <xdr:to>
      <xdr:col>3</xdr:col>
      <xdr:colOff>1328279</xdr:colOff>
      <xdr:row>14</xdr:row>
      <xdr:rowOff>1157463</xdr:rowOff>
    </xdr:to>
    <xdr:pic>
      <xdr:nvPicPr>
        <xdr:cNvPr id="13" name="图片 20">
          <a:extLst>
            <a:ext uri="{FF2B5EF4-FFF2-40B4-BE49-F238E27FC236}">
              <a16:creationId xmlns:a16="http://schemas.microsoft.com/office/drawing/2014/main" id="{CE39BBA0-BEF7-6C4F-AB3C-2CCCC2ED36BB}"/>
            </a:ext>
          </a:extLst>
        </xdr:cNvPr>
        <xdr:cNvPicPr>
          <a:picLocks noChangeAspect="1"/>
        </xdr:cNvPicPr>
      </xdr:nvPicPr>
      <xdr:blipFill>
        <a:blip xmlns:r="http://schemas.openxmlformats.org/officeDocument/2006/relationships" r:embed="rId7"/>
        <a:stretch>
          <a:fillRect/>
        </a:stretch>
      </xdr:blipFill>
      <xdr:spPr>
        <a:xfrm>
          <a:off x="4840111" y="12904610"/>
          <a:ext cx="1278890" cy="1108075"/>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33</xdr:col>
      <xdr:colOff>621282</xdr:colOff>
      <xdr:row>5</xdr:row>
      <xdr:rowOff>107054</xdr:rowOff>
    </xdr:from>
    <xdr:to>
      <xdr:col>33</xdr:col>
      <xdr:colOff>621282</xdr:colOff>
      <xdr:row>9</xdr:row>
      <xdr:rowOff>150848</xdr:rowOff>
    </xdr:to>
    <xdr:cxnSp macro="">
      <xdr:nvCxnSpPr>
        <xdr:cNvPr id="10" name="Straight Arrow Connector 9">
          <a:extLst>
            <a:ext uri="{FF2B5EF4-FFF2-40B4-BE49-F238E27FC236}">
              <a16:creationId xmlns:a16="http://schemas.microsoft.com/office/drawing/2014/main" id="{DDAF8968-37A6-1A45-BE2B-864CC0519BFD}"/>
            </a:ext>
          </a:extLst>
        </xdr:cNvPr>
        <xdr:cNvCxnSpPr/>
      </xdr:nvCxnSpPr>
      <xdr:spPr>
        <a:xfrm>
          <a:off x="39548922" y="1676717"/>
          <a:ext cx="0" cy="999861"/>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580</xdr:row>
      <xdr:rowOff>128068</xdr:rowOff>
    </xdr:from>
    <xdr:to>
      <xdr:col>5</xdr:col>
      <xdr:colOff>965200</xdr:colOff>
      <xdr:row>589</xdr:row>
      <xdr:rowOff>177800</xdr:rowOff>
    </xdr:to>
    <xdr:cxnSp macro="">
      <xdr:nvCxnSpPr>
        <xdr:cNvPr id="2" name="Straight Arrow Connector 1">
          <a:extLst>
            <a:ext uri="{FF2B5EF4-FFF2-40B4-BE49-F238E27FC236}">
              <a16:creationId xmlns:a16="http://schemas.microsoft.com/office/drawing/2014/main" id="{50F47CF0-AD2C-B946-8072-F092E9AE0918}"/>
            </a:ext>
          </a:extLst>
        </xdr:cNvPr>
        <xdr:cNvCxnSpPr/>
      </xdr:nvCxnSpPr>
      <xdr:spPr>
        <a:xfrm flipH="1" flipV="1">
          <a:off x="7467600" y="124029268"/>
          <a:ext cx="965200" cy="1878532"/>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595</xdr:row>
      <xdr:rowOff>50800</xdr:rowOff>
    </xdr:from>
    <xdr:to>
      <xdr:col>5</xdr:col>
      <xdr:colOff>914400</xdr:colOff>
      <xdr:row>606</xdr:row>
      <xdr:rowOff>21344</xdr:rowOff>
    </xdr:to>
    <xdr:cxnSp macro="">
      <xdr:nvCxnSpPr>
        <xdr:cNvPr id="8" name="Straight Arrow Connector 7">
          <a:extLst>
            <a:ext uri="{FF2B5EF4-FFF2-40B4-BE49-F238E27FC236}">
              <a16:creationId xmlns:a16="http://schemas.microsoft.com/office/drawing/2014/main" id="{77237F29-7D4A-2D47-A8AB-5E055564AA8A}"/>
            </a:ext>
          </a:extLst>
        </xdr:cNvPr>
        <xdr:cNvCxnSpPr/>
      </xdr:nvCxnSpPr>
      <xdr:spPr>
        <a:xfrm flipH="1">
          <a:off x="7467600" y="127050800"/>
          <a:ext cx="914400" cy="2205744"/>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101601</xdr:colOff>
      <xdr:row>0</xdr:row>
      <xdr:rowOff>0</xdr:rowOff>
    </xdr:from>
    <xdr:to>
      <xdr:col>2</xdr:col>
      <xdr:colOff>1193801</xdr:colOff>
      <xdr:row>2</xdr:row>
      <xdr:rowOff>32778</xdr:rowOff>
    </xdr:to>
    <xdr:pic>
      <xdr:nvPicPr>
        <xdr:cNvPr id="6" name="Imagen 2">
          <a:extLst>
            <a:ext uri="{FF2B5EF4-FFF2-40B4-BE49-F238E27FC236}">
              <a16:creationId xmlns:a16="http://schemas.microsoft.com/office/drawing/2014/main" id="{83EC6E85-E7DF-B840-A5F3-F194E36D0733}"/>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101601" y="0"/>
          <a:ext cx="2463800" cy="11705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668867</xdr:colOff>
      <xdr:row>0</xdr:row>
      <xdr:rowOff>84666</xdr:rowOff>
    </xdr:from>
    <xdr:to>
      <xdr:col>2</xdr:col>
      <xdr:colOff>1871134</xdr:colOff>
      <xdr:row>1</xdr:row>
      <xdr:rowOff>154060</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4868334" y="84666"/>
          <a:ext cx="1202267" cy="6451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431800</xdr:colOff>
      <xdr:row>21</xdr:row>
      <xdr:rowOff>112987</xdr:rowOff>
    </xdr:from>
    <xdr:to>
      <xdr:col>5</xdr:col>
      <xdr:colOff>431800</xdr:colOff>
      <xdr:row>27</xdr:row>
      <xdr:rowOff>88900</xdr:rowOff>
    </xdr:to>
    <xdr:cxnSp macro="">
      <xdr:nvCxnSpPr>
        <xdr:cNvPr id="2" name="Straight Arrow Connector 1">
          <a:extLst>
            <a:ext uri="{FF2B5EF4-FFF2-40B4-BE49-F238E27FC236}">
              <a16:creationId xmlns:a16="http://schemas.microsoft.com/office/drawing/2014/main" id="{DF9C80B9-6903-0142-95B7-5BFF847AE07A}"/>
            </a:ext>
          </a:extLst>
        </xdr:cNvPr>
        <xdr:cNvCxnSpPr/>
      </xdr:nvCxnSpPr>
      <xdr:spPr>
        <a:xfrm flipV="1">
          <a:off x="6591300" y="5523187"/>
          <a:ext cx="0" cy="1118913"/>
        </a:xfrm>
        <a:prstGeom prst="straightConnector1">
          <a:avLst/>
        </a:prstGeom>
        <a:ln w="381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324730</xdr:colOff>
      <xdr:row>37</xdr:row>
      <xdr:rowOff>173721</xdr:rowOff>
    </xdr:from>
    <xdr:to>
      <xdr:col>3</xdr:col>
      <xdr:colOff>5032</xdr:colOff>
      <xdr:row>41</xdr:row>
      <xdr:rowOff>106049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24730" y="4745721"/>
          <a:ext cx="4294635" cy="6943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653676</xdr:colOff>
      <xdr:row>268</xdr:row>
      <xdr:rowOff>149413</xdr:rowOff>
    </xdr:from>
    <xdr:to>
      <xdr:col>0</xdr:col>
      <xdr:colOff>2613472</xdr:colOff>
      <xdr:row>277</xdr:row>
      <xdr:rowOff>7771</xdr:rowOff>
    </xdr:to>
    <xdr:pic>
      <xdr:nvPicPr>
        <xdr:cNvPr id="2" name="Imagen 201">
          <a:extLst>
            <a:ext uri="{FF2B5EF4-FFF2-40B4-BE49-F238E27FC236}">
              <a16:creationId xmlns:a16="http://schemas.microsoft.com/office/drawing/2014/main" id="{3E4416BB-ED31-FD42-B4D3-385998B815C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3676" y="48714213"/>
          <a:ext cx="1959796" cy="1458558"/>
        </a:xfrm>
        <a:prstGeom prst="rect">
          <a:avLst/>
        </a:prstGeom>
      </xdr:spPr>
    </xdr:pic>
    <xdr:clientData/>
  </xdr:twoCellAnchor>
  <xdr:twoCellAnchor editAs="oneCell">
    <xdr:from>
      <xdr:col>2</xdr:col>
      <xdr:colOff>5303935</xdr:colOff>
      <xdr:row>467</xdr:row>
      <xdr:rowOff>53074</xdr:rowOff>
    </xdr:from>
    <xdr:to>
      <xdr:col>3</xdr:col>
      <xdr:colOff>588310</xdr:colOff>
      <xdr:row>476</xdr:row>
      <xdr:rowOff>111993</xdr:rowOff>
    </xdr:to>
    <xdr:pic>
      <xdr:nvPicPr>
        <xdr:cNvPr id="3" name="Imagen 82">
          <a:extLst>
            <a:ext uri="{FF2B5EF4-FFF2-40B4-BE49-F238E27FC236}">
              <a16:creationId xmlns:a16="http://schemas.microsoft.com/office/drawing/2014/main" id="{82C084EA-ECBC-9546-B171-D24C860C5ED4}"/>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10015635" y="84025474"/>
          <a:ext cx="2332875" cy="1659119"/>
        </a:xfrm>
        <a:prstGeom prst="rect">
          <a:avLst/>
        </a:prstGeom>
        <a:effectLst>
          <a:softEdge rad="50800"/>
        </a:effectLst>
      </xdr:spPr>
    </xdr:pic>
    <xdr:clientData/>
  </xdr:twoCellAnchor>
  <xdr:twoCellAnchor editAs="oneCell">
    <xdr:from>
      <xdr:col>0</xdr:col>
      <xdr:colOff>138996</xdr:colOff>
      <xdr:row>648</xdr:row>
      <xdr:rowOff>95954</xdr:rowOff>
    </xdr:from>
    <xdr:to>
      <xdr:col>1</xdr:col>
      <xdr:colOff>352778</xdr:colOff>
      <xdr:row>665</xdr:row>
      <xdr:rowOff>49059</xdr:rowOff>
    </xdr:to>
    <xdr:pic>
      <xdr:nvPicPr>
        <xdr:cNvPr id="4" name="Imagen 83">
          <a:extLst>
            <a:ext uri="{FF2B5EF4-FFF2-40B4-BE49-F238E27FC236}">
              <a16:creationId xmlns:a16="http://schemas.microsoft.com/office/drawing/2014/main" id="{0A37D743-FFBA-8142-9031-4FCA73C0B362}"/>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38996" y="116351754"/>
          <a:ext cx="3718982" cy="2975705"/>
        </a:xfrm>
        <a:prstGeom prst="rect">
          <a:avLst/>
        </a:prstGeom>
        <a:effectLst>
          <a:softEdge rad="101600"/>
        </a:effectLst>
      </xdr:spPr>
    </xdr:pic>
    <xdr:clientData/>
  </xdr:twoCellAnchor>
  <xdr:twoCellAnchor editAs="oneCell">
    <xdr:from>
      <xdr:col>1</xdr:col>
      <xdr:colOff>316440</xdr:colOff>
      <xdr:row>648</xdr:row>
      <xdr:rowOff>133351</xdr:rowOff>
    </xdr:from>
    <xdr:to>
      <xdr:col>2</xdr:col>
      <xdr:colOff>2491790</xdr:colOff>
      <xdr:row>664</xdr:row>
      <xdr:rowOff>32707</xdr:rowOff>
    </xdr:to>
    <xdr:pic>
      <xdr:nvPicPr>
        <xdr:cNvPr id="5" name="Imagen 84">
          <a:extLst>
            <a:ext uri="{FF2B5EF4-FFF2-40B4-BE49-F238E27FC236}">
              <a16:creationId xmlns:a16="http://schemas.microsoft.com/office/drawing/2014/main" id="{E0303432-1E52-D541-A7DE-6D1DA662D9A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3821640" y="116389151"/>
          <a:ext cx="3381850" cy="2744156"/>
        </a:xfrm>
        <a:prstGeom prst="rect">
          <a:avLst/>
        </a:prstGeom>
        <a:effectLst>
          <a:softEdge rad="50800"/>
        </a:effectLst>
      </xdr:spPr>
    </xdr:pic>
    <xdr:clientData/>
  </xdr:twoCellAnchor>
  <xdr:twoCellAnchor editAs="oneCell">
    <xdr:from>
      <xdr:col>2</xdr:col>
      <xdr:colOff>3411361</xdr:colOff>
      <xdr:row>650</xdr:row>
      <xdr:rowOff>28222</xdr:rowOff>
    </xdr:from>
    <xdr:to>
      <xdr:col>3</xdr:col>
      <xdr:colOff>554</xdr:colOff>
      <xdr:row>664</xdr:row>
      <xdr:rowOff>139764</xdr:rowOff>
    </xdr:to>
    <xdr:pic>
      <xdr:nvPicPr>
        <xdr:cNvPr id="6" name="Imagen 85">
          <a:extLst>
            <a:ext uri="{FF2B5EF4-FFF2-40B4-BE49-F238E27FC236}">
              <a16:creationId xmlns:a16="http://schemas.microsoft.com/office/drawing/2014/main" id="{AFFA6B9B-71AB-5B4B-8BFC-8CF69BE1EF5F}"/>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123061" y="116639622"/>
          <a:ext cx="3637693" cy="2600742"/>
        </a:xfrm>
        <a:prstGeom prst="rect">
          <a:avLst/>
        </a:prstGeom>
        <a:effectLst>
          <a:softEdge rad="101600"/>
        </a:effectLst>
      </xdr:spPr>
    </xdr:pic>
    <xdr:clientData/>
  </xdr:twoCellAnchor>
  <xdr:twoCellAnchor editAs="oneCell">
    <xdr:from>
      <xdr:col>2</xdr:col>
      <xdr:colOff>7003065</xdr:colOff>
      <xdr:row>649</xdr:row>
      <xdr:rowOff>62230</xdr:rowOff>
    </xdr:from>
    <xdr:to>
      <xdr:col>6</xdr:col>
      <xdr:colOff>25258</xdr:colOff>
      <xdr:row>663</xdr:row>
      <xdr:rowOff>112883</xdr:rowOff>
    </xdr:to>
    <xdr:pic>
      <xdr:nvPicPr>
        <xdr:cNvPr id="7" name="Imagen 86">
          <a:extLst>
            <a:ext uri="{FF2B5EF4-FFF2-40B4-BE49-F238E27FC236}">
              <a16:creationId xmlns:a16="http://schemas.microsoft.com/office/drawing/2014/main" id="{DEB87ACA-2DA4-CF42-88E5-9CA17C575B99}"/>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11714765" y="116495830"/>
          <a:ext cx="3639393" cy="2539853"/>
        </a:xfrm>
        <a:prstGeom prst="rect">
          <a:avLst/>
        </a:prstGeom>
        <a:effectLst>
          <a:softEdge rad="114300"/>
        </a:effectLst>
      </xdr:spPr>
    </xdr:pic>
    <xdr:clientData/>
  </xdr:twoCellAnchor>
  <xdr:twoCellAnchor>
    <xdr:from>
      <xdr:col>0</xdr:col>
      <xdr:colOff>501651</xdr:colOff>
      <xdr:row>799</xdr:row>
      <xdr:rowOff>138145</xdr:rowOff>
    </xdr:from>
    <xdr:to>
      <xdr:col>1</xdr:col>
      <xdr:colOff>406400</xdr:colOff>
      <xdr:row>803</xdr:row>
      <xdr:rowOff>106943</xdr:rowOff>
    </xdr:to>
    <xdr:sp macro="" textlink="">
      <xdr:nvSpPr>
        <xdr:cNvPr id="8" name="TextBox 140">
          <a:extLst>
            <a:ext uri="{FF2B5EF4-FFF2-40B4-BE49-F238E27FC236}">
              <a16:creationId xmlns:a16="http://schemas.microsoft.com/office/drawing/2014/main" id="{00FC401B-BFF1-C349-8967-657848B7A7EA}"/>
            </a:ext>
          </a:extLst>
        </xdr:cNvPr>
        <xdr:cNvSpPr txBox="1"/>
      </xdr:nvSpPr>
      <xdr:spPr>
        <a:xfrm>
          <a:off x="501651" y="143317945"/>
          <a:ext cx="3409949" cy="67999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pzas) +Esquinero EQ (2 pzas) Diferentes medidas</a:t>
          </a:r>
          <a:endParaRPr lang="es-MX" sz="1200">
            <a:latin typeface="Century Gothic" charset="0"/>
            <a:ea typeface="Century Gothic" charset="0"/>
            <a:cs typeface="Century Gothic" charset="0"/>
          </a:endParaRPr>
        </a:p>
      </xdr:txBody>
    </xdr:sp>
    <xdr:clientData/>
  </xdr:twoCellAnchor>
  <xdr:twoCellAnchor>
    <xdr:from>
      <xdr:col>2</xdr:col>
      <xdr:colOff>415995</xdr:colOff>
      <xdr:row>799</xdr:row>
      <xdr:rowOff>114300</xdr:rowOff>
    </xdr:from>
    <xdr:to>
      <xdr:col>2</xdr:col>
      <xdr:colOff>3931884</xdr:colOff>
      <xdr:row>803</xdr:row>
      <xdr:rowOff>74387</xdr:rowOff>
    </xdr:to>
    <xdr:sp macro="" textlink="">
      <xdr:nvSpPr>
        <xdr:cNvPr id="9" name="TextBox 141">
          <a:extLst>
            <a:ext uri="{FF2B5EF4-FFF2-40B4-BE49-F238E27FC236}">
              <a16:creationId xmlns:a16="http://schemas.microsoft.com/office/drawing/2014/main" id="{99619C15-ADE1-0143-835A-E4F91DF10AA0}"/>
            </a:ext>
          </a:extLst>
        </xdr:cNvPr>
        <xdr:cNvSpPr txBox="1"/>
      </xdr:nvSpPr>
      <xdr:spPr>
        <a:xfrm>
          <a:off x="5127695" y="143294100"/>
          <a:ext cx="3515889" cy="671287"/>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(8 pza) +Esquinero EQ (4 pzas) + Mampara VS (4 pzas)</a:t>
          </a:r>
          <a:endParaRPr lang="es-MX" sz="1200">
            <a:latin typeface="Century Gothic" charset="0"/>
            <a:ea typeface="Century Gothic" charset="0"/>
            <a:cs typeface="Century Gothic" charset="0"/>
          </a:endParaRPr>
        </a:p>
      </xdr:txBody>
    </xdr:sp>
    <xdr:clientData/>
  </xdr:twoCellAnchor>
  <xdr:twoCellAnchor>
    <xdr:from>
      <xdr:col>2</xdr:col>
      <xdr:colOff>4807008</xdr:colOff>
      <xdr:row>799</xdr:row>
      <xdr:rowOff>118553</xdr:rowOff>
    </xdr:from>
    <xdr:to>
      <xdr:col>5</xdr:col>
      <xdr:colOff>0</xdr:colOff>
      <xdr:row>803</xdr:row>
      <xdr:rowOff>74521</xdr:rowOff>
    </xdr:to>
    <xdr:sp macro="" textlink="">
      <xdr:nvSpPr>
        <xdr:cNvPr id="10" name="TextBox 142">
          <a:extLst>
            <a:ext uri="{FF2B5EF4-FFF2-40B4-BE49-F238E27FC236}">
              <a16:creationId xmlns:a16="http://schemas.microsoft.com/office/drawing/2014/main" id="{FB48B72C-529B-0542-80CF-40908FD20B5E}"/>
            </a:ext>
          </a:extLst>
        </xdr:cNvPr>
        <xdr:cNvSpPr txBox="1"/>
      </xdr:nvSpPr>
      <xdr:spPr>
        <a:xfrm>
          <a:off x="9518708" y="143298353"/>
          <a:ext cx="4819592" cy="667168"/>
        </a:xfrm>
        <a:prstGeom prst="rect">
          <a:avLst/>
        </a:prstGeom>
        <a:ln w="9525"/>
        <a:effectLst/>
      </xdr:spPr>
      <xdr:style>
        <a:lnRef idx="2">
          <a:schemeClr val="dk1"/>
        </a:lnRef>
        <a:fillRef idx="1">
          <a:schemeClr val="lt1"/>
        </a:fillRef>
        <a:effectRef idx="0">
          <a:schemeClr val="dk1"/>
        </a:effectRef>
        <a:fontRef idx="minor">
          <a:schemeClr val="dk1"/>
        </a:fontRef>
      </xdr:style>
      <xdr:txBody>
        <a:bodyPr vertOverflow="clip" wrap="square" rtlCol="0" anchor="ctr"/>
        <a:lstStyle/>
        <a:p>
          <a:pPr algn="ctr" rtl="0">
            <a:defRPr sz="1000"/>
          </a:pPr>
          <a:r>
            <a:rPr lang="es-MX" sz="1200" b="0" i="0" u="none" strike="noStrike" baseline="0">
              <a:solidFill>
                <a:srgbClr val="000000"/>
              </a:solidFill>
              <a:latin typeface="Century Gothic" charset="0"/>
              <a:ea typeface="Century Gothic" charset="0"/>
              <a:cs typeface="Century Gothic" charset="0"/>
            </a:rPr>
            <a:t>Mesa de trabajo TMD (4 pza) +Esquinero EQ (2 pzas) + Mampara VS (3 pzas) + Archivero Móvil AM-2C1G (3pzas)  Diferentes medidas</a:t>
          </a:r>
          <a:endParaRPr lang="es-MX" sz="1200">
            <a:latin typeface="Century Gothic" charset="0"/>
            <a:ea typeface="Century Gothic" charset="0"/>
            <a:cs typeface="Century Gothic" charset="0"/>
          </a:endParaRPr>
        </a:p>
      </xdr:txBody>
    </xdr:sp>
    <xdr:clientData/>
  </xdr:twoCellAnchor>
  <xdr:twoCellAnchor editAs="oneCell">
    <xdr:from>
      <xdr:col>2</xdr:col>
      <xdr:colOff>4556125</xdr:colOff>
      <xdr:row>788</xdr:row>
      <xdr:rowOff>123827</xdr:rowOff>
    </xdr:from>
    <xdr:to>
      <xdr:col>4</xdr:col>
      <xdr:colOff>463550</xdr:colOff>
      <xdr:row>797</xdr:row>
      <xdr:rowOff>118454</xdr:rowOff>
    </xdr:to>
    <xdr:pic>
      <xdr:nvPicPr>
        <xdr:cNvPr id="11" name="Imagen 90">
          <a:extLst>
            <a:ext uri="{FF2B5EF4-FFF2-40B4-BE49-F238E27FC236}">
              <a16:creationId xmlns:a16="http://schemas.microsoft.com/office/drawing/2014/main" id="{E562006D-5955-9C4D-A0FC-FAD03176DE67}"/>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9267825" y="141347827"/>
          <a:ext cx="4530725" cy="1594827"/>
        </a:xfrm>
        <a:prstGeom prst="rect">
          <a:avLst/>
        </a:prstGeom>
        <a:effectLst>
          <a:softEdge rad="50800"/>
        </a:effectLst>
      </xdr:spPr>
    </xdr:pic>
    <xdr:clientData/>
  </xdr:twoCellAnchor>
  <xdr:twoCellAnchor editAs="oneCell">
    <xdr:from>
      <xdr:col>2</xdr:col>
      <xdr:colOff>939799</xdr:colOff>
      <xdr:row>886</xdr:row>
      <xdr:rowOff>127000</xdr:rowOff>
    </xdr:from>
    <xdr:to>
      <xdr:col>2</xdr:col>
      <xdr:colOff>4691212</xdr:colOff>
      <xdr:row>897</xdr:row>
      <xdr:rowOff>38782</xdr:rowOff>
    </xdr:to>
    <xdr:pic>
      <xdr:nvPicPr>
        <xdr:cNvPr id="12" name="Imagen 91">
          <a:extLst>
            <a:ext uri="{FF2B5EF4-FFF2-40B4-BE49-F238E27FC236}">
              <a16:creationId xmlns:a16="http://schemas.microsoft.com/office/drawing/2014/main" id="{84D4E3F9-E93C-CC42-927B-762F4AFF37EE}"/>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5651499" y="158800800"/>
          <a:ext cx="3751413" cy="1867582"/>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669923</xdr:colOff>
      <xdr:row>886</xdr:row>
      <xdr:rowOff>127000</xdr:rowOff>
    </xdr:from>
    <xdr:to>
      <xdr:col>2</xdr:col>
      <xdr:colOff>145331</xdr:colOff>
      <xdr:row>898</xdr:row>
      <xdr:rowOff>30086</xdr:rowOff>
    </xdr:to>
    <xdr:pic>
      <xdr:nvPicPr>
        <xdr:cNvPr id="13" name="Imagen 92">
          <a:extLst>
            <a:ext uri="{FF2B5EF4-FFF2-40B4-BE49-F238E27FC236}">
              <a16:creationId xmlns:a16="http://schemas.microsoft.com/office/drawing/2014/main" id="{90295DAE-CC07-C241-AE92-1E6F89198C86}"/>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669923" y="158800800"/>
          <a:ext cx="4187108" cy="2036686"/>
        </a:xfrm>
        <a:prstGeom prst="rect">
          <a:avLst/>
        </a:prstGeom>
        <a:effectLst>
          <a:softEdge rad="101600"/>
        </a:effectLst>
      </xdr:spPr>
    </xdr:pic>
    <xdr:clientData/>
  </xdr:twoCellAnchor>
  <xdr:twoCellAnchor editAs="oneCell">
    <xdr:from>
      <xdr:col>2</xdr:col>
      <xdr:colOff>5295899</xdr:colOff>
      <xdr:row>886</xdr:row>
      <xdr:rowOff>8178</xdr:rowOff>
    </xdr:from>
    <xdr:to>
      <xdr:col>4</xdr:col>
      <xdr:colOff>756365</xdr:colOff>
      <xdr:row>898</xdr:row>
      <xdr:rowOff>23738</xdr:rowOff>
    </xdr:to>
    <xdr:pic>
      <xdr:nvPicPr>
        <xdr:cNvPr id="14" name="Imagen 93">
          <a:extLst>
            <a:ext uri="{FF2B5EF4-FFF2-40B4-BE49-F238E27FC236}">
              <a16:creationId xmlns:a16="http://schemas.microsoft.com/office/drawing/2014/main" id="{4870F9EB-C619-0345-9B11-91E191EA9F7F}"/>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007599" y="158681978"/>
          <a:ext cx="4083766" cy="2149160"/>
        </a:xfrm>
        <a:prstGeom prst="rect">
          <a:avLst/>
        </a:prstGeom>
        <a:effectLst>
          <a:softEdge rad="50800"/>
        </a:effectLst>
      </xdr:spPr>
    </xdr:pic>
    <xdr:clientData/>
  </xdr:twoCellAnchor>
  <xdr:twoCellAnchor editAs="oneCell">
    <xdr:from>
      <xdr:col>0</xdr:col>
      <xdr:colOff>359507</xdr:colOff>
      <xdr:row>788</xdr:row>
      <xdr:rowOff>160560</xdr:rowOff>
    </xdr:from>
    <xdr:to>
      <xdr:col>1</xdr:col>
      <xdr:colOff>601087</xdr:colOff>
      <xdr:row>798</xdr:row>
      <xdr:rowOff>23561</xdr:rowOff>
    </xdr:to>
    <xdr:pic>
      <xdr:nvPicPr>
        <xdr:cNvPr id="15" name="Imagen 94">
          <a:extLst>
            <a:ext uri="{FF2B5EF4-FFF2-40B4-BE49-F238E27FC236}">
              <a16:creationId xmlns:a16="http://schemas.microsoft.com/office/drawing/2014/main" id="{C62DFF67-412B-044F-B543-562363C8A14C}"/>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359507" y="141384560"/>
          <a:ext cx="3746780" cy="1641001"/>
        </a:xfrm>
        <a:prstGeom prst="rect">
          <a:avLst/>
        </a:prstGeom>
        <a:effectLst/>
      </xdr:spPr>
    </xdr:pic>
    <xdr:clientData/>
  </xdr:twoCellAnchor>
  <xdr:twoCellAnchor editAs="oneCell">
    <xdr:from>
      <xdr:col>0</xdr:col>
      <xdr:colOff>1093321</xdr:colOff>
      <xdr:row>232</xdr:row>
      <xdr:rowOff>142494</xdr:rowOff>
    </xdr:from>
    <xdr:to>
      <xdr:col>1</xdr:col>
      <xdr:colOff>516027</xdr:colOff>
      <xdr:row>240</xdr:row>
      <xdr:rowOff>58357</xdr:rowOff>
    </xdr:to>
    <xdr:pic>
      <xdr:nvPicPr>
        <xdr:cNvPr id="16" name="Imagen 117">
          <a:extLst>
            <a:ext uri="{FF2B5EF4-FFF2-40B4-BE49-F238E27FC236}">
              <a16:creationId xmlns:a16="http://schemas.microsoft.com/office/drawing/2014/main" id="{1717FCEA-83BF-2D4D-B4B4-F4C232A4E21A}"/>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93321" y="42306494"/>
          <a:ext cx="2927906" cy="1338263"/>
        </a:xfrm>
        <a:prstGeom prst="rect">
          <a:avLst/>
        </a:prstGeom>
        <a:effectLst>
          <a:softEdge rad="101600"/>
        </a:effectLst>
      </xdr:spPr>
    </xdr:pic>
    <xdr:clientData/>
  </xdr:twoCellAnchor>
  <xdr:twoCellAnchor editAs="oneCell">
    <xdr:from>
      <xdr:col>2</xdr:col>
      <xdr:colOff>1054412</xdr:colOff>
      <xdr:row>232</xdr:row>
      <xdr:rowOff>126579</xdr:rowOff>
    </xdr:from>
    <xdr:to>
      <xdr:col>2</xdr:col>
      <xdr:colOff>3693539</xdr:colOff>
      <xdr:row>240</xdr:row>
      <xdr:rowOff>108516</xdr:rowOff>
    </xdr:to>
    <xdr:pic>
      <xdr:nvPicPr>
        <xdr:cNvPr id="17" name="Imagen 118">
          <a:extLst>
            <a:ext uri="{FF2B5EF4-FFF2-40B4-BE49-F238E27FC236}">
              <a16:creationId xmlns:a16="http://schemas.microsoft.com/office/drawing/2014/main" id="{B05BA67B-1532-D14E-8E74-C19CB880C8B8}"/>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5766112" y="42290579"/>
          <a:ext cx="2639127" cy="1404337"/>
        </a:xfrm>
        <a:prstGeom prst="rect">
          <a:avLst/>
        </a:prstGeom>
        <a:effectLst>
          <a:softEdge rad="101600"/>
        </a:effectLst>
      </xdr:spPr>
    </xdr:pic>
    <xdr:clientData/>
  </xdr:twoCellAnchor>
  <xdr:twoCellAnchor editAs="oneCell">
    <xdr:from>
      <xdr:col>2</xdr:col>
      <xdr:colOff>599143</xdr:colOff>
      <xdr:row>788</xdr:row>
      <xdr:rowOff>91142</xdr:rowOff>
    </xdr:from>
    <xdr:to>
      <xdr:col>2</xdr:col>
      <xdr:colOff>3798613</xdr:colOff>
      <xdr:row>797</xdr:row>
      <xdr:rowOff>86836</xdr:rowOff>
    </xdr:to>
    <xdr:pic>
      <xdr:nvPicPr>
        <xdr:cNvPr id="18" name="Imagen 120">
          <a:extLst>
            <a:ext uri="{FF2B5EF4-FFF2-40B4-BE49-F238E27FC236}">
              <a16:creationId xmlns:a16="http://schemas.microsoft.com/office/drawing/2014/main" id="{DEC0BB61-5627-6B4A-ACAC-A507764A5043}"/>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5310843" y="141315142"/>
          <a:ext cx="3199470" cy="1595894"/>
        </a:xfrm>
        <a:prstGeom prst="rect">
          <a:avLst/>
        </a:prstGeom>
        <a:effectLst/>
      </xdr:spPr>
    </xdr:pic>
    <xdr:clientData/>
  </xdr:twoCellAnchor>
  <xdr:oneCellAnchor>
    <xdr:from>
      <xdr:col>0</xdr:col>
      <xdr:colOff>956982</xdr:colOff>
      <xdr:row>231</xdr:row>
      <xdr:rowOff>15688</xdr:rowOff>
    </xdr:from>
    <xdr:ext cx="3365500" cy="265265"/>
    <xdr:sp macro="" textlink="">
      <xdr:nvSpPr>
        <xdr:cNvPr id="19" name="CuadroTexto 134">
          <a:extLst>
            <a:ext uri="{FF2B5EF4-FFF2-40B4-BE49-F238E27FC236}">
              <a16:creationId xmlns:a16="http://schemas.microsoft.com/office/drawing/2014/main" id="{AB77FEDC-5E56-3F4B-949D-7216F6706FFB}"/>
            </a:ext>
          </a:extLst>
        </xdr:cNvPr>
        <xdr:cNvSpPr txBox="1"/>
      </xdr:nvSpPr>
      <xdr:spPr>
        <a:xfrm>
          <a:off x="956982" y="42001888"/>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0</xdr:col>
      <xdr:colOff>1422400</xdr:colOff>
      <xdr:row>477</xdr:row>
      <xdr:rowOff>38100</xdr:rowOff>
    </xdr:from>
    <xdr:ext cx="2895600" cy="265265"/>
    <xdr:sp macro="" textlink="">
      <xdr:nvSpPr>
        <xdr:cNvPr id="20" name="CuadroTexto 139">
          <a:extLst>
            <a:ext uri="{FF2B5EF4-FFF2-40B4-BE49-F238E27FC236}">
              <a16:creationId xmlns:a16="http://schemas.microsoft.com/office/drawing/2014/main" id="{98F867D3-C187-3241-8731-05149E87063C}"/>
            </a:ext>
          </a:extLst>
        </xdr:cNvPr>
        <xdr:cNvSpPr txBox="1"/>
      </xdr:nvSpPr>
      <xdr:spPr>
        <a:xfrm>
          <a:off x="1422400" y="85788500"/>
          <a:ext cx="2895600" cy="26526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LA-180-2G</a:t>
          </a:r>
        </a:p>
      </xdr:txBody>
    </xdr:sp>
    <xdr:clientData/>
  </xdr:oneCellAnchor>
  <xdr:oneCellAnchor>
    <xdr:from>
      <xdr:col>2</xdr:col>
      <xdr:colOff>1371600</xdr:colOff>
      <xdr:row>477</xdr:row>
      <xdr:rowOff>50801</xdr:rowOff>
    </xdr:from>
    <xdr:ext cx="3416300" cy="266700"/>
    <xdr:sp macro="" textlink="">
      <xdr:nvSpPr>
        <xdr:cNvPr id="21" name="CuadroTexto 140">
          <a:extLst>
            <a:ext uri="{FF2B5EF4-FFF2-40B4-BE49-F238E27FC236}">
              <a16:creationId xmlns:a16="http://schemas.microsoft.com/office/drawing/2014/main" id="{1A27C032-5181-A941-823C-92C0C1B3C062}"/>
            </a:ext>
          </a:extLst>
        </xdr:cNvPr>
        <xdr:cNvSpPr txBox="1"/>
      </xdr:nvSpPr>
      <xdr:spPr>
        <a:xfrm>
          <a:off x="6083300" y="85801201"/>
          <a:ext cx="3416300" cy="2667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s-ES" sz="1100" b="1">
              <a:solidFill>
                <a:schemeClr val="tx1"/>
              </a:solidFill>
              <a:latin typeface="Century Gothic"/>
              <a:ea typeface="+mn-ea"/>
              <a:cs typeface="Century Gothic"/>
            </a:rPr>
            <a:t>CÓDIGOS (1) LC-180 + (1)  LA-180</a:t>
          </a:r>
        </a:p>
      </xdr:txBody>
    </xdr:sp>
    <xdr:clientData/>
  </xdr:oneCellAnchor>
  <xdr:oneCellAnchor>
    <xdr:from>
      <xdr:col>2</xdr:col>
      <xdr:colOff>5003800</xdr:colOff>
      <xdr:row>477</xdr:row>
      <xdr:rowOff>38101</xdr:rowOff>
    </xdr:from>
    <xdr:ext cx="2895600" cy="228600"/>
    <xdr:sp macro="" textlink="">
      <xdr:nvSpPr>
        <xdr:cNvPr id="22" name="CuadroTexto 141">
          <a:extLst>
            <a:ext uri="{FF2B5EF4-FFF2-40B4-BE49-F238E27FC236}">
              <a16:creationId xmlns:a16="http://schemas.microsoft.com/office/drawing/2014/main" id="{E2D1FF9D-9210-9C46-A8F9-86089025AF12}"/>
            </a:ext>
          </a:extLst>
        </xdr:cNvPr>
        <xdr:cNvSpPr txBox="1"/>
      </xdr:nvSpPr>
      <xdr:spPr>
        <a:xfrm>
          <a:off x="9715500" y="85788501"/>
          <a:ext cx="2895600" cy="22860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ES" sz="1100" b="1">
              <a:latin typeface="Century Gothic"/>
              <a:cs typeface="Century Gothic"/>
            </a:rPr>
            <a:t>CÓDIGOS (2) LC-180 </a:t>
          </a:r>
          <a:r>
            <a:rPr lang="es-ES" sz="1100" b="1" baseline="0">
              <a:latin typeface="Century Gothic"/>
              <a:cs typeface="Century Gothic"/>
            </a:rPr>
            <a:t>+ (1)  LA-180</a:t>
          </a:r>
        </a:p>
      </xdr:txBody>
    </xdr:sp>
    <xdr:clientData/>
  </xdr:oneCellAnchor>
  <xdr:oneCellAnchor>
    <xdr:from>
      <xdr:col>0</xdr:col>
      <xdr:colOff>923738</xdr:colOff>
      <xdr:row>241</xdr:row>
      <xdr:rowOff>37906</xdr:rowOff>
    </xdr:from>
    <xdr:ext cx="5167780" cy="430887"/>
    <xdr:sp macro="" textlink="">
      <xdr:nvSpPr>
        <xdr:cNvPr id="23" name="CuadroTexto 179">
          <a:extLst>
            <a:ext uri="{FF2B5EF4-FFF2-40B4-BE49-F238E27FC236}">
              <a16:creationId xmlns:a16="http://schemas.microsoft.com/office/drawing/2014/main" id="{C7744D23-C6E4-204D-BD60-DC956AF905B2}"/>
            </a:ext>
          </a:extLst>
        </xdr:cNvPr>
        <xdr:cNvSpPr txBox="1"/>
      </xdr:nvSpPr>
      <xdr:spPr>
        <a:xfrm>
          <a:off x="923738" y="43802106"/>
          <a:ext cx="516778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CCE-8050+CUSH-01+CCE-8050-E -</a:t>
          </a:r>
          <a:r>
            <a:rPr lang="es-ES" sz="1100" b="1" baseline="0">
              <a:latin typeface="Century Gothic"/>
              <a:cs typeface="Century Gothic"/>
            </a:rPr>
            <a:t> Medida  Total 1.60x.50x.585</a:t>
          </a:r>
          <a:endParaRPr lang="es-ES" sz="1100" b="1">
            <a:latin typeface="Century Gothic"/>
            <a:cs typeface="Century Gothic"/>
          </a:endParaRPr>
        </a:p>
        <a:p>
          <a:endParaRPr lang="es-ES" sz="1100" b="1">
            <a:latin typeface="Century Gothic"/>
            <a:cs typeface="Century Gothic"/>
          </a:endParaRPr>
        </a:p>
      </xdr:txBody>
    </xdr:sp>
    <xdr:clientData/>
  </xdr:oneCellAnchor>
  <xdr:oneCellAnchor>
    <xdr:from>
      <xdr:col>2</xdr:col>
      <xdr:colOff>553571</xdr:colOff>
      <xdr:row>231</xdr:row>
      <xdr:rowOff>5976</xdr:rowOff>
    </xdr:from>
    <xdr:ext cx="3365500" cy="265265"/>
    <xdr:sp macro="" textlink="">
      <xdr:nvSpPr>
        <xdr:cNvPr id="24" name="CuadroTexto 180">
          <a:extLst>
            <a:ext uri="{FF2B5EF4-FFF2-40B4-BE49-F238E27FC236}">
              <a16:creationId xmlns:a16="http://schemas.microsoft.com/office/drawing/2014/main" id="{1AFE8E2A-B5FC-884E-B847-F3FD35099CDA}"/>
            </a:ext>
          </a:extLst>
        </xdr:cNvPr>
        <xdr:cNvSpPr txBox="1"/>
      </xdr:nvSpPr>
      <xdr:spPr>
        <a:xfrm>
          <a:off x="5265271" y="41992176"/>
          <a:ext cx="3365500"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oneCellAnchor>
    <xdr:from>
      <xdr:col>2</xdr:col>
      <xdr:colOff>3289300</xdr:colOff>
      <xdr:row>240</xdr:row>
      <xdr:rowOff>155575</xdr:rowOff>
    </xdr:from>
    <xdr:ext cx="5384800" cy="430887"/>
    <xdr:sp macro="" textlink="">
      <xdr:nvSpPr>
        <xdr:cNvPr id="25" name="CuadroTexto 181">
          <a:extLst>
            <a:ext uri="{FF2B5EF4-FFF2-40B4-BE49-F238E27FC236}">
              <a16:creationId xmlns:a16="http://schemas.microsoft.com/office/drawing/2014/main" id="{AC736B1B-9893-E94A-A656-4704DB7DB7A8}"/>
            </a:ext>
          </a:extLst>
        </xdr:cNvPr>
        <xdr:cNvSpPr txBox="1"/>
      </xdr:nvSpPr>
      <xdr:spPr>
        <a:xfrm>
          <a:off x="8001000" y="43741975"/>
          <a:ext cx="538480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Ejemplo - CCE-8050+CUSH-01+CRE-1550-CPU -</a:t>
          </a:r>
          <a:r>
            <a:rPr lang="pt-BR" sz="1100" b="1">
              <a:latin typeface="Century Gothic"/>
              <a:cs typeface="Century Gothic"/>
            </a:rPr>
            <a:t>Medida  Total 2.30x.50x.585</a:t>
          </a:r>
        </a:p>
        <a:p>
          <a:endParaRPr lang="es-ES" sz="1100" b="1">
            <a:latin typeface="Century Gothic"/>
            <a:cs typeface="Century Gothic"/>
          </a:endParaRPr>
        </a:p>
      </xdr:txBody>
    </xdr:sp>
    <xdr:clientData/>
  </xdr:oneCellAnchor>
  <xdr:oneCellAnchor>
    <xdr:from>
      <xdr:col>2</xdr:col>
      <xdr:colOff>5486152</xdr:colOff>
      <xdr:row>232</xdr:row>
      <xdr:rowOff>66814</xdr:rowOff>
    </xdr:from>
    <xdr:ext cx="2639127" cy="1524371"/>
    <xdr:pic>
      <xdr:nvPicPr>
        <xdr:cNvPr id="26" name="Imagen 232">
          <a:extLst>
            <a:ext uri="{FF2B5EF4-FFF2-40B4-BE49-F238E27FC236}">
              <a16:creationId xmlns:a16="http://schemas.microsoft.com/office/drawing/2014/main" id="{1D1DC8DC-504F-3F4B-8EA7-5F7AADBAB8DD}"/>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10197852" y="42230814"/>
          <a:ext cx="2639127" cy="1524371"/>
        </a:xfrm>
        <a:prstGeom prst="rect">
          <a:avLst/>
        </a:prstGeom>
        <a:effectLst>
          <a:softEdge rad="101600"/>
        </a:effectLst>
      </xdr:spPr>
    </xdr:pic>
    <xdr:clientData/>
  </xdr:oneCellAnchor>
  <xdr:oneCellAnchor>
    <xdr:from>
      <xdr:col>2</xdr:col>
      <xdr:colOff>5143501</xdr:colOff>
      <xdr:row>231</xdr:row>
      <xdr:rowOff>45758</xdr:rowOff>
    </xdr:from>
    <xdr:ext cx="3451412" cy="265265"/>
    <xdr:sp macro="" textlink="">
      <xdr:nvSpPr>
        <xdr:cNvPr id="27" name="CuadroTexto 233">
          <a:extLst>
            <a:ext uri="{FF2B5EF4-FFF2-40B4-BE49-F238E27FC236}">
              <a16:creationId xmlns:a16="http://schemas.microsoft.com/office/drawing/2014/main" id="{2A49181D-7990-D542-81E4-7910A3AEE4D6}"/>
            </a:ext>
          </a:extLst>
        </xdr:cNvPr>
        <xdr:cNvSpPr txBox="1"/>
      </xdr:nvSpPr>
      <xdr:spPr>
        <a:xfrm>
          <a:off x="9855201" y="42031958"/>
          <a:ext cx="3451412" cy="2652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1">
              <a:latin typeface="Century Gothic"/>
              <a:cs typeface="Century Gothic"/>
            </a:rPr>
            <a:t>Crendenza Complementarias Para Estructura </a:t>
          </a:r>
        </a:p>
      </xdr:txBody>
    </xdr:sp>
    <xdr:clientData/>
  </xdr:oneCellAnchor>
  <xdr:twoCellAnchor editAs="oneCell">
    <xdr:from>
      <xdr:col>0</xdr:col>
      <xdr:colOff>1075952</xdr:colOff>
      <xdr:row>903</xdr:row>
      <xdr:rowOff>28948</xdr:rowOff>
    </xdr:from>
    <xdr:to>
      <xdr:col>0</xdr:col>
      <xdr:colOff>2091764</xdr:colOff>
      <xdr:row>915</xdr:row>
      <xdr:rowOff>153990</xdr:rowOff>
    </xdr:to>
    <xdr:pic>
      <xdr:nvPicPr>
        <xdr:cNvPr id="28" name="Imagen 1">
          <a:extLst>
            <a:ext uri="{FF2B5EF4-FFF2-40B4-BE49-F238E27FC236}">
              <a16:creationId xmlns:a16="http://schemas.microsoft.com/office/drawing/2014/main" id="{93FAD11F-3377-7044-BF34-1A3BA3152C99}"/>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075952" y="161750748"/>
          <a:ext cx="1015812" cy="2258642"/>
        </a:xfrm>
        <a:prstGeom prst="rect">
          <a:avLst/>
        </a:prstGeom>
      </xdr:spPr>
    </xdr:pic>
    <xdr:clientData/>
  </xdr:twoCellAnchor>
  <xdr:twoCellAnchor editAs="oneCell">
    <xdr:from>
      <xdr:col>0</xdr:col>
      <xdr:colOff>1090726</xdr:colOff>
      <xdr:row>917</xdr:row>
      <xdr:rowOff>3023</xdr:rowOff>
    </xdr:from>
    <xdr:to>
      <xdr:col>0</xdr:col>
      <xdr:colOff>2110441</xdr:colOff>
      <xdr:row>931</xdr:row>
      <xdr:rowOff>129556</xdr:rowOff>
    </xdr:to>
    <xdr:pic>
      <xdr:nvPicPr>
        <xdr:cNvPr id="29" name="Imagen 3">
          <a:extLst>
            <a:ext uri="{FF2B5EF4-FFF2-40B4-BE49-F238E27FC236}">
              <a16:creationId xmlns:a16="http://schemas.microsoft.com/office/drawing/2014/main" id="{58755F60-8094-9C4F-8846-513EB5B4CA7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090726" y="164214023"/>
          <a:ext cx="1019715" cy="2615733"/>
        </a:xfrm>
        <a:prstGeom prst="rect">
          <a:avLst/>
        </a:prstGeom>
      </xdr:spPr>
    </xdr:pic>
    <xdr:clientData/>
  </xdr:twoCellAnchor>
  <xdr:twoCellAnchor editAs="oneCell">
    <xdr:from>
      <xdr:col>0</xdr:col>
      <xdr:colOff>1618710</xdr:colOff>
      <xdr:row>345</xdr:row>
      <xdr:rowOff>129698</xdr:rowOff>
    </xdr:from>
    <xdr:to>
      <xdr:col>0</xdr:col>
      <xdr:colOff>2647409</xdr:colOff>
      <xdr:row>354</xdr:row>
      <xdr:rowOff>39541</xdr:rowOff>
    </xdr:to>
    <xdr:pic>
      <xdr:nvPicPr>
        <xdr:cNvPr id="30" name="Imagen 48">
          <a:extLst>
            <a:ext uri="{FF2B5EF4-FFF2-40B4-BE49-F238E27FC236}">
              <a16:creationId xmlns:a16="http://schemas.microsoft.com/office/drawing/2014/main" id="{ACA24017-29C5-FE4B-A663-6B3658AF784F}"/>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1618710" y="62410498"/>
          <a:ext cx="1028699" cy="1510043"/>
        </a:xfrm>
        <a:prstGeom prst="rect">
          <a:avLst/>
        </a:prstGeom>
      </xdr:spPr>
    </xdr:pic>
    <xdr:clientData/>
  </xdr:twoCellAnchor>
  <xdr:twoCellAnchor editAs="oneCell">
    <xdr:from>
      <xdr:col>0</xdr:col>
      <xdr:colOff>235552</xdr:colOff>
      <xdr:row>354</xdr:row>
      <xdr:rowOff>71906</xdr:rowOff>
    </xdr:from>
    <xdr:to>
      <xdr:col>0</xdr:col>
      <xdr:colOff>1708279</xdr:colOff>
      <xdr:row>361</xdr:row>
      <xdr:rowOff>35589</xdr:rowOff>
    </xdr:to>
    <xdr:pic>
      <xdr:nvPicPr>
        <xdr:cNvPr id="31" name="Imagen 49">
          <a:extLst>
            <a:ext uri="{FF2B5EF4-FFF2-40B4-BE49-F238E27FC236}">
              <a16:creationId xmlns:a16="http://schemas.microsoft.com/office/drawing/2014/main" id="{00881E17-D4B0-6644-AE56-C8F86CC69559}"/>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235552" y="63952906"/>
          <a:ext cx="1472727" cy="1208283"/>
        </a:xfrm>
        <a:prstGeom prst="rect">
          <a:avLst/>
        </a:prstGeom>
      </xdr:spPr>
    </xdr:pic>
    <xdr:clientData/>
  </xdr:twoCellAnchor>
  <xdr:twoCellAnchor editAs="oneCell">
    <xdr:from>
      <xdr:col>0</xdr:col>
      <xdr:colOff>1664219</xdr:colOff>
      <xdr:row>362</xdr:row>
      <xdr:rowOff>104319</xdr:rowOff>
    </xdr:from>
    <xdr:to>
      <xdr:col>0</xdr:col>
      <xdr:colOff>2913764</xdr:colOff>
      <xdr:row>370</xdr:row>
      <xdr:rowOff>112010</xdr:rowOff>
    </xdr:to>
    <xdr:pic>
      <xdr:nvPicPr>
        <xdr:cNvPr id="32" name="Imagen 50">
          <a:extLst>
            <a:ext uri="{FF2B5EF4-FFF2-40B4-BE49-F238E27FC236}">
              <a16:creationId xmlns:a16="http://schemas.microsoft.com/office/drawing/2014/main" id="{C9EE0AB9-6034-8640-A07B-F77FD90A7BA3}"/>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1664219" y="65407719"/>
          <a:ext cx="1249545" cy="1430091"/>
        </a:xfrm>
        <a:prstGeom prst="rect">
          <a:avLst/>
        </a:prstGeom>
      </xdr:spPr>
    </xdr:pic>
    <xdr:clientData/>
  </xdr:twoCellAnchor>
  <xdr:twoCellAnchor editAs="oneCell">
    <xdr:from>
      <xdr:col>0</xdr:col>
      <xdr:colOff>399407</xdr:colOff>
      <xdr:row>371</xdr:row>
      <xdr:rowOff>98777</xdr:rowOff>
    </xdr:from>
    <xdr:to>
      <xdr:col>0</xdr:col>
      <xdr:colOff>1599556</xdr:colOff>
      <xdr:row>382</xdr:row>
      <xdr:rowOff>93985</xdr:rowOff>
    </xdr:to>
    <xdr:pic>
      <xdr:nvPicPr>
        <xdr:cNvPr id="33" name="Imagen 51">
          <a:extLst>
            <a:ext uri="{FF2B5EF4-FFF2-40B4-BE49-F238E27FC236}">
              <a16:creationId xmlns:a16="http://schemas.microsoft.com/office/drawing/2014/main" id="{072D84C7-0458-3D45-94FA-74BABDDF35A3}"/>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399407" y="67002377"/>
          <a:ext cx="1200149" cy="1951008"/>
        </a:xfrm>
        <a:prstGeom prst="rect">
          <a:avLst/>
        </a:prstGeom>
      </xdr:spPr>
    </xdr:pic>
    <xdr:clientData/>
  </xdr:twoCellAnchor>
  <xdr:twoCellAnchor editAs="oneCell">
    <xdr:from>
      <xdr:col>0</xdr:col>
      <xdr:colOff>1681359</xdr:colOff>
      <xdr:row>382</xdr:row>
      <xdr:rowOff>131897</xdr:rowOff>
    </xdr:from>
    <xdr:to>
      <xdr:col>0</xdr:col>
      <xdr:colOff>2728809</xdr:colOff>
      <xdr:row>394</xdr:row>
      <xdr:rowOff>13525</xdr:rowOff>
    </xdr:to>
    <xdr:pic>
      <xdr:nvPicPr>
        <xdr:cNvPr id="34" name="Imagen 52">
          <a:extLst>
            <a:ext uri="{FF2B5EF4-FFF2-40B4-BE49-F238E27FC236}">
              <a16:creationId xmlns:a16="http://schemas.microsoft.com/office/drawing/2014/main" id="{4CE0C0C0-4E11-6E49-A097-A3F96D91821B}"/>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1681359" y="68991297"/>
          <a:ext cx="1047450" cy="2015228"/>
        </a:xfrm>
        <a:prstGeom prst="rect">
          <a:avLst/>
        </a:prstGeom>
      </xdr:spPr>
    </xdr:pic>
    <xdr:clientData/>
  </xdr:twoCellAnchor>
  <xdr:twoCellAnchor editAs="oneCell">
    <xdr:from>
      <xdr:col>0</xdr:col>
      <xdr:colOff>822326</xdr:colOff>
      <xdr:row>546</xdr:row>
      <xdr:rowOff>88899</xdr:rowOff>
    </xdr:from>
    <xdr:to>
      <xdr:col>0</xdr:col>
      <xdr:colOff>2507634</xdr:colOff>
      <xdr:row>554</xdr:row>
      <xdr:rowOff>44749</xdr:rowOff>
    </xdr:to>
    <xdr:pic>
      <xdr:nvPicPr>
        <xdr:cNvPr id="35" name="Imagen 70">
          <a:extLst>
            <a:ext uri="{FF2B5EF4-FFF2-40B4-BE49-F238E27FC236}">
              <a16:creationId xmlns:a16="http://schemas.microsoft.com/office/drawing/2014/main" id="{A9A39640-8F78-1946-8282-38832007813F}"/>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822326" y="98132899"/>
          <a:ext cx="1685308" cy="1378250"/>
        </a:xfrm>
        <a:prstGeom prst="rect">
          <a:avLst/>
        </a:prstGeom>
      </xdr:spPr>
    </xdr:pic>
    <xdr:clientData/>
  </xdr:twoCellAnchor>
  <xdr:twoCellAnchor editAs="oneCell">
    <xdr:from>
      <xdr:col>0</xdr:col>
      <xdr:colOff>457201</xdr:colOff>
      <xdr:row>522</xdr:row>
      <xdr:rowOff>41862</xdr:rowOff>
    </xdr:from>
    <xdr:to>
      <xdr:col>0</xdr:col>
      <xdr:colOff>2921000</xdr:colOff>
      <xdr:row>528</xdr:row>
      <xdr:rowOff>54126</xdr:rowOff>
    </xdr:to>
    <xdr:pic>
      <xdr:nvPicPr>
        <xdr:cNvPr id="36" name="Imagen 76">
          <a:extLst>
            <a:ext uri="{FF2B5EF4-FFF2-40B4-BE49-F238E27FC236}">
              <a16:creationId xmlns:a16="http://schemas.microsoft.com/office/drawing/2014/main" id="{768B4E89-BAC1-6948-BFDD-16BA3C5F9880}"/>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457201" y="93818662"/>
          <a:ext cx="2463799" cy="1079064"/>
        </a:xfrm>
        <a:prstGeom prst="rect">
          <a:avLst/>
        </a:prstGeom>
      </xdr:spPr>
    </xdr:pic>
    <xdr:clientData/>
  </xdr:twoCellAnchor>
  <xdr:twoCellAnchor editAs="oneCell">
    <xdr:from>
      <xdr:col>0</xdr:col>
      <xdr:colOff>190501</xdr:colOff>
      <xdr:row>530</xdr:row>
      <xdr:rowOff>9997</xdr:rowOff>
    </xdr:from>
    <xdr:to>
      <xdr:col>1</xdr:col>
      <xdr:colOff>5443</xdr:colOff>
      <xdr:row>536</xdr:row>
      <xdr:rowOff>81185</xdr:rowOff>
    </xdr:to>
    <xdr:pic>
      <xdr:nvPicPr>
        <xdr:cNvPr id="37" name="Imagen 79">
          <a:extLst>
            <a:ext uri="{FF2B5EF4-FFF2-40B4-BE49-F238E27FC236}">
              <a16:creationId xmlns:a16="http://schemas.microsoft.com/office/drawing/2014/main" id="{2D3CDE4B-FFE3-5345-9BCD-82936A422932}"/>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190501" y="95209197"/>
          <a:ext cx="3320142" cy="1137988"/>
        </a:xfrm>
        <a:prstGeom prst="rect">
          <a:avLst/>
        </a:prstGeom>
      </xdr:spPr>
    </xdr:pic>
    <xdr:clientData/>
  </xdr:twoCellAnchor>
  <xdr:twoCellAnchor editAs="oneCell">
    <xdr:from>
      <xdr:col>0</xdr:col>
      <xdr:colOff>231775</xdr:colOff>
      <xdr:row>537</xdr:row>
      <xdr:rowOff>101601</xdr:rowOff>
    </xdr:from>
    <xdr:to>
      <xdr:col>1</xdr:col>
      <xdr:colOff>2351</xdr:colOff>
      <xdr:row>544</xdr:row>
      <xdr:rowOff>133885</xdr:rowOff>
    </xdr:to>
    <xdr:pic>
      <xdr:nvPicPr>
        <xdr:cNvPr id="38" name="Imagen 100">
          <a:extLst>
            <a:ext uri="{FF2B5EF4-FFF2-40B4-BE49-F238E27FC236}">
              <a16:creationId xmlns:a16="http://schemas.microsoft.com/office/drawing/2014/main" id="{D85F127A-DF43-304E-AEBF-86B935E33DF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231775" y="96545401"/>
          <a:ext cx="3275776" cy="1276884"/>
        </a:xfrm>
        <a:prstGeom prst="rect">
          <a:avLst/>
        </a:prstGeom>
      </xdr:spPr>
    </xdr:pic>
    <xdr:clientData/>
  </xdr:twoCellAnchor>
  <xdr:twoCellAnchor editAs="oneCell">
    <xdr:from>
      <xdr:col>0</xdr:col>
      <xdr:colOff>527049</xdr:colOff>
      <xdr:row>561</xdr:row>
      <xdr:rowOff>134572</xdr:rowOff>
    </xdr:from>
    <xdr:to>
      <xdr:col>0</xdr:col>
      <xdr:colOff>3035300</xdr:colOff>
      <xdr:row>569</xdr:row>
      <xdr:rowOff>54271</xdr:rowOff>
    </xdr:to>
    <xdr:pic>
      <xdr:nvPicPr>
        <xdr:cNvPr id="39" name="Imagen 105">
          <a:extLst>
            <a:ext uri="{FF2B5EF4-FFF2-40B4-BE49-F238E27FC236}">
              <a16:creationId xmlns:a16="http://schemas.microsoft.com/office/drawing/2014/main" id="{2225BB1F-9F24-8546-B6CA-A3C67D3F5CEC}"/>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527049" y="100845572"/>
          <a:ext cx="2508251" cy="1342099"/>
        </a:xfrm>
        <a:prstGeom prst="rect">
          <a:avLst/>
        </a:prstGeom>
      </xdr:spPr>
    </xdr:pic>
    <xdr:clientData/>
  </xdr:twoCellAnchor>
  <xdr:twoCellAnchor editAs="oneCell">
    <xdr:from>
      <xdr:col>0</xdr:col>
      <xdr:colOff>771525</xdr:colOff>
      <xdr:row>592</xdr:row>
      <xdr:rowOff>79375</xdr:rowOff>
    </xdr:from>
    <xdr:to>
      <xdr:col>0</xdr:col>
      <xdr:colOff>2540000</xdr:colOff>
      <xdr:row>597</xdr:row>
      <xdr:rowOff>150808</xdr:rowOff>
    </xdr:to>
    <xdr:pic>
      <xdr:nvPicPr>
        <xdr:cNvPr id="40" name="Imagen 115">
          <a:extLst>
            <a:ext uri="{FF2B5EF4-FFF2-40B4-BE49-F238E27FC236}">
              <a16:creationId xmlns:a16="http://schemas.microsoft.com/office/drawing/2014/main" id="{8CD73185-CBDE-934C-8477-F595C8327C51}"/>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1525" y="106327575"/>
          <a:ext cx="1768475" cy="960433"/>
        </a:xfrm>
        <a:prstGeom prst="rect">
          <a:avLst/>
        </a:prstGeom>
      </xdr:spPr>
    </xdr:pic>
    <xdr:clientData/>
  </xdr:twoCellAnchor>
  <xdr:twoCellAnchor editAs="oneCell">
    <xdr:from>
      <xdr:col>0</xdr:col>
      <xdr:colOff>717551</xdr:colOff>
      <xdr:row>584</xdr:row>
      <xdr:rowOff>47626</xdr:rowOff>
    </xdr:from>
    <xdr:to>
      <xdr:col>0</xdr:col>
      <xdr:colOff>2417599</xdr:colOff>
      <xdr:row>589</xdr:row>
      <xdr:rowOff>119522</xdr:rowOff>
    </xdr:to>
    <xdr:pic>
      <xdr:nvPicPr>
        <xdr:cNvPr id="41" name="Imagen 116">
          <a:extLst>
            <a:ext uri="{FF2B5EF4-FFF2-40B4-BE49-F238E27FC236}">
              <a16:creationId xmlns:a16="http://schemas.microsoft.com/office/drawing/2014/main" id="{960A8F13-F2A0-654B-919F-AC3425695A38}"/>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717551" y="104873426"/>
          <a:ext cx="1700048" cy="960896"/>
        </a:xfrm>
        <a:prstGeom prst="rect">
          <a:avLst/>
        </a:prstGeom>
      </xdr:spPr>
    </xdr:pic>
    <xdr:clientData/>
  </xdr:twoCellAnchor>
  <xdr:twoCellAnchor editAs="oneCell">
    <xdr:from>
      <xdr:col>0</xdr:col>
      <xdr:colOff>552450</xdr:colOff>
      <xdr:row>608</xdr:row>
      <xdr:rowOff>38100</xdr:rowOff>
    </xdr:from>
    <xdr:to>
      <xdr:col>0</xdr:col>
      <xdr:colOff>2857500</xdr:colOff>
      <xdr:row>611</xdr:row>
      <xdr:rowOff>91732</xdr:rowOff>
    </xdr:to>
    <xdr:pic>
      <xdr:nvPicPr>
        <xdr:cNvPr id="42" name="Imagen 121">
          <a:extLst>
            <a:ext uri="{FF2B5EF4-FFF2-40B4-BE49-F238E27FC236}">
              <a16:creationId xmlns:a16="http://schemas.microsoft.com/office/drawing/2014/main" id="{72F95D53-D8DB-AE4D-A469-6BDFF344E075}"/>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552450" y="109156500"/>
          <a:ext cx="2305050" cy="587032"/>
        </a:xfrm>
        <a:prstGeom prst="rect">
          <a:avLst/>
        </a:prstGeom>
      </xdr:spPr>
    </xdr:pic>
    <xdr:clientData/>
  </xdr:twoCellAnchor>
  <xdr:twoCellAnchor editAs="oneCell">
    <xdr:from>
      <xdr:col>0</xdr:col>
      <xdr:colOff>161924</xdr:colOff>
      <xdr:row>613</xdr:row>
      <xdr:rowOff>57150</xdr:rowOff>
    </xdr:from>
    <xdr:to>
      <xdr:col>0</xdr:col>
      <xdr:colOff>2967718</xdr:colOff>
      <xdr:row>617</xdr:row>
      <xdr:rowOff>73983</xdr:rowOff>
    </xdr:to>
    <xdr:pic>
      <xdr:nvPicPr>
        <xdr:cNvPr id="43" name="Imagen 122">
          <a:extLst>
            <a:ext uri="{FF2B5EF4-FFF2-40B4-BE49-F238E27FC236}">
              <a16:creationId xmlns:a16="http://schemas.microsoft.com/office/drawing/2014/main" id="{8B91987A-F90D-4D47-B03E-490C00A83217}"/>
            </a:ext>
            <a:ext uri="{147F2762-F138-4A5C-976F-8EAC2B608ADB}">
              <a16:predDERef xmlns:a16="http://schemas.microsoft.com/office/drawing/2014/main" pred="{00000000-0008-0000-0000-00007A000000}"/>
            </a:ext>
          </a:extLst>
        </xdr:cNvPr>
        <xdr:cNvPicPr>
          <a:picLocks noChangeAspect="1"/>
        </xdr:cNvPicPr>
      </xdr:nvPicPr>
      <xdr:blipFill rotWithShape="1">
        <a:blip xmlns:r="http://schemas.openxmlformats.org/officeDocument/2006/relationships" r:embed="rId31" cstate="email">
          <a:extLst>
            <a:ext uri="{28A0092B-C50C-407E-A947-70E740481C1C}">
              <a14:useLocalDpi xmlns:a14="http://schemas.microsoft.com/office/drawing/2010/main"/>
            </a:ext>
          </a:extLst>
        </a:blip>
        <a:srcRect/>
        <a:stretch/>
      </xdr:blipFill>
      <xdr:spPr>
        <a:xfrm>
          <a:off x="161924" y="110064550"/>
          <a:ext cx="2805794" cy="728033"/>
        </a:xfrm>
        <a:prstGeom prst="rect">
          <a:avLst/>
        </a:prstGeom>
      </xdr:spPr>
    </xdr:pic>
    <xdr:clientData/>
  </xdr:twoCellAnchor>
  <xdr:twoCellAnchor editAs="oneCell">
    <xdr:from>
      <xdr:col>0</xdr:col>
      <xdr:colOff>717550</xdr:colOff>
      <xdr:row>603</xdr:row>
      <xdr:rowOff>60325</xdr:rowOff>
    </xdr:from>
    <xdr:to>
      <xdr:col>0</xdr:col>
      <xdr:colOff>2584450</xdr:colOff>
      <xdr:row>606</xdr:row>
      <xdr:rowOff>77341</xdr:rowOff>
    </xdr:to>
    <xdr:pic>
      <xdr:nvPicPr>
        <xdr:cNvPr id="44" name="Imagen 123">
          <a:extLst>
            <a:ext uri="{FF2B5EF4-FFF2-40B4-BE49-F238E27FC236}">
              <a16:creationId xmlns:a16="http://schemas.microsoft.com/office/drawing/2014/main" id="{DAC0768F-6739-EA42-8ACC-37DDBCE89960}"/>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717550" y="108289725"/>
          <a:ext cx="1866900" cy="550416"/>
        </a:xfrm>
        <a:prstGeom prst="rect">
          <a:avLst/>
        </a:prstGeom>
      </xdr:spPr>
    </xdr:pic>
    <xdr:clientData/>
  </xdr:twoCellAnchor>
  <xdr:twoCellAnchor editAs="oneCell">
    <xdr:from>
      <xdr:col>0</xdr:col>
      <xdr:colOff>993775</xdr:colOff>
      <xdr:row>635</xdr:row>
      <xdr:rowOff>141178</xdr:rowOff>
    </xdr:from>
    <xdr:to>
      <xdr:col>0</xdr:col>
      <xdr:colOff>2247900</xdr:colOff>
      <xdr:row>645</xdr:row>
      <xdr:rowOff>40056</xdr:rowOff>
    </xdr:to>
    <xdr:pic>
      <xdr:nvPicPr>
        <xdr:cNvPr id="45" name="Imagen 124">
          <a:extLst>
            <a:ext uri="{FF2B5EF4-FFF2-40B4-BE49-F238E27FC236}">
              <a16:creationId xmlns:a16="http://schemas.microsoft.com/office/drawing/2014/main" id="{DC60824A-AA6E-B04A-8D8A-AF0400E46F29}"/>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993775" y="114085578"/>
          <a:ext cx="1254125" cy="1676878"/>
        </a:xfrm>
        <a:prstGeom prst="rect">
          <a:avLst/>
        </a:prstGeom>
      </xdr:spPr>
    </xdr:pic>
    <xdr:clientData/>
  </xdr:twoCellAnchor>
  <xdr:twoCellAnchor editAs="oneCell">
    <xdr:from>
      <xdr:col>0</xdr:col>
      <xdr:colOff>504826</xdr:colOff>
      <xdr:row>623</xdr:row>
      <xdr:rowOff>31751</xdr:rowOff>
    </xdr:from>
    <xdr:to>
      <xdr:col>0</xdr:col>
      <xdr:colOff>2543176</xdr:colOff>
      <xdr:row>631</xdr:row>
      <xdr:rowOff>43506</xdr:rowOff>
    </xdr:to>
    <xdr:pic>
      <xdr:nvPicPr>
        <xdr:cNvPr id="46" name="Imagen 126">
          <a:extLst>
            <a:ext uri="{FF2B5EF4-FFF2-40B4-BE49-F238E27FC236}">
              <a16:creationId xmlns:a16="http://schemas.microsoft.com/office/drawing/2014/main" id="{C9B7B7D5-7B6D-0347-AC34-EE7EFA0AD3F3}"/>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504826" y="111842551"/>
          <a:ext cx="2038350" cy="1434155"/>
        </a:xfrm>
        <a:prstGeom prst="rect">
          <a:avLst/>
        </a:prstGeom>
      </xdr:spPr>
    </xdr:pic>
    <xdr:clientData/>
  </xdr:twoCellAnchor>
  <xdr:twoCellAnchor editAs="oneCell">
    <xdr:from>
      <xdr:col>0</xdr:col>
      <xdr:colOff>714374</xdr:colOff>
      <xdr:row>672</xdr:row>
      <xdr:rowOff>31751</xdr:rowOff>
    </xdr:from>
    <xdr:to>
      <xdr:col>0</xdr:col>
      <xdr:colOff>1986053</xdr:colOff>
      <xdr:row>677</xdr:row>
      <xdr:rowOff>144922</xdr:rowOff>
    </xdr:to>
    <xdr:pic>
      <xdr:nvPicPr>
        <xdr:cNvPr id="47" name="Imagen 131">
          <a:extLst>
            <a:ext uri="{FF2B5EF4-FFF2-40B4-BE49-F238E27FC236}">
              <a16:creationId xmlns:a16="http://schemas.microsoft.com/office/drawing/2014/main" id="{D56B5C7D-D816-7A4F-AF8D-4B8E3CFA2DB2}"/>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714374" y="120580151"/>
          <a:ext cx="1271679" cy="1002171"/>
        </a:xfrm>
        <a:prstGeom prst="rect">
          <a:avLst/>
        </a:prstGeom>
      </xdr:spPr>
    </xdr:pic>
    <xdr:clientData/>
  </xdr:twoCellAnchor>
  <xdr:twoCellAnchor editAs="oneCell">
    <xdr:from>
      <xdr:col>0</xdr:col>
      <xdr:colOff>885826</xdr:colOff>
      <xdr:row>679</xdr:row>
      <xdr:rowOff>22227</xdr:rowOff>
    </xdr:from>
    <xdr:to>
      <xdr:col>0</xdr:col>
      <xdr:colOff>2139950</xdr:colOff>
      <xdr:row>684</xdr:row>
      <xdr:rowOff>74396</xdr:rowOff>
    </xdr:to>
    <xdr:pic>
      <xdr:nvPicPr>
        <xdr:cNvPr id="48" name="Imagen 132">
          <a:extLst>
            <a:ext uri="{FF2B5EF4-FFF2-40B4-BE49-F238E27FC236}">
              <a16:creationId xmlns:a16="http://schemas.microsoft.com/office/drawing/2014/main" id="{65F1CE4B-9F9A-0541-BA81-8E055E4E9C8C}"/>
            </a:ext>
            <a:ext uri="{147F2762-F138-4A5C-976F-8EAC2B608ADB}">
              <a16:predDERef xmlns:a16="http://schemas.microsoft.com/office/drawing/2014/main" pred="{00000000-0008-0000-0000-000084000000}"/>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885826" y="121815227"/>
          <a:ext cx="1254124" cy="941169"/>
        </a:xfrm>
        <a:prstGeom prst="rect">
          <a:avLst/>
        </a:prstGeom>
      </xdr:spPr>
    </xdr:pic>
    <xdr:clientData/>
  </xdr:twoCellAnchor>
  <xdr:twoCellAnchor editAs="oneCell">
    <xdr:from>
      <xdr:col>0</xdr:col>
      <xdr:colOff>904876</xdr:colOff>
      <xdr:row>685</xdr:row>
      <xdr:rowOff>31751</xdr:rowOff>
    </xdr:from>
    <xdr:to>
      <xdr:col>0</xdr:col>
      <xdr:colOff>2067458</xdr:colOff>
      <xdr:row>690</xdr:row>
      <xdr:rowOff>81517</xdr:rowOff>
    </xdr:to>
    <xdr:pic>
      <xdr:nvPicPr>
        <xdr:cNvPr id="49" name="Imagen 135">
          <a:extLst>
            <a:ext uri="{FF2B5EF4-FFF2-40B4-BE49-F238E27FC236}">
              <a16:creationId xmlns:a16="http://schemas.microsoft.com/office/drawing/2014/main" id="{E27B8448-A0A7-E94D-87F0-85DE2E9A9B8D}"/>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04876" y="122891551"/>
          <a:ext cx="1162582" cy="938766"/>
        </a:xfrm>
        <a:prstGeom prst="rect">
          <a:avLst/>
        </a:prstGeom>
      </xdr:spPr>
    </xdr:pic>
    <xdr:clientData/>
  </xdr:twoCellAnchor>
  <xdr:twoCellAnchor editAs="oneCell">
    <xdr:from>
      <xdr:col>0</xdr:col>
      <xdr:colOff>593724</xdr:colOff>
      <xdr:row>698</xdr:row>
      <xdr:rowOff>130174</xdr:rowOff>
    </xdr:from>
    <xdr:to>
      <xdr:col>0</xdr:col>
      <xdr:colOff>2521305</xdr:colOff>
      <xdr:row>704</xdr:row>
      <xdr:rowOff>80376</xdr:rowOff>
    </xdr:to>
    <xdr:pic>
      <xdr:nvPicPr>
        <xdr:cNvPr id="50" name="Imagen 136">
          <a:extLst>
            <a:ext uri="{FF2B5EF4-FFF2-40B4-BE49-F238E27FC236}">
              <a16:creationId xmlns:a16="http://schemas.microsoft.com/office/drawing/2014/main" id="{80867C37-2A32-A749-A800-7E492A9FBFF2}"/>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593724" y="125301374"/>
          <a:ext cx="1927581" cy="1017002"/>
        </a:xfrm>
        <a:prstGeom prst="rect">
          <a:avLst/>
        </a:prstGeom>
      </xdr:spPr>
    </xdr:pic>
    <xdr:clientData/>
  </xdr:twoCellAnchor>
  <xdr:twoCellAnchor editAs="oneCell">
    <xdr:from>
      <xdr:col>0</xdr:col>
      <xdr:colOff>523874</xdr:colOff>
      <xdr:row>692</xdr:row>
      <xdr:rowOff>95251</xdr:rowOff>
    </xdr:from>
    <xdr:to>
      <xdr:col>0</xdr:col>
      <xdr:colOff>2453289</xdr:colOff>
      <xdr:row>697</xdr:row>
      <xdr:rowOff>150931</xdr:rowOff>
    </xdr:to>
    <xdr:pic>
      <xdr:nvPicPr>
        <xdr:cNvPr id="51" name="Imagen 137">
          <a:extLst>
            <a:ext uri="{FF2B5EF4-FFF2-40B4-BE49-F238E27FC236}">
              <a16:creationId xmlns:a16="http://schemas.microsoft.com/office/drawing/2014/main" id="{2C392FAA-DAD0-074A-86AA-7F2C4A02F9E6}"/>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523874" y="124199651"/>
          <a:ext cx="1929415" cy="944680"/>
        </a:xfrm>
        <a:prstGeom prst="rect">
          <a:avLst/>
        </a:prstGeom>
      </xdr:spPr>
    </xdr:pic>
    <xdr:clientData/>
  </xdr:twoCellAnchor>
  <xdr:twoCellAnchor editAs="oneCell">
    <xdr:from>
      <xdr:col>0</xdr:col>
      <xdr:colOff>658990</xdr:colOff>
      <xdr:row>706</xdr:row>
      <xdr:rowOff>136313</xdr:rowOff>
    </xdr:from>
    <xdr:to>
      <xdr:col>0</xdr:col>
      <xdr:colOff>2542538</xdr:colOff>
      <xdr:row>712</xdr:row>
      <xdr:rowOff>159346</xdr:rowOff>
    </xdr:to>
    <xdr:pic>
      <xdr:nvPicPr>
        <xdr:cNvPr id="52" name="Imagen 138">
          <a:extLst>
            <a:ext uri="{FF2B5EF4-FFF2-40B4-BE49-F238E27FC236}">
              <a16:creationId xmlns:a16="http://schemas.microsoft.com/office/drawing/2014/main" id="{44781A04-DA94-FB41-B55B-2403AC8F3FAB}"/>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658990" y="126729913"/>
          <a:ext cx="1883548" cy="1089833"/>
        </a:xfrm>
        <a:prstGeom prst="rect">
          <a:avLst/>
        </a:prstGeom>
      </xdr:spPr>
    </xdr:pic>
    <xdr:clientData/>
  </xdr:twoCellAnchor>
  <xdr:twoCellAnchor editAs="oneCell">
    <xdr:from>
      <xdr:col>0</xdr:col>
      <xdr:colOff>520700</xdr:colOff>
      <xdr:row>736</xdr:row>
      <xdr:rowOff>85725</xdr:rowOff>
    </xdr:from>
    <xdr:to>
      <xdr:col>0</xdr:col>
      <xdr:colOff>2616199</xdr:colOff>
      <xdr:row>743</xdr:row>
      <xdr:rowOff>130295</xdr:rowOff>
    </xdr:to>
    <xdr:pic>
      <xdr:nvPicPr>
        <xdr:cNvPr id="53" name="Imagen 142">
          <a:extLst>
            <a:ext uri="{FF2B5EF4-FFF2-40B4-BE49-F238E27FC236}">
              <a16:creationId xmlns:a16="http://schemas.microsoft.com/office/drawing/2014/main" id="{C555EB2B-6BEC-EE4C-824E-ED57E2945055}"/>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520700" y="132038725"/>
          <a:ext cx="2095499" cy="1289170"/>
        </a:xfrm>
        <a:prstGeom prst="rect">
          <a:avLst/>
        </a:prstGeom>
      </xdr:spPr>
    </xdr:pic>
    <xdr:clientData/>
  </xdr:twoCellAnchor>
  <xdr:twoCellAnchor editAs="oneCell">
    <xdr:from>
      <xdr:col>0</xdr:col>
      <xdr:colOff>498475</xdr:colOff>
      <xdr:row>770</xdr:row>
      <xdr:rowOff>53977</xdr:rowOff>
    </xdr:from>
    <xdr:to>
      <xdr:col>0</xdr:col>
      <xdr:colOff>2420232</xdr:colOff>
      <xdr:row>773</xdr:row>
      <xdr:rowOff>130564</xdr:rowOff>
    </xdr:to>
    <xdr:pic>
      <xdr:nvPicPr>
        <xdr:cNvPr id="54" name="Imagen 143">
          <a:extLst>
            <a:ext uri="{FF2B5EF4-FFF2-40B4-BE49-F238E27FC236}">
              <a16:creationId xmlns:a16="http://schemas.microsoft.com/office/drawing/2014/main" id="{4E3A32CA-2EFC-9049-AE17-CAB3EA54A50B}"/>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498475" y="138077577"/>
          <a:ext cx="1921757" cy="609987"/>
        </a:xfrm>
        <a:prstGeom prst="rect">
          <a:avLst/>
        </a:prstGeom>
      </xdr:spPr>
    </xdr:pic>
    <xdr:clientData/>
  </xdr:twoCellAnchor>
  <xdr:twoCellAnchor editAs="oneCell">
    <xdr:from>
      <xdr:col>0</xdr:col>
      <xdr:colOff>850900</xdr:colOff>
      <xdr:row>753</xdr:row>
      <xdr:rowOff>47625</xdr:rowOff>
    </xdr:from>
    <xdr:to>
      <xdr:col>0</xdr:col>
      <xdr:colOff>2321619</xdr:colOff>
      <xdr:row>759</xdr:row>
      <xdr:rowOff>52610</xdr:rowOff>
    </xdr:to>
    <xdr:pic>
      <xdr:nvPicPr>
        <xdr:cNvPr id="55" name="Imagen 144">
          <a:extLst>
            <a:ext uri="{FF2B5EF4-FFF2-40B4-BE49-F238E27FC236}">
              <a16:creationId xmlns:a16="http://schemas.microsoft.com/office/drawing/2014/main" id="{AA64DB52-4146-F34F-94A3-DDF33D47DA6D}"/>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50900" y="135048625"/>
          <a:ext cx="1470719" cy="1071785"/>
        </a:xfrm>
        <a:prstGeom prst="rect">
          <a:avLst/>
        </a:prstGeom>
      </xdr:spPr>
    </xdr:pic>
    <xdr:clientData/>
  </xdr:twoCellAnchor>
  <xdr:twoCellAnchor editAs="oneCell">
    <xdr:from>
      <xdr:col>0</xdr:col>
      <xdr:colOff>784226</xdr:colOff>
      <xdr:row>761</xdr:row>
      <xdr:rowOff>50801</xdr:rowOff>
    </xdr:from>
    <xdr:to>
      <xdr:col>0</xdr:col>
      <xdr:colOff>2146300</xdr:colOff>
      <xdr:row>767</xdr:row>
      <xdr:rowOff>98512</xdr:rowOff>
    </xdr:to>
    <xdr:pic>
      <xdr:nvPicPr>
        <xdr:cNvPr id="56" name="Imagen 145">
          <a:extLst>
            <a:ext uri="{FF2B5EF4-FFF2-40B4-BE49-F238E27FC236}">
              <a16:creationId xmlns:a16="http://schemas.microsoft.com/office/drawing/2014/main" id="{6A9AB22F-4915-0C4D-AD2C-BFA156E224AF}"/>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784226" y="136474201"/>
          <a:ext cx="1362074" cy="1114511"/>
        </a:xfrm>
        <a:prstGeom prst="rect">
          <a:avLst/>
        </a:prstGeom>
      </xdr:spPr>
    </xdr:pic>
    <xdr:clientData/>
  </xdr:twoCellAnchor>
  <xdr:twoCellAnchor editAs="oneCell">
    <xdr:from>
      <xdr:col>0</xdr:col>
      <xdr:colOff>713038</xdr:colOff>
      <xdr:row>777</xdr:row>
      <xdr:rowOff>101599</xdr:rowOff>
    </xdr:from>
    <xdr:to>
      <xdr:col>0</xdr:col>
      <xdr:colOff>2412999</xdr:colOff>
      <xdr:row>781</xdr:row>
      <xdr:rowOff>149787</xdr:rowOff>
    </xdr:to>
    <xdr:pic>
      <xdr:nvPicPr>
        <xdr:cNvPr id="57" name="Imagen 146">
          <a:extLst>
            <a:ext uri="{FF2B5EF4-FFF2-40B4-BE49-F238E27FC236}">
              <a16:creationId xmlns:a16="http://schemas.microsoft.com/office/drawing/2014/main" id="{CEDD5499-AB10-9240-957E-FBFEED4BC73B}"/>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713038" y="139369799"/>
          <a:ext cx="1699961" cy="759388"/>
        </a:xfrm>
        <a:prstGeom prst="rect">
          <a:avLst/>
        </a:prstGeom>
      </xdr:spPr>
    </xdr:pic>
    <xdr:clientData/>
  </xdr:twoCellAnchor>
  <xdr:twoCellAnchor editAs="oneCell">
    <xdr:from>
      <xdr:col>0</xdr:col>
      <xdr:colOff>698501</xdr:colOff>
      <xdr:row>808</xdr:row>
      <xdr:rowOff>119878</xdr:rowOff>
    </xdr:from>
    <xdr:to>
      <xdr:col>0</xdr:col>
      <xdr:colOff>2541427</xdr:colOff>
      <xdr:row>815</xdr:row>
      <xdr:rowOff>16591</xdr:rowOff>
    </xdr:to>
    <xdr:pic>
      <xdr:nvPicPr>
        <xdr:cNvPr id="58" name="Imagen 147">
          <a:extLst>
            <a:ext uri="{FF2B5EF4-FFF2-40B4-BE49-F238E27FC236}">
              <a16:creationId xmlns:a16="http://schemas.microsoft.com/office/drawing/2014/main" id="{877E6D1B-0E11-4B44-AB31-D24B8854FE40}"/>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698501" y="144925278"/>
          <a:ext cx="1842926" cy="1141313"/>
        </a:xfrm>
        <a:prstGeom prst="rect">
          <a:avLst/>
        </a:prstGeom>
      </xdr:spPr>
    </xdr:pic>
    <xdr:clientData/>
  </xdr:twoCellAnchor>
  <xdr:twoCellAnchor editAs="oneCell">
    <xdr:from>
      <xdr:col>0</xdr:col>
      <xdr:colOff>520700</xdr:colOff>
      <xdr:row>822</xdr:row>
      <xdr:rowOff>53975</xdr:rowOff>
    </xdr:from>
    <xdr:to>
      <xdr:col>0</xdr:col>
      <xdr:colOff>2749175</xdr:colOff>
      <xdr:row>828</xdr:row>
      <xdr:rowOff>152487</xdr:rowOff>
    </xdr:to>
    <xdr:pic>
      <xdr:nvPicPr>
        <xdr:cNvPr id="59" name="Imagen 148">
          <a:extLst>
            <a:ext uri="{FF2B5EF4-FFF2-40B4-BE49-F238E27FC236}">
              <a16:creationId xmlns:a16="http://schemas.microsoft.com/office/drawing/2014/main" id="{BF911550-24FF-7947-BB24-0E20E4622717}"/>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520700" y="147348575"/>
          <a:ext cx="2228475" cy="1165312"/>
        </a:xfrm>
        <a:prstGeom prst="rect">
          <a:avLst/>
        </a:prstGeom>
      </xdr:spPr>
    </xdr:pic>
    <xdr:clientData/>
  </xdr:twoCellAnchor>
  <xdr:twoCellAnchor editAs="oneCell">
    <xdr:from>
      <xdr:col>0</xdr:col>
      <xdr:colOff>581025</xdr:colOff>
      <xdr:row>830</xdr:row>
      <xdr:rowOff>28576</xdr:rowOff>
    </xdr:from>
    <xdr:to>
      <xdr:col>0</xdr:col>
      <xdr:colOff>2743200</xdr:colOff>
      <xdr:row>836</xdr:row>
      <xdr:rowOff>59152</xdr:rowOff>
    </xdr:to>
    <xdr:pic>
      <xdr:nvPicPr>
        <xdr:cNvPr id="60" name="Imagen 149">
          <a:extLst>
            <a:ext uri="{FF2B5EF4-FFF2-40B4-BE49-F238E27FC236}">
              <a16:creationId xmlns:a16="http://schemas.microsoft.com/office/drawing/2014/main" id="{83D32CBE-1F9A-E549-82FB-119DCCB2912F}"/>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581025" y="148745576"/>
          <a:ext cx="2162175" cy="1097376"/>
        </a:xfrm>
        <a:prstGeom prst="rect">
          <a:avLst/>
        </a:prstGeom>
      </xdr:spPr>
    </xdr:pic>
    <xdr:clientData/>
  </xdr:twoCellAnchor>
  <xdr:twoCellAnchor editAs="oneCell">
    <xdr:from>
      <xdr:col>0</xdr:col>
      <xdr:colOff>914401</xdr:colOff>
      <xdr:row>839</xdr:row>
      <xdr:rowOff>134349</xdr:rowOff>
    </xdr:from>
    <xdr:to>
      <xdr:col>0</xdr:col>
      <xdr:colOff>2466975</xdr:colOff>
      <xdr:row>846</xdr:row>
      <xdr:rowOff>151555</xdr:rowOff>
    </xdr:to>
    <xdr:pic>
      <xdr:nvPicPr>
        <xdr:cNvPr id="61" name="Imagen 150">
          <a:extLst>
            <a:ext uri="{FF2B5EF4-FFF2-40B4-BE49-F238E27FC236}">
              <a16:creationId xmlns:a16="http://schemas.microsoft.com/office/drawing/2014/main" id="{A4646BE5-F836-8D4C-950F-259D7B7015D9}"/>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914401" y="150451549"/>
          <a:ext cx="1552574" cy="1261806"/>
        </a:xfrm>
        <a:prstGeom prst="rect">
          <a:avLst/>
        </a:prstGeom>
      </xdr:spPr>
    </xdr:pic>
    <xdr:clientData/>
  </xdr:twoCellAnchor>
  <xdr:twoCellAnchor editAs="oneCell">
    <xdr:from>
      <xdr:col>0</xdr:col>
      <xdr:colOff>441324</xdr:colOff>
      <xdr:row>876</xdr:row>
      <xdr:rowOff>12700</xdr:rowOff>
    </xdr:from>
    <xdr:to>
      <xdr:col>0</xdr:col>
      <xdr:colOff>2435823</xdr:colOff>
      <xdr:row>883</xdr:row>
      <xdr:rowOff>26772</xdr:rowOff>
    </xdr:to>
    <xdr:pic>
      <xdr:nvPicPr>
        <xdr:cNvPr id="62" name="Imagen 151">
          <a:extLst>
            <a:ext uri="{FF2B5EF4-FFF2-40B4-BE49-F238E27FC236}">
              <a16:creationId xmlns:a16="http://schemas.microsoft.com/office/drawing/2014/main" id="{35B28E8C-887F-DE4C-8F5B-4DC94C2E5BF5}"/>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441324" y="156908500"/>
          <a:ext cx="1994499" cy="1258672"/>
        </a:xfrm>
        <a:prstGeom prst="rect">
          <a:avLst/>
        </a:prstGeom>
      </xdr:spPr>
    </xdr:pic>
    <xdr:clientData/>
  </xdr:twoCellAnchor>
  <xdr:twoCellAnchor editAs="oneCell">
    <xdr:from>
      <xdr:col>0</xdr:col>
      <xdr:colOff>523875</xdr:colOff>
      <xdr:row>867</xdr:row>
      <xdr:rowOff>19051</xdr:rowOff>
    </xdr:from>
    <xdr:to>
      <xdr:col>0</xdr:col>
      <xdr:colOff>2333625</xdr:colOff>
      <xdr:row>874</xdr:row>
      <xdr:rowOff>170782</xdr:rowOff>
    </xdr:to>
    <xdr:pic>
      <xdr:nvPicPr>
        <xdr:cNvPr id="63" name="Imagen 152">
          <a:extLst>
            <a:ext uri="{FF2B5EF4-FFF2-40B4-BE49-F238E27FC236}">
              <a16:creationId xmlns:a16="http://schemas.microsoft.com/office/drawing/2014/main" id="{10956538-DFE8-3642-867F-73629CBBBCD7}"/>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523875" y="155314651"/>
          <a:ext cx="1809750" cy="1396331"/>
        </a:xfrm>
        <a:prstGeom prst="rect">
          <a:avLst/>
        </a:prstGeom>
      </xdr:spPr>
    </xdr:pic>
    <xdr:clientData/>
  </xdr:twoCellAnchor>
  <xdr:twoCellAnchor editAs="oneCell">
    <xdr:from>
      <xdr:col>0</xdr:col>
      <xdr:colOff>495301</xdr:colOff>
      <xdr:row>858</xdr:row>
      <xdr:rowOff>88901</xdr:rowOff>
    </xdr:from>
    <xdr:to>
      <xdr:col>0</xdr:col>
      <xdr:colOff>2609851</xdr:colOff>
      <xdr:row>863</xdr:row>
      <xdr:rowOff>144923</xdr:rowOff>
    </xdr:to>
    <xdr:pic>
      <xdr:nvPicPr>
        <xdr:cNvPr id="64" name="Imagen 154">
          <a:extLst>
            <a:ext uri="{FF2B5EF4-FFF2-40B4-BE49-F238E27FC236}">
              <a16:creationId xmlns:a16="http://schemas.microsoft.com/office/drawing/2014/main" id="{6E04D795-65EF-6647-B366-071DE07358B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495301" y="153784301"/>
          <a:ext cx="2114550" cy="945022"/>
        </a:xfrm>
        <a:prstGeom prst="rect">
          <a:avLst/>
        </a:prstGeom>
      </xdr:spPr>
    </xdr:pic>
    <xdr:clientData/>
  </xdr:twoCellAnchor>
  <xdr:twoCellAnchor editAs="oneCell">
    <xdr:from>
      <xdr:col>0</xdr:col>
      <xdr:colOff>1009650</xdr:colOff>
      <xdr:row>849</xdr:row>
      <xdr:rowOff>99320</xdr:rowOff>
    </xdr:from>
    <xdr:to>
      <xdr:col>0</xdr:col>
      <xdr:colOff>2374900</xdr:colOff>
      <xdr:row>855</xdr:row>
      <xdr:rowOff>167994</xdr:rowOff>
    </xdr:to>
    <xdr:pic>
      <xdr:nvPicPr>
        <xdr:cNvPr id="65" name="Imagen 155">
          <a:extLst>
            <a:ext uri="{FF2B5EF4-FFF2-40B4-BE49-F238E27FC236}">
              <a16:creationId xmlns:a16="http://schemas.microsoft.com/office/drawing/2014/main" id="{121C4957-01A3-D94C-888D-73B383DE294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1009650" y="152194520"/>
          <a:ext cx="1365250" cy="1135474"/>
        </a:xfrm>
        <a:prstGeom prst="rect">
          <a:avLst/>
        </a:prstGeom>
      </xdr:spPr>
    </xdr:pic>
    <xdr:clientData/>
  </xdr:twoCellAnchor>
  <xdr:twoCellAnchor editAs="oneCell">
    <xdr:from>
      <xdr:col>0</xdr:col>
      <xdr:colOff>514351</xdr:colOff>
      <xdr:row>937</xdr:row>
      <xdr:rowOff>60325</xdr:rowOff>
    </xdr:from>
    <xdr:to>
      <xdr:col>0</xdr:col>
      <xdr:colOff>2609850</xdr:colOff>
      <xdr:row>942</xdr:row>
      <xdr:rowOff>164265</xdr:rowOff>
    </xdr:to>
    <xdr:pic>
      <xdr:nvPicPr>
        <xdr:cNvPr id="66" name="Imagen 157">
          <a:extLst>
            <a:ext uri="{FF2B5EF4-FFF2-40B4-BE49-F238E27FC236}">
              <a16:creationId xmlns:a16="http://schemas.microsoft.com/office/drawing/2014/main" id="{0F68A8FD-C22C-664E-8A9F-A7BFB2E0995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14351" y="167852725"/>
          <a:ext cx="2095499" cy="992940"/>
        </a:xfrm>
        <a:prstGeom prst="rect">
          <a:avLst/>
        </a:prstGeom>
      </xdr:spPr>
    </xdr:pic>
    <xdr:clientData/>
  </xdr:twoCellAnchor>
  <xdr:twoCellAnchor editAs="oneCell">
    <xdr:from>
      <xdr:col>0</xdr:col>
      <xdr:colOff>533401</xdr:colOff>
      <xdr:row>944</xdr:row>
      <xdr:rowOff>158750</xdr:rowOff>
    </xdr:from>
    <xdr:to>
      <xdr:col>0</xdr:col>
      <xdr:colOff>2628900</xdr:colOff>
      <xdr:row>950</xdr:row>
      <xdr:rowOff>84652</xdr:rowOff>
    </xdr:to>
    <xdr:pic>
      <xdr:nvPicPr>
        <xdr:cNvPr id="67" name="Imagen 281">
          <a:extLst>
            <a:ext uri="{FF2B5EF4-FFF2-40B4-BE49-F238E27FC236}">
              <a16:creationId xmlns:a16="http://schemas.microsoft.com/office/drawing/2014/main" id="{6987BD28-0953-C24D-95DE-3324BE856E8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3401" y="169195750"/>
          <a:ext cx="2095499" cy="992702"/>
        </a:xfrm>
        <a:prstGeom prst="rect">
          <a:avLst/>
        </a:prstGeom>
      </xdr:spPr>
    </xdr:pic>
    <xdr:clientData/>
  </xdr:twoCellAnchor>
  <xdr:twoCellAnchor editAs="oneCell">
    <xdr:from>
      <xdr:col>0</xdr:col>
      <xdr:colOff>542926</xdr:colOff>
      <xdr:row>953</xdr:row>
      <xdr:rowOff>79375</xdr:rowOff>
    </xdr:from>
    <xdr:to>
      <xdr:col>0</xdr:col>
      <xdr:colOff>2638425</xdr:colOff>
      <xdr:row>959</xdr:row>
      <xdr:rowOff>5277</xdr:rowOff>
    </xdr:to>
    <xdr:pic>
      <xdr:nvPicPr>
        <xdr:cNvPr id="68" name="Imagen 282">
          <a:extLst>
            <a:ext uri="{FF2B5EF4-FFF2-40B4-BE49-F238E27FC236}">
              <a16:creationId xmlns:a16="http://schemas.microsoft.com/office/drawing/2014/main" id="{15829540-7D67-984D-BA85-655D23C2CE1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42926" y="170716575"/>
          <a:ext cx="2095499" cy="992702"/>
        </a:xfrm>
        <a:prstGeom prst="rect">
          <a:avLst/>
        </a:prstGeom>
      </xdr:spPr>
    </xdr:pic>
    <xdr:clientData/>
  </xdr:twoCellAnchor>
  <xdr:twoCellAnchor editAs="oneCell">
    <xdr:from>
      <xdr:col>0</xdr:col>
      <xdr:colOff>539751</xdr:colOff>
      <xdr:row>962</xdr:row>
      <xdr:rowOff>88900</xdr:rowOff>
    </xdr:from>
    <xdr:to>
      <xdr:col>0</xdr:col>
      <xdr:colOff>2635250</xdr:colOff>
      <xdr:row>968</xdr:row>
      <xdr:rowOff>14804</xdr:rowOff>
    </xdr:to>
    <xdr:pic>
      <xdr:nvPicPr>
        <xdr:cNvPr id="69" name="Imagen 283">
          <a:extLst>
            <a:ext uri="{FF2B5EF4-FFF2-40B4-BE49-F238E27FC236}">
              <a16:creationId xmlns:a16="http://schemas.microsoft.com/office/drawing/2014/main" id="{019CD3EC-442F-4D49-9EA2-8DD8A79E72E7}"/>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539751" y="172326300"/>
          <a:ext cx="2095499" cy="992704"/>
        </a:xfrm>
        <a:prstGeom prst="rect">
          <a:avLst/>
        </a:prstGeom>
      </xdr:spPr>
    </xdr:pic>
    <xdr:clientData/>
  </xdr:twoCellAnchor>
  <xdr:twoCellAnchor editAs="oneCell">
    <xdr:from>
      <xdr:col>0</xdr:col>
      <xdr:colOff>615951</xdr:colOff>
      <xdr:row>972</xdr:row>
      <xdr:rowOff>117475</xdr:rowOff>
    </xdr:from>
    <xdr:to>
      <xdr:col>0</xdr:col>
      <xdr:colOff>2711450</xdr:colOff>
      <xdr:row>978</xdr:row>
      <xdr:rowOff>43380</xdr:rowOff>
    </xdr:to>
    <xdr:pic>
      <xdr:nvPicPr>
        <xdr:cNvPr id="70" name="Imagen 284">
          <a:extLst>
            <a:ext uri="{FF2B5EF4-FFF2-40B4-BE49-F238E27FC236}">
              <a16:creationId xmlns:a16="http://schemas.microsoft.com/office/drawing/2014/main" id="{7D581BE0-36C2-1545-9CE3-C049842F6A5B}"/>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15951" y="174132875"/>
          <a:ext cx="2095499" cy="992705"/>
        </a:xfrm>
        <a:prstGeom prst="rect">
          <a:avLst/>
        </a:prstGeom>
      </xdr:spPr>
    </xdr:pic>
    <xdr:clientData/>
  </xdr:twoCellAnchor>
  <xdr:twoCellAnchor editAs="oneCell">
    <xdr:from>
      <xdr:col>0</xdr:col>
      <xdr:colOff>635001</xdr:colOff>
      <xdr:row>982</xdr:row>
      <xdr:rowOff>139700</xdr:rowOff>
    </xdr:from>
    <xdr:to>
      <xdr:col>0</xdr:col>
      <xdr:colOff>2730500</xdr:colOff>
      <xdr:row>988</xdr:row>
      <xdr:rowOff>86168</xdr:rowOff>
    </xdr:to>
    <xdr:pic>
      <xdr:nvPicPr>
        <xdr:cNvPr id="71" name="Imagen 285">
          <a:extLst>
            <a:ext uri="{FF2B5EF4-FFF2-40B4-BE49-F238E27FC236}">
              <a16:creationId xmlns:a16="http://schemas.microsoft.com/office/drawing/2014/main" id="{EE2FCB76-8E3D-4F4A-AD5E-72CD1AA4CAB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35001" y="175933100"/>
          <a:ext cx="2095499" cy="1025968"/>
        </a:xfrm>
        <a:prstGeom prst="rect">
          <a:avLst/>
        </a:prstGeom>
      </xdr:spPr>
    </xdr:pic>
    <xdr:clientData/>
  </xdr:twoCellAnchor>
  <xdr:twoCellAnchor editAs="oneCell">
    <xdr:from>
      <xdr:col>0</xdr:col>
      <xdr:colOff>685801</xdr:colOff>
      <xdr:row>992</xdr:row>
      <xdr:rowOff>38100</xdr:rowOff>
    </xdr:from>
    <xdr:to>
      <xdr:col>0</xdr:col>
      <xdr:colOff>2781300</xdr:colOff>
      <xdr:row>997</xdr:row>
      <xdr:rowOff>146731</xdr:rowOff>
    </xdr:to>
    <xdr:pic>
      <xdr:nvPicPr>
        <xdr:cNvPr id="72" name="Imagen 286">
          <a:extLst>
            <a:ext uri="{FF2B5EF4-FFF2-40B4-BE49-F238E27FC236}">
              <a16:creationId xmlns:a16="http://schemas.microsoft.com/office/drawing/2014/main" id="{68B70FF9-1D29-B041-873F-0AF43294C1F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5801" y="177622200"/>
          <a:ext cx="2095499" cy="1010331"/>
        </a:xfrm>
        <a:prstGeom prst="rect">
          <a:avLst/>
        </a:prstGeom>
      </xdr:spPr>
    </xdr:pic>
    <xdr:clientData/>
  </xdr:twoCellAnchor>
  <xdr:twoCellAnchor editAs="oneCell">
    <xdr:from>
      <xdr:col>0</xdr:col>
      <xdr:colOff>682626</xdr:colOff>
      <xdr:row>1002</xdr:row>
      <xdr:rowOff>127000</xdr:rowOff>
    </xdr:from>
    <xdr:to>
      <xdr:col>0</xdr:col>
      <xdr:colOff>2778125</xdr:colOff>
      <xdr:row>1008</xdr:row>
      <xdr:rowOff>57590</xdr:rowOff>
    </xdr:to>
    <xdr:pic>
      <xdr:nvPicPr>
        <xdr:cNvPr id="73" name="Imagen 287">
          <a:extLst>
            <a:ext uri="{FF2B5EF4-FFF2-40B4-BE49-F238E27FC236}">
              <a16:creationId xmlns:a16="http://schemas.microsoft.com/office/drawing/2014/main" id="{95FB0A3A-6328-0644-AFEC-4290D7E48EE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2626" y="179501800"/>
          <a:ext cx="2095499" cy="1010090"/>
        </a:xfrm>
        <a:prstGeom prst="rect">
          <a:avLst/>
        </a:prstGeom>
      </xdr:spPr>
    </xdr:pic>
    <xdr:clientData/>
  </xdr:twoCellAnchor>
  <xdr:twoCellAnchor editAs="oneCell">
    <xdr:from>
      <xdr:col>0</xdr:col>
      <xdr:colOff>654051</xdr:colOff>
      <xdr:row>1019</xdr:row>
      <xdr:rowOff>22225</xdr:rowOff>
    </xdr:from>
    <xdr:to>
      <xdr:col>0</xdr:col>
      <xdr:colOff>2749550</xdr:colOff>
      <xdr:row>1025</xdr:row>
      <xdr:rowOff>130853</xdr:rowOff>
    </xdr:to>
    <xdr:pic>
      <xdr:nvPicPr>
        <xdr:cNvPr id="74" name="Imagen 288">
          <a:extLst>
            <a:ext uri="{FF2B5EF4-FFF2-40B4-BE49-F238E27FC236}">
              <a16:creationId xmlns:a16="http://schemas.microsoft.com/office/drawing/2014/main" id="{42FA8F15-73CA-DB44-9008-FE84BFCCE95A}"/>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54051" y="182445025"/>
          <a:ext cx="2095499" cy="1200828"/>
        </a:xfrm>
        <a:prstGeom prst="rect">
          <a:avLst/>
        </a:prstGeom>
      </xdr:spPr>
    </xdr:pic>
    <xdr:clientData/>
  </xdr:twoCellAnchor>
  <xdr:twoCellAnchor editAs="oneCell">
    <xdr:from>
      <xdr:col>0</xdr:col>
      <xdr:colOff>723901</xdr:colOff>
      <xdr:row>1028</xdr:row>
      <xdr:rowOff>41275</xdr:rowOff>
    </xdr:from>
    <xdr:to>
      <xdr:col>0</xdr:col>
      <xdr:colOff>2819400</xdr:colOff>
      <xdr:row>1034</xdr:row>
      <xdr:rowOff>149905</xdr:rowOff>
    </xdr:to>
    <xdr:pic>
      <xdr:nvPicPr>
        <xdr:cNvPr id="75" name="Imagen 289">
          <a:extLst>
            <a:ext uri="{FF2B5EF4-FFF2-40B4-BE49-F238E27FC236}">
              <a16:creationId xmlns:a16="http://schemas.microsoft.com/office/drawing/2014/main" id="{17347D23-653E-364C-B45E-99492A4023D6}"/>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23901" y="184089675"/>
          <a:ext cx="2095499" cy="1200830"/>
        </a:xfrm>
        <a:prstGeom prst="rect">
          <a:avLst/>
        </a:prstGeom>
      </xdr:spPr>
    </xdr:pic>
    <xdr:clientData/>
  </xdr:twoCellAnchor>
  <xdr:twoCellAnchor editAs="oneCell">
    <xdr:from>
      <xdr:col>0</xdr:col>
      <xdr:colOff>733426</xdr:colOff>
      <xdr:row>1037</xdr:row>
      <xdr:rowOff>79375</xdr:rowOff>
    </xdr:from>
    <xdr:to>
      <xdr:col>0</xdr:col>
      <xdr:colOff>2828925</xdr:colOff>
      <xdr:row>1044</xdr:row>
      <xdr:rowOff>9964</xdr:rowOff>
    </xdr:to>
    <xdr:pic>
      <xdr:nvPicPr>
        <xdr:cNvPr id="76" name="Imagen 290">
          <a:extLst>
            <a:ext uri="{FF2B5EF4-FFF2-40B4-BE49-F238E27FC236}">
              <a16:creationId xmlns:a16="http://schemas.microsoft.com/office/drawing/2014/main" id="{AA61014D-3D41-514A-8BCF-3EC02ED49B74}"/>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33426" y="185753375"/>
          <a:ext cx="2095499" cy="1200589"/>
        </a:xfrm>
        <a:prstGeom prst="rect">
          <a:avLst/>
        </a:prstGeom>
      </xdr:spPr>
    </xdr:pic>
    <xdr:clientData/>
  </xdr:twoCellAnchor>
  <xdr:twoCellAnchor editAs="oneCell">
    <xdr:from>
      <xdr:col>0</xdr:col>
      <xdr:colOff>704851</xdr:colOff>
      <xdr:row>1046</xdr:row>
      <xdr:rowOff>41275</xdr:rowOff>
    </xdr:from>
    <xdr:to>
      <xdr:col>0</xdr:col>
      <xdr:colOff>2800350</xdr:colOff>
      <xdr:row>1052</xdr:row>
      <xdr:rowOff>149906</xdr:rowOff>
    </xdr:to>
    <xdr:pic>
      <xdr:nvPicPr>
        <xdr:cNvPr id="77" name="Imagen 291">
          <a:extLst>
            <a:ext uri="{FF2B5EF4-FFF2-40B4-BE49-F238E27FC236}">
              <a16:creationId xmlns:a16="http://schemas.microsoft.com/office/drawing/2014/main" id="{DE248944-EFB4-2449-954A-95429DEB757D}"/>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04851" y="187340875"/>
          <a:ext cx="2095499" cy="1200831"/>
        </a:xfrm>
        <a:prstGeom prst="rect">
          <a:avLst/>
        </a:prstGeom>
      </xdr:spPr>
    </xdr:pic>
    <xdr:clientData/>
  </xdr:twoCellAnchor>
  <xdr:twoCellAnchor editAs="oneCell">
    <xdr:from>
      <xdr:col>0</xdr:col>
      <xdr:colOff>711201</xdr:colOff>
      <xdr:row>1055</xdr:row>
      <xdr:rowOff>6350</xdr:rowOff>
    </xdr:from>
    <xdr:to>
      <xdr:col>0</xdr:col>
      <xdr:colOff>2806700</xdr:colOff>
      <xdr:row>1061</xdr:row>
      <xdr:rowOff>110289</xdr:rowOff>
    </xdr:to>
    <xdr:pic>
      <xdr:nvPicPr>
        <xdr:cNvPr id="78" name="Imagen 292">
          <a:extLst>
            <a:ext uri="{FF2B5EF4-FFF2-40B4-BE49-F238E27FC236}">
              <a16:creationId xmlns:a16="http://schemas.microsoft.com/office/drawing/2014/main" id="{073CE4A5-880F-5943-A0DF-55C267DCB2A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88931550"/>
          <a:ext cx="2095499" cy="1183439"/>
        </a:xfrm>
        <a:prstGeom prst="rect">
          <a:avLst/>
        </a:prstGeom>
      </xdr:spPr>
    </xdr:pic>
    <xdr:clientData/>
  </xdr:twoCellAnchor>
  <xdr:twoCellAnchor editAs="oneCell">
    <xdr:from>
      <xdr:col>0</xdr:col>
      <xdr:colOff>711201</xdr:colOff>
      <xdr:row>1064</xdr:row>
      <xdr:rowOff>120650</xdr:rowOff>
    </xdr:from>
    <xdr:to>
      <xdr:col>0</xdr:col>
      <xdr:colOff>2806700</xdr:colOff>
      <xdr:row>1071</xdr:row>
      <xdr:rowOff>46553</xdr:rowOff>
    </xdr:to>
    <xdr:pic>
      <xdr:nvPicPr>
        <xdr:cNvPr id="79" name="Imagen 293">
          <a:extLst>
            <a:ext uri="{FF2B5EF4-FFF2-40B4-BE49-F238E27FC236}">
              <a16:creationId xmlns:a16="http://schemas.microsoft.com/office/drawing/2014/main" id="{84E4ABA6-D538-D547-A1A8-EFEDAE297448}"/>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0658750"/>
          <a:ext cx="2095499" cy="1183203"/>
        </a:xfrm>
        <a:prstGeom prst="rect">
          <a:avLst/>
        </a:prstGeom>
      </xdr:spPr>
    </xdr:pic>
    <xdr:clientData/>
  </xdr:twoCellAnchor>
  <xdr:twoCellAnchor editAs="oneCell">
    <xdr:from>
      <xdr:col>0</xdr:col>
      <xdr:colOff>711201</xdr:colOff>
      <xdr:row>1073</xdr:row>
      <xdr:rowOff>63500</xdr:rowOff>
    </xdr:from>
    <xdr:to>
      <xdr:col>0</xdr:col>
      <xdr:colOff>2806700</xdr:colOff>
      <xdr:row>1079</xdr:row>
      <xdr:rowOff>167440</xdr:rowOff>
    </xdr:to>
    <xdr:pic>
      <xdr:nvPicPr>
        <xdr:cNvPr id="80" name="Imagen 294">
          <a:extLst>
            <a:ext uri="{FF2B5EF4-FFF2-40B4-BE49-F238E27FC236}">
              <a16:creationId xmlns:a16="http://schemas.microsoft.com/office/drawing/2014/main" id="{0D896D74-AFD4-184B-8775-69850339829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1" y="192214500"/>
          <a:ext cx="2095499" cy="1183440"/>
        </a:xfrm>
        <a:prstGeom prst="rect">
          <a:avLst/>
        </a:prstGeom>
      </xdr:spPr>
    </xdr:pic>
    <xdr:clientData/>
  </xdr:twoCellAnchor>
  <xdr:twoCellAnchor editAs="oneCell">
    <xdr:from>
      <xdr:col>0</xdr:col>
      <xdr:colOff>688976</xdr:colOff>
      <xdr:row>1082</xdr:row>
      <xdr:rowOff>41275</xdr:rowOff>
    </xdr:from>
    <xdr:to>
      <xdr:col>0</xdr:col>
      <xdr:colOff>2784475</xdr:colOff>
      <xdr:row>1088</xdr:row>
      <xdr:rowOff>145215</xdr:rowOff>
    </xdr:to>
    <xdr:pic>
      <xdr:nvPicPr>
        <xdr:cNvPr id="81" name="Imagen 295">
          <a:extLst>
            <a:ext uri="{FF2B5EF4-FFF2-40B4-BE49-F238E27FC236}">
              <a16:creationId xmlns:a16="http://schemas.microsoft.com/office/drawing/2014/main" id="{584A3C80-BE30-9045-9E27-F9E392E07B59}"/>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688976" y="193805175"/>
          <a:ext cx="2095499" cy="1183440"/>
        </a:xfrm>
        <a:prstGeom prst="rect">
          <a:avLst/>
        </a:prstGeom>
      </xdr:spPr>
    </xdr:pic>
    <xdr:clientData/>
  </xdr:twoCellAnchor>
  <xdr:twoCellAnchor editAs="oneCell">
    <xdr:from>
      <xdr:col>0</xdr:col>
      <xdr:colOff>567930</xdr:colOff>
      <xdr:row>1091</xdr:row>
      <xdr:rowOff>154475</xdr:rowOff>
    </xdr:from>
    <xdr:to>
      <xdr:col>0</xdr:col>
      <xdr:colOff>2479477</xdr:colOff>
      <xdr:row>1097</xdr:row>
      <xdr:rowOff>3886</xdr:rowOff>
    </xdr:to>
    <xdr:pic>
      <xdr:nvPicPr>
        <xdr:cNvPr id="82" name="Imagen 158">
          <a:extLst>
            <a:ext uri="{FF2B5EF4-FFF2-40B4-BE49-F238E27FC236}">
              <a16:creationId xmlns:a16="http://schemas.microsoft.com/office/drawing/2014/main" id="{202EB52F-1169-084F-813A-6625B431F4E1}"/>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567930" y="195531275"/>
          <a:ext cx="1911547" cy="916211"/>
        </a:xfrm>
        <a:prstGeom prst="rect">
          <a:avLst/>
        </a:prstGeom>
      </xdr:spPr>
    </xdr:pic>
    <xdr:clientData/>
  </xdr:twoCellAnchor>
  <xdr:twoCellAnchor editAs="oneCell">
    <xdr:from>
      <xdr:col>0</xdr:col>
      <xdr:colOff>180208</xdr:colOff>
      <xdr:row>1098</xdr:row>
      <xdr:rowOff>69208</xdr:rowOff>
    </xdr:from>
    <xdr:to>
      <xdr:col>0</xdr:col>
      <xdr:colOff>2805026</xdr:colOff>
      <xdr:row>1104</xdr:row>
      <xdr:rowOff>1177</xdr:rowOff>
    </xdr:to>
    <xdr:pic>
      <xdr:nvPicPr>
        <xdr:cNvPr id="83" name="Imagen 159">
          <a:extLst>
            <a:ext uri="{FF2B5EF4-FFF2-40B4-BE49-F238E27FC236}">
              <a16:creationId xmlns:a16="http://schemas.microsoft.com/office/drawing/2014/main" id="{734D41B9-8B6A-0544-BA44-0D22D3BD8484}"/>
            </a:ext>
          </a:extLst>
        </xdr:cNvPr>
        <xdr:cNvPicPr>
          <a:picLocks noChangeAspect="1"/>
        </xdr:cNvPicPr>
      </xdr:nvPicPr>
      <xdr:blipFill rotWithShape="1">
        <a:blip xmlns:r="http://schemas.openxmlformats.org/officeDocument/2006/relationships" r:embed="rId56" cstate="email">
          <a:extLst>
            <a:ext uri="{28A0092B-C50C-407E-A947-70E740481C1C}">
              <a14:useLocalDpi xmlns:a14="http://schemas.microsoft.com/office/drawing/2010/main"/>
            </a:ext>
          </a:extLst>
        </a:blip>
        <a:srcRect/>
        <a:stretch/>
      </xdr:blipFill>
      <xdr:spPr>
        <a:xfrm>
          <a:off x="180208" y="196690608"/>
          <a:ext cx="2624818" cy="998769"/>
        </a:xfrm>
        <a:prstGeom prst="rect">
          <a:avLst/>
        </a:prstGeom>
      </xdr:spPr>
    </xdr:pic>
    <xdr:clientData/>
  </xdr:twoCellAnchor>
  <xdr:twoCellAnchor editAs="oneCell">
    <xdr:from>
      <xdr:col>0</xdr:col>
      <xdr:colOff>108407</xdr:colOff>
      <xdr:row>1105</xdr:row>
      <xdr:rowOff>129055</xdr:rowOff>
    </xdr:from>
    <xdr:to>
      <xdr:col>0</xdr:col>
      <xdr:colOff>2969894</xdr:colOff>
      <xdr:row>1111</xdr:row>
      <xdr:rowOff>38789</xdr:rowOff>
    </xdr:to>
    <xdr:pic>
      <xdr:nvPicPr>
        <xdr:cNvPr id="84" name="Imagen 160">
          <a:extLst>
            <a:ext uri="{FF2B5EF4-FFF2-40B4-BE49-F238E27FC236}">
              <a16:creationId xmlns:a16="http://schemas.microsoft.com/office/drawing/2014/main" id="{8AE6668F-4E1A-4E4B-B184-5C86278B7FE3}"/>
            </a:ext>
          </a:extLst>
        </xdr:cNvPr>
        <xdr:cNvPicPr>
          <a:picLocks noChangeAspect="1"/>
        </xdr:cNvPicPr>
      </xdr:nvPicPr>
      <xdr:blipFill rotWithShape="1">
        <a:blip xmlns:r="http://schemas.openxmlformats.org/officeDocument/2006/relationships" r:embed="rId57" cstate="email">
          <a:extLst>
            <a:ext uri="{28A0092B-C50C-407E-A947-70E740481C1C}">
              <a14:useLocalDpi xmlns:a14="http://schemas.microsoft.com/office/drawing/2010/main"/>
            </a:ext>
          </a:extLst>
        </a:blip>
        <a:srcRect/>
        <a:stretch/>
      </xdr:blipFill>
      <xdr:spPr>
        <a:xfrm>
          <a:off x="108407" y="197995055"/>
          <a:ext cx="2861487" cy="976534"/>
        </a:xfrm>
        <a:prstGeom prst="rect">
          <a:avLst/>
        </a:prstGeom>
      </xdr:spPr>
    </xdr:pic>
    <xdr:clientData/>
  </xdr:twoCellAnchor>
  <xdr:twoCellAnchor editAs="oneCell">
    <xdr:from>
      <xdr:col>0</xdr:col>
      <xdr:colOff>611094</xdr:colOff>
      <xdr:row>1114</xdr:row>
      <xdr:rowOff>114812</xdr:rowOff>
    </xdr:from>
    <xdr:to>
      <xdr:col>0</xdr:col>
      <xdr:colOff>2201769</xdr:colOff>
      <xdr:row>1120</xdr:row>
      <xdr:rowOff>53424</xdr:rowOff>
    </xdr:to>
    <xdr:pic>
      <xdr:nvPicPr>
        <xdr:cNvPr id="85" name="Imagen 161">
          <a:extLst>
            <a:ext uri="{FF2B5EF4-FFF2-40B4-BE49-F238E27FC236}">
              <a16:creationId xmlns:a16="http://schemas.microsoft.com/office/drawing/2014/main" id="{9ADF15F9-57FE-7D40-8D35-4C8EDFBE7C90}"/>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611094" y="199581012"/>
          <a:ext cx="1590675" cy="1005412"/>
        </a:xfrm>
        <a:prstGeom prst="rect">
          <a:avLst/>
        </a:prstGeom>
      </xdr:spPr>
    </xdr:pic>
    <xdr:clientData/>
  </xdr:twoCellAnchor>
  <xdr:twoCellAnchor editAs="oneCell">
    <xdr:from>
      <xdr:col>0</xdr:col>
      <xdr:colOff>255868</xdr:colOff>
      <xdr:row>1122</xdr:row>
      <xdr:rowOff>89648</xdr:rowOff>
    </xdr:from>
    <xdr:to>
      <xdr:col>0</xdr:col>
      <xdr:colOff>2741893</xdr:colOff>
      <xdr:row>1127</xdr:row>
      <xdr:rowOff>90374</xdr:rowOff>
    </xdr:to>
    <xdr:pic>
      <xdr:nvPicPr>
        <xdr:cNvPr id="86" name="Imagen 162">
          <a:extLst>
            <a:ext uri="{FF2B5EF4-FFF2-40B4-BE49-F238E27FC236}">
              <a16:creationId xmlns:a16="http://schemas.microsoft.com/office/drawing/2014/main" id="{FAAE0DC9-BE34-C04A-A7E3-9EB8726594E3}"/>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255868" y="200978248"/>
          <a:ext cx="2486025" cy="889726"/>
        </a:xfrm>
        <a:prstGeom prst="rect">
          <a:avLst/>
        </a:prstGeom>
      </xdr:spPr>
    </xdr:pic>
    <xdr:clientData/>
  </xdr:twoCellAnchor>
  <xdr:twoCellAnchor editAs="oneCell">
    <xdr:from>
      <xdr:col>0</xdr:col>
      <xdr:colOff>102346</xdr:colOff>
      <xdr:row>1129</xdr:row>
      <xdr:rowOff>65554</xdr:rowOff>
    </xdr:from>
    <xdr:to>
      <xdr:col>0</xdr:col>
      <xdr:colOff>2999566</xdr:colOff>
      <xdr:row>1135</xdr:row>
      <xdr:rowOff>755</xdr:rowOff>
    </xdr:to>
    <xdr:pic>
      <xdr:nvPicPr>
        <xdr:cNvPr id="87" name="Imagen 169">
          <a:extLst>
            <a:ext uri="{FF2B5EF4-FFF2-40B4-BE49-F238E27FC236}">
              <a16:creationId xmlns:a16="http://schemas.microsoft.com/office/drawing/2014/main" id="{D92FDE2A-79DD-1940-A040-08AE0A897183}"/>
            </a:ext>
          </a:extLst>
        </xdr:cNvPr>
        <xdr:cNvPicPr>
          <a:picLocks noChangeAspect="1"/>
        </xdr:cNvPicPr>
      </xdr:nvPicPr>
      <xdr:blipFill rotWithShape="1">
        <a:blip xmlns:r="http://schemas.openxmlformats.org/officeDocument/2006/relationships" r:embed="rId60" cstate="email">
          <a:extLst>
            <a:ext uri="{28A0092B-C50C-407E-A947-70E740481C1C}">
              <a14:useLocalDpi xmlns:a14="http://schemas.microsoft.com/office/drawing/2010/main"/>
            </a:ext>
          </a:extLst>
        </a:blip>
        <a:srcRect/>
        <a:stretch/>
      </xdr:blipFill>
      <xdr:spPr>
        <a:xfrm>
          <a:off x="102346" y="202198754"/>
          <a:ext cx="2897220" cy="1002001"/>
        </a:xfrm>
        <a:prstGeom prst="rect">
          <a:avLst/>
        </a:prstGeom>
      </xdr:spPr>
    </xdr:pic>
    <xdr:clientData/>
  </xdr:twoCellAnchor>
  <xdr:twoCellAnchor editAs="oneCell">
    <xdr:from>
      <xdr:col>0</xdr:col>
      <xdr:colOff>665070</xdr:colOff>
      <xdr:row>1146</xdr:row>
      <xdr:rowOff>51175</xdr:rowOff>
    </xdr:from>
    <xdr:to>
      <xdr:col>0</xdr:col>
      <xdr:colOff>2455770</xdr:colOff>
      <xdr:row>1150</xdr:row>
      <xdr:rowOff>162958</xdr:rowOff>
    </xdr:to>
    <xdr:pic>
      <xdr:nvPicPr>
        <xdr:cNvPr id="88" name="Imagen 176">
          <a:extLst>
            <a:ext uri="{FF2B5EF4-FFF2-40B4-BE49-F238E27FC236}">
              <a16:creationId xmlns:a16="http://schemas.microsoft.com/office/drawing/2014/main" id="{7DB57EF8-14D0-7242-9AEB-6973DA0DB7D1}"/>
            </a:ext>
          </a:extLst>
        </xdr:cNvPr>
        <xdr:cNvPicPr>
          <a:picLocks noChangeAspect="1"/>
        </xdr:cNvPicPr>
      </xdr:nvPicPr>
      <xdr:blipFill rotWithShape="1">
        <a:blip xmlns:r="http://schemas.openxmlformats.org/officeDocument/2006/relationships" r:embed="rId61" cstate="email">
          <a:extLst>
            <a:ext uri="{28A0092B-C50C-407E-A947-70E740481C1C}">
              <a14:useLocalDpi xmlns:a14="http://schemas.microsoft.com/office/drawing/2010/main"/>
            </a:ext>
          </a:extLst>
        </a:blip>
        <a:srcRect/>
        <a:stretch/>
      </xdr:blipFill>
      <xdr:spPr>
        <a:xfrm>
          <a:off x="665070" y="205206975"/>
          <a:ext cx="1790700" cy="822983"/>
        </a:xfrm>
        <a:prstGeom prst="rect">
          <a:avLst/>
        </a:prstGeom>
      </xdr:spPr>
    </xdr:pic>
    <xdr:clientData/>
  </xdr:twoCellAnchor>
  <xdr:twoCellAnchor editAs="oneCell">
    <xdr:from>
      <xdr:col>0</xdr:col>
      <xdr:colOff>372969</xdr:colOff>
      <xdr:row>1153</xdr:row>
      <xdr:rowOff>47626</xdr:rowOff>
    </xdr:from>
    <xdr:to>
      <xdr:col>0</xdr:col>
      <xdr:colOff>2763744</xdr:colOff>
      <xdr:row>1158</xdr:row>
      <xdr:rowOff>132</xdr:rowOff>
    </xdr:to>
    <xdr:pic>
      <xdr:nvPicPr>
        <xdr:cNvPr id="89" name="Imagen 197">
          <a:extLst>
            <a:ext uri="{FF2B5EF4-FFF2-40B4-BE49-F238E27FC236}">
              <a16:creationId xmlns:a16="http://schemas.microsoft.com/office/drawing/2014/main" id="{578B74C1-A017-A144-AE11-E6C18ABC8B84}"/>
            </a:ext>
          </a:extLst>
        </xdr:cNvPr>
        <xdr:cNvPicPr>
          <a:picLocks noChangeAspect="1"/>
        </xdr:cNvPicPr>
      </xdr:nvPicPr>
      <xdr:blipFill rotWithShape="1">
        <a:blip xmlns:r="http://schemas.openxmlformats.org/officeDocument/2006/relationships" r:embed="rId62" cstate="email">
          <a:extLst>
            <a:ext uri="{28A0092B-C50C-407E-A947-70E740481C1C}">
              <a14:useLocalDpi xmlns:a14="http://schemas.microsoft.com/office/drawing/2010/main"/>
            </a:ext>
          </a:extLst>
        </a:blip>
        <a:srcRect/>
        <a:stretch/>
      </xdr:blipFill>
      <xdr:spPr>
        <a:xfrm>
          <a:off x="372969" y="206448026"/>
          <a:ext cx="2390775" cy="841506"/>
        </a:xfrm>
        <a:prstGeom prst="rect">
          <a:avLst/>
        </a:prstGeom>
      </xdr:spPr>
    </xdr:pic>
    <xdr:clientData/>
  </xdr:twoCellAnchor>
  <xdr:twoCellAnchor editAs="oneCell">
    <xdr:from>
      <xdr:col>0</xdr:col>
      <xdr:colOff>171823</xdr:colOff>
      <xdr:row>1159</xdr:row>
      <xdr:rowOff>112433</xdr:rowOff>
    </xdr:from>
    <xdr:to>
      <xdr:col>0</xdr:col>
      <xdr:colOff>3049707</xdr:colOff>
      <xdr:row>1165</xdr:row>
      <xdr:rowOff>77732</xdr:rowOff>
    </xdr:to>
    <xdr:pic>
      <xdr:nvPicPr>
        <xdr:cNvPr id="90" name="Imagen 207">
          <a:extLst>
            <a:ext uri="{FF2B5EF4-FFF2-40B4-BE49-F238E27FC236}">
              <a16:creationId xmlns:a16="http://schemas.microsoft.com/office/drawing/2014/main" id="{13E5B7B1-FA5F-BB4A-BCFC-F4B0A28FA982}"/>
            </a:ext>
          </a:extLst>
        </xdr:cNvPr>
        <xdr:cNvPicPr>
          <a:picLocks noChangeAspect="1"/>
        </xdr:cNvPicPr>
      </xdr:nvPicPr>
      <xdr:blipFill rotWithShape="1">
        <a:blip xmlns:r="http://schemas.openxmlformats.org/officeDocument/2006/relationships" r:embed="rId63" cstate="email">
          <a:extLst>
            <a:ext uri="{28A0092B-C50C-407E-A947-70E740481C1C}">
              <a14:useLocalDpi xmlns:a14="http://schemas.microsoft.com/office/drawing/2010/main"/>
            </a:ext>
          </a:extLst>
        </a:blip>
        <a:srcRect/>
        <a:stretch/>
      </xdr:blipFill>
      <xdr:spPr>
        <a:xfrm>
          <a:off x="171823" y="207579633"/>
          <a:ext cx="2877884" cy="1032099"/>
        </a:xfrm>
        <a:prstGeom prst="rect">
          <a:avLst/>
        </a:prstGeom>
      </xdr:spPr>
    </xdr:pic>
    <xdr:clientData/>
  </xdr:twoCellAnchor>
  <xdr:twoCellAnchor editAs="oneCell">
    <xdr:from>
      <xdr:col>0</xdr:col>
      <xdr:colOff>1104900</xdr:colOff>
      <xdr:row>1183</xdr:row>
      <xdr:rowOff>9525</xdr:rowOff>
    </xdr:from>
    <xdr:to>
      <xdr:col>0</xdr:col>
      <xdr:colOff>2246181</xdr:colOff>
      <xdr:row>1189</xdr:row>
      <xdr:rowOff>4983</xdr:rowOff>
    </xdr:to>
    <xdr:pic>
      <xdr:nvPicPr>
        <xdr:cNvPr id="91" name="Imagen 223">
          <a:extLst>
            <a:ext uri="{FF2B5EF4-FFF2-40B4-BE49-F238E27FC236}">
              <a16:creationId xmlns:a16="http://schemas.microsoft.com/office/drawing/2014/main" id="{3A73973C-0841-0342-8051-B6461FD5AD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1104900" y="211743925"/>
          <a:ext cx="1141281" cy="1062258"/>
        </a:xfrm>
        <a:prstGeom prst="rect">
          <a:avLst/>
        </a:prstGeom>
      </xdr:spPr>
    </xdr:pic>
    <xdr:clientData/>
  </xdr:twoCellAnchor>
  <xdr:twoCellAnchor editAs="oneCell">
    <xdr:from>
      <xdr:col>0</xdr:col>
      <xdr:colOff>1085850</xdr:colOff>
      <xdr:row>1175</xdr:row>
      <xdr:rowOff>76201</xdr:rowOff>
    </xdr:from>
    <xdr:to>
      <xdr:col>0</xdr:col>
      <xdr:colOff>2182781</xdr:colOff>
      <xdr:row>1181</xdr:row>
      <xdr:rowOff>43084</xdr:rowOff>
    </xdr:to>
    <xdr:pic>
      <xdr:nvPicPr>
        <xdr:cNvPr id="92" name="Imagen 227">
          <a:extLst>
            <a:ext uri="{FF2B5EF4-FFF2-40B4-BE49-F238E27FC236}">
              <a16:creationId xmlns:a16="http://schemas.microsoft.com/office/drawing/2014/main" id="{E4ADE743-5B51-0242-B574-4ABFE2502330}"/>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1085850" y="210388201"/>
          <a:ext cx="1096931" cy="1033683"/>
        </a:xfrm>
        <a:prstGeom prst="rect">
          <a:avLst/>
        </a:prstGeom>
      </xdr:spPr>
    </xdr:pic>
    <xdr:clientData/>
  </xdr:twoCellAnchor>
  <xdr:twoCellAnchor editAs="oneCell">
    <xdr:from>
      <xdr:col>0</xdr:col>
      <xdr:colOff>1104900</xdr:colOff>
      <xdr:row>1168</xdr:row>
      <xdr:rowOff>47626</xdr:rowOff>
    </xdr:from>
    <xdr:to>
      <xdr:col>0</xdr:col>
      <xdr:colOff>2162175</xdr:colOff>
      <xdr:row>1174</xdr:row>
      <xdr:rowOff>1876</xdr:rowOff>
    </xdr:to>
    <xdr:pic>
      <xdr:nvPicPr>
        <xdr:cNvPr id="93" name="Imagen 311">
          <a:extLst>
            <a:ext uri="{FF2B5EF4-FFF2-40B4-BE49-F238E27FC236}">
              <a16:creationId xmlns:a16="http://schemas.microsoft.com/office/drawing/2014/main" id="{C0AB9475-D674-3847-9ABE-6DD31872374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1104900" y="209115026"/>
          <a:ext cx="1057275" cy="1021050"/>
        </a:xfrm>
        <a:prstGeom prst="rect">
          <a:avLst/>
        </a:prstGeom>
      </xdr:spPr>
    </xdr:pic>
    <xdr:clientData/>
  </xdr:twoCellAnchor>
  <xdr:twoCellAnchor editAs="oneCell">
    <xdr:from>
      <xdr:col>0</xdr:col>
      <xdr:colOff>657226</xdr:colOff>
      <xdr:row>1199</xdr:row>
      <xdr:rowOff>60326</xdr:rowOff>
    </xdr:from>
    <xdr:to>
      <xdr:col>0</xdr:col>
      <xdr:colOff>2600325</xdr:colOff>
      <xdr:row>1203</xdr:row>
      <xdr:rowOff>171356</xdr:rowOff>
    </xdr:to>
    <xdr:pic>
      <xdr:nvPicPr>
        <xdr:cNvPr id="94" name="Imagen 230">
          <a:extLst>
            <a:ext uri="{FF2B5EF4-FFF2-40B4-BE49-F238E27FC236}">
              <a16:creationId xmlns:a16="http://schemas.microsoft.com/office/drawing/2014/main" id="{83A43D23-47E2-204D-A951-FBFDF7EF51B4}"/>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657226" y="214639526"/>
          <a:ext cx="1943099" cy="822230"/>
        </a:xfrm>
        <a:prstGeom prst="rect">
          <a:avLst/>
        </a:prstGeom>
      </xdr:spPr>
    </xdr:pic>
    <xdr:clientData/>
  </xdr:twoCellAnchor>
  <xdr:twoCellAnchor editAs="oneCell">
    <xdr:from>
      <xdr:col>0</xdr:col>
      <xdr:colOff>619124</xdr:colOff>
      <xdr:row>1205</xdr:row>
      <xdr:rowOff>125942</xdr:rowOff>
    </xdr:from>
    <xdr:to>
      <xdr:col>0</xdr:col>
      <xdr:colOff>2476500</xdr:colOff>
      <xdr:row>1210</xdr:row>
      <xdr:rowOff>113174</xdr:rowOff>
    </xdr:to>
    <xdr:pic>
      <xdr:nvPicPr>
        <xdr:cNvPr id="95" name="Imagen 272">
          <a:extLst>
            <a:ext uri="{FF2B5EF4-FFF2-40B4-BE49-F238E27FC236}">
              <a16:creationId xmlns:a16="http://schemas.microsoft.com/office/drawing/2014/main" id="{33BB15DE-9088-BD41-931C-4804924DFCB5}"/>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rot="5400000">
          <a:off x="1109696" y="215281370"/>
          <a:ext cx="876232" cy="1857376"/>
        </a:xfrm>
        <a:prstGeom prst="rect">
          <a:avLst/>
        </a:prstGeom>
      </xdr:spPr>
    </xdr:pic>
    <xdr:clientData/>
  </xdr:twoCellAnchor>
  <xdr:twoCellAnchor editAs="oneCell">
    <xdr:from>
      <xdr:col>0</xdr:col>
      <xdr:colOff>1158875</xdr:colOff>
      <xdr:row>1218</xdr:row>
      <xdr:rowOff>101601</xdr:rowOff>
    </xdr:from>
    <xdr:to>
      <xdr:col>0</xdr:col>
      <xdr:colOff>2108200</xdr:colOff>
      <xdr:row>1223</xdr:row>
      <xdr:rowOff>37151</xdr:rowOff>
    </xdr:to>
    <xdr:pic>
      <xdr:nvPicPr>
        <xdr:cNvPr id="96" name="Imagen 275">
          <a:extLst>
            <a:ext uri="{FF2B5EF4-FFF2-40B4-BE49-F238E27FC236}">
              <a16:creationId xmlns:a16="http://schemas.microsoft.com/office/drawing/2014/main" id="{053CA317-3FF9-2943-9480-6672A586A8BB}"/>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1158875" y="218059001"/>
          <a:ext cx="949325" cy="824550"/>
        </a:xfrm>
        <a:prstGeom prst="rect">
          <a:avLst/>
        </a:prstGeom>
      </xdr:spPr>
    </xdr:pic>
    <xdr:clientData/>
  </xdr:twoCellAnchor>
  <xdr:twoCellAnchor editAs="oneCell">
    <xdr:from>
      <xdr:col>0</xdr:col>
      <xdr:colOff>676276</xdr:colOff>
      <xdr:row>1212</xdr:row>
      <xdr:rowOff>12827</xdr:rowOff>
    </xdr:from>
    <xdr:to>
      <xdr:col>0</xdr:col>
      <xdr:colOff>2505075</xdr:colOff>
      <xdr:row>1217</xdr:row>
      <xdr:rowOff>67660</xdr:rowOff>
    </xdr:to>
    <xdr:pic>
      <xdr:nvPicPr>
        <xdr:cNvPr id="97" name="Imagen 277">
          <a:extLst>
            <a:ext uri="{FF2B5EF4-FFF2-40B4-BE49-F238E27FC236}">
              <a16:creationId xmlns:a16="http://schemas.microsoft.com/office/drawing/2014/main" id="{4C1A8B95-8260-954F-8D35-C51435E28348}"/>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rot="5400000">
          <a:off x="1118759" y="216460944"/>
          <a:ext cx="943833" cy="1828799"/>
        </a:xfrm>
        <a:prstGeom prst="rect">
          <a:avLst/>
        </a:prstGeom>
      </xdr:spPr>
    </xdr:pic>
    <xdr:clientData/>
  </xdr:twoCellAnchor>
  <xdr:twoCellAnchor editAs="oneCell">
    <xdr:from>
      <xdr:col>0</xdr:col>
      <xdr:colOff>758824</xdr:colOff>
      <xdr:row>1191</xdr:row>
      <xdr:rowOff>57150</xdr:rowOff>
    </xdr:from>
    <xdr:to>
      <xdr:col>0</xdr:col>
      <xdr:colOff>2654299</xdr:colOff>
      <xdr:row>1197</xdr:row>
      <xdr:rowOff>30385</xdr:rowOff>
    </xdr:to>
    <xdr:pic>
      <xdr:nvPicPr>
        <xdr:cNvPr id="98" name="Imagen 278">
          <a:extLst>
            <a:ext uri="{FF2B5EF4-FFF2-40B4-BE49-F238E27FC236}">
              <a16:creationId xmlns:a16="http://schemas.microsoft.com/office/drawing/2014/main" id="{1055388F-7B89-A441-964B-B5B7FC69163B}"/>
            </a:ext>
          </a:extLst>
        </xdr:cNvPr>
        <xdr:cNvPicPr>
          <a:picLocks noChangeAspect="1"/>
        </xdr:cNvPicPr>
      </xdr:nvPicPr>
      <xdr:blipFill rotWithShape="1">
        <a:blip xmlns:r="http://schemas.openxmlformats.org/officeDocument/2006/relationships" r:embed="rId71" cstate="email">
          <a:extLst>
            <a:ext uri="{28A0092B-C50C-407E-A947-70E740481C1C}">
              <a14:useLocalDpi xmlns:a14="http://schemas.microsoft.com/office/drawing/2010/main"/>
            </a:ext>
          </a:extLst>
        </a:blip>
        <a:srcRect/>
        <a:stretch/>
      </xdr:blipFill>
      <xdr:spPr>
        <a:xfrm>
          <a:off x="758824" y="213213950"/>
          <a:ext cx="1895475" cy="1040035"/>
        </a:xfrm>
        <a:prstGeom prst="rect">
          <a:avLst/>
        </a:prstGeom>
      </xdr:spPr>
    </xdr:pic>
    <xdr:clientData/>
  </xdr:twoCellAnchor>
  <xdr:twoCellAnchor editAs="oneCell">
    <xdr:from>
      <xdr:col>0</xdr:col>
      <xdr:colOff>785976</xdr:colOff>
      <xdr:row>1234</xdr:row>
      <xdr:rowOff>26827</xdr:rowOff>
    </xdr:from>
    <xdr:to>
      <xdr:col>0</xdr:col>
      <xdr:colOff>2400303</xdr:colOff>
      <xdr:row>1241</xdr:row>
      <xdr:rowOff>130274</xdr:rowOff>
    </xdr:to>
    <xdr:pic>
      <xdr:nvPicPr>
        <xdr:cNvPr id="99" name="Imagen 298">
          <a:extLst>
            <a:ext uri="{FF2B5EF4-FFF2-40B4-BE49-F238E27FC236}">
              <a16:creationId xmlns:a16="http://schemas.microsoft.com/office/drawing/2014/main" id="{CF34CBAE-FAF7-C640-A727-C8086B39B69B}"/>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19116" y="220695887"/>
          <a:ext cx="1348047" cy="1614327"/>
        </a:xfrm>
        <a:prstGeom prst="rect">
          <a:avLst/>
        </a:prstGeom>
      </xdr:spPr>
    </xdr:pic>
    <xdr:clientData/>
  </xdr:twoCellAnchor>
  <xdr:twoCellAnchor editAs="oneCell">
    <xdr:from>
      <xdr:col>0</xdr:col>
      <xdr:colOff>787614</xdr:colOff>
      <xdr:row>1243</xdr:row>
      <xdr:rowOff>117259</xdr:rowOff>
    </xdr:from>
    <xdr:to>
      <xdr:col>0</xdr:col>
      <xdr:colOff>2374900</xdr:colOff>
      <xdr:row>1251</xdr:row>
      <xdr:rowOff>58748</xdr:rowOff>
    </xdr:to>
    <xdr:pic>
      <xdr:nvPicPr>
        <xdr:cNvPr id="100" name="Imagen 299">
          <a:extLst>
            <a:ext uri="{FF2B5EF4-FFF2-40B4-BE49-F238E27FC236}">
              <a16:creationId xmlns:a16="http://schemas.microsoft.com/office/drawing/2014/main" id="{109F906C-FF07-3344-9079-671CC5E0ACC7}"/>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9312" y="222407961"/>
          <a:ext cx="1363889" cy="1587286"/>
        </a:xfrm>
        <a:prstGeom prst="rect">
          <a:avLst/>
        </a:prstGeom>
      </xdr:spPr>
    </xdr:pic>
    <xdr:clientData/>
  </xdr:twoCellAnchor>
  <xdr:twoCellAnchor editAs="oneCell">
    <xdr:from>
      <xdr:col>0</xdr:col>
      <xdr:colOff>555624</xdr:colOff>
      <xdr:row>1225</xdr:row>
      <xdr:rowOff>111126</xdr:rowOff>
    </xdr:from>
    <xdr:to>
      <xdr:col>0</xdr:col>
      <xdr:colOff>2712833</xdr:colOff>
      <xdr:row>1231</xdr:row>
      <xdr:rowOff>133051</xdr:rowOff>
    </xdr:to>
    <xdr:pic>
      <xdr:nvPicPr>
        <xdr:cNvPr id="101" name="Imagen 300">
          <a:extLst>
            <a:ext uri="{FF2B5EF4-FFF2-40B4-BE49-F238E27FC236}">
              <a16:creationId xmlns:a16="http://schemas.microsoft.com/office/drawing/2014/main" id="{D924259F-3AB3-D142-801C-0136D452628B}"/>
            </a:ext>
          </a:extLst>
        </xdr:cNvPr>
        <xdr:cNvPicPr>
          <a:picLocks noChangeAspect="1"/>
        </xdr:cNvPicPr>
      </xdr:nvPicPr>
      <xdr:blipFill rotWithShape="1">
        <a:blip xmlns:r="http://schemas.openxmlformats.org/officeDocument/2006/relationships" r:embed="rId74" cstate="email">
          <a:extLst>
            <a:ext uri="{28A0092B-C50C-407E-A947-70E740481C1C}">
              <a14:useLocalDpi xmlns:a14="http://schemas.microsoft.com/office/drawing/2010/main"/>
            </a:ext>
          </a:extLst>
        </a:blip>
        <a:srcRect/>
        <a:stretch/>
      </xdr:blipFill>
      <xdr:spPr>
        <a:xfrm>
          <a:off x="555624" y="219313126"/>
          <a:ext cx="2157209" cy="1088725"/>
        </a:xfrm>
        <a:prstGeom prst="rect">
          <a:avLst/>
        </a:prstGeom>
      </xdr:spPr>
    </xdr:pic>
    <xdr:clientData/>
  </xdr:twoCellAnchor>
  <xdr:oneCellAnchor>
    <xdr:from>
      <xdr:col>0</xdr:col>
      <xdr:colOff>939800</xdr:colOff>
      <xdr:row>715</xdr:row>
      <xdr:rowOff>104775</xdr:rowOff>
    </xdr:from>
    <xdr:ext cx="1229486" cy="1216025"/>
    <xdr:pic>
      <xdr:nvPicPr>
        <xdr:cNvPr id="102" name="Imagen 184">
          <a:extLst>
            <a:ext uri="{FF2B5EF4-FFF2-40B4-BE49-F238E27FC236}">
              <a16:creationId xmlns:a16="http://schemas.microsoft.com/office/drawing/2014/main" id="{A5902808-BEBD-104B-8FA4-AD4DD340BAA7}"/>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a:off x="939800" y="128298575"/>
          <a:ext cx="1229486" cy="1216025"/>
        </a:xfrm>
        <a:prstGeom prst="rect">
          <a:avLst/>
        </a:prstGeom>
      </xdr:spPr>
    </xdr:pic>
    <xdr:clientData/>
  </xdr:oneCellAnchor>
  <xdr:oneCellAnchor>
    <xdr:from>
      <xdr:col>0</xdr:col>
      <xdr:colOff>927101</xdr:colOff>
      <xdr:row>723</xdr:row>
      <xdr:rowOff>114469</xdr:rowOff>
    </xdr:from>
    <xdr:ext cx="1292284" cy="1282531"/>
    <xdr:pic>
      <xdr:nvPicPr>
        <xdr:cNvPr id="103" name="Imagen 185">
          <a:extLst>
            <a:ext uri="{FF2B5EF4-FFF2-40B4-BE49-F238E27FC236}">
              <a16:creationId xmlns:a16="http://schemas.microsoft.com/office/drawing/2014/main" id="{F660BA2C-04FA-5149-B483-5BA8E00F1BAF}"/>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927101" y="129730669"/>
          <a:ext cx="1292284" cy="1282531"/>
        </a:xfrm>
        <a:prstGeom prst="rect">
          <a:avLst/>
        </a:prstGeom>
      </xdr:spPr>
    </xdr:pic>
    <xdr:clientData/>
  </xdr:oneCellAnchor>
  <xdr:twoCellAnchor editAs="oneCell">
    <xdr:from>
      <xdr:col>0</xdr:col>
      <xdr:colOff>818212</xdr:colOff>
      <xdr:row>1254</xdr:row>
      <xdr:rowOff>80313</xdr:rowOff>
    </xdr:from>
    <xdr:to>
      <xdr:col>0</xdr:col>
      <xdr:colOff>2387600</xdr:colOff>
      <xdr:row>1261</xdr:row>
      <xdr:rowOff>146426</xdr:rowOff>
    </xdr:to>
    <xdr:pic>
      <xdr:nvPicPr>
        <xdr:cNvPr id="104" name="Imagen 186">
          <a:extLst>
            <a:ext uri="{FF2B5EF4-FFF2-40B4-BE49-F238E27FC236}">
              <a16:creationId xmlns:a16="http://schemas.microsoft.com/office/drawing/2014/main" id="{5BD6BBFB-795E-7648-B394-8608D5CCA05C}"/>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a:ext>
          </a:extLst>
        </a:blip>
        <a:srcRect/>
        <a:stretch/>
      </xdr:blipFill>
      <xdr:spPr>
        <a:xfrm rot="16200000">
          <a:off x="947549" y="224309176"/>
          <a:ext cx="1310713" cy="1569388"/>
        </a:xfrm>
        <a:prstGeom prst="rect">
          <a:avLst/>
        </a:prstGeom>
      </xdr:spPr>
    </xdr:pic>
    <xdr:clientData/>
  </xdr:twoCellAnchor>
  <xdr:twoCellAnchor editAs="oneCell">
    <xdr:from>
      <xdr:col>0</xdr:col>
      <xdr:colOff>615951</xdr:colOff>
      <xdr:row>1264</xdr:row>
      <xdr:rowOff>25400</xdr:rowOff>
    </xdr:from>
    <xdr:to>
      <xdr:col>0</xdr:col>
      <xdr:colOff>2552701</xdr:colOff>
      <xdr:row>1269</xdr:row>
      <xdr:rowOff>89358</xdr:rowOff>
    </xdr:to>
    <xdr:pic>
      <xdr:nvPicPr>
        <xdr:cNvPr id="105" name="Imagen 187">
          <a:extLst>
            <a:ext uri="{FF2B5EF4-FFF2-40B4-BE49-F238E27FC236}">
              <a16:creationId xmlns:a16="http://schemas.microsoft.com/office/drawing/2014/main" id="{AE042777-9DCD-C84C-8A2F-220E27AF8526}"/>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15951" y="226161600"/>
          <a:ext cx="1936750" cy="952958"/>
        </a:xfrm>
        <a:prstGeom prst="rect">
          <a:avLst/>
        </a:prstGeom>
      </xdr:spPr>
    </xdr:pic>
    <xdr:clientData/>
  </xdr:twoCellAnchor>
  <xdr:twoCellAnchor editAs="oneCell">
    <xdr:from>
      <xdr:col>0</xdr:col>
      <xdr:colOff>114300</xdr:colOff>
      <xdr:row>1</xdr:row>
      <xdr:rowOff>110851</xdr:rowOff>
    </xdr:from>
    <xdr:to>
      <xdr:col>1</xdr:col>
      <xdr:colOff>169333</xdr:colOff>
      <xdr:row>2</xdr:row>
      <xdr:rowOff>19536</xdr:rowOff>
    </xdr:to>
    <xdr:pic>
      <xdr:nvPicPr>
        <xdr:cNvPr id="106" name="Imagen 188">
          <a:extLst>
            <a:ext uri="{FF2B5EF4-FFF2-40B4-BE49-F238E27FC236}">
              <a16:creationId xmlns:a16="http://schemas.microsoft.com/office/drawing/2014/main" id="{863A5994-2508-5746-B619-9B49057E766D}"/>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114300" y="288651"/>
          <a:ext cx="3560233" cy="505585"/>
        </a:xfrm>
        <a:prstGeom prst="rect">
          <a:avLst/>
        </a:prstGeom>
      </xdr:spPr>
    </xdr:pic>
    <xdr:clientData/>
  </xdr:twoCellAnchor>
  <xdr:twoCellAnchor editAs="oneCell">
    <xdr:from>
      <xdr:col>0</xdr:col>
      <xdr:colOff>777523</xdr:colOff>
      <xdr:row>224</xdr:row>
      <xdr:rowOff>115712</xdr:rowOff>
    </xdr:from>
    <xdr:to>
      <xdr:col>0</xdr:col>
      <xdr:colOff>2483306</xdr:colOff>
      <xdr:row>226</xdr:row>
      <xdr:rowOff>157728</xdr:rowOff>
    </xdr:to>
    <xdr:pic>
      <xdr:nvPicPr>
        <xdr:cNvPr id="107" name="Imagen 189">
          <a:extLst>
            <a:ext uri="{FF2B5EF4-FFF2-40B4-BE49-F238E27FC236}">
              <a16:creationId xmlns:a16="http://schemas.microsoft.com/office/drawing/2014/main" id="{5B9A7A75-8866-CA48-86D4-F068E3679BBA}"/>
            </a:ext>
          </a:extLst>
        </xdr:cNvPr>
        <xdr:cNvPicPr>
          <a:picLocks noChangeAspect="1"/>
        </xdr:cNvPicPr>
      </xdr:nvPicPr>
      <xdr:blipFill rotWithShape="1">
        <a:blip xmlns:r="http://schemas.openxmlformats.org/officeDocument/2006/relationships" r:embed="rId78" cstate="email">
          <a:extLst>
            <a:ext uri="{28A0092B-C50C-407E-A947-70E740481C1C}">
              <a14:useLocalDpi xmlns:a14="http://schemas.microsoft.com/office/drawing/2010/main"/>
            </a:ext>
          </a:extLst>
        </a:blip>
        <a:srcRect/>
        <a:stretch/>
      </xdr:blipFill>
      <xdr:spPr>
        <a:xfrm>
          <a:off x="777523" y="40844612"/>
          <a:ext cx="1705783" cy="410316"/>
        </a:xfrm>
        <a:prstGeom prst="rect">
          <a:avLst/>
        </a:prstGeom>
        <a:solidFill>
          <a:srgbClr val="FFFFFF">
            <a:shade val="85000"/>
          </a:srgbClr>
        </a:solidFill>
        <a:ln w="88900" cap="sq">
          <a:solidFill>
            <a:srgbClr val="FFFFFF"/>
          </a:solidFill>
          <a:miter lim="800000"/>
        </a:ln>
        <a:effectLst/>
        <a:scene3d>
          <a:camera prst="orthographicFront"/>
          <a:lightRig rig="twoPt" dir="t">
            <a:rot lat="0" lon="0" rev="7200000"/>
          </a:lightRig>
        </a:scene3d>
        <a:sp3d>
          <a:contourClr>
            <a:srgbClr val="FFFFFF"/>
          </a:contourClr>
        </a:sp3d>
      </xdr:spPr>
    </xdr:pic>
    <xdr:clientData/>
  </xdr:twoCellAnchor>
  <xdr:twoCellAnchor editAs="oneCell">
    <xdr:from>
      <xdr:col>0</xdr:col>
      <xdr:colOff>968645</xdr:colOff>
      <xdr:row>29</xdr:row>
      <xdr:rowOff>80721</xdr:rowOff>
    </xdr:from>
    <xdr:to>
      <xdr:col>0</xdr:col>
      <xdr:colOff>2148791</xdr:colOff>
      <xdr:row>38</xdr:row>
      <xdr:rowOff>32287</xdr:rowOff>
    </xdr:to>
    <xdr:pic>
      <xdr:nvPicPr>
        <xdr:cNvPr id="108" name="Imagen 2">
          <a:extLst>
            <a:ext uri="{FF2B5EF4-FFF2-40B4-BE49-F238E27FC236}">
              <a16:creationId xmlns:a16="http://schemas.microsoft.com/office/drawing/2014/main" id="{5346AE52-5B7C-1A4B-B62B-7E0C757B56D7}"/>
            </a:ext>
          </a:extLst>
        </xdr:cNvPr>
        <xdr:cNvPicPr>
          <a:picLocks noChangeAspect="1"/>
        </xdr:cNvPicPr>
      </xdr:nvPicPr>
      <xdr:blipFill rotWithShape="1">
        <a:blip xmlns:r="http://schemas.openxmlformats.org/officeDocument/2006/relationships" r:embed="rId79" cstate="email">
          <a:extLst>
            <a:ext uri="{28A0092B-C50C-407E-A947-70E740481C1C}">
              <a14:useLocalDpi xmlns:a14="http://schemas.microsoft.com/office/drawing/2010/main"/>
            </a:ext>
          </a:extLst>
        </a:blip>
        <a:srcRect/>
        <a:stretch/>
      </xdr:blipFill>
      <xdr:spPr>
        <a:xfrm>
          <a:off x="968645" y="5719521"/>
          <a:ext cx="1180146" cy="1551766"/>
        </a:xfrm>
        <a:prstGeom prst="rect">
          <a:avLst/>
        </a:prstGeom>
      </xdr:spPr>
    </xdr:pic>
    <xdr:clientData/>
  </xdr:twoCellAnchor>
  <xdr:twoCellAnchor editAs="oneCell">
    <xdr:from>
      <xdr:col>0</xdr:col>
      <xdr:colOff>1033221</xdr:colOff>
      <xdr:row>9</xdr:row>
      <xdr:rowOff>165719</xdr:rowOff>
    </xdr:from>
    <xdr:to>
      <xdr:col>0</xdr:col>
      <xdr:colOff>2154929</xdr:colOff>
      <xdr:row>17</xdr:row>
      <xdr:rowOff>166133</xdr:rowOff>
    </xdr:to>
    <xdr:pic>
      <xdr:nvPicPr>
        <xdr:cNvPr id="109" name="Imagen 4">
          <a:extLst>
            <a:ext uri="{FF2B5EF4-FFF2-40B4-BE49-F238E27FC236}">
              <a16:creationId xmlns:a16="http://schemas.microsoft.com/office/drawing/2014/main" id="{A53B911D-1577-E846-AD14-EE4FB54E9A0A}"/>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1033221" y="2248519"/>
          <a:ext cx="1121708" cy="1422814"/>
        </a:xfrm>
        <a:prstGeom prst="rect">
          <a:avLst/>
        </a:prstGeom>
      </xdr:spPr>
    </xdr:pic>
    <xdr:clientData/>
  </xdr:twoCellAnchor>
  <xdr:twoCellAnchor editAs="oneCell">
    <xdr:from>
      <xdr:col>0</xdr:col>
      <xdr:colOff>1033221</xdr:colOff>
      <xdr:row>19</xdr:row>
      <xdr:rowOff>145297</xdr:rowOff>
    </xdr:from>
    <xdr:to>
      <xdr:col>0</xdr:col>
      <xdr:colOff>2138614</xdr:colOff>
      <xdr:row>28</xdr:row>
      <xdr:rowOff>369</xdr:rowOff>
    </xdr:to>
    <xdr:pic>
      <xdr:nvPicPr>
        <xdr:cNvPr id="110" name="Imagen 8">
          <a:extLst>
            <a:ext uri="{FF2B5EF4-FFF2-40B4-BE49-F238E27FC236}">
              <a16:creationId xmlns:a16="http://schemas.microsoft.com/office/drawing/2014/main" id="{FD230D34-9F7E-8C49-9E78-33059538DEF9}"/>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1033221" y="4006097"/>
          <a:ext cx="1105393" cy="1455272"/>
        </a:xfrm>
        <a:prstGeom prst="rect">
          <a:avLst/>
        </a:prstGeom>
      </xdr:spPr>
    </xdr:pic>
    <xdr:clientData/>
  </xdr:twoCellAnchor>
  <xdr:twoCellAnchor editAs="oneCell">
    <xdr:from>
      <xdr:col>0</xdr:col>
      <xdr:colOff>936355</xdr:colOff>
      <xdr:row>78</xdr:row>
      <xdr:rowOff>161441</xdr:rowOff>
    </xdr:from>
    <xdr:to>
      <xdr:col>0</xdr:col>
      <xdr:colOff>2105700</xdr:colOff>
      <xdr:row>85</xdr:row>
      <xdr:rowOff>13780</xdr:rowOff>
    </xdr:to>
    <xdr:pic>
      <xdr:nvPicPr>
        <xdr:cNvPr id="111" name="Imagen 9">
          <a:extLst>
            <a:ext uri="{FF2B5EF4-FFF2-40B4-BE49-F238E27FC236}">
              <a16:creationId xmlns:a16="http://schemas.microsoft.com/office/drawing/2014/main" id="{23443591-4EB8-F54A-A2A8-686CC503D812}"/>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36355" y="14512441"/>
          <a:ext cx="1169345" cy="1096939"/>
        </a:xfrm>
        <a:prstGeom prst="rect">
          <a:avLst/>
        </a:prstGeom>
      </xdr:spPr>
    </xdr:pic>
    <xdr:clientData/>
  </xdr:twoCellAnchor>
  <xdr:twoCellAnchor editAs="oneCell">
    <xdr:from>
      <xdr:col>0</xdr:col>
      <xdr:colOff>928472</xdr:colOff>
      <xdr:row>87</xdr:row>
      <xdr:rowOff>19094</xdr:rowOff>
    </xdr:from>
    <xdr:to>
      <xdr:col>0</xdr:col>
      <xdr:colOff>2148662</xdr:colOff>
      <xdr:row>95</xdr:row>
      <xdr:rowOff>136133</xdr:rowOff>
    </xdr:to>
    <xdr:pic>
      <xdr:nvPicPr>
        <xdr:cNvPr id="112" name="Imagen 28">
          <a:extLst>
            <a:ext uri="{FF2B5EF4-FFF2-40B4-BE49-F238E27FC236}">
              <a16:creationId xmlns:a16="http://schemas.microsoft.com/office/drawing/2014/main" id="{5D251BC3-CCD1-9C41-B1B9-65AC42128275}"/>
            </a:ext>
          </a:extLst>
        </xdr:cNvPr>
        <xdr:cNvPicPr>
          <a:picLocks noChangeAspect="1"/>
        </xdr:cNvPicPr>
      </xdr:nvPicPr>
      <xdr:blipFill rotWithShape="1">
        <a:blip xmlns:r="http://schemas.openxmlformats.org/officeDocument/2006/relationships" r:embed="rId83" cstate="email">
          <a:extLst>
            <a:ext uri="{28A0092B-C50C-407E-A947-70E740481C1C}">
              <a14:useLocalDpi xmlns:a14="http://schemas.microsoft.com/office/drawing/2010/main"/>
            </a:ext>
          </a:extLst>
        </a:blip>
        <a:srcRect/>
        <a:stretch/>
      </xdr:blipFill>
      <xdr:spPr>
        <a:xfrm>
          <a:off x="928472" y="15970294"/>
          <a:ext cx="1220190" cy="1539439"/>
        </a:xfrm>
        <a:prstGeom prst="rect">
          <a:avLst/>
        </a:prstGeom>
      </xdr:spPr>
    </xdr:pic>
    <xdr:clientData/>
  </xdr:twoCellAnchor>
  <xdr:twoCellAnchor editAs="oneCell">
    <xdr:from>
      <xdr:col>0</xdr:col>
      <xdr:colOff>899937</xdr:colOff>
      <xdr:row>97</xdr:row>
      <xdr:rowOff>145285</xdr:rowOff>
    </xdr:from>
    <xdr:to>
      <xdr:col>0</xdr:col>
      <xdr:colOff>2207249</xdr:colOff>
      <xdr:row>108</xdr:row>
      <xdr:rowOff>165700</xdr:rowOff>
    </xdr:to>
    <xdr:pic>
      <xdr:nvPicPr>
        <xdr:cNvPr id="113" name="Imagen 56">
          <a:extLst>
            <a:ext uri="{FF2B5EF4-FFF2-40B4-BE49-F238E27FC236}">
              <a16:creationId xmlns:a16="http://schemas.microsoft.com/office/drawing/2014/main" id="{6792A5EF-604B-B84A-87EC-8CCFC053C38F}"/>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a:off x="899937" y="17874485"/>
          <a:ext cx="1307312" cy="1976215"/>
        </a:xfrm>
        <a:prstGeom prst="rect">
          <a:avLst/>
        </a:prstGeom>
      </xdr:spPr>
    </xdr:pic>
    <xdr:clientData/>
  </xdr:twoCellAnchor>
  <xdr:twoCellAnchor editAs="oneCell">
    <xdr:from>
      <xdr:col>0</xdr:col>
      <xdr:colOff>1146230</xdr:colOff>
      <xdr:row>69</xdr:row>
      <xdr:rowOff>80720</xdr:rowOff>
    </xdr:from>
    <xdr:to>
      <xdr:col>0</xdr:col>
      <xdr:colOff>2257463</xdr:colOff>
      <xdr:row>75</xdr:row>
      <xdr:rowOff>90225</xdr:rowOff>
    </xdr:to>
    <xdr:pic>
      <xdr:nvPicPr>
        <xdr:cNvPr id="114" name="Imagen 58">
          <a:extLst>
            <a:ext uri="{FF2B5EF4-FFF2-40B4-BE49-F238E27FC236}">
              <a16:creationId xmlns:a16="http://schemas.microsoft.com/office/drawing/2014/main" id="{5DEB308F-FAF0-B94A-B416-017761C3A25B}"/>
            </a:ext>
          </a:extLst>
        </xdr:cNvPr>
        <xdr:cNvPicPr>
          <a:picLocks noChangeAspect="1"/>
        </xdr:cNvPicPr>
      </xdr:nvPicPr>
      <xdr:blipFill rotWithShape="1">
        <a:blip xmlns:r="http://schemas.openxmlformats.org/officeDocument/2006/relationships" r:embed="rId85" cstate="email">
          <a:extLst>
            <a:ext uri="{28A0092B-C50C-407E-A947-70E740481C1C}">
              <a14:useLocalDpi xmlns:a14="http://schemas.microsoft.com/office/drawing/2010/main"/>
            </a:ext>
          </a:extLst>
        </a:blip>
        <a:srcRect/>
        <a:stretch/>
      </xdr:blipFill>
      <xdr:spPr>
        <a:xfrm>
          <a:off x="1146230" y="12831520"/>
          <a:ext cx="1111233" cy="1076305"/>
        </a:xfrm>
        <a:prstGeom prst="rect">
          <a:avLst/>
        </a:prstGeom>
      </xdr:spPr>
    </xdr:pic>
    <xdr:clientData/>
  </xdr:twoCellAnchor>
  <xdr:twoCellAnchor editAs="oneCell">
    <xdr:from>
      <xdr:col>0</xdr:col>
      <xdr:colOff>1095920</xdr:colOff>
      <xdr:row>60</xdr:row>
      <xdr:rowOff>150364</xdr:rowOff>
    </xdr:from>
    <xdr:to>
      <xdr:col>0</xdr:col>
      <xdr:colOff>2161428</xdr:colOff>
      <xdr:row>67</xdr:row>
      <xdr:rowOff>121379</xdr:rowOff>
    </xdr:to>
    <xdr:pic>
      <xdr:nvPicPr>
        <xdr:cNvPr id="115" name="Imagen 61">
          <a:extLst>
            <a:ext uri="{FF2B5EF4-FFF2-40B4-BE49-F238E27FC236}">
              <a16:creationId xmlns:a16="http://schemas.microsoft.com/office/drawing/2014/main" id="{2C9DFBCB-C468-AA49-96A2-052B76BE514E}"/>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1095920" y="11300964"/>
          <a:ext cx="1065508" cy="1215615"/>
        </a:xfrm>
        <a:prstGeom prst="rect">
          <a:avLst/>
        </a:prstGeom>
      </xdr:spPr>
    </xdr:pic>
    <xdr:clientData/>
  </xdr:twoCellAnchor>
  <xdr:twoCellAnchor editAs="oneCell">
    <xdr:from>
      <xdr:col>0</xdr:col>
      <xdr:colOff>1017076</xdr:colOff>
      <xdr:row>42</xdr:row>
      <xdr:rowOff>28907</xdr:rowOff>
    </xdr:from>
    <xdr:to>
      <xdr:col>0</xdr:col>
      <xdr:colOff>2179450</xdr:colOff>
      <xdr:row>49</xdr:row>
      <xdr:rowOff>96862</xdr:rowOff>
    </xdr:to>
    <xdr:pic>
      <xdr:nvPicPr>
        <xdr:cNvPr id="116" name="Imagen 62">
          <a:extLst>
            <a:ext uri="{FF2B5EF4-FFF2-40B4-BE49-F238E27FC236}">
              <a16:creationId xmlns:a16="http://schemas.microsoft.com/office/drawing/2014/main" id="{B0CACD7D-6E20-9B4C-BADD-384FA65F7893}"/>
            </a:ext>
          </a:extLst>
        </xdr:cNvPr>
        <xdr:cNvPicPr>
          <a:picLocks noChangeAspect="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a:stretch/>
      </xdr:blipFill>
      <xdr:spPr>
        <a:xfrm>
          <a:off x="1017076" y="7979107"/>
          <a:ext cx="1162374" cy="1312555"/>
        </a:xfrm>
        <a:prstGeom prst="rect">
          <a:avLst/>
        </a:prstGeom>
      </xdr:spPr>
    </xdr:pic>
    <xdr:clientData/>
  </xdr:twoCellAnchor>
  <xdr:twoCellAnchor editAs="oneCell">
    <xdr:from>
      <xdr:col>0</xdr:col>
      <xdr:colOff>1017075</xdr:colOff>
      <xdr:row>51</xdr:row>
      <xdr:rowOff>32288</xdr:rowOff>
    </xdr:from>
    <xdr:to>
      <xdr:col>0</xdr:col>
      <xdr:colOff>2171597</xdr:colOff>
      <xdr:row>58</xdr:row>
      <xdr:rowOff>62215</xdr:rowOff>
    </xdr:to>
    <xdr:pic>
      <xdr:nvPicPr>
        <xdr:cNvPr id="117" name="Imagen 63">
          <a:extLst>
            <a:ext uri="{FF2B5EF4-FFF2-40B4-BE49-F238E27FC236}">
              <a16:creationId xmlns:a16="http://schemas.microsoft.com/office/drawing/2014/main" id="{69ED1EDB-4226-AF4B-9C83-DA8927DDF2BA}"/>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1017075" y="9582688"/>
          <a:ext cx="1154522" cy="1274527"/>
        </a:xfrm>
        <a:prstGeom prst="rect">
          <a:avLst/>
        </a:prstGeom>
      </xdr:spPr>
    </xdr:pic>
    <xdr:clientData/>
  </xdr:twoCellAnchor>
  <xdr:twoCellAnchor editAs="oneCell">
    <xdr:from>
      <xdr:col>0</xdr:col>
      <xdr:colOff>1985720</xdr:colOff>
      <xdr:row>467</xdr:row>
      <xdr:rowOff>115421</xdr:rowOff>
    </xdr:from>
    <xdr:to>
      <xdr:col>1</xdr:col>
      <xdr:colOff>209872</xdr:colOff>
      <xdr:row>476</xdr:row>
      <xdr:rowOff>38476</xdr:rowOff>
    </xdr:to>
    <xdr:pic>
      <xdr:nvPicPr>
        <xdr:cNvPr id="118" name="Imagen 71">
          <a:extLst>
            <a:ext uri="{FF2B5EF4-FFF2-40B4-BE49-F238E27FC236}">
              <a16:creationId xmlns:a16="http://schemas.microsoft.com/office/drawing/2014/main" id="{BC9B6B81-459F-5A4C-AD0C-A3A4FC81F427}"/>
            </a:ext>
          </a:extLst>
        </xdr:cNvPr>
        <xdr:cNvPicPr>
          <a:picLocks noChangeAspect="1"/>
        </xdr:cNvPicPr>
      </xdr:nvPicPr>
      <xdr:blipFill rotWithShape="1">
        <a:blip xmlns:r="http://schemas.openxmlformats.org/officeDocument/2006/relationships" r:embed="rId89" cstate="email">
          <a:extLst>
            <a:ext uri="{28A0092B-C50C-407E-A947-70E740481C1C}">
              <a14:useLocalDpi xmlns:a14="http://schemas.microsoft.com/office/drawing/2010/main"/>
            </a:ext>
          </a:extLst>
        </a:blip>
        <a:srcRect/>
        <a:stretch/>
      </xdr:blipFill>
      <xdr:spPr>
        <a:xfrm>
          <a:off x="1985720" y="84087821"/>
          <a:ext cx="1729352" cy="1523255"/>
        </a:xfrm>
        <a:prstGeom prst="rect">
          <a:avLst/>
        </a:prstGeom>
      </xdr:spPr>
    </xdr:pic>
    <xdr:clientData/>
  </xdr:twoCellAnchor>
  <xdr:twoCellAnchor editAs="oneCell">
    <xdr:from>
      <xdr:col>2</xdr:col>
      <xdr:colOff>1791991</xdr:colOff>
      <xdr:row>467</xdr:row>
      <xdr:rowOff>64576</xdr:rowOff>
    </xdr:from>
    <xdr:to>
      <xdr:col>2</xdr:col>
      <xdr:colOff>3086853</xdr:colOff>
      <xdr:row>476</xdr:row>
      <xdr:rowOff>38474</xdr:rowOff>
    </xdr:to>
    <xdr:pic>
      <xdr:nvPicPr>
        <xdr:cNvPr id="119" name="Imagen 72">
          <a:extLst>
            <a:ext uri="{FF2B5EF4-FFF2-40B4-BE49-F238E27FC236}">
              <a16:creationId xmlns:a16="http://schemas.microsoft.com/office/drawing/2014/main" id="{C19ADE8B-5923-F84E-8A49-41EEDA01911B}"/>
            </a:ext>
          </a:extLst>
        </xdr:cNvPr>
        <xdr:cNvPicPr>
          <a:picLocks noChangeAspect="1"/>
        </xdr:cNvPicPr>
      </xdr:nvPicPr>
      <xdr:blipFill rotWithShape="1">
        <a:blip xmlns:r="http://schemas.openxmlformats.org/officeDocument/2006/relationships" r:embed="rId90" cstate="email">
          <a:extLst>
            <a:ext uri="{28A0092B-C50C-407E-A947-70E740481C1C}">
              <a14:useLocalDpi xmlns:a14="http://schemas.microsoft.com/office/drawing/2010/main"/>
            </a:ext>
          </a:extLst>
        </a:blip>
        <a:srcRect/>
        <a:stretch/>
      </xdr:blipFill>
      <xdr:spPr>
        <a:xfrm>
          <a:off x="6503691" y="84036976"/>
          <a:ext cx="1294862" cy="1574098"/>
        </a:xfrm>
        <a:prstGeom prst="rect">
          <a:avLst/>
        </a:prstGeom>
      </xdr:spPr>
    </xdr:pic>
    <xdr:clientData/>
  </xdr:twoCellAnchor>
  <xdr:twoCellAnchor editAs="oneCell">
    <xdr:from>
      <xdr:col>0</xdr:col>
      <xdr:colOff>887923</xdr:colOff>
      <xdr:row>399</xdr:row>
      <xdr:rowOff>64576</xdr:rowOff>
    </xdr:from>
    <xdr:to>
      <xdr:col>0</xdr:col>
      <xdr:colOff>2359516</xdr:colOff>
      <xdr:row>406</xdr:row>
      <xdr:rowOff>13780</xdr:rowOff>
    </xdr:to>
    <xdr:pic>
      <xdr:nvPicPr>
        <xdr:cNvPr id="120" name="Imagen 73">
          <a:extLst>
            <a:ext uri="{FF2B5EF4-FFF2-40B4-BE49-F238E27FC236}">
              <a16:creationId xmlns:a16="http://schemas.microsoft.com/office/drawing/2014/main" id="{4C5DF0DC-3429-DE4B-92BB-3A84E3BF0353}"/>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87923" y="71946576"/>
          <a:ext cx="1471593" cy="1193804"/>
        </a:xfrm>
        <a:prstGeom prst="rect">
          <a:avLst/>
        </a:prstGeom>
      </xdr:spPr>
    </xdr:pic>
    <xdr:clientData/>
  </xdr:twoCellAnchor>
  <xdr:twoCellAnchor editAs="oneCell">
    <xdr:from>
      <xdr:col>0</xdr:col>
      <xdr:colOff>855635</xdr:colOff>
      <xdr:row>407</xdr:row>
      <xdr:rowOff>80720</xdr:rowOff>
    </xdr:from>
    <xdr:to>
      <xdr:col>0</xdr:col>
      <xdr:colOff>2327228</xdr:colOff>
      <xdr:row>414</xdr:row>
      <xdr:rowOff>29925</xdr:rowOff>
    </xdr:to>
    <xdr:pic>
      <xdr:nvPicPr>
        <xdr:cNvPr id="121" name="Imagen 177">
          <a:extLst>
            <a:ext uri="{FF2B5EF4-FFF2-40B4-BE49-F238E27FC236}">
              <a16:creationId xmlns:a16="http://schemas.microsoft.com/office/drawing/2014/main" id="{06A23863-6A29-C241-9B36-07CA8CCC2D47}"/>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855635" y="73385120"/>
          <a:ext cx="1471593" cy="1193805"/>
        </a:xfrm>
        <a:prstGeom prst="rect">
          <a:avLst/>
        </a:prstGeom>
      </xdr:spPr>
    </xdr:pic>
    <xdr:clientData/>
  </xdr:twoCellAnchor>
  <xdr:twoCellAnchor editAs="oneCell">
    <xdr:from>
      <xdr:col>0</xdr:col>
      <xdr:colOff>551043</xdr:colOff>
      <xdr:row>277</xdr:row>
      <xdr:rowOff>16144</xdr:rowOff>
    </xdr:from>
    <xdr:to>
      <xdr:col>0</xdr:col>
      <xdr:colOff>2679726</xdr:colOff>
      <xdr:row>285</xdr:row>
      <xdr:rowOff>50344</xdr:rowOff>
    </xdr:to>
    <xdr:pic>
      <xdr:nvPicPr>
        <xdr:cNvPr id="122" name="Imagen 74">
          <a:extLst>
            <a:ext uri="{FF2B5EF4-FFF2-40B4-BE49-F238E27FC236}">
              <a16:creationId xmlns:a16="http://schemas.microsoft.com/office/drawing/2014/main" id="{345955A6-79E5-7540-B74B-CA3D98C5A955}"/>
            </a:ext>
          </a:extLst>
        </xdr:cNvPr>
        <xdr:cNvPicPr>
          <a:picLocks noChangeAspect="1"/>
        </xdr:cNvPicPr>
      </xdr:nvPicPr>
      <xdr:blipFill rotWithShape="1">
        <a:blip xmlns:r="http://schemas.openxmlformats.org/officeDocument/2006/relationships" r:embed="rId92" cstate="email">
          <a:extLst>
            <a:ext uri="{28A0092B-C50C-407E-A947-70E740481C1C}">
              <a14:useLocalDpi xmlns:a14="http://schemas.microsoft.com/office/drawing/2010/main"/>
            </a:ext>
          </a:extLst>
        </a:blip>
        <a:srcRect/>
        <a:stretch/>
      </xdr:blipFill>
      <xdr:spPr>
        <a:xfrm>
          <a:off x="551043" y="50181144"/>
          <a:ext cx="2128683" cy="1456600"/>
        </a:xfrm>
        <a:prstGeom prst="rect">
          <a:avLst/>
        </a:prstGeom>
      </xdr:spPr>
    </xdr:pic>
    <xdr:clientData/>
  </xdr:twoCellAnchor>
  <xdr:twoCellAnchor editAs="oneCell">
    <xdr:from>
      <xdr:col>0</xdr:col>
      <xdr:colOff>452034</xdr:colOff>
      <xdr:row>285</xdr:row>
      <xdr:rowOff>128559</xdr:rowOff>
    </xdr:from>
    <xdr:to>
      <xdr:col>0</xdr:col>
      <xdr:colOff>2873644</xdr:colOff>
      <xdr:row>294</xdr:row>
      <xdr:rowOff>148140</xdr:rowOff>
    </xdr:to>
    <xdr:pic>
      <xdr:nvPicPr>
        <xdr:cNvPr id="123" name="Imagen 75">
          <a:extLst>
            <a:ext uri="{FF2B5EF4-FFF2-40B4-BE49-F238E27FC236}">
              <a16:creationId xmlns:a16="http://schemas.microsoft.com/office/drawing/2014/main" id="{D9B3C95E-DFD8-6B4E-8D1E-3112C5AEFDD5}"/>
            </a:ext>
          </a:extLst>
        </xdr:cNvPr>
        <xdr:cNvPicPr>
          <a:picLocks noChangeAspect="1"/>
        </xdr:cNvPicPr>
      </xdr:nvPicPr>
      <xdr:blipFill rotWithShape="1">
        <a:blip xmlns:r="http://schemas.openxmlformats.org/officeDocument/2006/relationships" r:embed="rId93" cstate="email">
          <a:extLst>
            <a:ext uri="{28A0092B-C50C-407E-A947-70E740481C1C}">
              <a14:useLocalDpi xmlns:a14="http://schemas.microsoft.com/office/drawing/2010/main"/>
            </a:ext>
          </a:extLst>
        </a:blip>
        <a:srcRect/>
        <a:stretch/>
      </xdr:blipFill>
      <xdr:spPr>
        <a:xfrm>
          <a:off x="452034" y="51715959"/>
          <a:ext cx="2421610" cy="1619781"/>
        </a:xfrm>
        <a:prstGeom prst="rect">
          <a:avLst/>
        </a:prstGeom>
      </xdr:spPr>
    </xdr:pic>
    <xdr:clientData/>
  </xdr:twoCellAnchor>
  <xdr:twoCellAnchor editAs="oneCell">
    <xdr:from>
      <xdr:col>0</xdr:col>
      <xdr:colOff>226017</xdr:colOff>
      <xdr:row>296</xdr:row>
      <xdr:rowOff>48434</xdr:rowOff>
    </xdr:from>
    <xdr:to>
      <xdr:col>0</xdr:col>
      <xdr:colOff>2939749</xdr:colOff>
      <xdr:row>304</xdr:row>
      <xdr:rowOff>71216</xdr:rowOff>
    </xdr:to>
    <xdr:pic>
      <xdr:nvPicPr>
        <xdr:cNvPr id="124" name="Imagen 77">
          <a:extLst>
            <a:ext uri="{FF2B5EF4-FFF2-40B4-BE49-F238E27FC236}">
              <a16:creationId xmlns:a16="http://schemas.microsoft.com/office/drawing/2014/main" id="{4858F8FF-A29F-3B41-AD04-681DC48F1F26}"/>
            </a:ext>
          </a:extLst>
        </xdr:cNvPr>
        <xdr:cNvPicPr>
          <a:picLocks noChangeAspect="1"/>
        </xdr:cNvPicPr>
      </xdr:nvPicPr>
      <xdr:blipFill rotWithShape="1">
        <a:blip xmlns:r="http://schemas.openxmlformats.org/officeDocument/2006/relationships" r:embed="rId94" cstate="email">
          <a:extLst>
            <a:ext uri="{28A0092B-C50C-407E-A947-70E740481C1C}">
              <a14:useLocalDpi xmlns:a14="http://schemas.microsoft.com/office/drawing/2010/main"/>
            </a:ext>
          </a:extLst>
        </a:blip>
        <a:srcRect/>
        <a:stretch/>
      </xdr:blipFill>
      <xdr:spPr>
        <a:xfrm>
          <a:off x="226017" y="53591634"/>
          <a:ext cx="2713732" cy="1445182"/>
        </a:xfrm>
        <a:prstGeom prst="rect">
          <a:avLst/>
        </a:prstGeom>
      </xdr:spPr>
    </xdr:pic>
    <xdr:clientData/>
  </xdr:twoCellAnchor>
  <xdr:twoCellAnchor editAs="oneCell">
    <xdr:from>
      <xdr:col>0</xdr:col>
      <xdr:colOff>894888</xdr:colOff>
      <xdr:row>244</xdr:row>
      <xdr:rowOff>101930</xdr:rowOff>
    </xdr:from>
    <xdr:to>
      <xdr:col>0</xdr:col>
      <xdr:colOff>2154126</xdr:colOff>
      <xdr:row>251</xdr:row>
      <xdr:rowOff>34989</xdr:rowOff>
    </xdr:to>
    <xdr:pic>
      <xdr:nvPicPr>
        <xdr:cNvPr id="125" name="Imagen 78">
          <a:extLst>
            <a:ext uri="{FF2B5EF4-FFF2-40B4-BE49-F238E27FC236}">
              <a16:creationId xmlns:a16="http://schemas.microsoft.com/office/drawing/2014/main" id="{8028D78A-ACF1-0049-91D7-F5CB6A4AADAA}"/>
            </a:ext>
          </a:extLst>
        </xdr:cNvPr>
        <xdr:cNvPicPr>
          <a:picLocks noChangeAspect="1"/>
        </xdr:cNvPicPr>
      </xdr:nvPicPr>
      <xdr:blipFill rotWithShape="1">
        <a:blip xmlns:r="http://schemas.openxmlformats.org/officeDocument/2006/relationships" r:embed="rId95" cstate="email">
          <a:extLst>
            <a:ext uri="{28A0092B-C50C-407E-A947-70E740481C1C}">
              <a14:useLocalDpi xmlns:a14="http://schemas.microsoft.com/office/drawing/2010/main"/>
            </a:ext>
          </a:extLst>
        </a:blip>
        <a:srcRect/>
        <a:stretch/>
      </xdr:blipFill>
      <xdr:spPr>
        <a:xfrm>
          <a:off x="894888" y="44399530"/>
          <a:ext cx="1259238" cy="1177659"/>
        </a:xfrm>
        <a:prstGeom prst="rect">
          <a:avLst/>
        </a:prstGeom>
      </xdr:spPr>
    </xdr:pic>
    <xdr:clientData/>
  </xdr:twoCellAnchor>
  <xdr:twoCellAnchor editAs="oneCell">
    <xdr:from>
      <xdr:col>0</xdr:col>
      <xdr:colOff>793908</xdr:colOff>
      <xdr:row>251</xdr:row>
      <xdr:rowOff>160835</xdr:rowOff>
    </xdr:from>
    <xdr:to>
      <xdr:col>0</xdr:col>
      <xdr:colOff>2315882</xdr:colOff>
      <xdr:row>259</xdr:row>
      <xdr:rowOff>89894</xdr:rowOff>
    </xdr:to>
    <xdr:pic>
      <xdr:nvPicPr>
        <xdr:cNvPr id="126" name="Imagen 95">
          <a:extLst>
            <a:ext uri="{FF2B5EF4-FFF2-40B4-BE49-F238E27FC236}">
              <a16:creationId xmlns:a16="http://schemas.microsoft.com/office/drawing/2014/main" id="{2A4AEA8C-CCA5-3843-8377-A1C5BBA08173}"/>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793908" y="45703035"/>
          <a:ext cx="1521974" cy="1351459"/>
        </a:xfrm>
        <a:prstGeom prst="rect">
          <a:avLst/>
        </a:prstGeom>
      </xdr:spPr>
    </xdr:pic>
    <xdr:clientData/>
  </xdr:twoCellAnchor>
  <xdr:twoCellAnchor editAs="oneCell">
    <xdr:from>
      <xdr:col>0</xdr:col>
      <xdr:colOff>920210</xdr:colOff>
      <xdr:row>316</xdr:row>
      <xdr:rowOff>164669</xdr:rowOff>
    </xdr:from>
    <xdr:to>
      <xdr:col>0</xdr:col>
      <xdr:colOff>2324745</xdr:colOff>
      <xdr:row>322</xdr:row>
      <xdr:rowOff>159528</xdr:rowOff>
    </xdr:to>
    <xdr:pic>
      <xdr:nvPicPr>
        <xdr:cNvPr id="127" name="Imagen 96">
          <a:extLst>
            <a:ext uri="{FF2B5EF4-FFF2-40B4-BE49-F238E27FC236}">
              <a16:creationId xmlns:a16="http://schemas.microsoft.com/office/drawing/2014/main" id="{E082C424-8B8A-9545-BE00-D963BDBBD85B}"/>
            </a:ext>
          </a:extLst>
        </xdr:cNvPr>
        <xdr:cNvPicPr>
          <a:picLocks noChangeAspect="1"/>
        </xdr:cNvPicPr>
      </xdr:nvPicPr>
      <xdr:blipFill rotWithShape="1">
        <a:blip xmlns:r="http://schemas.openxmlformats.org/officeDocument/2006/relationships" r:embed="rId97" cstate="email">
          <a:extLst>
            <a:ext uri="{28A0092B-C50C-407E-A947-70E740481C1C}">
              <a14:useLocalDpi xmlns:a14="http://schemas.microsoft.com/office/drawing/2010/main"/>
            </a:ext>
          </a:extLst>
        </a:blip>
        <a:srcRect/>
        <a:stretch/>
      </xdr:blipFill>
      <xdr:spPr>
        <a:xfrm>
          <a:off x="920210" y="57263869"/>
          <a:ext cx="1404535" cy="1061659"/>
        </a:xfrm>
        <a:prstGeom prst="rect">
          <a:avLst/>
        </a:prstGeom>
      </xdr:spPr>
    </xdr:pic>
    <xdr:clientData/>
  </xdr:twoCellAnchor>
  <xdr:twoCellAnchor editAs="oneCell">
    <xdr:from>
      <xdr:col>0</xdr:col>
      <xdr:colOff>678050</xdr:colOff>
      <xdr:row>324</xdr:row>
      <xdr:rowOff>158653</xdr:rowOff>
    </xdr:from>
    <xdr:to>
      <xdr:col>0</xdr:col>
      <xdr:colOff>2566907</xdr:colOff>
      <xdr:row>331</xdr:row>
      <xdr:rowOff>36540</xdr:rowOff>
    </xdr:to>
    <xdr:pic>
      <xdr:nvPicPr>
        <xdr:cNvPr id="128" name="Imagen 97">
          <a:extLst>
            <a:ext uri="{FF2B5EF4-FFF2-40B4-BE49-F238E27FC236}">
              <a16:creationId xmlns:a16="http://schemas.microsoft.com/office/drawing/2014/main" id="{A7F36489-88A2-684D-9EB8-321B95E46545}"/>
            </a:ext>
          </a:extLst>
        </xdr:cNvPr>
        <xdr:cNvPicPr>
          <a:picLocks noChangeAspect="1"/>
        </xdr:cNvPicPr>
      </xdr:nvPicPr>
      <xdr:blipFill rotWithShape="1">
        <a:blip xmlns:r="http://schemas.openxmlformats.org/officeDocument/2006/relationships" r:embed="rId98" cstate="email">
          <a:extLst>
            <a:ext uri="{28A0092B-C50C-407E-A947-70E740481C1C}">
              <a14:useLocalDpi xmlns:a14="http://schemas.microsoft.com/office/drawing/2010/main"/>
            </a:ext>
          </a:extLst>
        </a:blip>
        <a:srcRect/>
        <a:stretch/>
      </xdr:blipFill>
      <xdr:spPr>
        <a:xfrm>
          <a:off x="678050" y="58680253"/>
          <a:ext cx="1888857" cy="1122487"/>
        </a:xfrm>
        <a:prstGeom prst="rect">
          <a:avLst/>
        </a:prstGeom>
      </xdr:spPr>
    </xdr:pic>
    <xdr:clientData/>
  </xdr:twoCellAnchor>
  <xdr:twoCellAnchor editAs="oneCell">
    <xdr:from>
      <xdr:col>0</xdr:col>
      <xdr:colOff>581186</xdr:colOff>
      <xdr:row>332</xdr:row>
      <xdr:rowOff>120396</xdr:rowOff>
    </xdr:from>
    <xdr:to>
      <xdr:col>0</xdr:col>
      <xdr:colOff>2728347</xdr:colOff>
      <xdr:row>339</xdr:row>
      <xdr:rowOff>78356</xdr:rowOff>
    </xdr:to>
    <xdr:pic>
      <xdr:nvPicPr>
        <xdr:cNvPr id="129" name="Imagen 98">
          <a:extLst>
            <a:ext uri="{FF2B5EF4-FFF2-40B4-BE49-F238E27FC236}">
              <a16:creationId xmlns:a16="http://schemas.microsoft.com/office/drawing/2014/main" id="{EA8D2243-B327-AB4D-8D11-D52392B3FC10}"/>
            </a:ext>
          </a:extLst>
        </xdr:cNvPr>
        <xdr:cNvPicPr>
          <a:picLocks noChangeAspect="1"/>
        </xdr:cNvPicPr>
      </xdr:nvPicPr>
      <xdr:blipFill rotWithShape="1">
        <a:blip xmlns:r="http://schemas.openxmlformats.org/officeDocument/2006/relationships" r:embed="rId99" cstate="email">
          <a:extLst>
            <a:ext uri="{28A0092B-C50C-407E-A947-70E740481C1C}">
              <a14:useLocalDpi xmlns:a14="http://schemas.microsoft.com/office/drawing/2010/main"/>
            </a:ext>
          </a:extLst>
        </a:blip>
        <a:srcRect/>
        <a:stretch/>
      </xdr:blipFill>
      <xdr:spPr>
        <a:xfrm>
          <a:off x="581186" y="60064396"/>
          <a:ext cx="2147161" cy="1202560"/>
        </a:xfrm>
        <a:prstGeom prst="rect">
          <a:avLst/>
        </a:prstGeom>
      </xdr:spPr>
    </xdr:pic>
    <xdr:clientData/>
  </xdr:twoCellAnchor>
  <xdr:twoCellAnchor editAs="oneCell">
    <xdr:from>
      <xdr:col>0</xdr:col>
      <xdr:colOff>274449</xdr:colOff>
      <xdr:row>305</xdr:row>
      <xdr:rowOff>96864</xdr:rowOff>
    </xdr:from>
    <xdr:to>
      <xdr:col>0</xdr:col>
      <xdr:colOff>2846819</xdr:colOff>
      <xdr:row>313</xdr:row>
      <xdr:rowOff>34199</xdr:rowOff>
    </xdr:to>
    <xdr:pic>
      <xdr:nvPicPr>
        <xdr:cNvPr id="130" name="Imagen 99">
          <a:extLst>
            <a:ext uri="{FF2B5EF4-FFF2-40B4-BE49-F238E27FC236}">
              <a16:creationId xmlns:a16="http://schemas.microsoft.com/office/drawing/2014/main" id="{97E46D09-B422-2B45-BFB9-36B20940BEAB}"/>
            </a:ext>
          </a:extLst>
        </xdr:cNvPr>
        <xdr:cNvPicPr>
          <a:picLocks noChangeAspect="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a:xfrm>
          <a:off x="274449" y="55240264"/>
          <a:ext cx="2572370" cy="1359735"/>
        </a:xfrm>
        <a:prstGeom prst="rect">
          <a:avLst/>
        </a:prstGeom>
      </xdr:spPr>
    </xdr:pic>
    <xdr:clientData/>
  </xdr:twoCellAnchor>
  <xdr:twoCellAnchor editAs="oneCell">
    <xdr:from>
      <xdr:col>0</xdr:col>
      <xdr:colOff>758771</xdr:colOff>
      <xdr:row>116</xdr:row>
      <xdr:rowOff>48432</xdr:rowOff>
    </xdr:from>
    <xdr:to>
      <xdr:col>0</xdr:col>
      <xdr:colOff>2395107</xdr:colOff>
      <xdr:row>123</xdr:row>
      <xdr:rowOff>29925</xdr:rowOff>
    </xdr:to>
    <xdr:pic>
      <xdr:nvPicPr>
        <xdr:cNvPr id="131" name="Imagen 101">
          <a:extLst>
            <a:ext uri="{FF2B5EF4-FFF2-40B4-BE49-F238E27FC236}">
              <a16:creationId xmlns:a16="http://schemas.microsoft.com/office/drawing/2014/main" id="{A23E1F54-F4C7-3441-BCD1-6804C831502D}"/>
            </a:ext>
          </a:extLst>
        </xdr:cNvPr>
        <xdr:cNvPicPr>
          <a:picLocks noChangeAspect="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a:xfrm>
          <a:off x="758771" y="21181232"/>
          <a:ext cx="1636336" cy="1226093"/>
        </a:xfrm>
        <a:prstGeom prst="rect">
          <a:avLst/>
        </a:prstGeom>
      </xdr:spPr>
    </xdr:pic>
    <xdr:clientData/>
  </xdr:twoCellAnchor>
  <xdr:twoCellAnchor editAs="oneCell">
    <xdr:from>
      <xdr:col>0</xdr:col>
      <xdr:colOff>694196</xdr:colOff>
      <xdr:row>129</xdr:row>
      <xdr:rowOff>16144</xdr:rowOff>
    </xdr:from>
    <xdr:to>
      <xdr:col>0</xdr:col>
      <xdr:colOff>2437755</xdr:colOff>
      <xdr:row>136</xdr:row>
      <xdr:rowOff>12549</xdr:rowOff>
    </xdr:to>
    <xdr:pic>
      <xdr:nvPicPr>
        <xdr:cNvPr id="132" name="Imagen 102">
          <a:extLst>
            <a:ext uri="{FF2B5EF4-FFF2-40B4-BE49-F238E27FC236}">
              <a16:creationId xmlns:a16="http://schemas.microsoft.com/office/drawing/2014/main" id="{76B0522F-0DF7-2347-BD4F-C5838FA1EDED}"/>
            </a:ext>
          </a:extLst>
        </xdr:cNvPr>
        <xdr:cNvPicPr>
          <a:picLocks noChangeAspect="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a:xfrm>
          <a:off x="694196" y="23460344"/>
          <a:ext cx="1743559" cy="1241005"/>
        </a:xfrm>
        <a:prstGeom prst="rect">
          <a:avLst/>
        </a:prstGeom>
      </xdr:spPr>
    </xdr:pic>
    <xdr:clientData/>
  </xdr:twoCellAnchor>
  <xdr:twoCellAnchor editAs="oneCell">
    <xdr:from>
      <xdr:col>0</xdr:col>
      <xdr:colOff>629619</xdr:colOff>
      <xdr:row>139</xdr:row>
      <xdr:rowOff>76295</xdr:rowOff>
    </xdr:from>
    <xdr:to>
      <xdr:col>0</xdr:col>
      <xdr:colOff>2744491</xdr:colOff>
      <xdr:row>146</xdr:row>
      <xdr:rowOff>131516</xdr:rowOff>
    </xdr:to>
    <xdr:pic>
      <xdr:nvPicPr>
        <xdr:cNvPr id="133" name="Imagen 104">
          <a:extLst>
            <a:ext uri="{FF2B5EF4-FFF2-40B4-BE49-F238E27FC236}">
              <a16:creationId xmlns:a16="http://schemas.microsoft.com/office/drawing/2014/main" id="{14FFE6D4-E0D5-F743-AC9F-C7A8104FC674}"/>
            </a:ext>
          </a:extLst>
        </xdr:cNvPr>
        <xdr:cNvPicPr>
          <a:picLocks noChangeAspect="1"/>
        </xdr:cNvPicPr>
      </xdr:nvPicPr>
      <xdr:blipFill rotWithShape="1">
        <a:blip xmlns:r="http://schemas.openxmlformats.org/officeDocument/2006/relationships" r:embed="rId103" cstate="email">
          <a:extLst>
            <a:ext uri="{28A0092B-C50C-407E-A947-70E740481C1C}">
              <a14:useLocalDpi xmlns:a14="http://schemas.microsoft.com/office/drawing/2010/main"/>
            </a:ext>
          </a:extLst>
        </a:blip>
        <a:srcRect/>
        <a:stretch/>
      </xdr:blipFill>
      <xdr:spPr>
        <a:xfrm>
          <a:off x="629619" y="25298495"/>
          <a:ext cx="2114872" cy="1299821"/>
        </a:xfrm>
        <a:prstGeom prst="rect">
          <a:avLst/>
        </a:prstGeom>
      </xdr:spPr>
    </xdr:pic>
    <xdr:clientData/>
  </xdr:twoCellAnchor>
  <xdr:twoCellAnchor editAs="oneCell">
    <xdr:from>
      <xdr:col>0</xdr:col>
      <xdr:colOff>839923</xdr:colOff>
      <xdr:row>187</xdr:row>
      <xdr:rowOff>20664</xdr:rowOff>
    </xdr:from>
    <xdr:to>
      <xdr:col>0</xdr:col>
      <xdr:colOff>2705100</xdr:colOff>
      <xdr:row>194</xdr:row>
      <xdr:rowOff>61895</xdr:rowOff>
    </xdr:to>
    <xdr:pic>
      <xdr:nvPicPr>
        <xdr:cNvPr id="134" name="Imagen 192">
          <a:extLst>
            <a:ext uri="{FF2B5EF4-FFF2-40B4-BE49-F238E27FC236}">
              <a16:creationId xmlns:a16="http://schemas.microsoft.com/office/drawing/2014/main" id="{AE3FBB62-C133-3D47-90F6-0BC07395682E}"/>
            </a:ext>
          </a:extLst>
        </xdr:cNvPr>
        <xdr:cNvPicPr>
          <a:picLocks noChangeAspect="1"/>
        </xdr:cNvPicPr>
      </xdr:nvPicPr>
      <xdr:blipFill rotWithShape="1">
        <a:blip xmlns:r="http://schemas.openxmlformats.org/officeDocument/2006/relationships" r:embed="rId104" cstate="email">
          <a:extLst>
            <a:ext uri="{28A0092B-C50C-407E-A947-70E740481C1C}">
              <a14:useLocalDpi xmlns:a14="http://schemas.microsoft.com/office/drawing/2010/main"/>
            </a:ext>
          </a:extLst>
        </a:blip>
        <a:srcRect/>
        <a:stretch/>
      </xdr:blipFill>
      <xdr:spPr>
        <a:xfrm>
          <a:off x="839923" y="33967764"/>
          <a:ext cx="1865177" cy="1311231"/>
        </a:xfrm>
        <a:prstGeom prst="rect">
          <a:avLst/>
        </a:prstGeom>
      </xdr:spPr>
    </xdr:pic>
    <xdr:clientData/>
  </xdr:twoCellAnchor>
  <xdr:twoCellAnchor editAs="oneCell">
    <xdr:from>
      <xdr:col>0</xdr:col>
      <xdr:colOff>690967</xdr:colOff>
      <xdr:row>179</xdr:row>
      <xdr:rowOff>111932</xdr:rowOff>
    </xdr:from>
    <xdr:to>
      <xdr:col>0</xdr:col>
      <xdr:colOff>2692400</xdr:colOff>
      <xdr:row>185</xdr:row>
      <xdr:rowOff>164614</xdr:rowOff>
    </xdr:to>
    <xdr:pic>
      <xdr:nvPicPr>
        <xdr:cNvPr id="135" name="Imagen 193">
          <a:extLst>
            <a:ext uri="{FF2B5EF4-FFF2-40B4-BE49-F238E27FC236}">
              <a16:creationId xmlns:a16="http://schemas.microsoft.com/office/drawing/2014/main" id="{F5292E4D-D1EF-4345-9503-1311D59A5C8F}"/>
            </a:ext>
          </a:extLst>
        </xdr:cNvPr>
        <xdr:cNvPicPr>
          <a:picLocks noChangeAspect="1"/>
        </xdr:cNvPicPr>
      </xdr:nvPicPr>
      <xdr:blipFill rotWithShape="1">
        <a:blip xmlns:r="http://schemas.openxmlformats.org/officeDocument/2006/relationships" r:embed="rId105" cstate="email">
          <a:extLst>
            <a:ext uri="{28A0092B-C50C-407E-A947-70E740481C1C}">
              <a14:useLocalDpi xmlns:a14="http://schemas.microsoft.com/office/drawing/2010/main"/>
            </a:ext>
          </a:extLst>
        </a:blip>
        <a:srcRect/>
        <a:stretch/>
      </xdr:blipFill>
      <xdr:spPr>
        <a:xfrm>
          <a:off x="690967" y="32585832"/>
          <a:ext cx="2001433" cy="1170282"/>
        </a:xfrm>
        <a:prstGeom prst="rect">
          <a:avLst/>
        </a:prstGeom>
      </xdr:spPr>
    </xdr:pic>
    <xdr:clientData/>
  </xdr:twoCellAnchor>
  <xdr:twoCellAnchor editAs="oneCell">
    <xdr:from>
      <xdr:col>0</xdr:col>
      <xdr:colOff>821763</xdr:colOff>
      <xdr:row>196</xdr:row>
      <xdr:rowOff>149412</xdr:rowOff>
    </xdr:from>
    <xdr:to>
      <xdr:col>0</xdr:col>
      <xdr:colOff>2258585</xdr:colOff>
      <xdr:row>201</xdr:row>
      <xdr:rowOff>104191</xdr:rowOff>
    </xdr:to>
    <xdr:pic>
      <xdr:nvPicPr>
        <xdr:cNvPr id="136" name="Imagen 196">
          <a:extLst>
            <a:ext uri="{FF2B5EF4-FFF2-40B4-BE49-F238E27FC236}">
              <a16:creationId xmlns:a16="http://schemas.microsoft.com/office/drawing/2014/main" id="{8AF60C1C-D713-5A41-B459-45297D346E86}"/>
            </a:ext>
          </a:extLst>
        </xdr:cNvPr>
        <xdr:cNvPicPr>
          <a:picLocks noChangeAspect="1"/>
        </xdr:cNvPicPr>
      </xdr:nvPicPr>
      <xdr:blipFill rotWithShape="1">
        <a:blip xmlns:r="http://schemas.openxmlformats.org/officeDocument/2006/relationships" r:embed="rId106" cstate="email">
          <a:extLst>
            <a:ext uri="{28A0092B-C50C-407E-A947-70E740481C1C}">
              <a14:useLocalDpi xmlns:a14="http://schemas.microsoft.com/office/drawing/2010/main"/>
            </a:ext>
          </a:extLst>
        </a:blip>
        <a:srcRect/>
        <a:stretch/>
      </xdr:blipFill>
      <xdr:spPr>
        <a:xfrm>
          <a:off x="821763" y="35722112"/>
          <a:ext cx="1436822" cy="894579"/>
        </a:xfrm>
        <a:prstGeom prst="rect">
          <a:avLst/>
        </a:prstGeom>
      </xdr:spPr>
    </xdr:pic>
    <xdr:clientData/>
  </xdr:twoCellAnchor>
  <xdr:twoCellAnchor editAs="oneCell">
    <xdr:from>
      <xdr:col>0</xdr:col>
      <xdr:colOff>728382</xdr:colOff>
      <xdr:row>203</xdr:row>
      <xdr:rowOff>18676</xdr:rowOff>
    </xdr:from>
    <xdr:to>
      <xdr:col>0</xdr:col>
      <xdr:colOff>2149058</xdr:colOff>
      <xdr:row>209</xdr:row>
      <xdr:rowOff>102862</xdr:rowOff>
    </xdr:to>
    <xdr:pic>
      <xdr:nvPicPr>
        <xdr:cNvPr id="137" name="Imagen 198">
          <a:extLst>
            <a:ext uri="{FF2B5EF4-FFF2-40B4-BE49-F238E27FC236}">
              <a16:creationId xmlns:a16="http://schemas.microsoft.com/office/drawing/2014/main" id="{F8CC8A27-CD2E-6F40-950B-91998D8EC878}"/>
            </a:ext>
          </a:extLst>
        </xdr:cNvPr>
        <xdr:cNvPicPr>
          <a:picLocks noChangeAspect="1"/>
        </xdr:cNvPicPr>
      </xdr:nvPicPr>
      <xdr:blipFill rotWithShape="1">
        <a:blip xmlns:r="http://schemas.openxmlformats.org/officeDocument/2006/relationships" r:embed="rId107" cstate="email">
          <a:extLst>
            <a:ext uri="{28A0092B-C50C-407E-A947-70E740481C1C}">
              <a14:useLocalDpi xmlns:a14="http://schemas.microsoft.com/office/drawing/2010/main"/>
            </a:ext>
          </a:extLst>
        </a:blip>
        <a:srcRect/>
        <a:stretch/>
      </xdr:blipFill>
      <xdr:spPr>
        <a:xfrm>
          <a:off x="728382" y="36886776"/>
          <a:ext cx="1420676" cy="1201786"/>
        </a:xfrm>
        <a:prstGeom prst="rect">
          <a:avLst/>
        </a:prstGeom>
      </xdr:spPr>
    </xdr:pic>
    <xdr:clientData/>
  </xdr:twoCellAnchor>
  <xdr:twoCellAnchor editAs="oneCell">
    <xdr:from>
      <xdr:col>0</xdr:col>
      <xdr:colOff>747059</xdr:colOff>
      <xdr:row>211</xdr:row>
      <xdr:rowOff>186764</xdr:rowOff>
    </xdr:from>
    <xdr:to>
      <xdr:col>0</xdr:col>
      <xdr:colOff>2233186</xdr:colOff>
      <xdr:row>216</xdr:row>
      <xdr:rowOff>154339</xdr:rowOff>
    </xdr:to>
    <xdr:pic>
      <xdr:nvPicPr>
        <xdr:cNvPr id="138" name="Imagen 199">
          <a:extLst>
            <a:ext uri="{FF2B5EF4-FFF2-40B4-BE49-F238E27FC236}">
              <a16:creationId xmlns:a16="http://schemas.microsoft.com/office/drawing/2014/main" id="{BA5BEA87-4001-B443-B4BC-2710F8C1BABC}"/>
            </a:ext>
          </a:extLst>
        </xdr:cNvPr>
        <xdr:cNvPicPr>
          <a:picLocks noChangeAspect="1"/>
        </xdr:cNvPicPr>
      </xdr:nvPicPr>
      <xdr:blipFill rotWithShape="1">
        <a:blip xmlns:r="http://schemas.openxmlformats.org/officeDocument/2006/relationships" r:embed="rId108" cstate="email">
          <a:extLst>
            <a:ext uri="{28A0092B-C50C-407E-A947-70E740481C1C}">
              <a14:useLocalDpi xmlns:a14="http://schemas.microsoft.com/office/drawing/2010/main"/>
            </a:ext>
          </a:extLst>
        </a:blip>
        <a:srcRect/>
        <a:stretch/>
      </xdr:blipFill>
      <xdr:spPr>
        <a:xfrm>
          <a:off x="747059" y="38528064"/>
          <a:ext cx="1486127" cy="894675"/>
        </a:xfrm>
        <a:prstGeom prst="rect">
          <a:avLst/>
        </a:prstGeom>
      </xdr:spPr>
    </xdr:pic>
    <xdr:clientData/>
  </xdr:twoCellAnchor>
  <xdr:twoCellAnchor editAs="oneCell">
    <xdr:from>
      <xdr:col>0</xdr:col>
      <xdr:colOff>672353</xdr:colOff>
      <xdr:row>260</xdr:row>
      <xdr:rowOff>149411</xdr:rowOff>
    </xdr:from>
    <xdr:to>
      <xdr:col>0</xdr:col>
      <xdr:colOff>2409265</xdr:colOff>
      <xdr:row>268</xdr:row>
      <xdr:rowOff>19639</xdr:rowOff>
    </xdr:to>
    <xdr:pic>
      <xdr:nvPicPr>
        <xdr:cNvPr id="139" name="Imagen 200">
          <a:extLst>
            <a:ext uri="{FF2B5EF4-FFF2-40B4-BE49-F238E27FC236}">
              <a16:creationId xmlns:a16="http://schemas.microsoft.com/office/drawing/2014/main" id="{4D33ABE9-CDCA-5845-8063-78E6407C16DA}"/>
            </a:ext>
          </a:extLst>
        </xdr:cNvPr>
        <xdr:cNvPicPr>
          <a:picLocks noChangeAspect="1"/>
        </xdr:cNvPicPr>
      </xdr:nvPicPr>
      <xdr:blipFill rotWithShape="1">
        <a:blip xmlns:r="http://schemas.openxmlformats.org/officeDocument/2006/relationships" r:embed="rId109" cstate="email">
          <a:extLst>
            <a:ext uri="{28A0092B-C50C-407E-A947-70E740481C1C}">
              <a14:useLocalDpi xmlns:a14="http://schemas.microsoft.com/office/drawing/2010/main"/>
            </a:ext>
          </a:extLst>
        </a:blip>
        <a:srcRect/>
        <a:stretch/>
      </xdr:blipFill>
      <xdr:spPr>
        <a:xfrm>
          <a:off x="672353" y="47291811"/>
          <a:ext cx="1736912" cy="1292628"/>
        </a:xfrm>
        <a:prstGeom prst="rect">
          <a:avLst/>
        </a:prstGeom>
      </xdr:spPr>
    </xdr:pic>
    <xdr:clientData/>
  </xdr:twoCellAnchor>
  <xdr:twoCellAnchor editAs="oneCell">
    <xdr:from>
      <xdr:col>0</xdr:col>
      <xdr:colOff>406400</xdr:colOff>
      <xdr:row>151</xdr:row>
      <xdr:rowOff>114301</xdr:rowOff>
    </xdr:from>
    <xdr:to>
      <xdr:col>0</xdr:col>
      <xdr:colOff>2819400</xdr:colOff>
      <xdr:row>159</xdr:row>
      <xdr:rowOff>139702</xdr:rowOff>
    </xdr:to>
    <xdr:pic>
      <xdr:nvPicPr>
        <xdr:cNvPr id="140" name="Imagen 5">
          <a:extLst>
            <a:ext uri="{FF2B5EF4-FFF2-40B4-BE49-F238E27FC236}">
              <a16:creationId xmlns:a16="http://schemas.microsoft.com/office/drawing/2014/main" id="{F9B6C1AC-C0E7-CB44-BF7A-A6B324658728}"/>
            </a:ext>
          </a:extLst>
        </xdr:cNvPr>
        <xdr:cNvPicPr>
          <a:picLocks noChangeAspect="1"/>
        </xdr:cNvPicPr>
      </xdr:nvPicPr>
      <xdr:blipFill>
        <a:blip xmlns:r="http://schemas.openxmlformats.org/officeDocument/2006/relationships" r:embed="rId110"/>
        <a:stretch>
          <a:fillRect/>
        </a:stretch>
      </xdr:blipFill>
      <xdr:spPr>
        <a:xfrm>
          <a:off x="406400" y="27470101"/>
          <a:ext cx="2413000" cy="1473201"/>
        </a:xfrm>
        <a:prstGeom prst="rect">
          <a:avLst/>
        </a:prstGeom>
      </xdr:spPr>
    </xdr:pic>
    <xdr:clientData/>
  </xdr:twoCellAnchor>
  <xdr:twoCellAnchor editAs="oneCell">
    <xdr:from>
      <xdr:col>0</xdr:col>
      <xdr:colOff>482601</xdr:colOff>
      <xdr:row>162</xdr:row>
      <xdr:rowOff>101600</xdr:rowOff>
    </xdr:from>
    <xdr:to>
      <xdr:col>0</xdr:col>
      <xdr:colOff>3003611</xdr:colOff>
      <xdr:row>170</xdr:row>
      <xdr:rowOff>152400</xdr:rowOff>
    </xdr:to>
    <xdr:pic>
      <xdr:nvPicPr>
        <xdr:cNvPr id="141" name="Imagen 6">
          <a:extLst>
            <a:ext uri="{FF2B5EF4-FFF2-40B4-BE49-F238E27FC236}">
              <a16:creationId xmlns:a16="http://schemas.microsoft.com/office/drawing/2014/main" id="{83AB71F6-4545-4C49-ACE3-D4A4930E26A5}"/>
            </a:ext>
          </a:extLst>
        </xdr:cNvPr>
        <xdr:cNvPicPr>
          <a:picLocks noChangeAspect="1"/>
        </xdr:cNvPicPr>
      </xdr:nvPicPr>
      <xdr:blipFill>
        <a:blip xmlns:r="http://schemas.openxmlformats.org/officeDocument/2006/relationships" r:embed="rId111"/>
        <a:stretch>
          <a:fillRect/>
        </a:stretch>
      </xdr:blipFill>
      <xdr:spPr>
        <a:xfrm>
          <a:off x="482601" y="29438600"/>
          <a:ext cx="2521010" cy="1524000"/>
        </a:xfrm>
        <a:prstGeom prst="rect">
          <a:avLst/>
        </a:prstGeom>
      </xdr:spPr>
    </xdr:pic>
    <xdr:clientData/>
  </xdr:twoCellAnchor>
  <xdr:twoCellAnchor editAs="oneCell">
    <xdr:from>
      <xdr:col>0</xdr:col>
      <xdr:colOff>723900</xdr:colOff>
      <xdr:row>171</xdr:row>
      <xdr:rowOff>157364</xdr:rowOff>
    </xdr:from>
    <xdr:to>
      <xdr:col>0</xdr:col>
      <xdr:colOff>2768600</xdr:colOff>
      <xdr:row>178</xdr:row>
      <xdr:rowOff>152400</xdr:rowOff>
    </xdr:to>
    <xdr:pic>
      <xdr:nvPicPr>
        <xdr:cNvPr id="142" name="Imagen 7">
          <a:extLst>
            <a:ext uri="{FF2B5EF4-FFF2-40B4-BE49-F238E27FC236}">
              <a16:creationId xmlns:a16="http://schemas.microsoft.com/office/drawing/2014/main" id="{84A81CF7-0200-214D-930D-1B688640B98A}"/>
            </a:ext>
          </a:extLst>
        </xdr:cNvPr>
        <xdr:cNvPicPr>
          <a:picLocks noChangeAspect="1"/>
        </xdr:cNvPicPr>
      </xdr:nvPicPr>
      <xdr:blipFill>
        <a:blip xmlns:r="http://schemas.openxmlformats.org/officeDocument/2006/relationships" r:embed="rId112"/>
        <a:stretch>
          <a:fillRect/>
        </a:stretch>
      </xdr:blipFill>
      <xdr:spPr>
        <a:xfrm>
          <a:off x="723900" y="31145364"/>
          <a:ext cx="2044700" cy="1303136"/>
        </a:xfrm>
        <a:prstGeom prst="rect">
          <a:avLst/>
        </a:prstGeom>
      </xdr:spPr>
    </xdr:pic>
    <xdr:clientData/>
  </xdr:twoCellAnchor>
  <xdr:twoCellAnchor editAs="oneCell">
    <xdr:from>
      <xdr:col>0</xdr:col>
      <xdr:colOff>914400</xdr:colOff>
      <xdr:row>414</xdr:row>
      <xdr:rowOff>139700</xdr:rowOff>
    </xdr:from>
    <xdr:to>
      <xdr:col>0</xdr:col>
      <xdr:colOff>2199353</xdr:colOff>
      <xdr:row>426</xdr:row>
      <xdr:rowOff>88900</xdr:rowOff>
    </xdr:to>
    <xdr:pic>
      <xdr:nvPicPr>
        <xdr:cNvPr id="143" name="Imagen 10">
          <a:extLst>
            <a:ext uri="{FF2B5EF4-FFF2-40B4-BE49-F238E27FC236}">
              <a16:creationId xmlns:a16="http://schemas.microsoft.com/office/drawing/2014/main" id="{68BED289-2F17-BE48-99AE-AFD353F9655E}"/>
            </a:ext>
          </a:extLst>
        </xdr:cNvPr>
        <xdr:cNvPicPr>
          <a:picLocks noChangeAspect="1"/>
        </xdr:cNvPicPr>
      </xdr:nvPicPr>
      <xdr:blipFill>
        <a:blip xmlns:r="http://schemas.openxmlformats.org/officeDocument/2006/relationships" r:embed="rId113"/>
        <a:stretch>
          <a:fillRect/>
        </a:stretch>
      </xdr:blipFill>
      <xdr:spPr>
        <a:xfrm>
          <a:off x="914400" y="74688700"/>
          <a:ext cx="1284953" cy="2082800"/>
        </a:xfrm>
        <a:prstGeom prst="rect">
          <a:avLst/>
        </a:prstGeom>
      </xdr:spPr>
    </xdr:pic>
    <xdr:clientData/>
  </xdr:twoCellAnchor>
  <xdr:twoCellAnchor editAs="oneCell">
    <xdr:from>
      <xdr:col>0</xdr:col>
      <xdr:colOff>977900</xdr:colOff>
      <xdr:row>427</xdr:row>
      <xdr:rowOff>25400</xdr:rowOff>
    </xdr:from>
    <xdr:to>
      <xdr:col>0</xdr:col>
      <xdr:colOff>2262853</xdr:colOff>
      <xdr:row>438</xdr:row>
      <xdr:rowOff>152399</xdr:rowOff>
    </xdr:to>
    <xdr:pic>
      <xdr:nvPicPr>
        <xdr:cNvPr id="144" name="Imagen 165">
          <a:extLst>
            <a:ext uri="{FF2B5EF4-FFF2-40B4-BE49-F238E27FC236}">
              <a16:creationId xmlns:a16="http://schemas.microsoft.com/office/drawing/2014/main" id="{2F7FD2A8-1A95-C549-A50C-4BDD036B5C31}"/>
            </a:ext>
          </a:extLst>
        </xdr:cNvPr>
        <xdr:cNvPicPr>
          <a:picLocks noChangeAspect="1"/>
        </xdr:cNvPicPr>
      </xdr:nvPicPr>
      <xdr:blipFill>
        <a:blip xmlns:r="http://schemas.openxmlformats.org/officeDocument/2006/relationships" r:embed="rId113"/>
        <a:stretch>
          <a:fillRect/>
        </a:stretch>
      </xdr:blipFill>
      <xdr:spPr>
        <a:xfrm>
          <a:off x="977900" y="76885800"/>
          <a:ext cx="1284953" cy="2082799"/>
        </a:xfrm>
        <a:prstGeom prst="rect">
          <a:avLst/>
        </a:prstGeom>
      </xdr:spPr>
    </xdr:pic>
    <xdr:clientData/>
  </xdr:twoCellAnchor>
  <xdr:twoCellAnchor editAs="oneCell">
    <xdr:from>
      <xdr:col>0</xdr:col>
      <xdr:colOff>1092200</xdr:colOff>
      <xdr:row>438</xdr:row>
      <xdr:rowOff>152400</xdr:rowOff>
    </xdr:from>
    <xdr:to>
      <xdr:col>0</xdr:col>
      <xdr:colOff>2212916</xdr:colOff>
      <xdr:row>450</xdr:row>
      <xdr:rowOff>127001</xdr:rowOff>
    </xdr:to>
    <xdr:pic>
      <xdr:nvPicPr>
        <xdr:cNvPr id="145" name="Imagen 11">
          <a:extLst>
            <a:ext uri="{FF2B5EF4-FFF2-40B4-BE49-F238E27FC236}">
              <a16:creationId xmlns:a16="http://schemas.microsoft.com/office/drawing/2014/main" id="{4CB43DA9-9ABA-8241-94A8-F4FD2C712730}"/>
            </a:ext>
          </a:extLst>
        </xdr:cNvPr>
        <xdr:cNvPicPr>
          <a:picLocks noChangeAspect="1"/>
        </xdr:cNvPicPr>
      </xdr:nvPicPr>
      <xdr:blipFill>
        <a:blip xmlns:r="http://schemas.openxmlformats.org/officeDocument/2006/relationships" r:embed="rId114"/>
        <a:stretch>
          <a:fillRect/>
        </a:stretch>
      </xdr:blipFill>
      <xdr:spPr>
        <a:xfrm>
          <a:off x="1092200" y="78968600"/>
          <a:ext cx="1120716" cy="2108201"/>
        </a:xfrm>
        <a:prstGeom prst="rect">
          <a:avLst/>
        </a:prstGeom>
      </xdr:spPr>
    </xdr:pic>
    <xdr:clientData/>
  </xdr:twoCellAnchor>
  <xdr:twoCellAnchor editAs="oneCell">
    <xdr:from>
      <xdr:col>0</xdr:col>
      <xdr:colOff>1117600</xdr:colOff>
      <xdr:row>451</xdr:row>
      <xdr:rowOff>76200</xdr:rowOff>
    </xdr:from>
    <xdr:to>
      <xdr:col>0</xdr:col>
      <xdr:colOff>2195098</xdr:colOff>
      <xdr:row>462</xdr:row>
      <xdr:rowOff>165101</xdr:rowOff>
    </xdr:to>
    <xdr:pic>
      <xdr:nvPicPr>
        <xdr:cNvPr id="146" name="Imagen 12">
          <a:extLst>
            <a:ext uri="{FF2B5EF4-FFF2-40B4-BE49-F238E27FC236}">
              <a16:creationId xmlns:a16="http://schemas.microsoft.com/office/drawing/2014/main" id="{306468C2-C044-BA43-8BFF-2139E422743A}"/>
            </a:ext>
          </a:extLst>
        </xdr:cNvPr>
        <xdr:cNvPicPr>
          <a:picLocks noChangeAspect="1"/>
        </xdr:cNvPicPr>
      </xdr:nvPicPr>
      <xdr:blipFill>
        <a:blip xmlns:r="http://schemas.openxmlformats.org/officeDocument/2006/relationships" r:embed="rId115"/>
        <a:stretch>
          <a:fillRect/>
        </a:stretch>
      </xdr:blipFill>
      <xdr:spPr>
        <a:xfrm>
          <a:off x="1117600" y="81203800"/>
          <a:ext cx="1077498" cy="2044701"/>
        </a:xfrm>
        <a:prstGeom prst="rect">
          <a:avLst/>
        </a:prstGeom>
      </xdr:spPr>
    </xdr:pic>
    <xdr:clientData/>
  </xdr:twoCellAnchor>
  <xdr:twoCellAnchor editAs="oneCell">
    <xdr:from>
      <xdr:col>0</xdr:col>
      <xdr:colOff>952500</xdr:colOff>
      <xdr:row>492</xdr:row>
      <xdr:rowOff>0</xdr:rowOff>
    </xdr:from>
    <xdr:to>
      <xdr:col>0</xdr:col>
      <xdr:colOff>2489200</xdr:colOff>
      <xdr:row>500</xdr:row>
      <xdr:rowOff>145033</xdr:rowOff>
    </xdr:to>
    <xdr:pic>
      <xdr:nvPicPr>
        <xdr:cNvPr id="147" name="Imagen 13">
          <a:extLst>
            <a:ext uri="{FF2B5EF4-FFF2-40B4-BE49-F238E27FC236}">
              <a16:creationId xmlns:a16="http://schemas.microsoft.com/office/drawing/2014/main" id="{A775B009-8DB4-6F47-8B8B-15C4E2B6FA60}"/>
            </a:ext>
          </a:extLst>
        </xdr:cNvPr>
        <xdr:cNvPicPr>
          <a:picLocks noChangeAspect="1"/>
        </xdr:cNvPicPr>
      </xdr:nvPicPr>
      <xdr:blipFill>
        <a:blip xmlns:r="http://schemas.openxmlformats.org/officeDocument/2006/relationships" r:embed="rId116"/>
        <a:stretch>
          <a:fillRect/>
        </a:stretch>
      </xdr:blipFill>
      <xdr:spPr>
        <a:xfrm>
          <a:off x="952500" y="88417400"/>
          <a:ext cx="1536700" cy="1567433"/>
        </a:xfrm>
        <a:prstGeom prst="rect">
          <a:avLst/>
        </a:prstGeom>
      </xdr:spPr>
    </xdr:pic>
    <xdr:clientData/>
  </xdr:twoCellAnchor>
  <xdr:twoCellAnchor editAs="oneCell">
    <xdr:from>
      <xdr:col>0</xdr:col>
      <xdr:colOff>939800</xdr:colOff>
      <xdr:row>502</xdr:row>
      <xdr:rowOff>76200</xdr:rowOff>
    </xdr:from>
    <xdr:to>
      <xdr:col>0</xdr:col>
      <xdr:colOff>2457124</xdr:colOff>
      <xdr:row>514</xdr:row>
      <xdr:rowOff>63500</xdr:rowOff>
    </xdr:to>
    <xdr:pic>
      <xdr:nvPicPr>
        <xdr:cNvPr id="148" name="Imagen 14">
          <a:extLst>
            <a:ext uri="{FF2B5EF4-FFF2-40B4-BE49-F238E27FC236}">
              <a16:creationId xmlns:a16="http://schemas.microsoft.com/office/drawing/2014/main" id="{83E3E129-460E-034D-9264-8D203024D9A2}"/>
            </a:ext>
          </a:extLst>
        </xdr:cNvPr>
        <xdr:cNvPicPr>
          <a:picLocks noChangeAspect="1"/>
        </xdr:cNvPicPr>
      </xdr:nvPicPr>
      <xdr:blipFill>
        <a:blip xmlns:r="http://schemas.openxmlformats.org/officeDocument/2006/relationships" r:embed="rId117"/>
        <a:stretch>
          <a:fillRect/>
        </a:stretch>
      </xdr:blipFill>
      <xdr:spPr>
        <a:xfrm>
          <a:off x="939800" y="90271600"/>
          <a:ext cx="1517324" cy="2120900"/>
        </a:xfrm>
        <a:prstGeom prst="rect">
          <a:avLst/>
        </a:prstGeom>
      </xdr:spPr>
    </xdr:pic>
    <xdr:clientData/>
  </xdr:twoCellAnchor>
  <xdr:twoCellAnchor editAs="oneCell">
    <xdr:from>
      <xdr:col>0</xdr:col>
      <xdr:colOff>990600</xdr:colOff>
      <xdr:row>480</xdr:row>
      <xdr:rowOff>63500</xdr:rowOff>
    </xdr:from>
    <xdr:to>
      <xdr:col>0</xdr:col>
      <xdr:colOff>2479066</xdr:colOff>
      <xdr:row>490</xdr:row>
      <xdr:rowOff>126999</xdr:rowOff>
    </xdr:to>
    <xdr:pic>
      <xdr:nvPicPr>
        <xdr:cNvPr id="149" name="Imagen 15">
          <a:extLst>
            <a:ext uri="{FF2B5EF4-FFF2-40B4-BE49-F238E27FC236}">
              <a16:creationId xmlns:a16="http://schemas.microsoft.com/office/drawing/2014/main" id="{C33C74D4-C04A-1A4E-BE56-DA8658A54640}"/>
            </a:ext>
          </a:extLst>
        </xdr:cNvPr>
        <xdr:cNvPicPr>
          <a:picLocks noChangeAspect="1"/>
        </xdr:cNvPicPr>
      </xdr:nvPicPr>
      <xdr:blipFill>
        <a:blip xmlns:r="http://schemas.openxmlformats.org/officeDocument/2006/relationships" r:embed="rId118"/>
        <a:stretch>
          <a:fillRect/>
        </a:stretch>
      </xdr:blipFill>
      <xdr:spPr>
        <a:xfrm>
          <a:off x="990600" y="86347300"/>
          <a:ext cx="1488466" cy="1841499"/>
        </a:xfrm>
        <a:prstGeom prst="rect">
          <a:avLst/>
        </a:prstGeom>
      </xdr:spPr>
    </xdr:pic>
    <xdr:clientData/>
  </xdr:twoCellAnchor>
  <xdr:twoCellAnchor editAs="oneCell">
    <xdr:from>
      <xdr:col>0</xdr:col>
      <xdr:colOff>571500</xdr:colOff>
      <xdr:row>571</xdr:row>
      <xdr:rowOff>59367</xdr:rowOff>
    </xdr:from>
    <xdr:to>
      <xdr:col>1</xdr:col>
      <xdr:colOff>1191</xdr:colOff>
      <xdr:row>579</xdr:row>
      <xdr:rowOff>85523</xdr:rowOff>
    </xdr:to>
    <xdr:pic>
      <xdr:nvPicPr>
        <xdr:cNvPr id="150" name="Imagen 18">
          <a:extLst>
            <a:ext uri="{FF2B5EF4-FFF2-40B4-BE49-F238E27FC236}">
              <a16:creationId xmlns:a16="http://schemas.microsoft.com/office/drawing/2014/main" id="{E88EA510-4152-044A-A58C-32DBCE83EF93}"/>
            </a:ext>
          </a:extLst>
        </xdr:cNvPr>
        <xdr:cNvPicPr>
          <a:picLocks noChangeAspect="1"/>
        </xdr:cNvPicPr>
      </xdr:nvPicPr>
      <xdr:blipFill>
        <a:blip xmlns:r="http://schemas.openxmlformats.org/officeDocument/2006/relationships" r:embed="rId119"/>
        <a:stretch>
          <a:fillRect/>
        </a:stretch>
      </xdr:blipFill>
      <xdr:spPr>
        <a:xfrm>
          <a:off x="571500" y="102548367"/>
          <a:ext cx="2934891" cy="144855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49F48334-153F-2740-81AF-979C24961C0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914400</xdr:colOff>
      <xdr:row>9</xdr:row>
      <xdr:rowOff>50799</xdr:rowOff>
    </xdr:from>
    <xdr:to>
      <xdr:col>0</xdr:col>
      <xdr:colOff>2319867</xdr:colOff>
      <xdr:row>17</xdr:row>
      <xdr:rowOff>58294</xdr:rowOff>
    </xdr:to>
    <xdr:pic>
      <xdr:nvPicPr>
        <xdr:cNvPr id="3" name="Picture 2">
          <a:extLst>
            <a:ext uri="{FF2B5EF4-FFF2-40B4-BE49-F238E27FC236}">
              <a16:creationId xmlns:a16="http://schemas.microsoft.com/office/drawing/2014/main" id="{1E617C9B-98F5-B840-88D9-665C4E66F086}"/>
            </a:ext>
          </a:extLst>
        </xdr:cNvPr>
        <xdr:cNvPicPr>
          <a:picLocks noChangeAspect="1"/>
        </xdr:cNvPicPr>
      </xdr:nvPicPr>
      <xdr:blipFill>
        <a:blip xmlns:r="http://schemas.openxmlformats.org/officeDocument/2006/relationships" r:embed="rId2"/>
        <a:stretch>
          <a:fillRect/>
        </a:stretch>
      </xdr:blipFill>
      <xdr:spPr>
        <a:xfrm>
          <a:off x="914400" y="1968499"/>
          <a:ext cx="1405467" cy="1429895"/>
        </a:xfrm>
        <a:prstGeom prst="rect">
          <a:avLst/>
        </a:prstGeom>
      </xdr:spPr>
    </xdr:pic>
    <xdr:clientData/>
  </xdr:twoCellAnchor>
  <xdr:twoCellAnchor editAs="oneCell">
    <xdr:from>
      <xdr:col>0</xdr:col>
      <xdr:colOff>897467</xdr:colOff>
      <xdr:row>19</xdr:row>
      <xdr:rowOff>101600</xdr:rowOff>
    </xdr:from>
    <xdr:to>
      <xdr:col>0</xdr:col>
      <xdr:colOff>2286000</xdr:colOff>
      <xdr:row>28</xdr:row>
      <xdr:rowOff>37690</xdr:rowOff>
    </xdr:to>
    <xdr:pic>
      <xdr:nvPicPr>
        <xdr:cNvPr id="4" name="Picture 3">
          <a:extLst>
            <a:ext uri="{FF2B5EF4-FFF2-40B4-BE49-F238E27FC236}">
              <a16:creationId xmlns:a16="http://schemas.microsoft.com/office/drawing/2014/main" id="{C3D5C39F-1654-0C45-9342-512D1FDD7723}"/>
            </a:ext>
          </a:extLst>
        </xdr:cNvPr>
        <xdr:cNvPicPr>
          <a:picLocks noChangeAspect="1"/>
        </xdr:cNvPicPr>
      </xdr:nvPicPr>
      <xdr:blipFill>
        <a:blip xmlns:r="http://schemas.openxmlformats.org/officeDocument/2006/relationships" r:embed="rId3"/>
        <a:stretch>
          <a:fillRect/>
        </a:stretch>
      </xdr:blipFill>
      <xdr:spPr>
        <a:xfrm>
          <a:off x="897467" y="3810000"/>
          <a:ext cx="1388533" cy="1536290"/>
        </a:xfrm>
        <a:prstGeom prst="rect">
          <a:avLst/>
        </a:prstGeom>
      </xdr:spPr>
    </xdr:pic>
    <xdr:clientData/>
  </xdr:twoCellAnchor>
  <xdr:twoCellAnchor editAs="oneCell">
    <xdr:from>
      <xdr:col>0</xdr:col>
      <xdr:colOff>880533</xdr:colOff>
      <xdr:row>30</xdr:row>
      <xdr:rowOff>101599</xdr:rowOff>
    </xdr:from>
    <xdr:to>
      <xdr:col>0</xdr:col>
      <xdr:colOff>2286000</xdr:colOff>
      <xdr:row>38</xdr:row>
      <xdr:rowOff>93197</xdr:rowOff>
    </xdr:to>
    <xdr:pic>
      <xdr:nvPicPr>
        <xdr:cNvPr id="5" name="Picture 4">
          <a:extLst>
            <a:ext uri="{FF2B5EF4-FFF2-40B4-BE49-F238E27FC236}">
              <a16:creationId xmlns:a16="http://schemas.microsoft.com/office/drawing/2014/main" id="{F9426C65-7789-D04C-B416-81739FFD3F27}"/>
            </a:ext>
          </a:extLst>
        </xdr:cNvPr>
        <xdr:cNvPicPr>
          <a:picLocks noChangeAspect="1"/>
        </xdr:cNvPicPr>
      </xdr:nvPicPr>
      <xdr:blipFill>
        <a:blip xmlns:r="http://schemas.openxmlformats.org/officeDocument/2006/relationships" r:embed="rId4"/>
        <a:stretch>
          <a:fillRect/>
        </a:stretch>
      </xdr:blipFill>
      <xdr:spPr>
        <a:xfrm>
          <a:off x="880533" y="5765799"/>
          <a:ext cx="1405467" cy="1413998"/>
        </a:xfrm>
        <a:prstGeom prst="rect">
          <a:avLst/>
        </a:prstGeom>
      </xdr:spPr>
    </xdr:pic>
    <xdr:clientData/>
  </xdr:twoCellAnchor>
  <xdr:twoCellAnchor editAs="oneCell">
    <xdr:from>
      <xdr:col>0</xdr:col>
      <xdr:colOff>880533</xdr:colOff>
      <xdr:row>40</xdr:row>
      <xdr:rowOff>101599</xdr:rowOff>
    </xdr:from>
    <xdr:to>
      <xdr:col>0</xdr:col>
      <xdr:colOff>2286000</xdr:colOff>
      <xdr:row>48</xdr:row>
      <xdr:rowOff>93200</xdr:rowOff>
    </xdr:to>
    <xdr:pic>
      <xdr:nvPicPr>
        <xdr:cNvPr id="6" name="Picture 5">
          <a:extLst>
            <a:ext uri="{FF2B5EF4-FFF2-40B4-BE49-F238E27FC236}">
              <a16:creationId xmlns:a16="http://schemas.microsoft.com/office/drawing/2014/main" id="{5ADB7DCE-ED69-3240-AECF-17F3F8D7A197}"/>
            </a:ext>
          </a:extLst>
        </xdr:cNvPr>
        <xdr:cNvPicPr>
          <a:picLocks noChangeAspect="1"/>
        </xdr:cNvPicPr>
      </xdr:nvPicPr>
      <xdr:blipFill>
        <a:blip xmlns:r="http://schemas.openxmlformats.org/officeDocument/2006/relationships" r:embed="rId4"/>
        <a:stretch>
          <a:fillRect/>
        </a:stretch>
      </xdr:blipFill>
      <xdr:spPr>
        <a:xfrm>
          <a:off x="880533" y="7543799"/>
          <a:ext cx="1405467" cy="1414001"/>
        </a:xfrm>
        <a:prstGeom prst="rect">
          <a:avLst/>
        </a:prstGeom>
      </xdr:spPr>
    </xdr:pic>
    <xdr:clientData/>
  </xdr:twoCellAnchor>
  <xdr:twoCellAnchor editAs="oneCell">
    <xdr:from>
      <xdr:col>0</xdr:col>
      <xdr:colOff>812800</xdr:colOff>
      <xdr:row>50</xdr:row>
      <xdr:rowOff>101600</xdr:rowOff>
    </xdr:from>
    <xdr:to>
      <xdr:col>0</xdr:col>
      <xdr:colOff>2218267</xdr:colOff>
      <xdr:row>58</xdr:row>
      <xdr:rowOff>100842</xdr:rowOff>
    </xdr:to>
    <xdr:pic>
      <xdr:nvPicPr>
        <xdr:cNvPr id="7" name="Picture 6">
          <a:extLst>
            <a:ext uri="{FF2B5EF4-FFF2-40B4-BE49-F238E27FC236}">
              <a16:creationId xmlns:a16="http://schemas.microsoft.com/office/drawing/2014/main" id="{B49C195D-1C27-B04D-BB14-481E851D8ECE}"/>
            </a:ext>
          </a:extLst>
        </xdr:cNvPr>
        <xdr:cNvPicPr>
          <a:picLocks noChangeAspect="1"/>
        </xdr:cNvPicPr>
      </xdr:nvPicPr>
      <xdr:blipFill>
        <a:blip xmlns:r="http://schemas.openxmlformats.org/officeDocument/2006/relationships" r:embed="rId5"/>
        <a:stretch>
          <a:fillRect/>
        </a:stretch>
      </xdr:blipFill>
      <xdr:spPr>
        <a:xfrm>
          <a:off x="812800" y="9321800"/>
          <a:ext cx="1405467" cy="1421642"/>
        </a:xfrm>
        <a:prstGeom prst="rect">
          <a:avLst/>
        </a:prstGeom>
      </xdr:spPr>
    </xdr:pic>
    <xdr:clientData/>
  </xdr:twoCellAnchor>
  <xdr:twoCellAnchor editAs="oneCell">
    <xdr:from>
      <xdr:col>0</xdr:col>
      <xdr:colOff>965201</xdr:colOff>
      <xdr:row>60</xdr:row>
      <xdr:rowOff>118534</xdr:rowOff>
    </xdr:from>
    <xdr:to>
      <xdr:col>0</xdr:col>
      <xdr:colOff>2351742</xdr:colOff>
      <xdr:row>68</xdr:row>
      <xdr:rowOff>101599</xdr:rowOff>
    </xdr:to>
    <xdr:pic>
      <xdr:nvPicPr>
        <xdr:cNvPr id="8" name="Picture 7">
          <a:extLst>
            <a:ext uri="{FF2B5EF4-FFF2-40B4-BE49-F238E27FC236}">
              <a16:creationId xmlns:a16="http://schemas.microsoft.com/office/drawing/2014/main" id="{E4171E39-BBEC-324D-B266-707601CD7B54}"/>
            </a:ext>
          </a:extLst>
        </xdr:cNvPr>
        <xdr:cNvPicPr>
          <a:picLocks noChangeAspect="1"/>
        </xdr:cNvPicPr>
      </xdr:nvPicPr>
      <xdr:blipFill>
        <a:blip xmlns:r="http://schemas.openxmlformats.org/officeDocument/2006/relationships" r:embed="rId6"/>
        <a:stretch>
          <a:fillRect/>
        </a:stretch>
      </xdr:blipFill>
      <xdr:spPr>
        <a:xfrm>
          <a:off x="965201" y="11116734"/>
          <a:ext cx="1386541" cy="1405465"/>
        </a:xfrm>
        <a:prstGeom prst="rect">
          <a:avLst/>
        </a:prstGeom>
      </xdr:spPr>
    </xdr:pic>
    <xdr:clientData/>
  </xdr:twoCellAnchor>
  <xdr:oneCellAnchor>
    <xdr:from>
      <xdr:col>0</xdr:col>
      <xdr:colOff>965201</xdr:colOff>
      <xdr:row>70</xdr:row>
      <xdr:rowOff>118534</xdr:rowOff>
    </xdr:from>
    <xdr:ext cx="1386541" cy="1473200"/>
    <xdr:pic>
      <xdr:nvPicPr>
        <xdr:cNvPr id="9" name="Picture 8">
          <a:extLst>
            <a:ext uri="{FF2B5EF4-FFF2-40B4-BE49-F238E27FC236}">
              <a16:creationId xmlns:a16="http://schemas.microsoft.com/office/drawing/2014/main" id="{946A09DF-7935-8E43-B581-E7DFE4898FF9}"/>
            </a:ext>
          </a:extLst>
        </xdr:cNvPr>
        <xdr:cNvPicPr>
          <a:picLocks noChangeAspect="1"/>
        </xdr:cNvPicPr>
      </xdr:nvPicPr>
      <xdr:blipFill>
        <a:blip xmlns:r="http://schemas.openxmlformats.org/officeDocument/2006/relationships" r:embed="rId6"/>
        <a:stretch>
          <a:fillRect/>
        </a:stretch>
      </xdr:blipFill>
      <xdr:spPr>
        <a:xfrm>
          <a:off x="965201" y="12894734"/>
          <a:ext cx="1386541" cy="1473200"/>
        </a:xfrm>
        <a:prstGeom prst="rect">
          <a:avLst/>
        </a:prstGeom>
      </xdr:spPr>
    </xdr:pic>
    <xdr:clientData/>
  </xdr:oneCellAnchor>
  <xdr:twoCellAnchor editAs="oneCell">
    <xdr:from>
      <xdr:col>0</xdr:col>
      <xdr:colOff>1016000</xdr:colOff>
      <xdr:row>80</xdr:row>
      <xdr:rowOff>84667</xdr:rowOff>
    </xdr:from>
    <xdr:to>
      <xdr:col>0</xdr:col>
      <xdr:colOff>2446165</xdr:colOff>
      <xdr:row>88</xdr:row>
      <xdr:rowOff>33867</xdr:rowOff>
    </xdr:to>
    <xdr:pic>
      <xdr:nvPicPr>
        <xdr:cNvPr id="10" name="Picture 9">
          <a:extLst>
            <a:ext uri="{FF2B5EF4-FFF2-40B4-BE49-F238E27FC236}">
              <a16:creationId xmlns:a16="http://schemas.microsoft.com/office/drawing/2014/main" id="{C152AAAE-11D0-9942-945E-931F955631CD}"/>
            </a:ext>
          </a:extLst>
        </xdr:cNvPr>
        <xdr:cNvPicPr>
          <a:picLocks noChangeAspect="1"/>
        </xdr:cNvPicPr>
      </xdr:nvPicPr>
      <xdr:blipFill>
        <a:blip xmlns:r="http://schemas.openxmlformats.org/officeDocument/2006/relationships" r:embed="rId7"/>
        <a:stretch>
          <a:fillRect/>
        </a:stretch>
      </xdr:blipFill>
      <xdr:spPr>
        <a:xfrm>
          <a:off x="1016000" y="14638867"/>
          <a:ext cx="1430165" cy="1371600"/>
        </a:xfrm>
        <a:prstGeom prst="rect">
          <a:avLst/>
        </a:prstGeom>
      </xdr:spPr>
    </xdr:pic>
    <xdr:clientData/>
  </xdr:twoCellAnchor>
  <xdr:oneCellAnchor>
    <xdr:from>
      <xdr:col>0</xdr:col>
      <xdr:colOff>1016000</xdr:colOff>
      <xdr:row>90</xdr:row>
      <xdr:rowOff>84667</xdr:rowOff>
    </xdr:from>
    <xdr:ext cx="1430165" cy="1439333"/>
    <xdr:pic>
      <xdr:nvPicPr>
        <xdr:cNvPr id="11" name="Picture 10">
          <a:extLst>
            <a:ext uri="{FF2B5EF4-FFF2-40B4-BE49-F238E27FC236}">
              <a16:creationId xmlns:a16="http://schemas.microsoft.com/office/drawing/2014/main" id="{86AC0DEA-0665-B04E-89FC-885F631BDCC2}"/>
            </a:ext>
          </a:extLst>
        </xdr:cNvPr>
        <xdr:cNvPicPr>
          <a:picLocks noChangeAspect="1"/>
        </xdr:cNvPicPr>
      </xdr:nvPicPr>
      <xdr:blipFill>
        <a:blip xmlns:r="http://schemas.openxmlformats.org/officeDocument/2006/relationships" r:embed="rId7"/>
        <a:stretch>
          <a:fillRect/>
        </a:stretch>
      </xdr:blipFill>
      <xdr:spPr>
        <a:xfrm>
          <a:off x="1016000" y="16416867"/>
          <a:ext cx="1430165" cy="1439333"/>
        </a:xfrm>
        <a:prstGeom prst="rect">
          <a:avLst/>
        </a:prstGeom>
      </xdr:spPr>
    </xdr:pic>
    <xdr:clientData/>
  </xdr:oneCellAnchor>
  <xdr:twoCellAnchor editAs="oneCell">
    <xdr:from>
      <xdr:col>0</xdr:col>
      <xdr:colOff>999066</xdr:colOff>
      <xdr:row>100</xdr:row>
      <xdr:rowOff>118533</xdr:rowOff>
    </xdr:from>
    <xdr:to>
      <xdr:col>0</xdr:col>
      <xdr:colOff>2489199</xdr:colOff>
      <xdr:row>107</xdr:row>
      <xdr:rowOff>20554</xdr:rowOff>
    </xdr:to>
    <xdr:pic>
      <xdr:nvPicPr>
        <xdr:cNvPr id="12" name="Picture 11">
          <a:extLst>
            <a:ext uri="{FF2B5EF4-FFF2-40B4-BE49-F238E27FC236}">
              <a16:creationId xmlns:a16="http://schemas.microsoft.com/office/drawing/2014/main" id="{FEC3A7F4-2706-A342-BC95-E76CA6316928}"/>
            </a:ext>
          </a:extLst>
        </xdr:cNvPr>
        <xdr:cNvPicPr>
          <a:picLocks noChangeAspect="1"/>
        </xdr:cNvPicPr>
      </xdr:nvPicPr>
      <xdr:blipFill>
        <a:blip xmlns:r="http://schemas.openxmlformats.org/officeDocument/2006/relationships" r:embed="rId8"/>
        <a:stretch>
          <a:fillRect/>
        </a:stretch>
      </xdr:blipFill>
      <xdr:spPr>
        <a:xfrm>
          <a:off x="999066" y="18228733"/>
          <a:ext cx="1490133" cy="1146621"/>
        </a:xfrm>
        <a:prstGeom prst="rect">
          <a:avLst/>
        </a:prstGeom>
      </xdr:spPr>
    </xdr:pic>
    <xdr:clientData/>
  </xdr:twoCellAnchor>
  <xdr:twoCellAnchor editAs="oneCell">
    <xdr:from>
      <xdr:col>0</xdr:col>
      <xdr:colOff>1049867</xdr:colOff>
      <xdr:row>109</xdr:row>
      <xdr:rowOff>84666</xdr:rowOff>
    </xdr:from>
    <xdr:to>
      <xdr:col>0</xdr:col>
      <xdr:colOff>2326554</xdr:colOff>
      <xdr:row>117</xdr:row>
      <xdr:rowOff>101601</xdr:rowOff>
    </xdr:to>
    <xdr:pic>
      <xdr:nvPicPr>
        <xdr:cNvPr id="13" name="Picture 12">
          <a:extLst>
            <a:ext uri="{FF2B5EF4-FFF2-40B4-BE49-F238E27FC236}">
              <a16:creationId xmlns:a16="http://schemas.microsoft.com/office/drawing/2014/main" id="{C4AA0006-46D6-5846-A4DC-D8A22E4A3795}"/>
            </a:ext>
          </a:extLst>
        </xdr:cNvPr>
        <xdr:cNvPicPr>
          <a:picLocks noChangeAspect="1"/>
        </xdr:cNvPicPr>
      </xdr:nvPicPr>
      <xdr:blipFill>
        <a:blip xmlns:r="http://schemas.openxmlformats.org/officeDocument/2006/relationships" r:embed="rId9"/>
        <a:stretch>
          <a:fillRect/>
        </a:stretch>
      </xdr:blipFill>
      <xdr:spPr>
        <a:xfrm>
          <a:off x="1049867" y="19795066"/>
          <a:ext cx="1276687" cy="1439335"/>
        </a:xfrm>
        <a:prstGeom prst="rect">
          <a:avLst/>
        </a:prstGeom>
      </xdr:spPr>
    </xdr:pic>
    <xdr:clientData/>
  </xdr:twoCellAnchor>
  <xdr:twoCellAnchor editAs="oneCell">
    <xdr:from>
      <xdr:col>0</xdr:col>
      <xdr:colOff>660401</xdr:colOff>
      <xdr:row>119</xdr:row>
      <xdr:rowOff>135466</xdr:rowOff>
    </xdr:from>
    <xdr:to>
      <xdr:col>0</xdr:col>
      <xdr:colOff>2624667</xdr:colOff>
      <xdr:row>127</xdr:row>
      <xdr:rowOff>21316</xdr:rowOff>
    </xdr:to>
    <xdr:pic>
      <xdr:nvPicPr>
        <xdr:cNvPr id="14" name="Picture 13">
          <a:extLst>
            <a:ext uri="{FF2B5EF4-FFF2-40B4-BE49-F238E27FC236}">
              <a16:creationId xmlns:a16="http://schemas.microsoft.com/office/drawing/2014/main" id="{2BA762E7-3370-764E-BA9A-A4C01C2F375E}"/>
            </a:ext>
          </a:extLst>
        </xdr:cNvPr>
        <xdr:cNvPicPr>
          <a:picLocks noChangeAspect="1"/>
        </xdr:cNvPicPr>
      </xdr:nvPicPr>
      <xdr:blipFill>
        <a:blip xmlns:r="http://schemas.openxmlformats.org/officeDocument/2006/relationships" r:embed="rId10"/>
        <a:stretch>
          <a:fillRect/>
        </a:stretch>
      </xdr:blipFill>
      <xdr:spPr>
        <a:xfrm>
          <a:off x="660401" y="21623866"/>
          <a:ext cx="1964266" cy="1308250"/>
        </a:xfrm>
        <a:prstGeom prst="rect">
          <a:avLst/>
        </a:prstGeom>
      </xdr:spPr>
    </xdr:pic>
    <xdr:clientData/>
  </xdr:twoCellAnchor>
  <xdr:twoCellAnchor editAs="oneCell">
    <xdr:from>
      <xdr:col>0</xdr:col>
      <xdr:colOff>931333</xdr:colOff>
      <xdr:row>129</xdr:row>
      <xdr:rowOff>101600</xdr:rowOff>
    </xdr:from>
    <xdr:to>
      <xdr:col>0</xdr:col>
      <xdr:colOff>2082800</xdr:colOff>
      <xdr:row>137</xdr:row>
      <xdr:rowOff>114227</xdr:rowOff>
    </xdr:to>
    <xdr:pic>
      <xdr:nvPicPr>
        <xdr:cNvPr id="15" name="Picture 14">
          <a:extLst>
            <a:ext uri="{FF2B5EF4-FFF2-40B4-BE49-F238E27FC236}">
              <a16:creationId xmlns:a16="http://schemas.microsoft.com/office/drawing/2014/main" id="{56B60B68-9EED-0549-B2BF-4B0C60EABE0D}"/>
            </a:ext>
          </a:extLst>
        </xdr:cNvPr>
        <xdr:cNvPicPr>
          <a:picLocks noChangeAspect="1"/>
        </xdr:cNvPicPr>
      </xdr:nvPicPr>
      <xdr:blipFill>
        <a:blip xmlns:r="http://schemas.openxmlformats.org/officeDocument/2006/relationships" r:embed="rId11"/>
        <a:stretch>
          <a:fillRect/>
        </a:stretch>
      </xdr:blipFill>
      <xdr:spPr>
        <a:xfrm>
          <a:off x="931333" y="23368000"/>
          <a:ext cx="1151467" cy="1435027"/>
        </a:xfrm>
        <a:prstGeom prst="rect">
          <a:avLst/>
        </a:prstGeom>
      </xdr:spPr>
    </xdr:pic>
    <xdr:clientData/>
  </xdr:twoCellAnchor>
  <xdr:twoCellAnchor editAs="oneCell">
    <xdr:from>
      <xdr:col>0</xdr:col>
      <xdr:colOff>474133</xdr:colOff>
      <xdr:row>139</xdr:row>
      <xdr:rowOff>84666</xdr:rowOff>
    </xdr:from>
    <xdr:to>
      <xdr:col>0</xdr:col>
      <xdr:colOff>2696633</xdr:colOff>
      <xdr:row>146</xdr:row>
      <xdr:rowOff>2116</xdr:rowOff>
    </xdr:to>
    <xdr:pic>
      <xdr:nvPicPr>
        <xdr:cNvPr id="16" name="Picture 15">
          <a:extLst>
            <a:ext uri="{FF2B5EF4-FFF2-40B4-BE49-F238E27FC236}">
              <a16:creationId xmlns:a16="http://schemas.microsoft.com/office/drawing/2014/main" id="{491C982F-B000-D248-9552-6DBC4862208E}"/>
            </a:ext>
          </a:extLst>
        </xdr:cNvPr>
        <xdr:cNvPicPr>
          <a:picLocks noChangeAspect="1"/>
        </xdr:cNvPicPr>
      </xdr:nvPicPr>
      <xdr:blipFill>
        <a:blip xmlns:r="http://schemas.openxmlformats.org/officeDocument/2006/relationships" r:embed="rId12"/>
        <a:stretch>
          <a:fillRect/>
        </a:stretch>
      </xdr:blipFill>
      <xdr:spPr>
        <a:xfrm>
          <a:off x="474133" y="25129066"/>
          <a:ext cx="2222500" cy="1155700"/>
        </a:xfrm>
        <a:prstGeom prst="rect">
          <a:avLst/>
        </a:prstGeom>
      </xdr:spPr>
    </xdr:pic>
    <xdr:clientData/>
  </xdr:twoCellAnchor>
  <xdr:twoCellAnchor editAs="oneCell">
    <xdr:from>
      <xdr:col>0</xdr:col>
      <xdr:colOff>897467</xdr:colOff>
      <xdr:row>149</xdr:row>
      <xdr:rowOff>50800</xdr:rowOff>
    </xdr:from>
    <xdr:to>
      <xdr:col>0</xdr:col>
      <xdr:colOff>2345267</xdr:colOff>
      <xdr:row>157</xdr:row>
      <xdr:rowOff>160867</xdr:rowOff>
    </xdr:to>
    <xdr:pic>
      <xdr:nvPicPr>
        <xdr:cNvPr id="17" name="Picture 16">
          <a:extLst>
            <a:ext uri="{FF2B5EF4-FFF2-40B4-BE49-F238E27FC236}">
              <a16:creationId xmlns:a16="http://schemas.microsoft.com/office/drawing/2014/main" id="{23F327D0-3D9F-4E40-8075-B51ACCA2B83F}"/>
            </a:ext>
          </a:extLst>
        </xdr:cNvPr>
        <xdr:cNvPicPr>
          <a:picLocks noChangeAspect="1"/>
        </xdr:cNvPicPr>
      </xdr:nvPicPr>
      <xdr:blipFill>
        <a:blip xmlns:r="http://schemas.openxmlformats.org/officeDocument/2006/relationships" r:embed="rId13"/>
        <a:stretch>
          <a:fillRect/>
        </a:stretch>
      </xdr:blipFill>
      <xdr:spPr>
        <a:xfrm>
          <a:off x="897467" y="26873200"/>
          <a:ext cx="1447800" cy="1532467"/>
        </a:xfrm>
        <a:prstGeom prst="rect">
          <a:avLst/>
        </a:prstGeom>
      </xdr:spPr>
    </xdr:pic>
    <xdr:clientData/>
  </xdr:twoCellAnchor>
  <xdr:twoCellAnchor editAs="oneCell">
    <xdr:from>
      <xdr:col>0</xdr:col>
      <xdr:colOff>745066</xdr:colOff>
      <xdr:row>161</xdr:row>
      <xdr:rowOff>67733</xdr:rowOff>
    </xdr:from>
    <xdr:to>
      <xdr:col>0</xdr:col>
      <xdr:colOff>2269066</xdr:colOff>
      <xdr:row>169</xdr:row>
      <xdr:rowOff>48313</xdr:rowOff>
    </xdr:to>
    <xdr:pic>
      <xdr:nvPicPr>
        <xdr:cNvPr id="18" name="Picture 17">
          <a:extLst>
            <a:ext uri="{FF2B5EF4-FFF2-40B4-BE49-F238E27FC236}">
              <a16:creationId xmlns:a16="http://schemas.microsoft.com/office/drawing/2014/main" id="{FF2F4924-CB54-8042-9FDC-65FDAF91451D}"/>
            </a:ext>
          </a:extLst>
        </xdr:cNvPr>
        <xdr:cNvPicPr>
          <a:picLocks noChangeAspect="1"/>
        </xdr:cNvPicPr>
      </xdr:nvPicPr>
      <xdr:blipFill>
        <a:blip xmlns:r="http://schemas.openxmlformats.org/officeDocument/2006/relationships" r:embed="rId14"/>
        <a:stretch>
          <a:fillRect/>
        </a:stretch>
      </xdr:blipFill>
      <xdr:spPr>
        <a:xfrm>
          <a:off x="745066" y="29023733"/>
          <a:ext cx="1524000" cy="1402980"/>
        </a:xfrm>
        <a:prstGeom prst="rect">
          <a:avLst/>
        </a:prstGeom>
      </xdr:spPr>
    </xdr:pic>
    <xdr:clientData/>
  </xdr:twoCellAnchor>
  <xdr:twoCellAnchor editAs="oneCell">
    <xdr:from>
      <xdr:col>0</xdr:col>
      <xdr:colOff>643466</xdr:colOff>
      <xdr:row>171</xdr:row>
      <xdr:rowOff>169332</xdr:rowOff>
    </xdr:from>
    <xdr:to>
      <xdr:col>0</xdr:col>
      <xdr:colOff>2778863</xdr:colOff>
      <xdr:row>179</xdr:row>
      <xdr:rowOff>67732</xdr:rowOff>
    </xdr:to>
    <xdr:pic>
      <xdr:nvPicPr>
        <xdr:cNvPr id="19" name="Picture 18">
          <a:extLst>
            <a:ext uri="{FF2B5EF4-FFF2-40B4-BE49-F238E27FC236}">
              <a16:creationId xmlns:a16="http://schemas.microsoft.com/office/drawing/2014/main" id="{898BE522-EA79-CC47-A424-AE290832D7AC}"/>
            </a:ext>
          </a:extLst>
        </xdr:cNvPr>
        <xdr:cNvPicPr>
          <a:picLocks noChangeAspect="1"/>
        </xdr:cNvPicPr>
      </xdr:nvPicPr>
      <xdr:blipFill>
        <a:blip xmlns:r="http://schemas.openxmlformats.org/officeDocument/2006/relationships" r:embed="rId15"/>
        <a:stretch>
          <a:fillRect/>
        </a:stretch>
      </xdr:blipFill>
      <xdr:spPr>
        <a:xfrm>
          <a:off x="643466" y="30903332"/>
          <a:ext cx="2135397" cy="1320800"/>
        </a:xfrm>
        <a:prstGeom prst="rect">
          <a:avLst/>
        </a:prstGeom>
      </xdr:spPr>
    </xdr:pic>
    <xdr:clientData/>
  </xdr:twoCellAnchor>
  <xdr:twoCellAnchor editAs="oneCell">
    <xdr:from>
      <xdr:col>0</xdr:col>
      <xdr:colOff>863600</xdr:colOff>
      <xdr:row>181</xdr:row>
      <xdr:rowOff>84667</xdr:rowOff>
    </xdr:from>
    <xdr:to>
      <xdr:col>0</xdr:col>
      <xdr:colOff>2095074</xdr:colOff>
      <xdr:row>189</xdr:row>
      <xdr:rowOff>16934</xdr:rowOff>
    </xdr:to>
    <xdr:pic>
      <xdr:nvPicPr>
        <xdr:cNvPr id="20" name="Picture 19">
          <a:extLst>
            <a:ext uri="{FF2B5EF4-FFF2-40B4-BE49-F238E27FC236}">
              <a16:creationId xmlns:a16="http://schemas.microsoft.com/office/drawing/2014/main" id="{74E33521-C96B-9A43-B4B7-2E6ED7B234C8}"/>
            </a:ext>
          </a:extLst>
        </xdr:cNvPr>
        <xdr:cNvPicPr>
          <a:picLocks noChangeAspect="1"/>
        </xdr:cNvPicPr>
      </xdr:nvPicPr>
      <xdr:blipFill>
        <a:blip xmlns:r="http://schemas.openxmlformats.org/officeDocument/2006/relationships" r:embed="rId16"/>
        <a:stretch>
          <a:fillRect/>
        </a:stretch>
      </xdr:blipFill>
      <xdr:spPr>
        <a:xfrm>
          <a:off x="863600" y="32596667"/>
          <a:ext cx="1231474" cy="1354667"/>
        </a:xfrm>
        <a:prstGeom prst="rect">
          <a:avLst/>
        </a:prstGeom>
      </xdr:spPr>
    </xdr:pic>
    <xdr:clientData/>
  </xdr:twoCellAnchor>
  <xdr:twoCellAnchor editAs="oneCell">
    <xdr:from>
      <xdr:col>0</xdr:col>
      <xdr:colOff>965200</xdr:colOff>
      <xdr:row>191</xdr:row>
      <xdr:rowOff>118534</xdr:rowOff>
    </xdr:from>
    <xdr:to>
      <xdr:col>0</xdr:col>
      <xdr:colOff>2150533</xdr:colOff>
      <xdr:row>199</xdr:row>
      <xdr:rowOff>59747</xdr:rowOff>
    </xdr:to>
    <xdr:pic>
      <xdr:nvPicPr>
        <xdr:cNvPr id="21" name="Picture 20">
          <a:extLst>
            <a:ext uri="{FF2B5EF4-FFF2-40B4-BE49-F238E27FC236}">
              <a16:creationId xmlns:a16="http://schemas.microsoft.com/office/drawing/2014/main" id="{93098CCF-429A-934E-9B05-85DC333346AC}"/>
            </a:ext>
          </a:extLst>
        </xdr:cNvPr>
        <xdr:cNvPicPr>
          <a:picLocks noChangeAspect="1"/>
        </xdr:cNvPicPr>
      </xdr:nvPicPr>
      <xdr:blipFill>
        <a:blip xmlns:r="http://schemas.openxmlformats.org/officeDocument/2006/relationships" r:embed="rId17"/>
        <a:stretch>
          <a:fillRect/>
        </a:stretch>
      </xdr:blipFill>
      <xdr:spPr>
        <a:xfrm>
          <a:off x="965200" y="34408534"/>
          <a:ext cx="1185333" cy="1363613"/>
        </a:xfrm>
        <a:prstGeom prst="rect">
          <a:avLst/>
        </a:prstGeom>
      </xdr:spPr>
    </xdr:pic>
    <xdr:clientData/>
  </xdr:twoCellAnchor>
  <xdr:twoCellAnchor editAs="oneCell">
    <xdr:from>
      <xdr:col>0</xdr:col>
      <xdr:colOff>711200</xdr:colOff>
      <xdr:row>201</xdr:row>
      <xdr:rowOff>118533</xdr:rowOff>
    </xdr:from>
    <xdr:to>
      <xdr:col>0</xdr:col>
      <xdr:colOff>2286000</xdr:colOff>
      <xdr:row>209</xdr:row>
      <xdr:rowOff>21927</xdr:rowOff>
    </xdr:to>
    <xdr:pic>
      <xdr:nvPicPr>
        <xdr:cNvPr id="22" name="Picture 21">
          <a:extLst>
            <a:ext uri="{FF2B5EF4-FFF2-40B4-BE49-F238E27FC236}">
              <a16:creationId xmlns:a16="http://schemas.microsoft.com/office/drawing/2014/main" id="{DE7B447F-1694-0D44-B031-26771EFB5F2C}"/>
            </a:ext>
          </a:extLst>
        </xdr:cNvPr>
        <xdr:cNvPicPr>
          <a:picLocks noChangeAspect="1"/>
        </xdr:cNvPicPr>
      </xdr:nvPicPr>
      <xdr:blipFill>
        <a:blip xmlns:r="http://schemas.openxmlformats.org/officeDocument/2006/relationships" r:embed="rId18"/>
        <a:stretch>
          <a:fillRect/>
        </a:stretch>
      </xdr:blipFill>
      <xdr:spPr>
        <a:xfrm>
          <a:off x="711200" y="36186533"/>
          <a:ext cx="1574800" cy="1325794"/>
        </a:xfrm>
        <a:prstGeom prst="rect">
          <a:avLst/>
        </a:prstGeom>
      </xdr:spPr>
    </xdr:pic>
    <xdr:clientData/>
  </xdr:twoCellAnchor>
  <xdr:twoCellAnchor editAs="oneCell">
    <xdr:from>
      <xdr:col>0</xdr:col>
      <xdr:colOff>778933</xdr:colOff>
      <xdr:row>211</xdr:row>
      <xdr:rowOff>135467</xdr:rowOff>
    </xdr:from>
    <xdr:to>
      <xdr:col>0</xdr:col>
      <xdr:colOff>2235199</xdr:colOff>
      <xdr:row>219</xdr:row>
      <xdr:rowOff>5808</xdr:rowOff>
    </xdr:to>
    <xdr:pic>
      <xdr:nvPicPr>
        <xdr:cNvPr id="23" name="Picture 22">
          <a:extLst>
            <a:ext uri="{FF2B5EF4-FFF2-40B4-BE49-F238E27FC236}">
              <a16:creationId xmlns:a16="http://schemas.microsoft.com/office/drawing/2014/main" id="{456AB819-4169-FF42-AC6B-9264A457C82F}"/>
            </a:ext>
          </a:extLst>
        </xdr:cNvPr>
        <xdr:cNvPicPr>
          <a:picLocks noChangeAspect="1"/>
        </xdr:cNvPicPr>
      </xdr:nvPicPr>
      <xdr:blipFill>
        <a:blip xmlns:r="http://schemas.openxmlformats.org/officeDocument/2006/relationships" r:embed="rId19"/>
        <a:stretch>
          <a:fillRect/>
        </a:stretch>
      </xdr:blipFill>
      <xdr:spPr>
        <a:xfrm>
          <a:off x="778933" y="37981467"/>
          <a:ext cx="1456266" cy="1292741"/>
        </a:xfrm>
        <a:prstGeom prst="rect">
          <a:avLst/>
        </a:prstGeom>
      </xdr:spPr>
    </xdr:pic>
    <xdr:clientData/>
  </xdr:twoCellAnchor>
  <xdr:twoCellAnchor editAs="oneCell">
    <xdr:from>
      <xdr:col>0</xdr:col>
      <xdr:colOff>694266</xdr:colOff>
      <xdr:row>221</xdr:row>
      <xdr:rowOff>50800</xdr:rowOff>
    </xdr:from>
    <xdr:to>
      <xdr:col>0</xdr:col>
      <xdr:colOff>2307166</xdr:colOff>
      <xdr:row>229</xdr:row>
      <xdr:rowOff>71967</xdr:rowOff>
    </xdr:to>
    <xdr:pic>
      <xdr:nvPicPr>
        <xdr:cNvPr id="24" name="Picture 23">
          <a:extLst>
            <a:ext uri="{FF2B5EF4-FFF2-40B4-BE49-F238E27FC236}">
              <a16:creationId xmlns:a16="http://schemas.microsoft.com/office/drawing/2014/main" id="{3F061DEB-E344-7845-BE42-3FD3CD71E5B5}"/>
            </a:ext>
          </a:extLst>
        </xdr:cNvPr>
        <xdr:cNvPicPr>
          <a:picLocks noChangeAspect="1"/>
        </xdr:cNvPicPr>
      </xdr:nvPicPr>
      <xdr:blipFill>
        <a:blip xmlns:r="http://schemas.openxmlformats.org/officeDocument/2006/relationships" r:embed="rId20"/>
        <a:stretch>
          <a:fillRect/>
        </a:stretch>
      </xdr:blipFill>
      <xdr:spPr>
        <a:xfrm>
          <a:off x="694266" y="39674800"/>
          <a:ext cx="1612900" cy="1443567"/>
        </a:xfrm>
        <a:prstGeom prst="rect">
          <a:avLst/>
        </a:prstGeom>
      </xdr:spPr>
    </xdr:pic>
    <xdr:clientData/>
  </xdr:twoCellAnchor>
  <xdr:twoCellAnchor editAs="oneCell">
    <xdr:from>
      <xdr:col>0</xdr:col>
      <xdr:colOff>846666</xdr:colOff>
      <xdr:row>231</xdr:row>
      <xdr:rowOff>135466</xdr:rowOff>
    </xdr:from>
    <xdr:to>
      <xdr:col>0</xdr:col>
      <xdr:colOff>2192866</xdr:colOff>
      <xdr:row>238</xdr:row>
      <xdr:rowOff>168274</xdr:rowOff>
    </xdr:to>
    <xdr:pic>
      <xdr:nvPicPr>
        <xdr:cNvPr id="25" name="Picture 24">
          <a:extLst>
            <a:ext uri="{FF2B5EF4-FFF2-40B4-BE49-F238E27FC236}">
              <a16:creationId xmlns:a16="http://schemas.microsoft.com/office/drawing/2014/main" id="{C2B5C3EC-479B-0E40-991F-0B2966BE6F73}"/>
            </a:ext>
          </a:extLst>
        </xdr:cNvPr>
        <xdr:cNvPicPr>
          <a:picLocks noChangeAspect="1"/>
        </xdr:cNvPicPr>
      </xdr:nvPicPr>
      <xdr:blipFill>
        <a:blip xmlns:r="http://schemas.openxmlformats.org/officeDocument/2006/relationships" r:embed="rId21"/>
        <a:stretch>
          <a:fillRect/>
        </a:stretch>
      </xdr:blipFill>
      <xdr:spPr>
        <a:xfrm>
          <a:off x="846666" y="41537466"/>
          <a:ext cx="1346200" cy="1286933"/>
        </a:xfrm>
        <a:prstGeom prst="rect">
          <a:avLst/>
        </a:prstGeom>
      </xdr:spPr>
    </xdr:pic>
    <xdr:clientData/>
  </xdr:twoCellAnchor>
  <xdr:twoCellAnchor editAs="oneCell">
    <xdr:from>
      <xdr:col>0</xdr:col>
      <xdr:colOff>778933</xdr:colOff>
      <xdr:row>241</xdr:row>
      <xdr:rowOff>67734</xdr:rowOff>
    </xdr:from>
    <xdr:to>
      <xdr:col>0</xdr:col>
      <xdr:colOff>2218267</xdr:colOff>
      <xdr:row>249</xdr:row>
      <xdr:rowOff>1281</xdr:rowOff>
    </xdr:to>
    <xdr:pic>
      <xdr:nvPicPr>
        <xdr:cNvPr id="26" name="Picture 25">
          <a:extLst>
            <a:ext uri="{FF2B5EF4-FFF2-40B4-BE49-F238E27FC236}">
              <a16:creationId xmlns:a16="http://schemas.microsoft.com/office/drawing/2014/main" id="{0077F73C-7C92-D341-A0F3-381B252AFC25}"/>
            </a:ext>
          </a:extLst>
        </xdr:cNvPr>
        <xdr:cNvPicPr>
          <a:picLocks noChangeAspect="1"/>
        </xdr:cNvPicPr>
      </xdr:nvPicPr>
      <xdr:blipFill>
        <a:blip xmlns:r="http://schemas.openxmlformats.org/officeDocument/2006/relationships" r:embed="rId22"/>
        <a:stretch>
          <a:fillRect/>
        </a:stretch>
      </xdr:blipFill>
      <xdr:spPr>
        <a:xfrm>
          <a:off x="778933" y="43247734"/>
          <a:ext cx="1439334" cy="1349597"/>
        </a:xfrm>
        <a:prstGeom prst="rect">
          <a:avLst/>
        </a:prstGeom>
      </xdr:spPr>
    </xdr:pic>
    <xdr:clientData/>
  </xdr:twoCellAnchor>
  <xdr:twoCellAnchor editAs="oneCell">
    <xdr:from>
      <xdr:col>0</xdr:col>
      <xdr:colOff>677333</xdr:colOff>
      <xdr:row>253</xdr:row>
      <xdr:rowOff>101600</xdr:rowOff>
    </xdr:from>
    <xdr:to>
      <xdr:col>0</xdr:col>
      <xdr:colOff>2438400</xdr:colOff>
      <xdr:row>261</xdr:row>
      <xdr:rowOff>12317</xdr:rowOff>
    </xdr:to>
    <xdr:pic>
      <xdr:nvPicPr>
        <xdr:cNvPr id="27" name="Picture 26">
          <a:extLst>
            <a:ext uri="{FF2B5EF4-FFF2-40B4-BE49-F238E27FC236}">
              <a16:creationId xmlns:a16="http://schemas.microsoft.com/office/drawing/2014/main" id="{74E72BFB-B962-994F-BF6C-35BBE12439AB}"/>
            </a:ext>
          </a:extLst>
        </xdr:cNvPr>
        <xdr:cNvPicPr>
          <a:picLocks noChangeAspect="1"/>
        </xdr:cNvPicPr>
      </xdr:nvPicPr>
      <xdr:blipFill>
        <a:blip xmlns:r="http://schemas.openxmlformats.org/officeDocument/2006/relationships" r:embed="rId23"/>
        <a:stretch>
          <a:fillRect/>
        </a:stretch>
      </xdr:blipFill>
      <xdr:spPr>
        <a:xfrm>
          <a:off x="677333" y="45415200"/>
          <a:ext cx="1761067" cy="1333117"/>
        </a:xfrm>
        <a:prstGeom prst="rect">
          <a:avLst/>
        </a:prstGeom>
      </xdr:spPr>
    </xdr:pic>
    <xdr:clientData/>
  </xdr:twoCellAnchor>
  <xdr:twoCellAnchor editAs="oneCell">
    <xdr:from>
      <xdr:col>0</xdr:col>
      <xdr:colOff>745066</xdr:colOff>
      <xdr:row>263</xdr:row>
      <xdr:rowOff>135467</xdr:rowOff>
    </xdr:from>
    <xdr:to>
      <xdr:col>0</xdr:col>
      <xdr:colOff>2464226</xdr:colOff>
      <xdr:row>271</xdr:row>
      <xdr:rowOff>67733</xdr:rowOff>
    </xdr:to>
    <xdr:pic>
      <xdr:nvPicPr>
        <xdr:cNvPr id="28" name="Picture 27">
          <a:extLst>
            <a:ext uri="{FF2B5EF4-FFF2-40B4-BE49-F238E27FC236}">
              <a16:creationId xmlns:a16="http://schemas.microsoft.com/office/drawing/2014/main" id="{7CFCEDDA-6A18-324A-8469-C024EB6283EE}"/>
            </a:ext>
          </a:extLst>
        </xdr:cNvPr>
        <xdr:cNvPicPr>
          <a:picLocks noChangeAspect="1"/>
        </xdr:cNvPicPr>
      </xdr:nvPicPr>
      <xdr:blipFill>
        <a:blip xmlns:r="http://schemas.openxmlformats.org/officeDocument/2006/relationships" r:embed="rId24"/>
        <a:stretch>
          <a:fillRect/>
        </a:stretch>
      </xdr:blipFill>
      <xdr:spPr>
        <a:xfrm>
          <a:off x="745066" y="47227067"/>
          <a:ext cx="1719160" cy="1354666"/>
        </a:xfrm>
        <a:prstGeom prst="rect">
          <a:avLst/>
        </a:prstGeom>
      </xdr:spPr>
    </xdr:pic>
    <xdr:clientData/>
  </xdr:twoCellAnchor>
  <xdr:twoCellAnchor editAs="oneCell">
    <xdr:from>
      <xdr:col>0</xdr:col>
      <xdr:colOff>812800</xdr:colOff>
      <xdr:row>273</xdr:row>
      <xdr:rowOff>152400</xdr:rowOff>
    </xdr:from>
    <xdr:to>
      <xdr:col>0</xdr:col>
      <xdr:colOff>2472267</xdr:colOff>
      <xdr:row>280</xdr:row>
      <xdr:rowOff>115226</xdr:rowOff>
    </xdr:to>
    <xdr:pic>
      <xdr:nvPicPr>
        <xdr:cNvPr id="29" name="Picture 28">
          <a:extLst>
            <a:ext uri="{FF2B5EF4-FFF2-40B4-BE49-F238E27FC236}">
              <a16:creationId xmlns:a16="http://schemas.microsoft.com/office/drawing/2014/main" id="{7B790D5A-2082-124B-B98C-E864866BD970}"/>
            </a:ext>
          </a:extLst>
        </xdr:cNvPr>
        <xdr:cNvPicPr>
          <a:picLocks noChangeAspect="1"/>
        </xdr:cNvPicPr>
      </xdr:nvPicPr>
      <xdr:blipFill>
        <a:blip xmlns:r="http://schemas.openxmlformats.org/officeDocument/2006/relationships" r:embed="rId25"/>
        <a:stretch>
          <a:fillRect/>
        </a:stretch>
      </xdr:blipFill>
      <xdr:spPr>
        <a:xfrm>
          <a:off x="812800" y="49022000"/>
          <a:ext cx="1659467" cy="1207426"/>
        </a:xfrm>
        <a:prstGeom prst="rect">
          <a:avLst/>
        </a:prstGeom>
      </xdr:spPr>
    </xdr:pic>
    <xdr:clientData/>
  </xdr:twoCellAnchor>
  <xdr:twoCellAnchor editAs="oneCell">
    <xdr:from>
      <xdr:col>0</xdr:col>
      <xdr:colOff>677333</xdr:colOff>
      <xdr:row>283</xdr:row>
      <xdr:rowOff>101600</xdr:rowOff>
    </xdr:from>
    <xdr:to>
      <xdr:col>0</xdr:col>
      <xdr:colOff>2472267</xdr:colOff>
      <xdr:row>290</xdr:row>
      <xdr:rowOff>134179</xdr:rowOff>
    </xdr:to>
    <xdr:pic>
      <xdr:nvPicPr>
        <xdr:cNvPr id="30" name="Picture 29">
          <a:extLst>
            <a:ext uri="{FF2B5EF4-FFF2-40B4-BE49-F238E27FC236}">
              <a16:creationId xmlns:a16="http://schemas.microsoft.com/office/drawing/2014/main" id="{CAB4B48E-D13D-FF4E-9F1D-66EBCFB4F692}"/>
            </a:ext>
          </a:extLst>
        </xdr:cNvPr>
        <xdr:cNvPicPr>
          <a:picLocks noChangeAspect="1"/>
        </xdr:cNvPicPr>
      </xdr:nvPicPr>
      <xdr:blipFill>
        <a:blip xmlns:r="http://schemas.openxmlformats.org/officeDocument/2006/relationships" r:embed="rId26"/>
        <a:stretch>
          <a:fillRect/>
        </a:stretch>
      </xdr:blipFill>
      <xdr:spPr>
        <a:xfrm>
          <a:off x="677333" y="50749200"/>
          <a:ext cx="1794934" cy="1277179"/>
        </a:xfrm>
        <a:prstGeom prst="rect">
          <a:avLst/>
        </a:prstGeom>
      </xdr:spPr>
    </xdr:pic>
    <xdr:clientData/>
  </xdr:twoCellAnchor>
  <xdr:twoCellAnchor editAs="oneCell">
    <xdr:from>
      <xdr:col>0</xdr:col>
      <xdr:colOff>389467</xdr:colOff>
      <xdr:row>294</xdr:row>
      <xdr:rowOff>118533</xdr:rowOff>
    </xdr:from>
    <xdr:to>
      <xdr:col>0</xdr:col>
      <xdr:colOff>2760134</xdr:colOff>
      <xdr:row>299</xdr:row>
      <xdr:rowOff>149353</xdr:rowOff>
    </xdr:to>
    <xdr:pic>
      <xdr:nvPicPr>
        <xdr:cNvPr id="31" name="Picture 30">
          <a:extLst>
            <a:ext uri="{FF2B5EF4-FFF2-40B4-BE49-F238E27FC236}">
              <a16:creationId xmlns:a16="http://schemas.microsoft.com/office/drawing/2014/main" id="{AF7A31C2-5363-D747-9E1A-91F398927ACE}"/>
            </a:ext>
          </a:extLst>
        </xdr:cNvPr>
        <xdr:cNvPicPr>
          <a:picLocks noChangeAspect="1"/>
        </xdr:cNvPicPr>
      </xdr:nvPicPr>
      <xdr:blipFill>
        <a:blip xmlns:r="http://schemas.openxmlformats.org/officeDocument/2006/relationships" r:embed="rId27"/>
        <a:stretch>
          <a:fillRect/>
        </a:stretch>
      </xdr:blipFill>
      <xdr:spPr>
        <a:xfrm>
          <a:off x="389467" y="52721933"/>
          <a:ext cx="2370667" cy="919820"/>
        </a:xfrm>
        <a:prstGeom prst="rect">
          <a:avLst/>
        </a:prstGeom>
      </xdr:spPr>
    </xdr:pic>
    <xdr:clientData/>
  </xdr:twoCellAnchor>
  <xdr:twoCellAnchor editAs="oneCell">
    <xdr:from>
      <xdr:col>0</xdr:col>
      <xdr:colOff>491067</xdr:colOff>
      <xdr:row>304</xdr:row>
      <xdr:rowOff>101600</xdr:rowOff>
    </xdr:from>
    <xdr:to>
      <xdr:col>0</xdr:col>
      <xdr:colOff>2675467</xdr:colOff>
      <xdr:row>310</xdr:row>
      <xdr:rowOff>2118</xdr:rowOff>
    </xdr:to>
    <xdr:pic>
      <xdr:nvPicPr>
        <xdr:cNvPr id="32" name="Picture 31">
          <a:extLst>
            <a:ext uri="{FF2B5EF4-FFF2-40B4-BE49-F238E27FC236}">
              <a16:creationId xmlns:a16="http://schemas.microsoft.com/office/drawing/2014/main" id="{21B477A7-F774-8048-894C-05BF5DDB7F0F}"/>
            </a:ext>
          </a:extLst>
        </xdr:cNvPr>
        <xdr:cNvPicPr>
          <a:picLocks noChangeAspect="1"/>
        </xdr:cNvPicPr>
      </xdr:nvPicPr>
      <xdr:blipFill>
        <a:blip xmlns:r="http://schemas.openxmlformats.org/officeDocument/2006/relationships" r:embed="rId28"/>
        <a:stretch>
          <a:fillRect/>
        </a:stretch>
      </xdr:blipFill>
      <xdr:spPr>
        <a:xfrm>
          <a:off x="491067" y="54483000"/>
          <a:ext cx="2184400" cy="960968"/>
        </a:xfrm>
        <a:prstGeom prst="rect">
          <a:avLst/>
        </a:prstGeom>
      </xdr:spPr>
    </xdr:pic>
    <xdr:clientData/>
  </xdr:twoCellAnchor>
  <xdr:twoCellAnchor editAs="oneCell">
    <xdr:from>
      <xdr:col>0</xdr:col>
      <xdr:colOff>575734</xdr:colOff>
      <xdr:row>315</xdr:row>
      <xdr:rowOff>101599</xdr:rowOff>
    </xdr:from>
    <xdr:to>
      <xdr:col>0</xdr:col>
      <xdr:colOff>2489200</xdr:colOff>
      <xdr:row>323</xdr:row>
      <xdr:rowOff>83361</xdr:rowOff>
    </xdr:to>
    <xdr:pic>
      <xdr:nvPicPr>
        <xdr:cNvPr id="33" name="Picture 32">
          <a:extLst>
            <a:ext uri="{FF2B5EF4-FFF2-40B4-BE49-F238E27FC236}">
              <a16:creationId xmlns:a16="http://schemas.microsoft.com/office/drawing/2014/main" id="{6A716D6B-2084-7A40-8B3C-BB509D158125}"/>
            </a:ext>
          </a:extLst>
        </xdr:cNvPr>
        <xdr:cNvPicPr>
          <a:picLocks noChangeAspect="1"/>
        </xdr:cNvPicPr>
      </xdr:nvPicPr>
      <xdr:blipFill>
        <a:blip xmlns:r="http://schemas.openxmlformats.org/officeDocument/2006/relationships" r:embed="rId29"/>
        <a:stretch>
          <a:fillRect/>
        </a:stretch>
      </xdr:blipFill>
      <xdr:spPr>
        <a:xfrm>
          <a:off x="575734" y="56438799"/>
          <a:ext cx="1913466" cy="1404162"/>
        </a:xfrm>
        <a:prstGeom prst="rect">
          <a:avLst/>
        </a:prstGeom>
      </xdr:spPr>
    </xdr:pic>
    <xdr:clientData/>
  </xdr:twoCellAnchor>
  <xdr:twoCellAnchor editAs="oneCell">
    <xdr:from>
      <xdr:col>0</xdr:col>
      <xdr:colOff>558801</xdr:colOff>
      <xdr:row>325</xdr:row>
      <xdr:rowOff>118534</xdr:rowOff>
    </xdr:from>
    <xdr:to>
      <xdr:col>0</xdr:col>
      <xdr:colOff>2481290</xdr:colOff>
      <xdr:row>333</xdr:row>
      <xdr:rowOff>2</xdr:rowOff>
    </xdr:to>
    <xdr:pic>
      <xdr:nvPicPr>
        <xdr:cNvPr id="34" name="Picture 33">
          <a:extLst>
            <a:ext uri="{FF2B5EF4-FFF2-40B4-BE49-F238E27FC236}">
              <a16:creationId xmlns:a16="http://schemas.microsoft.com/office/drawing/2014/main" id="{C0B6B001-A938-1944-B059-97E913545917}"/>
            </a:ext>
          </a:extLst>
        </xdr:cNvPr>
        <xdr:cNvPicPr>
          <a:picLocks noChangeAspect="1"/>
        </xdr:cNvPicPr>
      </xdr:nvPicPr>
      <xdr:blipFill>
        <a:blip xmlns:r="http://schemas.openxmlformats.org/officeDocument/2006/relationships" r:embed="rId30"/>
        <a:stretch>
          <a:fillRect/>
        </a:stretch>
      </xdr:blipFill>
      <xdr:spPr>
        <a:xfrm>
          <a:off x="558801" y="58233734"/>
          <a:ext cx="1922489" cy="1303868"/>
        </a:xfrm>
        <a:prstGeom prst="rect">
          <a:avLst/>
        </a:prstGeom>
      </xdr:spPr>
    </xdr:pic>
    <xdr:clientData/>
  </xdr:twoCellAnchor>
  <xdr:twoCellAnchor editAs="oneCell">
    <xdr:from>
      <xdr:col>0</xdr:col>
      <xdr:colOff>355599</xdr:colOff>
      <xdr:row>336</xdr:row>
      <xdr:rowOff>16934</xdr:rowOff>
    </xdr:from>
    <xdr:to>
      <xdr:col>0</xdr:col>
      <xdr:colOff>2709333</xdr:colOff>
      <xdr:row>341</xdr:row>
      <xdr:rowOff>94342</xdr:rowOff>
    </xdr:to>
    <xdr:pic>
      <xdr:nvPicPr>
        <xdr:cNvPr id="35" name="Picture 34">
          <a:extLst>
            <a:ext uri="{FF2B5EF4-FFF2-40B4-BE49-F238E27FC236}">
              <a16:creationId xmlns:a16="http://schemas.microsoft.com/office/drawing/2014/main" id="{C5D1022F-9FDF-DF4C-9361-1CECF3329F1A}"/>
            </a:ext>
          </a:extLst>
        </xdr:cNvPr>
        <xdr:cNvPicPr>
          <a:picLocks noChangeAspect="1"/>
        </xdr:cNvPicPr>
      </xdr:nvPicPr>
      <xdr:blipFill>
        <a:blip xmlns:r="http://schemas.openxmlformats.org/officeDocument/2006/relationships" r:embed="rId31"/>
        <a:stretch>
          <a:fillRect/>
        </a:stretch>
      </xdr:blipFill>
      <xdr:spPr>
        <a:xfrm>
          <a:off x="355599" y="60087934"/>
          <a:ext cx="2353734" cy="966408"/>
        </a:xfrm>
        <a:prstGeom prst="rect">
          <a:avLst/>
        </a:prstGeom>
      </xdr:spPr>
    </xdr:pic>
    <xdr:clientData/>
  </xdr:twoCellAnchor>
  <xdr:twoCellAnchor editAs="oneCell">
    <xdr:from>
      <xdr:col>0</xdr:col>
      <xdr:colOff>474133</xdr:colOff>
      <xdr:row>347</xdr:row>
      <xdr:rowOff>84666</xdr:rowOff>
    </xdr:from>
    <xdr:to>
      <xdr:col>0</xdr:col>
      <xdr:colOff>2590800</xdr:colOff>
      <xdr:row>355</xdr:row>
      <xdr:rowOff>112068</xdr:rowOff>
    </xdr:to>
    <xdr:pic>
      <xdr:nvPicPr>
        <xdr:cNvPr id="36" name="Picture 35">
          <a:extLst>
            <a:ext uri="{FF2B5EF4-FFF2-40B4-BE49-F238E27FC236}">
              <a16:creationId xmlns:a16="http://schemas.microsoft.com/office/drawing/2014/main" id="{8ABA7F03-1097-2A44-B107-77696796D99A}"/>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74133" y="62111466"/>
          <a:ext cx="2116667" cy="14625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270935</xdr:colOff>
      <xdr:row>395</xdr:row>
      <xdr:rowOff>101602</xdr:rowOff>
    </xdr:from>
    <xdr:to>
      <xdr:col>0</xdr:col>
      <xdr:colOff>2743201</xdr:colOff>
      <xdr:row>403</xdr:row>
      <xdr:rowOff>76883</xdr:rowOff>
    </xdr:to>
    <xdr:pic>
      <xdr:nvPicPr>
        <xdr:cNvPr id="37" name="Picture 36">
          <a:extLst>
            <a:ext uri="{FF2B5EF4-FFF2-40B4-BE49-F238E27FC236}">
              <a16:creationId xmlns:a16="http://schemas.microsoft.com/office/drawing/2014/main" id="{17A0F311-E4D8-8C45-9857-E610EA38B0B8}"/>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270935" y="70751702"/>
          <a:ext cx="2472266" cy="1410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304801</xdr:colOff>
      <xdr:row>405</xdr:row>
      <xdr:rowOff>84667</xdr:rowOff>
    </xdr:from>
    <xdr:to>
      <xdr:col>0</xdr:col>
      <xdr:colOff>2658534</xdr:colOff>
      <xdr:row>413</xdr:row>
      <xdr:rowOff>36582</xdr:rowOff>
    </xdr:to>
    <xdr:pic>
      <xdr:nvPicPr>
        <xdr:cNvPr id="38" name="Picture 37">
          <a:extLst>
            <a:ext uri="{FF2B5EF4-FFF2-40B4-BE49-F238E27FC236}">
              <a16:creationId xmlns:a16="http://schemas.microsoft.com/office/drawing/2014/main" id="{43E6CD97-5636-6A48-A483-EDE3B4501D7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304801" y="72525467"/>
          <a:ext cx="2353733" cy="1387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592667</xdr:colOff>
      <xdr:row>357</xdr:row>
      <xdr:rowOff>67732</xdr:rowOff>
    </xdr:from>
    <xdr:to>
      <xdr:col>0</xdr:col>
      <xdr:colOff>2489200</xdr:colOff>
      <xdr:row>365</xdr:row>
      <xdr:rowOff>94009</xdr:rowOff>
    </xdr:to>
    <xdr:pic>
      <xdr:nvPicPr>
        <xdr:cNvPr id="39" name="Picture 38">
          <a:extLst>
            <a:ext uri="{FF2B5EF4-FFF2-40B4-BE49-F238E27FC236}">
              <a16:creationId xmlns:a16="http://schemas.microsoft.com/office/drawing/2014/main" id="{9FE7EC00-1E1C-3C43-A1A9-AEAB72DB771D}"/>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592667" y="63885232"/>
          <a:ext cx="1896533" cy="14740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524933</xdr:colOff>
      <xdr:row>367</xdr:row>
      <xdr:rowOff>67733</xdr:rowOff>
    </xdr:from>
    <xdr:to>
      <xdr:col>0</xdr:col>
      <xdr:colOff>2540000</xdr:colOff>
      <xdr:row>375</xdr:row>
      <xdr:rowOff>68312</xdr:rowOff>
    </xdr:to>
    <xdr:pic>
      <xdr:nvPicPr>
        <xdr:cNvPr id="40" name="Picture 39">
          <a:extLst>
            <a:ext uri="{FF2B5EF4-FFF2-40B4-BE49-F238E27FC236}">
              <a16:creationId xmlns:a16="http://schemas.microsoft.com/office/drawing/2014/main" id="{EF4FF788-4D0B-934A-BDAD-5B27B347D151}"/>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524933" y="65688633"/>
          <a:ext cx="2015067" cy="14356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423333</xdr:colOff>
      <xdr:row>379</xdr:row>
      <xdr:rowOff>169332</xdr:rowOff>
    </xdr:from>
    <xdr:to>
      <xdr:col>0</xdr:col>
      <xdr:colOff>2739812</xdr:colOff>
      <xdr:row>391</xdr:row>
      <xdr:rowOff>16932</xdr:rowOff>
    </xdr:to>
    <xdr:pic>
      <xdr:nvPicPr>
        <xdr:cNvPr id="41" name="Picture 40">
          <a:extLst>
            <a:ext uri="{FF2B5EF4-FFF2-40B4-BE49-F238E27FC236}">
              <a16:creationId xmlns:a16="http://schemas.microsoft.com/office/drawing/2014/main" id="{1BD70D3C-CC6E-244A-B345-96CD0E4D716D}"/>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23333" y="67936532"/>
          <a:ext cx="2316479" cy="200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3081866</xdr:colOff>
      <xdr:row>385</xdr:row>
      <xdr:rowOff>0</xdr:rowOff>
    </xdr:from>
    <xdr:to>
      <xdr:col>2</xdr:col>
      <xdr:colOff>4927599</xdr:colOff>
      <xdr:row>393</xdr:row>
      <xdr:rowOff>156054</xdr:rowOff>
    </xdr:to>
    <xdr:pic>
      <xdr:nvPicPr>
        <xdr:cNvPr id="42" name="Picture 41">
          <a:extLst>
            <a:ext uri="{FF2B5EF4-FFF2-40B4-BE49-F238E27FC236}">
              <a16:creationId xmlns:a16="http://schemas.microsoft.com/office/drawing/2014/main" id="{4DFF4117-49D8-9F4A-B1E9-F89373DEE64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7641166" y="68859400"/>
          <a:ext cx="1845733" cy="1591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287867</xdr:colOff>
      <xdr:row>415</xdr:row>
      <xdr:rowOff>67732</xdr:rowOff>
    </xdr:from>
    <xdr:to>
      <xdr:col>0</xdr:col>
      <xdr:colOff>2607734</xdr:colOff>
      <xdr:row>422</xdr:row>
      <xdr:rowOff>161358</xdr:rowOff>
    </xdr:to>
    <xdr:pic>
      <xdr:nvPicPr>
        <xdr:cNvPr id="43" name="Picture 42">
          <a:extLst>
            <a:ext uri="{FF2B5EF4-FFF2-40B4-BE49-F238E27FC236}">
              <a16:creationId xmlns:a16="http://schemas.microsoft.com/office/drawing/2014/main" id="{C78808D7-DC3E-EC43-A0CA-8FE1395FD275}"/>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287867" y="74299232"/>
          <a:ext cx="2319867" cy="1363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118534</xdr:colOff>
      <xdr:row>435</xdr:row>
      <xdr:rowOff>84667</xdr:rowOff>
    </xdr:from>
    <xdr:to>
      <xdr:col>0</xdr:col>
      <xdr:colOff>1811867</xdr:colOff>
      <xdr:row>447</xdr:row>
      <xdr:rowOff>129031</xdr:rowOff>
    </xdr:to>
    <xdr:pic>
      <xdr:nvPicPr>
        <xdr:cNvPr id="44" name="Picture 43">
          <a:extLst>
            <a:ext uri="{FF2B5EF4-FFF2-40B4-BE49-F238E27FC236}">
              <a16:creationId xmlns:a16="http://schemas.microsoft.com/office/drawing/2014/main" id="{C652142C-B544-7440-9694-8A877600FF6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18534" y="77922967"/>
          <a:ext cx="1693333" cy="22160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1913468</xdr:colOff>
      <xdr:row>437</xdr:row>
      <xdr:rowOff>-1</xdr:rowOff>
    </xdr:from>
    <xdr:to>
      <xdr:col>1</xdr:col>
      <xdr:colOff>2445</xdr:colOff>
      <xdr:row>446</xdr:row>
      <xdr:rowOff>29633</xdr:rowOff>
    </xdr:to>
    <xdr:pic>
      <xdr:nvPicPr>
        <xdr:cNvPr id="45" name="Picture 44">
          <a:extLst>
            <a:ext uri="{FF2B5EF4-FFF2-40B4-BE49-F238E27FC236}">
              <a16:creationId xmlns:a16="http://schemas.microsoft.com/office/drawing/2014/main" id="{0DE38762-5912-2944-8F87-D97C688C91A4}"/>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913468" y="78193899"/>
          <a:ext cx="1260802" cy="1667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982134</xdr:colOff>
      <xdr:row>451</xdr:row>
      <xdr:rowOff>67734</xdr:rowOff>
    </xdr:from>
    <xdr:to>
      <xdr:col>0</xdr:col>
      <xdr:colOff>2235200</xdr:colOff>
      <xdr:row>459</xdr:row>
      <xdr:rowOff>32053</xdr:rowOff>
    </xdr:to>
    <xdr:pic>
      <xdr:nvPicPr>
        <xdr:cNvPr id="46" name="Picture 45">
          <a:extLst>
            <a:ext uri="{FF2B5EF4-FFF2-40B4-BE49-F238E27FC236}">
              <a16:creationId xmlns:a16="http://schemas.microsoft.com/office/drawing/2014/main" id="{1E93D4AC-5D72-424E-BB4C-DE6B877B00BB}"/>
            </a:ext>
          </a:extLst>
        </xdr:cNvPr>
        <xdr:cNvPicPr>
          <a:picLocks noChangeAspect="1"/>
        </xdr:cNvPicPr>
      </xdr:nvPicPr>
      <xdr:blipFill>
        <a:blip xmlns:r="http://schemas.openxmlformats.org/officeDocument/2006/relationships" r:embed="rId42"/>
        <a:stretch>
          <a:fillRect/>
        </a:stretch>
      </xdr:blipFill>
      <xdr:spPr>
        <a:xfrm>
          <a:off x="982134" y="80788934"/>
          <a:ext cx="1253066" cy="1412119"/>
        </a:xfrm>
        <a:prstGeom prst="rect">
          <a:avLst/>
        </a:prstGeom>
      </xdr:spPr>
    </xdr:pic>
    <xdr:clientData/>
  </xdr:twoCellAnchor>
  <xdr:twoCellAnchor editAs="oneCell">
    <xdr:from>
      <xdr:col>0</xdr:col>
      <xdr:colOff>660400</xdr:colOff>
      <xdr:row>461</xdr:row>
      <xdr:rowOff>104017</xdr:rowOff>
    </xdr:from>
    <xdr:to>
      <xdr:col>0</xdr:col>
      <xdr:colOff>2556934</xdr:colOff>
      <xdr:row>468</xdr:row>
      <xdr:rowOff>70645</xdr:rowOff>
    </xdr:to>
    <xdr:pic>
      <xdr:nvPicPr>
        <xdr:cNvPr id="47" name="Picture 46">
          <a:extLst>
            <a:ext uri="{FF2B5EF4-FFF2-40B4-BE49-F238E27FC236}">
              <a16:creationId xmlns:a16="http://schemas.microsoft.com/office/drawing/2014/main" id="{338A3051-90DC-8744-82B5-B088B3B66E24}"/>
            </a:ext>
          </a:extLst>
        </xdr:cNvPr>
        <xdr:cNvPicPr>
          <a:picLocks noChangeAspect="1"/>
        </xdr:cNvPicPr>
      </xdr:nvPicPr>
      <xdr:blipFill>
        <a:blip xmlns:r="http://schemas.openxmlformats.org/officeDocument/2006/relationships" r:embed="rId43"/>
        <a:stretch>
          <a:fillRect/>
        </a:stretch>
      </xdr:blipFill>
      <xdr:spPr>
        <a:xfrm>
          <a:off x="660400" y="82628617"/>
          <a:ext cx="1896534" cy="1236628"/>
        </a:xfrm>
        <a:prstGeom prst="rect">
          <a:avLst/>
        </a:prstGeom>
      </xdr:spPr>
    </xdr:pic>
    <xdr:clientData/>
  </xdr:twoCellAnchor>
  <xdr:twoCellAnchor editAs="oneCell">
    <xdr:from>
      <xdr:col>0</xdr:col>
      <xdr:colOff>508000</xdr:colOff>
      <xdr:row>471</xdr:row>
      <xdr:rowOff>171753</xdr:rowOff>
    </xdr:from>
    <xdr:to>
      <xdr:col>0</xdr:col>
      <xdr:colOff>2677886</xdr:colOff>
      <xdr:row>478</xdr:row>
      <xdr:rowOff>36286</xdr:rowOff>
    </xdr:to>
    <xdr:pic>
      <xdr:nvPicPr>
        <xdr:cNvPr id="48" name="Picture 47">
          <a:extLst>
            <a:ext uri="{FF2B5EF4-FFF2-40B4-BE49-F238E27FC236}">
              <a16:creationId xmlns:a16="http://schemas.microsoft.com/office/drawing/2014/main" id="{CC5BCB5B-8076-5443-9FA6-D41FD22E7FCA}"/>
            </a:ext>
          </a:extLst>
        </xdr:cNvPr>
        <xdr:cNvPicPr>
          <a:picLocks noChangeAspect="1"/>
        </xdr:cNvPicPr>
      </xdr:nvPicPr>
      <xdr:blipFill>
        <a:blip xmlns:r="http://schemas.openxmlformats.org/officeDocument/2006/relationships" r:embed="rId44"/>
        <a:stretch>
          <a:fillRect/>
        </a:stretch>
      </xdr:blipFill>
      <xdr:spPr>
        <a:xfrm>
          <a:off x="508000" y="84499753"/>
          <a:ext cx="2169886" cy="1134533"/>
        </a:xfrm>
        <a:prstGeom prst="rect">
          <a:avLst/>
        </a:prstGeom>
      </xdr:spPr>
    </xdr:pic>
    <xdr:clientData/>
  </xdr:twoCellAnchor>
  <xdr:twoCellAnchor editAs="oneCell">
    <xdr:from>
      <xdr:col>0</xdr:col>
      <xdr:colOff>558800</xdr:colOff>
      <xdr:row>481</xdr:row>
      <xdr:rowOff>114816</xdr:rowOff>
    </xdr:from>
    <xdr:to>
      <xdr:col>0</xdr:col>
      <xdr:colOff>2675467</xdr:colOff>
      <xdr:row>489</xdr:row>
      <xdr:rowOff>61686</xdr:rowOff>
    </xdr:to>
    <xdr:pic>
      <xdr:nvPicPr>
        <xdr:cNvPr id="49" name="Picture 48">
          <a:extLst>
            <a:ext uri="{FF2B5EF4-FFF2-40B4-BE49-F238E27FC236}">
              <a16:creationId xmlns:a16="http://schemas.microsoft.com/office/drawing/2014/main" id="{5CD7B404-FF0A-5E4D-860D-4547F4F71534}"/>
            </a:ext>
          </a:extLst>
        </xdr:cNvPr>
        <xdr:cNvPicPr>
          <a:picLocks noChangeAspect="1"/>
        </xdr:cNvPicPr>
      </xdr:nvPicPr>
      <xdr:blipFill>
        <a:blip xmlns:r="http://schemas.openxmlformats.org/officeDocument/2006/relationships" r:embed="rId45"/>
        <a:stretch>
          <a:fillRect/>
        </a:stretch>
      </xdr:blipFill>
      <xdr:spPr>
        <a:xfrm>
          <a:off x="558800" y="86246216"/>
          <a:ext cx="2116667" cy="1394670"/>
        </a:xfrm>
        <a:prstGeom prst="rect">
          <a:avLst/>
        </a:prstGeom>
      </xdr:spPr>
    </xdr:pic>
    <xdr:clientData/>
  </xdr:twoCellAnchor>
  <xdr:twoCellAnchor editAs="oneCell">
    <xdr:from>
      <xdr:col>0</xdr:col>
      <xdr:colOff>1286934</xdr:colOff>
      <xdr:row>491</xdr:row>
      <xdr:rowOff>108657</xdr:rowOff>
    </xdr:from>
    <xdr:to>
      <xdr:col>0</xdr:col>
      <xdr:colOff>2049683</xdr:colOff>
      <xdr:row>499</xdr:row>
      <xdr:rowOff>53219</xdr:rowOff>
    </xdr:to>
    <xdr:pic>
      <xdr:nvPicPr>
        <xdr:cNvPr id="50" name="Picture 49">
          <a:extLst>
            <a:ext uri="{FF2B5EF4-FFF2-40B4-BE49-F238E27FC236}">
              <a16:creationId xmlns:a16="http://schemas.microsoft.com/office/drawing/2014/main" id="{A1DB3049-7C90-3040-9559-6BC217EFB1E3}"/>
            </a:ext>
          </a:extLst>
        </xdr:cNvPr>
        <xdr:cNvPicPr>
          <a:picLocks noChangeAspect="1"/>
        </xdr:cNvPicPr>
      </xdr:nvPicPr>
      <xdr:blipFill>
        <a:blip xmlns:r="http://schemas.openxmlformats.org/officeDocument/2006/relationships" r:embed="rId46"/>
        <a:stretch>
          <a:fillRect/>
        </a:stretch>
      </xdr:blipFill>
      <xdr:spPr>
        <a:xfrm>
          <a:off x="1286934" y="88043457"/>
          <a:ext cx="762749" cy="1392362"/>
        </a:xfrm>
        <a:prstGeom prst="rect">
          <a:avLst/>
        </a:prstGeom>
      </xdr:spPr>
    </xdr:pic>
    <xdr:clientData/>
  </xdr:twoCellAnchor>
  <xdr:twoCellAnchor editAs="oneCell">
    <xdr:from>
      <xdr:col>0</xdr:col>
      <xdr:colOff>1286934</xdr:colOff>
      <xdr:row>501</xdr:row>
      <xdr:rowOff>74791</xdr:rowOff>
    </xdr:from>
    <xdr:to>
      <xdr:col>0</xdr:col>
      <xdr:colOff>2049683</xdr:colOff>
      <xdr:row>509</xdr:row>
      <xdr:rowOff>19352</xdr:rowOff>
    </xdr:to>
    <xdr:pic>
      <xdr:nvPicPr>
        <xdr:cNvPr id="51" name="Picture 50">
          <a:extLst>
            <a:ext uri="{FF2B5EF4-FFF2-40B4-BE49-F238E27FC236}">
              <a16:creationId xmlns:a16="http://schemas.microsoft.com/office/drawing/2014/main" id="{5D41B9D5-666E-B441-A3A2-9E41D05F24CA}"/>
            </a:ext>
          </a:extLst>
        </xdr:cNvPr>
        <xdr:cNvPicPr>
          <a:picLocks noChangeAspect="1"/>
        </xdr:cNvPicPr>
      </xdr:nvPicPr>
      <xdr:blipFill>
        <a:blip xmlns:r="http://schemas.openxmlformats.org/officeDocument/2006/relationships" r:embed="rId46"/>
        <a:stretch>
          <a:fillRect/>
        </a:stretch>
      </xdr:blipFill>
      <xdr:spPr>
        <a:xfrm>
          <a:off x="1286934" y="89812991"/>
          <a:ext cx="762749" cy="1392361"/>
        </a:xfrm>
        <a:prstGeom prst="rect">
          <a:avLst/>
        </a:prstGeom>
      </xdr:spPr>
    </xdr:pic>
    <xdr:clientData/>
  </xdr:twoCellAnchor>
  <xdr:twoCellAnchor editAs="oneCell">
    <xdr:from>
      <xdr:col>0</xdr:col>
      <xdr:colOff>846668</xdr:colOff>
      <xdr:row>511</xdr:row>
      <xdr:rowOff>120951</xdr:rowOff>
    </xdr:from>
    <xdr:to>
      <xdr:col>0</xdr:col>
      <xdr:colOff>2532064</xdr:colOff>
      <xdr:row>517</xdr:row>
      <xdr:rowOff>104018</xdr:rowOff>
    </xdr:to>
    <xdr:pic>
      <xdr:nvPicPr>
        <xdr:cNvPr id="52" name="Picture 51">
          <a:extLst>
            <a:ext uri="{FF2B5EF4-FFF2-40B4-BE49-F238E27FC236}">
              <a16:creationId xmlns:a16="http://schemas.microsoft.com/office/drawing/2014/main" id="{56D0FD0C-0975-914D-9766-BE231DE5B79A}"/>
            </a:ext>
          </a:extLst>
        </xdr:cNvPr>
        <xdr:cNvPicPr>
          <a:picLocks noChangeAspect="1"/>
        </xdr:cNvPicPr>
      </xdr:nvPicPr>
      <xdr:blipFill>
        <a:blip xmlns:r="http://schemas.openxmlformats.org/officeDocument/2006/relationships" r:embed="rId47"/>
        <a:stretch>
          <a:fillRect/>
        </a:stretch>
      </xdr:blipFill>
      <xdr:spPr>
        <a:xfrm>
          <a:off x="846668" y="91662551"/>
          <a:ext cx="1685396" cy="10752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850672</xdr:colOff>
      <xdr:row>40</xdr:row>
      <xdr:rowOff>22450</xdr:rowOff>
    </xdr:from>
    <xdr:to>
      <xdr:col>0</xdr:col>
      <xdr:colOff>2321122</xdr:colOff>
      <xdr:row>46</xdr:row>
      <xdr:rowOff>122597</xdr:rowOff>
    </xdr:to>
    <xdr:pic>
      <xdr:nvPicPr>
        <xdr:cNvPr id="2" name="Imagen 16">
          <a:extLst>
            <a:ext uri="{FF2B5EF4-FFF2-40B4-BE49-F238E27FC236}">
              <a16:creationId xmlns:a16="http://schemas.microsoft.com/office/drawing/2014/main" id="{13A6C136-FAFE-1244-92A8-44C761C7ED5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850672" y="7388450"/>
          <a:ext cx="1470450" cy="1166947"/>
        </a:xfrm>
        <a:prstGeom prst="rect">
          <a:avLst/>
        </a:prstGeom>
      </xdr:spPr>
    </xdr:pic>
    <xdr:clientData/>
  </xdr:twoCellAnchor>
  <xdr:twoCellAnchor editAs="oneCell">
    <xdr:from>
      <xdr:col>0</xdr:col>
      <xdr:colOff>952953</xdr:colOff>
      <xdr:row>22</xdr:row>
      <xdr:rowOff>47627</xdr:rowOff>
    </xdr:from>
    <xdr:to>
      <xdr:col>0</xdr:col>
      <xdr:colOff>2315139</xdr:colOff>
      <xdr:row>28</xdr:row>
      <xdr:rowOff>147775</xdr:rowOff>
    </xdr:to>
    <xdr:pic>
      <xdr:nvPicPr>
        <xdr:cNvPr id="3" name="Imagen 17">
          <a:extLst>
            <a:ext uri="{FF2B5EF4-FFF2-40B4-BE49-F238E27FC236}">
              <a16:creationId xmlns:a16="http://schemas.microsoft.com/office/drawing/2014/main" id="{A5CBAB27-5C79-134B-B51B-055B792EB5EA}"/>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952953" y="4213227"/>
          <a:ext cx="1362186" cy="1166948"/>
        </a:xfrm>
        <a:prstGeom prst="rect">
          <a:avLst/>
        </a:prstGeom>
      </xdr:spPr>
    </xdr:pic>
    <xdr:clientData/>
  </xdr:twoCellAnchor>
  <xdr:twoCellAnchor editAs="oneCell">
    <xdr:from>
      <xdr:col>0</xdr:col>
      <xdr:colOff>751632</xdr:colOff>
      <xdr:row>58</xdr:row>
      <xdr:rowOff>51836</xdr:rowOff>
    </xdr:from>
    <xdr:to>
      <xdr:col>0</xdr:col>
      <xdr:colOff>2732124</xdr:colOff>
      <xdr:row>66</xdr:row>
      <xdr:rowOff>51836</xdr:rowOff>
    </xdr:to>
    <xdr:pic>
      <xdr:nvPicPr>
        <xdr:cNvPr id="4" name="Imagen 18">
          <a:extLst>
            <a:ext uri="{FF2B5EF4-FFF2-40B4-BE49-F238E27FC236}">
              <a16:creationId xmlns:a16="http://schemas.microsoft.com/office/drawing/2014/main" id="{E2DD7231-86F1-EF48-B5D9-2CE86D22FDAB}"/>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10618236"/>
          <a:ext cx="1980492" cy="1422400"/>
        </a:xfrm>
        <a:prstGeom prst="rect">
          <a:avLst/>
        </a:prstGeom>
      </xdr:spPr>
    </xdr:pic>
    <xdr:clientData/>
  </xdr:twoCellAnchor>
  <xdr:twoCellAnchor editAs="oneCell">
    <xdr:from>
      <xdr:col>0</xdr:col>
      <xdr:colOff>873382</xdr:colOff>
      <xdr:row>78</xdr:row>
      <xdr:rowOff>119290</xdr:rowOff>
    </xdr:from>
    <xdr:to>
      <xdr:col>0</xdr:col>
      <xdr:colOff>2458107</xdr:colOff>
      <xdr:row>81</xdr:row>
      <xdr:rowOff>59637</xdr:rowOff>
    </xdr:to>
    <xdr:pic>
      <xdr:nvPicPr>
        <xdr:cNvPr id="5" name="Imagen 19">
          <a:extLst>
            <a:ext uri="{FF2B5EF4-FFF2-40B4-BE49-F238E27FC236}">
              <a16:creationId xmlns:a16="http://schemas.microsoft.com/office/drawing/2014/main" id="{FD3660A9-12EA-254A-ACAD-05717A3DE8BF}"/>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873382" y="14241690"/>
          <a:ext cx="1584725" cy="473747"/>
        </a:xfrm>
        <a:prstGeom prst="rect">
          <a:avLst/>
        </a:prstGeom>
      </xdr:spPr>
    </xdr:pic>
    <xdr:clientData/>
  </xdr:twoCellAnchor>
  <xdr:twoCellAnchor editAs="oneCell">
    <xdr:from>
      <xdr:col>0</xdr:col>
      <xdr:colOff>991895</xdr:colOff>
      <xdr:row>90</xdr:row>
      <xdr:rowOff>166393</xdr:rowOff>
    </xdr:from>
    <xdr:to>
      <xdr:col>0</xdr:col>
      <xdr:colOff>2562208</xdr:colOff>
      <xdr:row>93</xdr:row>
      <xdr:rowOff>106740</xdr:rowOff>
    </xdr:to>
    <xdr:pic>
      <xdr:nvPicPr>
        <xdr:cNvPr id="6" name="Imagen 20">
          <a:extLst>
            <a:ext uri="{FF2B5EF4-FFF2-40B4-BE49-F238E27FC236}">
              <a16:creationId xmlns:a16="http://schemas.microsoft.com/office/drawing/2014/main" id="{7D5C9247-FB23-8F42-A410-C24F2EC097C8}"/>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991895" y="16422393"/>
          <a:ext cx="1570313" cy="473747"/>
        </a:xfrm>
        <a:prstGeom prst="rect">
          <a:avLst/>
        </a:prstGeom>
      </xdr:spPr>
    </xdr:pic>
    <xdr:clientData/>
  </xdr:twoCellAnchor>
  <xdr:twoCellAnchor editAs="oneCell">
    <xdr:from>
      <xdr:col>0</xdr:col>
      <xdr:colOff>683078</xdr:colOff>
      <xdr:row>259</xdr:row>
      <xdr:rowOff>46068</xdr:rowOff>
    </xdr:from>
    <xdr:to>
      <xdr:col>0</xdr:col>
      <xdr:colOff>2489200</xdr:colOff>
      <xdr:row>262</xdr:row>
      <xdr:rowOff>144226</xdr:rowOff>
    </xdr:to>
    <xdr:pic>
      <xdr:nvPicPr>
        <xdr:cNvPr id="7" name="Imagen 26">
          <a:extLst>
            <a:ext uri="{FF2B5EF4-FFF2-40B4-BE49-F238E27FC236}">
              <a16:creationId xmlns:a16="http://schemas.microsoft.com/office/drawing/2014/main" id="{7F017268-8A47-C742-982C-A47121F80EAA}"/>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683078" y="46413768"/>
          <a:ext cx="1806122" cy="631558"/>
        </a:xfrm>
        <a:prstGeom prst="rect">
          <a:avLst/>
        </a:prstGeom>
      </xdr:spPr>
    </xdr:pic>
    <xdr:clientData/>
  </xdr:twoCellAnchor>
  <xdr:twoCellAnchor editAs="oneCell">
    <xdr:from>
      <xdr:col>0</xdr:col>
      <xdr:colOff>1168399</xdr:colOff>
      <xdr:row>479</xdr:row>
      <xdr:rowOff>12700</xdr:rowOff>
    </xdr:from>
    <xdr:to>
      <xdr:col>0</xdr:col>
      <xdr:colOff>1866900</xdr:colOff>
      <xdr:row>482</xdr:row>
      <xdr:rowOff>73752</xdr:rowOff>
    </xdr:to>
    <xdr:pic>
      <xdr:nvPicPr>
        <xdr:cNvPr id="8" name="Imagen 33">
          <a:extLst>
            <a:ext uri="{FF2B5EF4-FFF2-40B4-BE49-F238E27FC236}">
              <a16:creationId xmlns:a16="http://schemas.microsoft.com/office/drawing/2014/main" id="{CF11D2AA-3CC1-CD41-877C-19228E3AC39C}"/>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1168399" y="85623400"/>
          <a:ext cx="698501" cy="594452"/>
        </a:xfrm>
        <a:prstGeom prst="rect">
          <a:avLst/>
        </a:prstGeom>
      </xdr:spPr>
    </xdr:pic>
    <xdr:clientData/>
  </xdr:twoCellAnchor>
  <xdr:twoCellAnchor editAs="oneCell">
    <xdr:from>
      <xdr:col>0</xdr:col>
      <xdr:colOff>774957</xdr:colOff>
      <xdr:row>466</xdr:row>
      <xdr:rowOff>68952</xdr:rowOff>
    </xdr:from>
    <xdr:to>
      <xdr:col>1</xdr:col>
      <xdr:colOff>473</xdr:colOff>
      <xdr:row>471</xdr:row>
      <xdr:rowOff>153937</xdr:rowOff>
    </xdr:to>
    <xdr:pic>
      <xdr:nvPicPr>
        <xdr:cNvPr id="9" name="Imagen 34">
          <a:extLst>
            <a:ext uri="{FF2B5EF4-FFF2-40B4-BE49-F238E27FC236}">
              <a16:creationId xmlns:a16="http://schemas.microsoft.com/office/drawing/2014/main" id="{7C5C747D-3E0B-624F-B9D0-679BC22B9153}"/>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774957" y="83342852"/>
          <a:ext cx="2464016" cy="973985"/>
        </a:xfrm>
        <a:prstGeom prst="rect">
          <a:avLst/>
        </a:prstGeom>
      </xdr:spPr>
    </xdr:pic>
    <xdr:clientData/>
  </xdr:twoCellAnchor>
  <xdr:twoCellAnchor editAs="oneCell">
    <xdr:from>
      <xdr:col>0</xdr:col>
      <xdr:colOff>1150664</xdr:colOff>
      <xdr:row>473</xdr:row>
      <xdr:rowOff>110740</xdr:rowOff>
    </xdr:from>
    <xdr:to>
      <xdr:col>0</xdr:col>
      <xdr:colOff>2347575</xdr:colOff>
      <xdr:row>477</xdr:row>
      <xdr:rowOff>58465</xdr:rowOff>
    </xdr:to>
    <xdr:pic>
      <xdr:nvPicPr>
        <xdr:cNvPr id="10" name="Imagen 35">
          <a:extLst>
            <a:ext uri="{FF2B5EF4-FFF2-40B4-BE49-F238E27FC236}">
              <a16:creationId xmlns:a16="http://schemas.microsoft.com/office/drawing/2014/main" id="{C965095D-EB65-CC41-9CD2-DDCDA7D36A8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150664" y="84641940"/>
          <a:ext cx="1196911" cy="658925"/>
        </a:xfrm>
        <a:prstGeom prst="rect">
          <a:avLst/>
        </a:prstGeom>
      </xdr:spPr>
    </xdr:pic>
    <xdr:clientData/>
  </xdr:twoCellAnchor>
  <xdr:twoCellAnchor editAs="oneCell">
    <xdr:from>
      <xdr:col>0</xdr:col>
      <xdr:colOff>1054100</xdr:colOff>
      <xdr:row>486</xdr:row>
      <xdr:rowOff>156632</xdr:rowOff>
    </xdr:from>
    <xdr:to>
      <xdr:col>0</xdr:col>
      <xdr:colOff>2093257</xdr:colOff>
      <xdr:row>490</xdr:row>
      <xdr:rowOff>75163</xdr:rowOff>
    </xdr:to>
    <xdr:pic>
      <xdr:nvPicPr>
        <xdr:cNvPr id="11" name="Imagen 37">
          <a:extLst>
            <a:ext uri="{FF2B5EF4-FFF2-40B4-BE49-F238E27FC236}">
              <a16:creationId xmlns:a16="http://schemas.microsoft.com/office/drawing/2014/main" id="{CBD6E368-3F63-AD48-A7D7-BAC517DDE2E1}"/>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1054100" y="87011932"/>
          <a:ext cx="1039157" cy="629731"/>
        </a:xfrm>
        <a:prstGeom prst="rect">
          <a:avLst/>
        </a:prstGeom>
      </xdr:spPr>
    </xdr:pic>
    <xdr:clientData/>
  </xdr:twoCellAnchor>
  <xdr:twoCellAnchor editAs="oneCell">
    <xdr:from>
      <xdr:col>0</xdr:col>
      <xdr:colOff>1075691</xdr:colOff>
      <xdr:row>491</xdr:row>
      <xdr:rowOff>7091</xdr:rowOff>
    </xdr:from>
    <xdr:to>
      <xdr:col>0</xdr:col>
      <xdr:colOff>2076619</xdr:colOff>
      <xdr:row>494</xdr:row>
      <xdr:rowOff>70340</xdr:rowOff>
    </xdr:to>
    <xdr:pic>
      <xdr:nvPicPr>
        <xdr:cNvPr id="12" name="Imagen 38">
          <a:extLst>
            <a:ext uri="{FF2B5EF4-FFF2-40B4-BE49-F238E27FC236}">
              <a16:creationId xmlns:a16="http://schemas.microsoft.com/office/drawing/2014/main" id="{9A485C7B-83E4-684E-9959-AF4754A5FAC1}"/>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1075691" y="87751391"/>
          <a:ext cx="1000928" cy="596649"/>
        </a:xfrm>
        <a:prstGeom prst="rect">
          <a:avLst/>
        </a:prstGeom>
      </xdr:spPr>
    </xdr:pic>
    <xdr:clientData/>
  </xdr:twoCellAnchor>
  <xdr:twoCellAnchor editAs="oneCell">
    <xdr:from>
      <xdr:col>0</xdr:col>
      <xdr:colOff>1059182</xdr:colOff>
      <xdr:row>483</xdr:row>
      <xdr:rowOff>12065</xdr:rowOff>
    </xdr:from>
    <xdr:to>
      <xdr:col>0</xdr:col>
      <xdr:colOff>2010792</xdr:colOff>
      <xdr:row>486</xdr:row>
      <xdr:rowOff>111756</xdr:rowOff>
    </xdr:to>
    <xdr:pic>
      <xdr:nvPicPr>
        <xdr:cNvPr id="13" name="Imagen 39">
          <a:extLst>
            <a:ext uri="{FF2B5EF4-FFF2-40B4-BE49-F238E27FC236}">
              <a16:creationId xmlns:a16="http://schemas.microsoft.com/office/drawing/2014/main" id="{5D1A7A83-D089-8A45-9822-BE579F6AB226}"/>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1059182" y="863339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14" name="Imagen 40">
          <a:extLst>
            <a:ext uri="{FF2B5EF4-FFF2-40B4-BE49-F238E27FC236}">
              <a16:creationId xmlns:a16="http://schemas.microsoft.com/office/drawing/2014/main" id="{6F2750BB-FC07-EF40-8A58-8A7CEC197643}"/>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30</xdr:row>
      <xdr:rowOff>168470</xdr:rowOff>
    </xdr:from>
    <xdr:to>
      <xdr:col>0</xdr:col>
      <xdr:colOff>2401141</xdr:colOff>
      <xdr:row>38</xdr:row>
      <xdr:rowOff>88640</xdr:rowOff>
    </xdr:to>
    <xdr:pic>
      <xdr:nvPicPr>
        <xdr:cNvPr id="15" name="Imagen 41">
          <a:extLst>
            <a:ext uri="{FF2B5EF4-FFF2-40B4-BE49-F238E27FC236}">
              <a16:creationId xmlns:a16="http://schemas.microsoft.com/office/drawing/2014/main" id="{75A50824-48C1-2D4D-8E20-2E11F51CD392}"/>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29388" y="5756470"/>
          <a:ext cx="1571753" cy="1342570"/>
        </a:xfrm>
        <a:prstGeom prst="rect">
          <a:avLst/>
        </a:prstGeom>
      </xdr:spPr>
    </xdr:pic>
    <xdr:clientData/>
  </xdr:twoCellAnchor>
  <xdr:twoCellAnchor editAs="oneCell">
    <xdr:from>
      <xdr:col>0</xdr:col>
      <xdr:colOff>881225</xdr:colOff>
      <xdr:row>48</xdr:row>
      <xdr:rowOff>129592</xdr:rowOff>
    </xdr:from>
    <xdr:to>
      <xdr:col>0</xdr:col>
      <xdr:colOff>2577898</xdr:colOff>
      <xdr:row>56</xdr:row>
      <xdr:rowOff>49766</xdr:rowOff>
    </xdr:to>
    <xdr:pic>
      <xdr:nvPicPr>
        <xdr:cNvPr id="16" name="Imagen 42">
          <a:extLst>
            <a:ext uri="{FF2B5EF4-FFF2-40B4-BE49-F238E27FC236}">
              <a16:creationId xmlns:a16="http://schemas.microsoft.com/office/drawing/2014/main" id="{A4FD0A62-C792-6248-963C-0797BC65AF9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8917992"/>
          <a:ext cx="1696673" cy="1342574"/>
        </a:xfrm>
        <a:prstGeom prst="rect">
          <a:avLst/>
        </a:prstGeom>
      </xdr:spPr>
    </xdr:pic>
    <xdr:clientData/>
  </xdr:twoCellAnchor>
  <xdr:twoCellAnchor editAs="oneCell">
    <xdr:from>
      <xdr:col>0</xdr:col>
      <xdr:colOff>881224</xdr:colOff>
      <xdr:row>84</xdr:row>
      <xdr:rowOff>38877</xdr:rowOff>
    </xdr:from>
    <xdr:to>
      <xdr:col>0</xdr:col>
      <xdr:colOff>2618643</xdr:colOff>
      <xdr:row>87</xdr:row>
      <xdr:rowOff>25920</xdr:rowOff>
    </xdr:to>
    <xdr:pic>
      <xdr:nvPicPr>
        <xdr:cNvPr id="17" name="Imagen 43">
          <a:extLst>
            <a:ext uri="{FF2B5EF4-FFF2-40B4-BE49-F238E27FC236}">
              <a16:creationId xmlns:a16="http://schemas.microsoft.com/office/drawing/2014/main" id="{31D18356-A983-F74A-BE77-18888B446502}"/>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81224" y="15228077"/>
          <a:ext cx="1737419" cy="520443"/>
        </a:xfrm>
        <a:prstGeom prst="rect">
          <a:avLst/>
        </a:prstGeom>
      </xdr:spPr>
    </xdr:pic>
    <xdr:clientData/>
  </xdr:twoCellAnchor>
  <xdr:twoCellAnchor editAs="oneCell">
    <xdr:from>
      <xdr:col>0</xdr:col>
      <xdr:colOff>946021</xdr:colOff>
      <xdr:row>96</xdr:row>
      <xdr:rowOff>90714</xdr:rowOff>
    </xdr:from>
    <xdr:to>
      <xdr:col>0</xdr:col>
      <xdr:colOff>2632373</xdr:colOff>
      <xdr:row>99</xdr:row>
      <xdr:rowOff>79637</xdr:rowOff>
    </xdr:to>
    <xdr:pic>
      <xdr:nvPicPr>
        <xdr:cNvPr id="18" name="Imagen 44">
          <a:extLst>
            <a:ext uri="{FF2B5EF4-FFF2-40B4-BE49-F238E27FC236}">
              <a16:creationId xmlns:a16="http://schemas.microsoft.com/office/drawing/2014/main" id="{A4AB4C25-FF92-3742-B3F2-B526C1319C5F}"/>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46021" y="17413514"/>
          <a:ext cx="1686352" cy="522323"/>
        </a:xfrm>
        <a:prstGeom prst="rect">
          <a:avLst/>
        </a:prstGeom>
      </xdr:spPr>
    </xdr:pic>
    <xdr:clientData/>
  </xdr:twoCellAnchor>
  <xdr:twoCellAnchor editAs="oneCell">
    <xdr:from>
      <xdr:col>0</xdr:col>
      <xdr:colOff>967305</xdr:colOff>
      <xdr:row>223</xdr:row>
      <xdr:rowOff>74287</xdr:rowOff>
    </xdr:from>
    <xdr:to>
      <xdr:col>0</xdr:col>
      <xdr:colOff>2437755</xdr:colOff>
      <xdr:row>230</xdr:row>
      <xdr:rowOff>3196</xdr:rowOff>
    </xdr:to>
    <xdr:pic>
      <xdr:nvPicPr>
        <xdr:cNvPr id="19" name="Imagen 45">
          <a:extLst>
            <a:ext uri="{FF2B5EF4-FFF2-40B4-BE49-F238E27FC236}">
              <a16:creationId xmlns:a16="http://schemas.microsoft.com/office/drawing/2014/main" id="{87CEF3A6-57D1-CD41-8CC4-70E7227FDD5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967305" y="40041187"/>
          <a:ext cx="1470450" cy="1173509"/>
        </a:xfrm>
        <a:prstGeom prst="rect">
          <a:avLst/>
        </a:prstGeom>
      </xdr:spPr>
    </xdr:pic>
    <xdr:clientData/>
  </xdr:twoCellAnchor>
  <xdr:twoCellAnchor editAs="oneCell">
    <xdr:from>
      <xdr:col>0</xdr:col>
      <xdr:colOff>873383</xdr:colOff>
      <xdr:row>241</xdr:row>
      <xdr:rowOff>119290</xdr:rowOff>
    </xdr:from>
    <xdr:to>
      <xdr:col>0</xdr:col>
      <xdr:colOff>2443666</xdr:colOff>
      <xdr:row>244</xdr:row>
      <xdr:rowOff>114302</xdr:rowOff>
    </xdr:to>
    <xdr:pic>
      <xdr:nvPicPr>
        <xdr:cNvPr id="20" name="Imagen 46">
          <a:extLst>
            <a:ext uri="{FF2B5EF4-FFF2-40B4-BE49-F238E27FC236}">
              <a16:creationId xmlns:a16="http://schemas.microsoft.com/office/drawing/2014/main" id="{0D1299D8-E21E-4A4D-B26F-8230BA2EA286}"/>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873383" y="43286590"/>
          <a:ext cx="1570283" cy="528412"/>
        </a:xfrm>
        <a:prstGeom prst="rect">
          <a:avLst/>
        </a:prstGeom>
      </xdr:spPr>
    </xdr:pic>
    <xdr:clientData/>
  </xdr:twoCellAnchor>
  <xdr:twoCellAnchor editAs="oneCell">
    <xdr:from>
      <xdr:col>0</xdr:col>
      <xdr:colOff>881225</xdr:colOff>
      <xdr:row>231</xdr:row>
      <xdr:rowOff>129592</xdr:rowOff>
    </xdr:from>
    <xdr:to>
      <xdr:col>0</xdr:col>
      <xdr:colOff>2577898</xdr:colOff>
      <xdr:row>239</xdr:row>
      <xdr:rowOff>49762</xdr:rowOff>
    </xdr:to>
    <xdr:pic>
      <xdr:nvPicPr>
        <xdr:cNvPr id="21" name="Imagen 47">
          <a:extLst>
            <a:ext uri="{FF2B5EF4-FFF2-40B4-BE49-F238E27FC236}">
              <a16:creationId xmlns:a16="http://schemas.microsoft.com/office/drawing/2014/main" id="{42407D70-6D99-5E46-95AC-8749AF97A683}"/>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881225" y="41518892"/>
          <a:ext cx="1696673" cy="1342570"/>
        </a:xfrm>
        <a:prstGeom prst="rect">
          <a:avLst/>
        </a:prstGeom>
      </xdr:spPr>
    </xdr:pic>
    <xdr:clientData/>
  </xdr:twoCellAnchor>
  <xdr:twoCellAnchor editAs="oneCell">
    <xdr:from>
      <xdr:col>0</xdr:col>
      <xdr:colOff>652624</xdr:colOff>
      <xdr:row>247</xdr:row>
      <xdr:rowOff>51576</xdr:rowOff>
    </xdr:from>
    <xdr:to>
      <xdr:col>0</xdr:col>
      <xdr:colOff>2600288</xdr:colOff>
      <xdr:row>250</xdr:row>
      <xdr:rowOff>101600</xdr:rowOff>
    </xdr:to>
    <xdr:pic>
      <xdr:nvPicPr>
        <xdr:cNvPr id="22" name="Imagen 48">
          <a:extLst>
            <a:ext uri="{FF2B5EF4-FFF2-40B4-BE49-F238E27FC236}">
              <a16:creationId xmlns:a16="http://schemas.microsoft.com/office/drawing/2014/main" id="{7AE79ADA-064E-4D46-AFF7-EB92D464753A}"/>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652624" y="44285676"/>
          <a:ext cx="1947664" cy="583424"/>
        </a:xfrm>
        <a:prstGeom prst="rect">
          <a:avLst/>
        </a:prstGeom>
      </xdr:spPr>
    </xdr:pic>
    <xdr:clientData/>
  </xdr:twoCellAnchor>
  <xdr:twoCellAnchor editAs="oneCell">
    <xdr:from>
      <xdr:col>0</xdr:col>
      <xdr:colOff>1127451</xdr:colOff>
      <xdr:row>205</xdr:row>
      <xdr:rowOff>51836</xdr:rowOff>
    </xdr:from>
    <xdr:to>
      <xdr:col>0</xdr:col>
      <xdr:colOff>2473494</xdr:colOff>
      <xdr:row>211</xdr:row>
      <xdr:rowOff>151985</xdr:rowOff>
    </xdr:to>
    <xdr:pic>
      <xdr:nvPicPr>
        <xdr:cNvPr id="23" name="Imagen 49">
          <a:extLst>
            <a:ext uri="{FF2B5EF4-FFF2-40B4-BE49-F238E27FC236}">
              <a16:creationId xmlns:a16="http://schemas.microsoft.com/office/drawing/2014/main" id="{7389BDD4-FB39-484E-A6C7-55A5558CC80D}"/>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1127451" y="36818336"/>
          <a:ext cx="1346043" cy="1166949"/>
        </a:xfrm>
        <a:prstGeom prst="rect">
          <a:avLst/>
        </a:prstGeom>
      </xdr:spPr>
    </xdr:pic>
    <xdr:clientData/>
  </xdr:twoCellAnchor>
  <xdr:twoCellAnchor editAs="oneCell">
    <xdr:from>
      <xdr:col>0</xdr:col>
      <xdr:colOff>946021</xdr:colOff>
      <xdr:row>213</xdr:row>
      <xdr:rowOff>129591</xdr:rowOff>
    </xdr:from>
    <xdr:to>
      <xdr:col>0</xdr:col>
      <xdr:colOff>2499148</xdr:colOff>
      <xdr:row>221</xdr:row>
      <xdr:rowOff>49758</xdr:rowOff>
    </xdr:to>
    <xdr:pic>
      <xdr:nvPicPr>
        <xdr:cNvPr id="24" name="Imagen 50">
          <a:extLst>
            <a:ext uri="{FF2B5EF4-FFF2-40B4-BE49-F238E27FC236}">
              <a16:creationId xmlns:a16="http://schemas.microsoft.com/office/drawing/2014/main" id="{1BDA1275-F69B-264B-8049-F71933EEBFE6}"/>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46021" y="38318491"/>
          <a:ext cx="1553127" cy="1342567"/>
        </a:xfrm>
        <a:prstGeom prst="rect">
          <a:avLst/>
        </a:prstGeom>
      </xdr:spPr>
    </xdr:pic>
    <xdr:clientData/>
  </xdr:twoCellAnchor>
  <xdr:twoCellAnchor editAs="oneCell">
    <xdr:from>
      <xdr:col>0</xdr:col>
      <xdr:colOff>843902</xdr:colOff>
      <xdr:row>253</xdr:row>
      <xdr:rowOff>90454</xdr:rowOff>
    </xdr:from>
    <xdr:to>
      <xdr:col>0</xdr:col>
      <xdr:colOff>2443944</xdr:colOff>
      <xdr:row>256</xdr:row>
      <xdr:rowOff>114300</xdr:rowOff>
    </xdr:to>
    <xdr:pic>
      <xdr:nvPicPr>
        <xdr:cNvPr id="25" name="Imagen 51">
          <a:extLst>
            <a:ext uri="{FF2B5EF4-FFF2-40B4-BE49-F238E27FC236}">
              <a16:creationId xmlns:a16="http://schemas.microsoft.com/office/drawing/2014/main" id="{04B547BC-4945-0D40-B7A8-1AEAEC8EC34D}"/>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43902" y="45391354"/>
          <a:ext cx="1600042" cy="557246"/>
        </a:xfrm>
        <a:prstGeom prst="rect">
          <a:avLst/>
        </a:prstGeom>
      </xdr:spPr>
    </xdr:pic>
    <xdr:clientData/>
  </xdr:twoCellAnchor>
  <xdr:twoCellAnchor editAs="oneCell">
    <xdr:from>
      <xdr:col>0</xdr:col>
      <xdr:colOff>1435100</xdr:colOff>
      <xdr:row>516</xdr:row>
      <xdr:rowOff>71781</xdr:rowOff>
    </xdr:from>
    <xdr:to>
      <xdr:col>0</xdr:col>
      <xdr:colOff>2247900</xdr:colOff>
      <xdr:row>524</xdr:row>
      <xdr:rowOff>59625</xdr:rowOff>
    </xdr:to>
    <xdr:pic>
      <xdr:nvPicPr>
        <xdr:cNvPr id="26" name="Imagen 67">
          <a:extLst>
            <a:ext uri="{FF2B5EF4-FFF2-40B4-BE49-F238E27FC236}">
              <a16:creationId xmlns:a16="http://schemas.microsoft.com/office/drawing/2014/main" id="{08821FBE-A468-4B4F-82E3-FDA219685D5B}"/>
            </a:ext>
          </a:extLst>
        </xdr:cNvPr>
        <xdr:cNvPicPr>
          <a:picLocks noChangeAspect="1"/>
        </xdr:cNvPicPr>
      </xdr:nvPicPr>
      <xdr:blipFill rotWithShape="1">
        <a:blip xmlns:r="http://schemas.openxmlformats.org/officeDocument/2006/relationships" r:embed="rId22" cstate="email">
          <a:extLst>
            <a:ext uri="{BEBA8EAE-BF5A-486C-A8C5-ECC9F3942E4B}">
              <a14:imgProps xmlns:a14="http://schemas.microsoft.com/office/drawing/2010/main">
                <a14:imgLayer r:embed="rId23">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92286481"/>
          <a:ext cx="812800" cy="1410244"/>
        </a:xfrm>
        <a:prstGeom prst="rect">
          <a:avLst/>
        </a:prstGeom>
      </xdr:spPr>
    </xdr:pic>
    <xdr:clientData/>
  </xdr:twoCellAnchor>
  <xdr:twoCellAnchor editAs="oneCell">
    <xdr:from>
      <xdr:col>0</xdr:col>
      <xdr:colOff>1219200</xdr:colOff>
      <xdr:row>496</xdr:row>
      <xdr:rowOff>88900</xdr:rowOff>
    </xdr:from>
    <xdr:to>
      <xdr:col>0</xdr:col>
      <xdr:colOff>2314146</xdr:colOff>
      <xdr:row>500</xdr:row>
      <xdr:rowOff>114291</xdr:rowOff>
    </xdr:to>
    <xdr:pic>
      <xdr:nvPicPr>
        <xdr:cNvPr id="27" name="Imagen 68">
          <a:extLst>
            <a:ext uri="{FF2B5EF4-FFF2-40B4-BE49-F238E27FC236}">
              <a16:creationId xmlns:a16="http://schemas.microsoft.com/office/drawing/2014/main" id="{94318FC6-97CE-7C49-864E-E635A447E3D8}"/>
            </a:ext>
          </a:extLst>
        </xdr:cNvPr>
        <xdr:cNvPicPr>
          <a:picLocks noChangeAspect="1"/>
        </xdr:cNvPicPr>
      </xdr:nvPicPr>
      <xdr:blipFill rotWithShape="1">
        <a:blip xmlns:r="http://schemas.openxmlformats.org/officeDocument/2006/relationships" r:embed="rId24" cstate="email">
          <a:extLst>
            <a:ext uri="{BEBA8EAE-BF5A-486C-A8C5-ECC9F3942E4B}">
              <a14:imgProps xmlns:a14="http://schemas.microsoft.com/office/drawing/2010/main">
                <a14:imgLayer r:embed="rId25">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88734900"/>
          <a:ext cx="1094946" cy="736591"/>
        </a:xfrm>
        <a:prstGeom prst="rect">
          <a:avLst/>
        </a:prstGeom>
      </xdr:spPr>
    </xdr:pic>
    <xdr:clientData/>
  </xdr:twoCellAnchor>
  <xdr:twoCellAnchor editAs="oneCell">
    <xdr:from>
      <xdr:col>0</xdr:col>
      <xdr:colOff>339678</xdr:colOff>
      <xdr:row>9</xdr:row>
      <xdr:rowOff>107913</xdr:rowOff>
    </xdr:from>
    <xdr:to>
      <xdr:col>1</xdr:col>
      <xdr:colOff>189</xdr:colOff>
      <xdr:row>17</xdr:row>
      <xdr:rowOff>81254</xdr:rowOff>
    </xdr:to>
    <xdr:pic>
      <xdr:nvPicPr>
        <xdr:cNvPr id="28" name="Imagen 103">
          <a:extLst>
            <a:ext uri="{FF2B5EF4-FFF2-40B4-BE49-F238E27FC236}">
              <a16:creationId xmlns:a16="http://schemas.microsoft.com/office/drawing/2014/main" id="{04ACDBB0-4662-DA49-937E-FAEE50A9B303}"/>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339678" y="1936713"/>
          <a:ext cx="2899011" cy="1395741"/>
        </a:xfrm>
        <a:prstGeom prst="rect">
          <a:avLst/>
        </a:prstGeom>
      </xdr:spPr>
    </xdr:pic>
    <xdr:clientData/>
  </xdr:twoCellAnchor>
  <xdr:twoCellAnchor editAs="oneCell">
    <xdr:from>
      <xdr:col>0</xdr:col>
      <xdr:colOff>1130185</xdr:colOff>
      <xdr:row>529</xdr:row>
      <xdr:rowOff>93211</xdr:rowOff>
    </xdr:from>
    <xdr:to>
      <xdr:col>0</xdr:col>
      <xdr:colOff>2450385</xdr:colOff>
      <xdr:row>538</xdr:row>
      <xdr:rowOff>66345</xdr:rowOff>
    </xdr:to>
    <xdr:pic>
      <xdr:nvPicPr>
        <xdr:cNvPr id="29" name="Imagen 104">
          <a:extLst>
            <a:ext uri="{FF2B5EF4-FFF2-40B4-BE49-F238E27FC236}">
              <a16:creationId xmlns:a16="http://schemas.microsoft.com/office/drawing/2014/main" id="{10744B4F-DB8E-1F42-BC63-DD086920AD5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130185" y="94644711"/>
          <a:ext cx="1320200" cy="1573334"/>
        </a:xfrm>
        <a:prstGeom prst="rect">
          <a:avLst/>
        </a:prstGeom>
      </xdr:spPr>
    </xdr:pic>
    <xdr:clientData/>
  </xdr:twoCellAnchor>
  <xdr:twoCellAnchor editAs="oneCell">
    <xdr:from>
      <xdr:col>0</xdr:col>
      <xdr:colOff>1165137</xdr:colOff>
      <xdr:row>539</xdr:row>
      <xdr:rowOff>116513</xdr:rowOff>
    </xdr:from>
    <xdr:to>
      <xdr:col>0</xdr:col>
      <xdr:colOff>2367811</xdr:colOff>
      <xdr:row>548</xdr:row>
      <xdr:rowOff>151644</xdr:rowOff>
    </xdr:to>
    <xdr:pic>
      <xdr:nvPicPr>
        <xdr:cNvPr id="30" name="Imagen 105">
          <a:extLst>
            <a:ext uri="{FF2B5EF4-FFF2-40B4-BE49-F238E27FC236}">
              <a16:creationId xmlns:a16="http://schemas.microsoft.com/office/drawing/2014/main" id="{DAED4343-2FCF-764D-96C8-AA44623FE5C4}"/>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165137" y="96446013"/>
          <a:ext cx="1202674" cy="1635331"/>
        </a:xfrm>
        <a:prstGeom prst="rect">
          <a:avLst/>
        </a:prstGeom>
      </xdr:spPr>
    </xdr:pic>
    <xdr:clientData/>
  </xdr:twoCellAnchor>
  <xdr:twoCellAnchor editAs="oneCell">
    <xdr:from>
      <xdr:col>0</xdr:col>
      <xdr:colOff>1235041</xdr:colOff>
      <xdr:row>549</xdr:row>
      <xdr:rowOff>111007</xdr:rowOff>
    </xdr:from>
    <xdr:to>
      <xdr:col>0</xdr:col>
      <xdr:colOff>2349716</xdr:colOff>
      <xdr:row>557</xdr:row>
      <xdr:rowOff>166138</xdr:rowOff>
    </xdr:to>
    <xdr:pic>
      <xdr:nvPicPr>
        <xdr:cNvPr id="31" name="Imagen 106">
          <a:extLst>
            <a:ext uri="{FF2B5EF4-FFF2-40B4-BE49-F238E27FC236}">
              <a16:creationId xmlns:a16="http://schemas.microsoft.com/office/drawing/2014/main" id="{1A6A6597-B5B5-B846-B615-AD4F92F7766D}"/>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flipH="1">
          <a:off x="1235041" y="98218507"/>
          <a:ext cx="1114675" cy="1477531"/>
        </a:xfrm>
        <a:prstGeom prst="rect">
          <a:avLst/>
        </a:prstGeom>
      </xdr:spPr>
    </xdr:pic>
    <xdr:clientData/>
  </xdr:twoCellAnchor>
  <xdr:twoCellAnchor editAs="oneCell">
    <xdr:from>
      <xdr:col>0</xdr:col>
      <xdr:colOff>1108569</xdr:colOff>
      <xdr:row>616</xdr:row>
      <xdr:rowOff>31976</xdr:rowOff>
    </xdr:from>
    <xdr:to>
      <xdr:col>0</xdr:col>
      <xdr:colOff>2251331</xdr:colOff>
      <xdr:row>623</xdr:row>
      <xdr:rowOff>101091</xdr:rowOff>
    </xdr:to>
    <xdr:pic>
      <xdr:nvPicPr>
        <xdr:cNvPr id="32" name="Imagen 108">
          <a:extLst>
            <a:ext uri="{FF2B5EF4-FFF2-40B4-BE49-F238E27FC236}">
              <a16:creationId xmlns:a16="http://schemas.microsoft.com/office/drawing/2014/main" id="{02BAF92B-4A68-C44B-8DF2-2A58EE1FA212}"/>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1108569" y="110102876"/>
          <a:ext cx="1142762" cy="1313715"/>
        </a:xfrm>
        <a:prstGeom prst="rect">
          <a:avLst/>
        </a:prstGeom>
      </xdr:spPr>
    </xdr:pic>
    <xdr:clientData/>
  </xdr:twoCellAnchor>
  <xdr:twoCellAnchor>
    <xdr:from>
      <xdr:col>0</xdr:col>
      <xdr:colOff>1904999</xdr:colOff>
      <xdr:row>619</xdr:row>
      <xdr:rowOff>76584</xdr:rowOff>
    </xdr:from>
    <xdr:to>
      <xdr:col>0</xdr:col>
      <xdr:colOff>2602495</xdr:colOff>
      <xdr:row>623</xdr:row>
      <xdr:rowOff>44378</xdr:rowOff>
    </xdr:to>
    <xdr:sp macro="" textlink="">
      <xdr:nvSpPr>
        <xdr:cNvPr id="33" name="Rectángulo 109">
          <a:extLst>
            <a:ext uri="{FF2B5EF4-FFF2-40B4-BE49-F238E27FC236}">
              <a16:creationId xmlns:a16="http://schemas.microsoft.com/office/drawing/2014/main" id="{1B882457-0CEB-CD49-9E47-9105812F359F}"/>
            </a:ext>
          </a:extLst>
        </xdr:cNvPr>
        <xdr:cNvSpPr/>
      </xdr:nvSpPr>
      <xdr:spPr>
        <a:xfrm>
          <a:off x="1904999" y="1106808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624</xdr:row>
      <xdr:rowOff>2023</xdr:rowOff>
    </xdr:from>
    <xdr:to>
      <xdr:col>0</xdr:col>
      <xdr:colOff>2627586</xdr:colOff>
      <xdr:row>632</xdr:row>
      <xdr:rowOff>70691</xdr:rowOff>
    </xdr:to>
    <xdr:pic>
      <xdr:nvPicPr>
        <xdr:cNvPr id="34" name="Imagen 110">
          <a:extLst>
            <a:ext uri="{FF2B5EF4-FFF2-40B4-BE49-F238E27FC236}">
              <a16:creationId xmlns:a16="http://schemas.microsoft.com/office/drawing/2014/main" id="{1C86660E-7AB8-EB48-A11C-7A2BA8831EA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1000096" y="111495323"/>
          <a:ext cx="1627490" cy="1491068"/>
        </a:xfrm>
        <a:prstGeom prst="rect">
          <a:avLst/>
        </a:prstGeom>
      </xdr:spPr>
    </xdr:pic>
    <xdr:clientData/>
  </xdr:twoCellAnchor>
  <xdr:twoCellAnchor editAs="oneCell">
    <xdr:from>
      <xdr:col>0</xdr:col>
      <xdr:colOff>1137092</xdr:colOff>
      <xdr:row>563</xdr:row>
      <xdr:rowOff>59066</xdr:rowOff>
    </xdr:from>
    <xdr:to>
      <xdr:col>0</xdr:col>
      <xdr:colOff>2303721</xdr:colOff>
      <xdr:row>571</xdr:row>
      <xdr:rowOff>124135</xdr:rowOff>
    </xdr:to>
    <xdr:pic>
      <xdr:nvPicPr>
        <xdr:cNvPr id="35" name="Imagen 128">
          <a:extLst>
            <a:ext uri="{FF2B5EF4-FFF2-40B4-BE49-F238E27FC236}">
              <a16:creationId xmlns:a16="http://schemas.microsoft.com/office/drawing/2014/main" id="{D6D6889D-7BA4-CD49-AE79-387DDDFA6E7D}"/>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137092" y="100681166"/>
          <a:ext cx="1166629" cy="1487469"/>
        </a:xfrm>
        <a:prstGeom prst="rect">
          <a:avLst/>
        </a:prstGeom>
      </xdr:spPr>
    </xdr:pic>
    <xdr:clientData/>
  </xdr:twoCellAnchor>
  <xdr:twoCellAnchor editAs="oneCell">
    <xdr:from>
      <xdr:col>0</xdr:col>
      <xdr:colOff>1101511</xdr:colOff>
      <xdr:row>572</xdr:row>
      <xdr:rowOff>73837</xdr:rowOff>
    </xdr:from>
    <xdr:to>
      <xdr:col>0</xdr:col>
      <xdr:colOff>2496961</xdr:colOff>
      <xdr:row>579</xdr:row>
      <xdr:rowOff>29534</xdr:rowOff>
    </xdr:to>
    <xdr:pic>
      <xdr:nvPicPr>
        <xdr:cNvPr id="36" name="Imagen 129">
          <a:extLst>
            <a:ext uri="{FF2B5EF4-FFF2-40B4-BE49-F238E27FC236}">
              <a16:creationId xmlns:a16="http://schemas.microsoft.com/office/drawing/2014/main" id="{BB72F644-98A8-A743-B22F-F45ACC9B9256}"/>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flipH="1">
          <a:off x="1101511" y="102296137"/>
          <a:ext cx="1395450" cy="1200297"/>
        </a:xfrm>
        <a:prstGeom prst="rect">
          <a:avLst/>
        </a:prstGeom>
      </xdr:spPr>
    </xdr:pic>
    <xdr:clientData/>
  </xdr:twoCellAnchor>
  <xdr:twoCellAnchor editAs="oneCell">
    <xdr:from>
      <xdr:col>0</xdr:col>
      <xdr:colOff>1118119</xdr:colOff>
      <xdr:row>579</xdr:row>
      <xdr:rowOff>104277</xdr:rowOff>
    </xdr:from>
    <xdr:to>
      <xdr:col>0</xdr:col>
      <xdr:colOff>2510464</xdr:colOff>
      <xdr:row>588</xdr:row>
      <xdr:rowOff>64239</xdr:rowOff>
    </xdr:to>
    <xdr:pic>
      <xdr:nvPicPr>
        <xdr:cNvPr id="37" name="Imagen 130">
          <a:extLst>
            <a:ext uri="{FF2B5EF4-FFF2-40B4-BE49-F238E27FC236}">
              <a16:creationId xmlns:a16="http://schemas.microsoft.com/office/drawing/2014/main" id="{92A41745-989C-A84B-8320-6AEA0A732DD4}"/>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flipH="1">
          <a:off x="1118119" y="103571177"/>
          <a:ext cx="1392345" cy="1560162"/>
        </a:xfrm>
        <a:prstGeom prst="rect">
          <a:avLst/>
        </a:prstGeom>
      </xdr:spPr>
    </xdr:pic>
    <xdr:clientData/>
  </xdr:twoCellAnchor>
  <xdr:twoCellAnchor editAs="oneCell">
    <xdr:from>
      <xdr:col>0</xdr:col>
      <xdr:colOff>1157724</xdr:colOff>
      <xdr:row>588</xdr:row>
      <xdr:rowOff>90395</xdr:rowOff>
    </xdr:from>
    <xdr:to>
      <xdr:col>0</xdr:col>
      <xdr:colOff>2533045</xdr:colOff>
      <xdr:row>597</xdr:row>
      <xdr:rowOff>118141</xdr:rowOff>
    </xdr:to>
    <xdr:pic>
      <xdr:nvPicPr>
        <xdr:cNvPr id="38" name="Imagen 131">
          <a:extLst>
            <a:ext uri="{FF2B5EF4-FFF2-40B4-BE49-F238E27FC236}">
              <a16:creationId xmlns:a16="http://schemas.microsoft.com/office/drawing/2014/main" id="{CAB76A0B-298A-8348-B6C6-4973CD32F6D5}"/>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flipH="1">
          <a:off x="1157724" y="105157495"/>
          <a:ext cx="1375321" cy="1627946"/>
        </a:xfrm>
        <a:prstGeom prst="rect">
          <a:avLst/>
        </a:prstGeom>
      </xdr:spPr>
    </xdr:pic>
    <xdr:clientData/>
  </xdr:twoCellAnchor>
  <xdr:twoCellAnchor editAs="oneCell">
    <xdr:from>
      <xdr:col>0</xdr:col>
      <xdr:colOff>982905</xdr:colOff>
      <xdr:row>598</xdr:row>
      <xdr:rowOff>20863</xdr:rowOff>
    </xdr:from>
    <xdr:to>
      <xdr:col>0</xdr:col>
      <xdr:colOff>2817357</xdr:colOff>
      <xdr:row>605</xdr:row>
      <xdr:rowOff>5093</xdr:rowOff>
    </xdr:to>
    <xdr:pic>
      <xdr:nvPicPr>
        <xdr:cNvPr id="39" name="Imagen 132">
          <a:extLst>
            <a:ext uri="{FF2B5EF4-FFF2-40B4-BE49-F238E27FC236}">
              <a16:creationId xmlns:a16="http://schemas.microsoft.com/office/drawing/2014/main" id="{0495F79A-12EC-454B-AF34-93905415291D}"/>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982905" y="106865963"/>
          <a:ext cx="1834452" cy="1228830"/>
        </a:xfrm>
        <a:prstGeom prst="rect">
          <a:avLst/>
        </a:prstGeom>
      </xdr:spPr>
    </xdr:pic>
    <xdr:clientData/>
  </xdr:twoCellAnchor>
  <xdr:twoCellAnchor editAs="oneCell">
    <xdr:from>
      <xdr:col>0</xdr:col>
      <xdr:colOff>989417</xdr:colOff>
      <xdr:row>604</xdr:row>
      <xdr:rowOff>127430</xdr:rowOff>
    </xdr:from>
    <xdr:to>
      <xdr:col>0</xdr:col>
      <xdr:colOff>2757888</xdr:colOff>
      <xdr:row>611</xdr:row>
      <xdr:rowOff>132906</xdr:rowOff>
    </xdr:to>
    <xdr:pic>
      <xdr:nvPicPr>
        <xdr:cNvPr id="40" name="Imagen 133">
          <a:extLst>
            <a:ext uri="{FF2B5EF4-FFF2-40B4-BE49-F238E27FC236}">
              <a16:creationId xmlns:a16="http://schemas.microsoft.com/office/drawing/2014/main" id="{85DDBC7E-0666-6F48-A62E-E48C36FFABEC}"/>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989417" y="108039330"/>
          <a:ext cx="1768471" cy="1250076"/>
        </a:xfrm>
        <a:prstGeom prst="rect">
          <a:avLst/>
        </a:prstGeom>
      </xdr:spPr>
    </xdr:pic>
    <xdr:clientData/>
  </xdr:twoCellAnchor>
  <xdr:twoCellAnchor editAs="oneCell">
    <xdr:from>
      <xdr:col>0</xdr:col>
      <xdr:colOff>342900</xdr:colOff>
      <xdr:row>438</xdr:row>
      <xdr:rowOff>165100</xdr:rowOff>
    </xdr:from>
    <xdr:to>
      <xdr:col>0</xdr:col>
      <xdr:colOff>2794000</xdr:colOff>
      <xdr:row>444</xdr:row>
      <xdr:rowOff>39202</xdr:rowOff>
    </xdr:to>
    <xdr:pic>
      <xdr:nvPicPr>
        <xdr:cNvPr id="41" name="Imagen 165">
          <a:extLst>
            <a:ext uri="{FF2B5EF4-FFF2-40B4-BE49-F238E27FC236}">
              <a16:creationId xmlns:a16="http://schemas.microsoft.com/office/drawing/2014/main" id="{F794E4D8-FFDF-B245-88EC-F707C306A3AC}"/>
            </a:ext>
          </a:extLst>
        </xdr:cNvPr>
        <xdr:cNvPicPr>
          <a:picLocks noChangeAspect="1"/>
        </xdr:cNvPicPr>
      </xdr:nvPicPr>
      <xdr:blipFill>
        <a:blip xmlns:r="http://schemas.openxmlformats.org/officeDocument/2006/relationships" r:embed="rId38" cstate="print"/>
        <a:stretch>
          <a:fillRect/>
        </a:stretch>
      </xdr:blipFill>
      <xdr:spPr>
        <a:xfrm>
          <a:off x="342900" y="78460600"/>
          <a:ext cx="2451100" cy="928202"/>
        </a:xfrm>
        <a:prstGeom prst="rect">
          <a:avLst/>
        </a:prstGeom>
      </xdr:spPr>
    </xdr:pic>
    <xdr:clientData/>
  </xdr:twoCellAnchor>
  <xdr:twoCellAnchor>
    <xdr:from>
      <xdr:col>0</xdr:col>
      <xdr:colOff>533400</xdr:colOff>
      <xdr:row>458</xdr:row>
      <xdr:rowOff>124460</xdr:rowOff>
    </xdr:from>
    <xdr:to>
      <xdr:col>2</xdr:col>
      <xdr:colOff>1485900</xdr:colOff>
      <xdr:row>464</xdr:row>
      <xdr:rowOff>88900</xdr:rowOff>
    </xdr:to>
    <xdr:sp macro="" textlink="">
      <xdr:nvSpPr>
        <xdr:cNvPr id="42" name="CuadroTexto 189">
          <a:extLst>
            <a:ext uri="{FF2B5EF4-FFF2-40B4-BE49-F238E27FC236}">
              <a16:creationId xmlns:a16="http://schemas.microsoft.com/office/drawing/2014/main" id="{811D764D-A326-3940-ACBB-75F5962456B2}"/>
            </a:ext>
          </a:extLst>
        </xdr:cNvPr>
        <xdr:cNvSpPr txBox="1"/>
      </xdr:nvSpPr>
      <xdr:spPr>
        <a:xfrm>
          <a:off x="533400" y="819632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a:t>
          </a:r>
          <a:r>
            <a:rPr lang="es-ES_tradnl" sz="1100" b="1" baseline="0">
              <a:latin typeface="Century Gothic" charset="0"/>
              <a:ea typeface="Century Gothic" charset="0"/>
              <a:cs typeface="Century Gothic" charset="0"/>
            </a:rPr>
            <a:t>O puede recibir cual bahia electrica de la marca Lumbro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445</xdr:row>
      <xdr:rowOff>25400</xdr:rowOff>
    </xdr:from>
    <xdr:to>
      <xdr:col>3</xdr:col>
      <xdr:colOff>495300</xdr:colOff>
      <xdr:row>447</xdr:row>
      <xdr:rowOff>38100</xdr:rowOff>
    </xdr:to>
    <xdr:sp macro="" textlink="">
      <xdr:nvSpPr>
        <xdr:cNvPr id="43" name="CuadroTexto 190">
          <a:extLst>
            <a:ext uri="{FF2B5EF4-FFF2-40B4-BE49-F238E27FC236}">
              <a16:creationId xmlns:a16="http://schemas.microsoft.com/office/drawing/2014/main" id="{E7C852B4-A7BB-8540-B0B5-4438B343DB73}"/>
            </a:ext>
          </a:extLst>
        </xdr:cNvPr>
        <xdr:cNvSpPr txBox="1"/>
      </xdr:nvSpPr>
      <xdr:spPr>
        <a:xfrm>
          <a:off x="3035300" y="795528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447</xdr:row>
      <xdr:rowOff>165100</xdr:rowOff>
    </xdr:from>
    <xdr:to>
      <xdr:col>2</xdr:col>
      <xdr:colOff>35655</xdr:colOff>
      <xdr:row>458</xdr:row>
      <xdr:rowOff>95550</xdr:rowOff>
    </xdr:to>
    <xdr:pic>
      <xdr:nvPicPr>
        <xdr:cNvPr id="44" name="Imagen 191">
          <a:extLst>
            <a:ext uri="{FF2B5EF4-FFF2-40B4-BE49-F238E27FC236}">
              <a16:creationId xmlns:a16="http://schemas.microsoft.com/office/drawing/2014/main" id="{07917B56-2663-104B-A170-D8BC6755EEA1}"/>
            </a:ext>
          </a:extLst>
        </xdr:cNvPr>
        <xdr:cNvPicPr>
          <a:picLocks noChangeAspect="1"/>
        </xdr:cNvPicPr>
      </xdr:nvPicPr>
      <xdr:blipFill rotWithShape="1">
        <a:blip xmlns:r="http://schemas.openxmlformats.org/officeDocument/2006/relationships" r:embed="rId39" cstate="print"/>
        <a:srcRect l="13682" t="7754" r="10035" b="7731"/>
        <a:stretch/>
      </xdr:blipFill>
      <xdr:spPr>
        <a:xfrm>
          <a:off x="1473199" y="80048100"/>
          <a:ext cx="3121756" cy="1886250"/>
        </a:xfrm>
        <a:prstGeom prst="rect">
          <a:avLst/>
        </a:prstGeom>
      </xdr:spPr>
    </xdr:pic>
    <xdr:clientData/>
  </xdr:twoCellAnchor>
  <xdr:twoCellAnchor>
    <xdr:from>
      <xdr:col>1</xdr:col>
      <xdr:colOff>152400</xdr:colOff>
      <xdr:row>451</xdr:row>
      <xdr:rowOff>139700</xdr:rowOff>
    </xdr:from>
    <xdr:to>
      <xdr:col>1</xdr:col>
      <xdr:colOff>368300</xdr:colOff>
      <xdr:row>458</xdr:row>
      <xdr:rowOff>25400</xdr:rowOff>
    </xdr:to>
    <xdr:sp macro="" textlink="">
      <xdr:nvSpPr>
        <xdr:cNvPr id="45" name="Flecha abajo 192">
          <a:extLst>
            <a:ext uri="{FF2B5EF4-FFF2-40B4-BE49-F238E27FC236}">
              <a16:creationId xmlns:a16="http://schemas.microsoft.com/office/drawing/2014/main" id="{4247EA1E-845B-814C-98BE-03BB1BF4C031}"/>
            </a:ext>
          </a:extLst>
        </xdr:cNvPr>
        <xdr:cNvSpPr/>
      </xdr:nvSpPr>
      <xdr:spPr>
        <a:xfrm rot="10800000" flipH="1">
          <a:off x="3390900" y="807339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448</xdr:row>
      <xdr:rowOff>25401</xdr:rowOff>
    </xdr:from>
    <xdr:to>
      <xdr:col>3</xdr:col>
      <xdr:colOff>5443</xdr:colOff>
      <xdr:row>463</xdr:row>
      <xdr:rowOff>107751</xdr:rowOff>
    </xdr:to>
    <xdr:pic>
      <xdr:nvPicPr>
        <xdr:cNvPr id="46" name="Imagen 193">
          <a:extLst>
            <a:ext uri="{FF2B5EF4-FFF2-40B4-BE49-F238E27FC236}">
              <a16:creationId xmlns:a16="http://schemas.microsoft.com/office/drawing/2014/main" id="{B6454A76-25A7-9140-B6E2-2A67F0940197}"/>
            </a:ext>
          </a:extLst>
        </xdr:cNvPr>
        <xdr:cNvPicPr>
          <a:picLocks noChangeAspect="1"/>
        </xdr:cNvPicPr>
      </xdr:nvPicPr>
      <xdr:blipFill rotWithShape="1">
        <a:blip xmlns:r="http://schemas.openxmlformats.org/officeDocument/2006/relationships" r:embed="rId40" cstate="print"/>
        <a:srcRect l="11765" t="5812" r="15360" b="7592"/>
        <a:stretch/>
      </xdr:blipFill>
      <xdr:spPr>
        <a:xfrm>
          <a:off x="7150100" y="80086201"/>
          <a:ext cx="4945743" cy="2749350"/>
        </a:xfrm>
        <a:prstGeom prst="rect">
          <a:avLst/>
        </a:prstGeom>
      </xdr:spPr>
    </xdr:pic>
    <xdr:clientData/>
  </xdr:twoCellAnchor>
  <xdr:twoCellAnchor editAs="oneCell">
    <xdr:from>
      <xdr:col>0</xdr:col>
      <xdr:colOff>986275</xdr:colOff>
      <xdr:row>106</xdr:row>
      <xdr:rowOff>81065</xdr:rowOff>
    </xdr:from>
    <xdr:to>
      <xdr:col>0</xdr:col>
      <xdr:colOff>2337340</xdr:colOff>
      <xdr:row>113</xdr:row>
      <xdr:rowOff>141391</xdr:rowOff>
    </xdr:to>
    <xdr:pic>
      <xdr:nvPicPr>
        <xdr:cNvPr id="47" name="Picture 4">
          <a:extLst>
            <a:ext uri="{FF2B5EF4-FFF2-40B4-BE49-F238E27FC236}">
              <a16:creationId xmlns:a16="http://schemas.microsoft.com/office/drawing/2014/main" id="{D2CD304C-1CEA-4D4D-83F5-4A2F76D50E0B}"/>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986275" y="19207265"/>
          <a:ext cx="1351065" cy="1304926"/>
        </a:xfrm>
        <a:prstGeom prst="rect">
          <a:avLst/>
        </a:prstGeom>
        <a:noFill/>
      </xdr:spPr>
    </xdr:pic>
    <xdr:clientData/>
  </xdr:twoCellAnchor>
  <xdr:twoCellAnchor editAs="oneCell">
    <xdr:from>
      <xdr:col>0</xdr:col>
      <xdr:colOff>1184671</xdr:colOff>
      <xdr:row>124</xdr:row>
      <xdr:rowOff>40582</xdr:rowOff>
    </xdr:from>
    <xdr:to>
      <xdr:col>0</xdr:col>
      <xdr:colOff>2377872</xdr:colOff>
      <xdr:row>132</xdr:row>
      <xdr:rowOff>360</xdr:rowOff>
    </xdr:to>
    <xdr:pic>
      <xdr:nvPicPr>
        <xdr:cNvPr id="48" name="Picture 6">
          <a:extLst>
            <a:ext uri="{FF2B5EF4-FFF2-40B4-BE49-F238E27FC236}">
              <a16:creationId xmlns:a16="http://schemas.microsoft.com/office/drawing/2014/main" id="{E58C0989-E544-E945-AB6C-9D945A5C0A42}"/>
            </a:ext>
          </a:extLst>
        </xdr:cNvPr>
        <xdr:cNvPicPr>
          <a:picLocks noChangeAspect="1" noChangeArrowheads="1"/>
        </xdr:cNvPicPr>
      </xdr:nvPicPr>
      <xdr:blipFill>
        <a:blip xmlns:r="http://schemas.openxmlformats.org/officeDocument/2006/relationships" r:embed="rId42" cstate="print"/>
        <a:srcRect/>
        <a:stretch>
          <a:fillRect/>
        </a:stretch>
      </xdr:blipFill>
      <xdr:spPr bwMode="auto">
        <a:xfrm>
          <a:off x="1184671" y="22367182"/>
          <a:ext cx="1193201" cy="1382178"/>
        </a:xfrm>
        <a:prstGeom prst="rect">
          <a:avLst/>
        </a:prstGeom>
        <a:noFill/>
      </xdr:spPr>
    </xdr:pic>
    <xdr:clientData/>
  </xdr:twoCellAnchor>
  <xdr:twoCellAnchor editAs="oneCell">
    <xdr:from>
      <xdr:col>0</xdr:col>
      <xdr:colOff>1080850</xdr:colOff>
      <xdr:row>142</xdr:row>
      <xdr:rowOff>94576</xdr:rowOff>
    </xdr:from>
    <xdr:to>
      <xdr:col>0</xdr:col>
      <xdr:colOff>2543150</xdr:colOff>
      <xdr:row>149</xdr:row>
      <xdr:rowOff>135107</xdr:rowOff>
    </xdr:to>
    <xdr:pic>
      <xdr:nvPicPr>
        <xdr:cNvPr id="49" name="Picture 2">
          <a:extLst>
            <a:ext uri="{FF2B5EF4-FFF2-40B4-BE49-F238E27FC236}">
              <a16:creationId xmlns:a16="http://schemas.microsoft.com/office/drawing/2014/main" id="{138284EB-E956-2846-B7F2-6DF3D3E612CE}"/>
            </a:ext>
          </a:extLst>
        </xdr:cNvPr>
        <xdr:cNvPicPr>
          <a:picLocks noChangeAspect="1" noChangeArrowheads="1"/>
        </xdr:cNvPicPr>
      </xdr:nvPicPr>
      <xdr:blipFill>
        <a:blip xmlns:r="http://schemas.openxmlformats.org/officeDocument/2006/relationships" r:embed="rId43" cstate="print"/>
        <a:srcRect/>
        <a:stretch>
          <a:fillRect/>
        </a:stretch>
      </xdr:blipFill>
      <xdr:spPr bwMode="auto">
        <a:xfrm>
          <a:off x="1080850" y="25621576"/>
          <a:ext cx="1462300" cy="1285131"/>
        </a:xfrm>
        <a:prstGeom prst="rect">
          <a:avLst/>
        </a:prstGeom>
        <a:noFill/>
      </xdr:spPr>
    </xdr:pic>
    <xdr:clientData/>
  </xdr:twoCellAnchor>
  <xdr:twoCellAnchor>
    <xdr:from>
      <xdr:col>0</xdr:col>
      <xdr:colOff>396240</xdr:colOff>
      <xdr:row>177</xdr:row>
      <xdr:rowOff>67734</xdr:rowOff>
    </xdr:from>
    <xdr:to>
      <xdr:col>2</xdr:col>
      <xdr:colOff>931334</xdr:colOff>
      <xdr:row>185</xdr:row>
      <xdr:rowOff>101601</xdr:rowOff>
    </xdr:to>
    <xdr:sp macro="" textlink="">
      <xdr:nvSpPr>
        <xdr:cNvPr id="50" name="CuadroTexto 206">
          <a:extLst>
            <a:ext uri="{FF2B5EF4-FFF2-40B4-BE49-F238E27FC236}">
              <a16:creationId xmlns:a16="http://schemas.microsoft.com/office/drawing/2014/main" id="{866B635C-5342-334F-92F9-99A3D9412AF6}"/>
            </a:ext>
          </a:extLst>
        </xdr:cNvPr>
        <xdr:cNvSpPr txBox="1"/>
      </xdr:nvSpPr>
      <xdr:spPr>
        <a:xfrm>
          <a:off x="396240" y="318177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159</xdr:row>
      <xdr:rowOff>69355</xdr:rowOff>
    </xdr:from>
    <xdr:to>
      <xdr:col>3</xdr:col>
      <xdr:colOff>633829</xdr:colOff>
      <xdr:row>161</xdr:row>
      <xdr:rowOff>82055</xdr:rowOff>
    </xdr:to>
    <xdr:sp macro="" textlink="">
      <xdr:nvSpPr>
        <xdr:cNvPr id="51" name="CuadroTexto 207">
          <a:extLst>
            <a:ext uri="{FF2B5EF4-FFF2-40B4-BE49-F238E27FC236}">
              <a16:creationId xmlns:a16="http://schemas.microsoft.com/office/drawing/2014/main" id="{B0309455-F938-2245-A7F6-D7EB484C1CA5}"/>
            </a:ext>
          </a:extLst>
        </xdr:cNvPr>
        <xdr:cNvSpPr txBox="1"/>
      </xdr:nvSpPr>
      <xdr:spPr>
        <a:xfrm>
          <a:off x="3163201" y="286189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editAs="oneCell">
    <xdr:from>
      <xdr:col>0</xdr:col>
      <xdr:colOff>905212</xdr:colOff>
      <xdr:row>162</xdr:row>
      <xdr:rowOff>27021</xdr:rowOff>
    </xdr:from>
    <xdr:to>
      <xdr:col>2</xdr:col>
      <xdr:colOff>237307</xdr:colOff>
      <xdr:row>177</xdr:row>
      <xdr:rowOff>36207</xdr:rowOff>
    </xdr:to>
    <xdr:pic>
      <xdr:nvPicPr>
        <xdr:cNvPr id="52" name="Imagen 209">
          <a:extLst>
            <a:ext uri="{FF2B5EF4-FFF2-40B4-BE49-F238E27FC236}">
              <a16:creationId xmlns:a16="http://schemas.microsoft.com/office/drawing/2014/main" id="{6C2D02D8-8F55-884D-8D15-1CAF1CC4FD19}"/>
            </a:ext>
          </a:extLst>
        </xdr:cNvPr>
        <xdr:cNvPicPr>
          <a:picLocks noChangeAspect="1"/>
        </xdr:cNvPicPr>
      </xdr:nvPicPr>
      <xdr:blipFill>
        <a:blip xmlns:r="http://schemas.openxmlformats.org/officeDocument/2006/relationships" r:embed="rId44" cstate="print"/>
        <a:stretch>
          <a:fillRect/>
        </a:stretch>
      </xdr:blipFill>
      <xdr:spPr>
        <a:xfrm>
          <a:off x="905212" y="29110021"/>
          <a:ext cx="3891395" cy="2676186"/>
        </a:xfrm>
        <a:prstGeom prst="rect">
          <a:avLst/>
        </a:prstGeom>
      </xdr:spPr>
    </xdr:pic>
    <xdr:clientData/>
  </xdr:twoCellAnchor>
  <xdr:twoCellAnchor editAs="oneCell">
    <xdr:from>
      <xdr:col>2</xdr:col>
      <xdr:colOff>6426201</xdr:colOff>
      <xdr:row>167</xdr:row>
      <xdr:rowOff>122405</xdr:rowOff>
    </xdr:from>
    <xdr:to>
      <xdr:col>4</xdr:col>
      <xdr:colOff>907992</xdr:colOff>
      <xdr:row>179</xdr:row>
      <xdr:rowOff>122407</xdr:rowOff>
    </xdr:to>
    <xdr:pic>
      <xdr:nvPicPr>
        <xdr:cNvPr id="53" name="Imagen 210">
          <a:extLst>
            <a:ext uri="{FF2B5EF4-FFF2-40B4-BE49-F238E27FC236}">
              <a16:creationId xmlns:a16="http://schemas.microsoft.com/office/drawing/2014/main" id="{DC628F4D-7029-9E42-8216-BD81ED80E01A}"/>
            </a:ext>
          </a:extLst>
        </xdr:cNvPr>
        <xdr:cNvPicPr>
          <a:picLocks noChangeAspect="1"/>
        </xdr:cNvPicPr>
      </xdr:nvPicPr>
      <xdr:blipFill>
        <a:blip xmlns:r="http://schemas.openxmlformats.org/officeDocument/2006/relationships" r:embed="rId45" cstate="print"/>
        <a:stretch>
          <a:fillRect/>
        </a:stretch>
      </xdr:blipFill>
      <xdr:spPr>
        <a:xfrm>
          <a:off x="10985501" y="30094405"/>
          <a:ext cx="3371791" cy="2133602"/>
        </a:xfrm>
        <a:prstGeom prst="rect">
          <a:avLst/>
        </a:prstGeom>
      </xdr:spPr>
    </xdr:pic>
    <xdr:clientData/>
  </xdr:twoCellAnchor>
  <xdr:twoCellAnchor>
    <xdr:from>
      <xdr:col>0</xdr:col>
      <xdr:colOff>3242553</xdr:colOff>
      <xdr:row>165</xdr:row>
      <xdr:rowOff>148617</xdr:rowOff>
    </xdr:from>
    <xdr:to>
      <xdr:col>2</xdr:col>
      <xdr:colOff>1688830</xdr:colOff>
      <xdr:row>176</xdr:row>
      <xdr:rowOff>67553</xdr:rowOff>
    </xdr:to>
    <xdr:cxnSp macro="">
      <xdr:nvCxnSpPr>
        <xdr:cNvPr id="54" name="Conector recto de flecha 213">
          <a:extLst>
            <a:ext uri="{FF2B5EF4-FFF2-40B4-BE49-F238E27FC236}">
              <a16:creationId xmlns:a16="http://schemas.microsoft.com/office/drawing/2014/main" id="{57445BBD-C0BC-E64B-85D1-D4AF5F923353}"/>
            </a:ext>
          </a:extLst>
        </xdr:cNvPr>
        <xdr:cNvCxnSpPr/>
      </xdr:nvCxnSpPr>
      <xdr:spPr>
        <a:xfrm flipH="1" flipV="1">
          <a:off x="3242553" y="297650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1970391</xdr:colOff>
      <xdr:row>168</xdr:row>
      <xdr:rowOff>23237</xdr:rowOff>
    </xdr:from>
    <xdr:to>
      <xdr:col>2</xdr:col>
      <xdr:colOff>6166823</xdr:colOff>
      <xdr:row>179</xdr:row>
      <xdr:rowOff>64579</xdr:rowOff>
    </xdr:to>
    <xdr:pic>
      <xdr:nvPicPr>
        <xdr:cNvPr id="55" name="Imagen 214">
          <a:extLst>
            <a:ext uri="{FF2B5EF4-FFF2-40B4-BE49-F238E27FC236}">
              <a16:creationId xmlns:a16="http://schemas.microsoft.com/office/drawing/2014/main" id="{4CF91AF9-5F0C-DF43-AC69-191101C9EE86}"/>
            </a:ext>
          </a:extLst>
        </xdr:cNvPr>
        <xdr:cNvPicPr>
          <a:picLocks noChangeAspect="1"/>
        </xdr:cNvPicPr>
      </xdr:nvPicPr>
      <xdr:blipFill>
        <a:blip xmlns:r="http://schemas.openxmlformats.org/officeDocument/2006/relationships" r:embed="rId46" cstate="print"/>
        <a:stretch>
          <a:fillRect/>
        </a:stretch>
      </xdr:blipFill>
      <xdr:spPr>
        <a:xfrm>
          <a:off x="6529691" y="30173037"/>
          <a:ext cx="4196432" cy="1997142"/>
        </a:xfrm>
        <a:prstGeom prst="rect">
          <a:avLst/>
        </a:prstGeom>
      </xdr:spPr>
    </xdr:pic>
    <xdr:clientData/>
  </xdr:twoCellAnchor>
  <xdr:twoCellAnchor editAs="oneCell">
    <xdr:from>
      <xdr:col>0</xdr:col>
      <xdr:colOff>945744</xdr:colOff>
      <xdr:row>68</xdr:row>
      <xdr:rowOff>121596</xdr:rowOff>
    </xdr:from>
    <xdr:to>
      <xdr:col>0</xdr:col>
      <xdr:colOff>2567020</xdr:colOff>
      <xdr:row>76</xdr:row>
      <xdr:rowOff>27514</xdr:rowOff>
    </xdr:to>
    <xdr:pic>
      <xdr:nvPicPr>
        <xdr:cNvPr id="56" name="Imagen 215">
          <a:extLst>
            <a:ext uri="{FF2B5EF4-FFF2-40B4-BE49-F238E27FC236}">
              <a16:creationId xmlns:a16="http://schemas.microsoft.com/office/drawing/2014/main" id="{B62BE442-2FA9-274C-96B8-EFD88FD56DE8}"/>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5744" y="12465996"/>
          <a:ext cx="1621276" cy="1328318"/>
        </a:xfrm>
        <a:prstGeom prst="rect">
          <a:avLst/>
        </a:prstGeom>
      </xdr:spPr>
    </xdr:pic>
    <xdr:clientData/>
  </xdr:twoCellAnchor>
  <xdr:oneCellAnchor>
    <xdr:from>
      <xdr:col>0</xdr:col>
      <xdr:colOff>751632</xdr:colOff>
      <xdr:row>306</xdr:row>
      <xdr:rowOff>51836</xdr:rowOff>
    </xdr:from>
    <xdr:ext cx="1980492" cy="1405108"/>
    <xdr:pic>
      <xdr:nvPicPr>
        <xdr:cNvPr id="57" name="Imagen 216">
          <a:extLst>
            <a:ext uri="{FF2B5EF4-FFF2-40B4-BE49-F238E27FC236}">
              <a16:creationId xmlns:a16="http://schemas.microsoft.com/office/drawing/2014/main" id="{A767B743-7BDD-0343-BE17-1F6664E863AF}"/>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751632" y="54801536"/>
          <a:ext cx="1980492" cy="1405108"/>
        </a:xfrm>
        <a:prstGeom prst="rect">
          <a:avLst/>
        </a:prstGeom>
      </xdr:spPr>
    </xdr:pic>
    <xdr:clientData/>
  </xdr:oneCellAnchor>
  <xdr:twoCellAnchor editAs="oneCell">
    <xdr:from>
      <xdr:col>0</xdr:col>
      <xdr:colOff>770106</xdr:colOff>
      <xdr:row>278</xdr:row>
      <xdr:rowOff>94576</xdr:rowOff>
    </xdr:from>
    <xdr:to>
      <xdr:col>0</xdr:col>
      <xdr:colOff>2431914</xdr:colOff>
      <xdr:row>286</xdr:row>
      <xdr:rowOff>118220</xdr:rowOff>
    </xdr:to>
    <xdr:pic>
      <xdr:nvPicPr>
        <xdr:cNvPr id="58" name="Picture 8">
          <a:extLst>
            <a:ext uri="{FF2B5EF4-FFF2-40B4-BE49-F238E27FC236}">
              <a16:creationId xmlns:a16="http://schemas.microsoft.com/office/drawing/2014/main" id="{74442DC1-5EDE-774F-B6F4-172B6BC65208}"/>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770106" y="49865876"/>
          <a:ext cx="1661808" cy="1446044"/>
        </a:xfrm>
        <a:prstGeom prst="rect">
          <a:avLst/>
        </a:prstGeom>
        <a:noFill/>
      </xdr:spPr>
    </xdr:pic>
    <xdr:clientData/>
  </xdr:twoCellAnchor>
  <xdr:twoCellAnchor editAs="oneCell">
    <xdr:from>
      <xdr:col>0</xdr:col>
      <xdr:colOff>932234</xdr:colOff>
      <xdr:row>270</xdr:row>
      <xdr:rowOff>121596</xdr:rowOff>
    </xdr:from>
    <xdr:to>
      <xdr:col>0</xdr:col>
      <xdr:colOff>2242766</xdr:colOff>
      <xdr:row>278</xdr:row>
      <xdr:rowOff>54041</xdr:rowOff>
    </xdr:to>
    <xdr:pic>
      <xdr:nvPicPr>
        <xdr:cNvPr id="59" name="Picture 8">
          <a:extLst>
            <a:ext uri="{FF2B5EF4-FFF2-40B4-BE49-F238E27FC236}">
              <a16:creationId xmlns:a16="http://schemas.microsoft.com/office/drawing/2014/main" id="{6BD36AE6-621E-F04A-9E12-983106F6778A}"/>
            </a:ext>
          </a:extLst>
        </xdr:cNvPr>
        <xdr:cNvPicPr>
          <a:picLocks noChangeAspect="1" noChangeArrowheads="1"/>
        </xdr:cNvPicPr>
      </xdr:nvPicPr>
      <xdr:blipFill>
        <a:blip xmlns:r="http://schemas.openxmlformats.org/officeDocument/2006/relationships" r:embed="rId49" cstate="print"/>
        <a:srcRect/>
        <a:stretch>
          <a:fillRect/>
        </a:stretch>
      </xdr:blipFill>
      <xdr:spPr bwMode="auto">
        <a:xfrm>
          <a:off x="932234" y="48470496"/>
          <a:ext cx="1310532" cy="1354845"/>
        </a:xfrm>
        <a:prstGeom prst="rect">
          <a:avLst/>
        </a:prstGeom>
        <a:noFill/>
      </xdr:spPr>
    </xdr:pic>
    <xdr:clientData/>
  </xdr:twoCellAnchor>
  <xdr:twoCellAnchor editAs="oneCell">
    <xdr:from>
      <xdr:col>0</xdr:col>
      <xdr:colOff>824149</xdr:colOff>
      <xdr:row>296</xdr:row>
      <xdr:rowOff>40532</xdr:rowOff>
    </xdr:from>
    <xdr:to>
      <xdr:col>0</xdr:col>
      <xdr:colOff>2445425</xdr:colOff>
      <xdr:row>304</xdr:row>
      <xdr:rowOff>159425</xdr:rowOff>
    </xdr:to>
    <xdr:pic>
      <xdr:nvPicPr>
        <xdr:cNvPr id="60" name="Picture 10">
          <a:extLst>
            <a:ext uri="{FF2B5EF4-FFF2-40B4-BE49-F238E27FC236}">
              <a16:creationId xmlns:a16="http://schemas.microsoft.com/office/drawing/2014/main" id="{1B2BACEE-2613-2C47-9458-043908954506}"/>
            </a:ext>
          </a:extLst>
        </xdr:cNvPr>
        <xdr:cNvPicPr>
          <a:picLocks noChangeAspect="1" noChangeArrowheads="1"/>
        </xdr:cNvPicPr>
      </xdr:nvPicPr>
      <xdr:blipFill>
        <a:blip xmlns:r="http://schemas.openxmlformats.org/officeDocument/2006/relationships" r:embed="rId50" cstate="print"/>
        <a:srcRect/>
        <a:stretch>
          <a:fillRect/>
        </a:stretch>
      </xdr:blipFill>
      <xdr:spPr bwMode="auto">
        <a:xfrm>
          <a:off x="824149" y="53012232"/>
          <a:ext cx="1621276" cy="1541293"/>
        </a:xfrm>
        <a:prstGeom prst="rect">
          <a:avLst/>
        </a:prstGeom>
        <a:noFill/>
      </xdr:spPr>
    </xdr:pic>
    <xdr:clientData/>
  </xdr:twoCellAnchor>
  <xdr:twoCellAnchor editAs="oneCell">
    <xdr:from>
      <xdr:col>0</xdr:col>
      <xdr:colOff>959254</xdr:colOff>
      <xdr:row>288</xdr:row>
      <xdr:rowOff>119703</xdr:rowOff>
    </xdr:from>
    <xdr:to>
      <xdr:col>0</xdr:col>
      <xdr:colOff>2323829</xdr:colOff>
      <xdr:row>296</xdr:row>
      <xdr:rowOff>1698</xdr:rowOff>
    </xdr:to>
    <xdr:pic>
      <xdr:nvPicPr>
        <xdr:cNvPr id="61" name="Picture 10">
          <a:extLst>
            <a:ext uri="{FF2B5EF4-FFF2-40B4-BE49-F238E27FC236}">
              <a16:creationId xmlns:a16="http://schemas.microsoft.com/office/drawing/2014/main" id="{DB693137-2A9B-8D48-9480-FB9E4FE62780}"/>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959254" y="51669003"/>
          <a:ext cx="1364575" cy="1304395"/>
        </a:xfrm>
        <a:prstGeom prst="rect">
          <a:avLst/>
        </a:prstGeom>
        <a:noFill/>
      </xdr:spPr>
    </xdr:pic>
    <xdr:clientData/>
  </xdr:twoCellAnchor>
  <xdr:oneCellAnchor>
    <xdr:from>
      <xdr:col>0</xdr:col>
      <xdr:colOff>786946</xdr:colOff>
      <xdr:row>316</xdr:row>
      <xdr:rowOff>77380</xdr:rowOff>
    </xdr:from>
    <xdr:ext cx="1745753" cy="1503365"/>
    <xdr:pic>
      <xdr:nvPicPr>
        <xdr:cNvPr id="62" name="Imagen 221">
          <a:extLst>
            <a:ext uri="{FF2B5EF4-FFF2-40B4-BE49-F238E27FC236}">
              <a16:creationId xmlns:a16="http://schemas.microsoft.com/office/drawing/2014/main" id="{2D95DA51-E306-454C-920F-1CF0B824B8AB}"/>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786946" y="56605080"/>
          <a:ext cx="1745753" cy="1503365"/>
        </a:xfrm>
        <a:prstGeom prst="rect">
          <a:avLst/>
        </a:prstGeom>
      </xdr:spPr>
    </xdr:pic>
    <xdr:clientData/>
  </xdr:oneCellAnchor>
  <xdr:oneCellAnchor>
    <xdr:from>
      <xdr:col>0</xdr:col>
      <xdr:colOff>816488</xdr:colOff>
      <xdr:row>412</xdr:row>
      <xdr:rowOff>8242</xdr:rowOff>
    </xdr:from>
    <xdr:ext cx="1927859" cy="218705"/>
    <xdr:pic>
      <xdr:nvPicPr>
        <xdr:cNvPr id="63" name="Imagen 222">
          <a:extLst>
            <a:ext uri="{FF2B5EF4-FFF2-40B4-BE49-F238E27FC236}">
              <a16:creationId xmlns:a16="http://schemas.microsoft.com/office/drawing/2014/main" id="{188CAEA9-A6B5-F642-88AD-53FEB2E75407}"/>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816488" y="73642842"/>
          <a:ext cx="1927859" cy="218705"/>
        </a:xfrm>
        <a:prstGeom prst="rect">
          <a:avLst/>
        </a:prstGeom>
      </xdr:spPr>
    </xdr:pic>
    <xdr:clientData/>
  </xdr:oneCellAnchor>
  <xdr:twoCellAnchor editAs="oneCell">
    <xdr:from>
      <xdr:col>0</xdr:col>
      <xdr:colOff>851170</xdr:colOff>
      <xdr:row>114</xdr:row>
      <xdr:rowOff>162127</xdr:rowOff>
    </xdr:from>
    <xdr:to>
      <xdr:col>0</xdr:col>
      <xdr:colOff>2323025</xdr:colOff>
      <xdr:row>122</xdr:row>
      <xdr:rowOff>162127</xdr:rowOff>
    </xdr:to>
    <xdr:pic>
      <xdr:nvPicPr>
        <xdr:cNvPr id="64" name="Picture 4">
          <a:extLst>
            <a:ext uri="{FF2B5EF4-FFF2-40B4-BE49-F238E27FC236}">
              <a16:creationId xmlns:a16="http://schemas.microsoft.com/office/drawing/2014/main" id="{7C1A2F3C-8A1B-764F-89DB-03D7A917EF45}"/>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851170" y="20710727"/>
          <a:ext cx="1471855" cy="1422400"/>
        </a:xfrm>
        <a:prstGeom prst="rect">
          <a:avLst/>
        </a:prstGeom>
        <a:noFill/>
      </xdr:spPr>
    </xdr:pic>
    <xdr:clientData/>
  </xdr:twoCellAnchor>
  <xdr:twoCellAnchor editAs="oneCell">
    <xdr:from>
      <xdr:col>0</xdr:col>
      <xdr:colOff>1080851</xdr:colOff>
      <xdr:row>132</xdr:row>
      <xdr:rowOff>148618</xdr:rowOff>
    </xdr:from>
    <xdr:to>
      <xdr:col>0</xdr:col>
      <xdr:colOff>2499468</xdr:colOff>
      <xdr:row>140</xdr:row>
      <xdr:rowOff>129939</xdr:rowOff>
    </xdr:to>
    <xdr:pic>
      <xdr:nvPicPr>
        <xdr:cNvPr id="65" name="Picture 6">
          <a:extLst>
            <a:ext uri="{FF2B5EF4-FFF2-40B4-BE49-F238E27FC236}">
              <a16:creationId xmlns:a16="http://schemas.microsoft.com/office/drawing/2014/main" id="{E769D953-03D6-5F4D-BCFA-0F0807D9AC83}"/>
            </a:ext>
          </a:extLst>
        </xdr:cNvPr>
        <xdr:cNvPicPr>
          <a:picLocks noChangeAspect="1" noChangeArrowheads="1"/>
        </xdr:cNvPicPr>
      </xdr:nvPicPr>
      <xdr:blipFill>
        <a:blip xmlns:r="http://schemas.openxmlformats.org/officeDocument/2006/relationships" r:embed="rId54" cstate="print"/>
        <a:srcRect/>
        <a:stretch>
          <a:fillRect/>
        </a:stretch>
      </xdr:blipFill>
      <xdr:spPr bwMode="auto">
        <a:xfrm>
          <a:off x="1080851" y="23897618"/>
          <a:ext cx="1418617" cy="1403721"/>
        </a:xfrm>
        <a:prstGeom prst="rect">
          <a:avLst/>
        </a:prstGeom>
        <a:noFill/>
      </xdr:spPr>
    </xdr:pic>
    <xdr:clientData/>
  </xdr:twoCellAnchor>
  <xdr:twoCellAnchor editAs="oneCell">
    <xdr:from>
      <xdr:col>0</xdr:col>
      <xdr:colOff>1013296</xdr:colOff>
      <xdr:row>150</xdr:row>
      <xdr:rowOff>162128</xdr:rowOff>
    </xdr:from>
    <xdr:to>
      <xdr:col>0</xdr:col>
      <xdr:colOff>2584493</xdr:colOff>
      <xdr:row>158</xdr:row>
      <xdr:rowOff>121597</xdr:rowOff>
    </xdr:to>
    <xdr:pic>
      <xdr:nvPicPr>
        <xdr:cNvPr id="66" name="Picture 2">
          <a:extLst>
            <a:ext uri="{FF2B5EF4-FFF2-40B4-BE49-F238E27FC236}">
              <a16:creationId xmlns:a16="http://schemas.microsoft.com/office/drawing/2014/main" id="{1ED94896-1F09-3E47-9350-17AEC2AF0EB4}"/>
            </a:ext>
          </a:extLst>
        </xdr:cNvPr>
        <xdr:cNvPicPr>
          <a:picLocks noChangeAspect="1" noChangeArrowheads="1"/>
        </xdr:cNvPicPr>
      </xdr:nvPicPr>
      <xdr:blipFill>
        <a:blip xmlns:r="http://schemas.openxmlformats.org/officeDocument/2006/relationships" r:embed="rId55" cstate="print"/>
        <a:srcRect/>
        <a:stretch>
          <a:fillRect/>
        </a:stretch>
      </xdr:blipFill>
      <xdr:spPr bwMode="auto">
        <a:xfrm>
          <a:off x="1013296" y="27111528"/>
          <a:ext cx="1571197" cy="1381869"/>
        </a:xfrm>
        <a:prstGeom prst="rect">
          <a:avLst/>
        </a:prstGeom>
        <a:noFill/>
      </xdr:spPr>
    </xdr:pic>
    <xdr:clientData/>
  </xdr:twoCellAnchor>
  <xdr:twoCellAnchor>
    <xdr:from>
      <xdr:col>0</xdr:col>
      <xdr:colOff>396240</xdr:colOff>
      <xdr:row>401</xdr:row>
      <xdr:rowOff>67734</xdr:rowOff>
    </xdr:from>
    <xdr:to>
      <xdr:col>2</xdr:col>
      <xdr:colOff>931334</xdr:colOff>
      <xdr:row>409</xdr:row>
      <xdr:rowOff>101601</xdr:rowOff>
    </xdr:to>
    <xdr:sp macro="" textlink="">
      <xdr:nvSpPr>
        <xdr:cNvPr id="67" name="CuadroTexto 226">
          <a:extLst>
            <a:ext uri="{FF2B5EF4-FFF2-40B4-BE49-F238E27FC236}">
              <a16:creationId xmlns:a16="http://schemas.microsoft.com/office/drawing/2014/main" id="{F3B89FC7-BC9F-174B-AB60-B2D446180D41}"/>
            </a:ext>
          </a:extLst>
        </xdr:cNvPr>
        <xdr:cNvSpPr txBox="1"/>
      </xdr:nvSpPr>
      <xdr:spPr>
        <a:xfrm>
          <a:off x="396240" y="717338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383</xdr:row>
      <xdr:rowOff>69355</xdr:rowOff>
    </xdr:from>
    <xdr:to>
      <xdr:col>3</xdr:col>
      <xdr:colOff>633829</xdr:colOff>
      <xdr:row>385</xdr:row>
      <xdr:rowOff>82055</xdr:rowOff>
    </xdr:to>
    <xdr:sp macro="" textlink="">
      <xdr:nvSpPr>
        <xdr:cNvPr id="68" name="CuadroTexto 227">
          <a:extLst>
            <a:ext uri="{FF2B5EF4-FFF2-40B4-BE49-F238E27FC236}">
              <a16:creationId xmlns:a16="http://schemas.microsoft.com/office/drawing/2014/main" id="{49398E05-4DC2-6444-8562-0160C5A53DD9}"/>
            </a:ext>
          </a:extLst>
        </xdr:cNvPr>
        <xdr:cNvSpPr txBox="1"/>
      </xdr:nvSpPr>
      <xdr:spPr>
        <a:xfrm>
          <a:off x="3163201" y="685350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a:t>
          </a:r>
          <a:endParaRPr lang="es-ES_tradnl" sz="1100"/>
        </a:p>
      </xdr:txBody>
    </xdr:sp>
    <xdr:clientData/>
  </xdr:twoCellAnchor>
  <xdr:twoCellAnchor>
    <xdr:from>
      <xdr:col>2</xdr:col>
      <xdr:colOff>1661807</xdr:colOff>
      <xdr:row>386</xdr:row>
      <xdr:rowOff>101580</xdr:rowOff>
    </xdr:from>
    <xdr:to>
      <xdr:col>2</xdr:col>
      <xdr:colOff>6404042</xdr:colOff>
      <xdr:row>395</xdr:row>
      <xdr:rowOff>152964</xdr:rowOff>
    </xdr:to>
    <xdr:sp macro="" textlink="">
      <xdr:nvSpPr>
        <xdr:cNvPr id="69" name="CuadroTexto 228">
          <a:extLst>
            <a:ext uri="{FF2B5EF4-FFF2-40B4-BE49-F238E27FC236}">
              <a16:creationId xmlns:a16="http://schemas.microsoft.com/office/drawing/2014/main" id="{0A7A5659-53D0-E449-8C2A-BB8042E9ED73}"/>
            </a:ext>
          </a:extLst>
        </xdr:cNvPr>
        <xdr:cNvSpPr txBox="1"/>
      </xdr:nvSpPr>
      <xdr:spPr>
        <a:xfrm>
          <a:off x="6221107" y="691006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a:t>
          </a:r>
          <a:r>
            <a:rPr lang="es-ES_tradnl" sz="1100" baseline="0">
              <a:latin typeface="Century Gothic" charset="0"/>
              <a:ea typeface="Century Gothic" charset="0"/>
              <a:cs typeface="Century Gothic" charset="0"/>
            </a:rPr>
            <a:t>.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386</xdr:row>
      <xdr:rowOff>27021</xdr:rowOff>
    </xdr:from>
    <xdr:ext cx="3844322" cy="2630746"/>
    <xdr:pic>
      <xdr:nvPicPr>
        <xdr:cNvPr id="70" name="Imagen 229">
          <a:extLst>
            <a:ext uri="{FF2B5EF4-FFF2-40B4-BE49-F238E27FC236}">
              <a16:creationId xmlns:a16="http://schemas.microsoft.com/office/drawing/2014/main" id="{55D7502C-9386-C644-AED5-C740F36316FE}"/>
            </a:ext>
          </a:extLst>
        </xdr:cNvPr>
        <xdr:cNvPicPr>
          <a:picLocks noChangeAspect="1"/>
        </xdr:cNvPicPr>
      </xdr:nvPicPr>
      <xdr:blipFill>
        <a:blip xmlns:r="http://schemas.openxmlformats.org/officeDocument/2006/relationships" r:embed="rId44" cstate="print"/>
        <a:stretch>
          <a:fillRect/>
        </a:stretch>
      </xdr:blipFill>
      <xdr:spPr>
        <a:xfrm>
          <a:off x="905212" y="69026121"/>
          <a:ext cx="3844322" cy="2630746"/>
        </a:xfrm>
        <a:prstGeom prst="rect">
          <a:avLst/>
        </a:prstGeom>
      </xdr:spPr>
    </xdr:pic>
    <xdr:clientData/>
  </xdr:oneCellAnchor>
  <xdr:oneCellAnchor>
    <xdr:from>
      <xdr:col>2</xdr:col>
      <xdr:colOff>2276476</xdr:colOff>
      <xdr:row>395</xdr:row>
      <xdr:rowOff>166855</xdr:rowOff>
    </xdr:from>
    <xdr:ext cx="3353926" cy="2097249"/>
    <xdr:pic>
      <xdr:nvPicPr>
        <xdr:cNvPr id="71" name="Imagen 230">
          <a:extLst>
            <a:ext uri="{FF2B5EF4-FFF2-40B4-BE49-F238E27FC236}">
              <a16:creationId xmlns:a16="http://schemas.microsoft.com/office/drawing/2014/main" id="{DA623DA3-3750-1D46-B94A-F1E0C412322A}"/>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45" cstate="print"/>
        <a:stretch>
          <a:fillRect/>
        </a:stretch>
      </xdr:blipFill>
      <xdr:spPr>
        <a:xfrm>
          <a:off x="6835776" y="70766155"/>
          <a:ext cx="3353926" cy="2097249"/>
        </a:xfrm>
        <a:prstGeom prst="rect">
          <a:avLst/>
        </a:prstGeom>
      </xdr:spPr>
    </xdr:pic>
    <xdr:clientData/>
  </xdr:oneCellAnchor>
  <xdr:twoCellAnchor>
    <xdr:from>
      <xdr:col>0</xdr:col>
      <xdr:colOff>3242553</xdr:colOff>
      <xdr:row>389</xdr:row>
      <xdr:rowOff>148617</xdr:rowOff>
    </xdr:from>
    <xdr:to>
      <xdr:col>2</xdr:col>
      <xdr:colOff>1688830</xdr:colOff>
      <xdr:row>400</xdr:row>
      <xdr:rowOff>67553</xdr:rowOff>
    </xdr:to>
    <xdr:cxnSp macro="">
      <xdr:nvCxnSpPr>
        <xdr:cNvPr id="72" name="Conector recto de flecha 233">
          <a:extLst>
            <a:ext uri="{FF2B5EF4-FFF2-40B4-BE49-F238E27FC236}">
              <a16:creationId xmlns:a16="http://schemas.microsoft.com/office/drawing/2014/main" id="{A0C7BB86-93DA-E446-9522-E7FE9AF2F707}"/>
            </a:ext>
          </a:extLst>
        </xdr:cNvPr>
        <xdr:cNvCxnSpPr/>
      </xdr:nvCxnSpPr>
      <xdr:spPr>
        <a:xfrm flipH="1" flipV="1">
          <a:off x="3242553" y="696811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5907391</xdr:colOff>
      <xdr:row>396</xdr:row>
      <xdr:rowOff>137537</xdr:rowOff>
    </xdr:from>
    <xdr:ext cx="4264292" cy="1960791"/>
    <xdr:pic>
      <xdr:nvPicPr>
        <xdr:cNvPr id="73" name="Imagen 234">
          <a:extLst>
            <a:ext uri="{FF2B5EF4-FFF2-40B4-BE49-F238E27FC236}">
              <a16:creationId xmlns:a16="http://schemas.microsoft.com/office/drawing/2014/main" id="{DE677AB5-6EC9-7742-9C0B-D688C2E22C46}"/>
            </a:ext>
          </a:extLst>
        </xdr:cNvPr>
        <xdr:cNvPicPr>
          <a:picLocks noChangeAspect="1"/>
        </xdr:cNvPicPr>
      </xdr:nvPicPr>
      <xdr:blipFill>
        <a:blip xmlns:r="http://schemas.openxmlformats.org/officeDocument/2006/relationships" r:embed="rId46" cstate="print"/>
        <a:stretch>
          <a:fillRect/>
        </a:stretch>
      </xdr:blipFill>
      <xdr:spPr>
        <a:xfrm>
          <a:off x="10466691" y="70914637"/>
          <a:ext cx="4264292" cy="1960791"/>
        </a:xfrm>
        <a:prstGeom prst="rect">
          <a:avLst/>
        </a:prstGeom>
      </xdr:spPr>
    </xdr:pic>
    <xdr:clientData/>
  </xdr:oneCellAnchor>
  <xdr:twoCellAnchor editAs="oneCell">
    <xdr:from>
      <xdr:col>0</xdr:col>
      <xdr:colOff>830352</xdr:colOff>
      <xdr:row>348</xdr:row>
      <xdr:rowOff>63519</xdr:rowOff>
    </xdr:from>
    <xdr:to>
      <xdr:col>0</xdr:col>
      <xdr:colOff>1957432</xdr:colOff>
      <xdr:row>356</xdr:row>
      <xdr:rowOff>106572</xdr:rowOff>
    </xdr:to>
    <xdr:pic>
      <xdr:nvPicPr>
        <xdr:cNvPr id="74" name="Picture 12">
          <a:extLst>
            <a:ext uri="{FF2B5EF4-FFF2-40B4-BE49-F238E27FC236}">
              <a16:creationId xmlns:a16="http://schemas.microsoft.com/office/drawing/2014/main" id="{7C59BFA4-6CDE-A445-BF5C-271D91A0500C}"/>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30352" y="62306219"/>
          <a:ext cx="1127080" cy="1465453"/>
        </a:xfrm>
        <a:prstGeom prst="rect">
          <a:avLst/>
        </a:prstGeom>
        <a:noFill/>
      </xdr:spPr>
    </xdr:pic>
    <xdr:clientData/>
  </xdr:twoCellAnchor>
  <xdr:twoCellAnchor editAs="oneCell">
    <xdr:from>
      <xdr:col>0</xdr:col>
      <xdr:colOff>943761</xdr:colOff>
      <xdr:row>338</xdr:row>
      <xdr:rowOff>19914</xdr:rowOff>
    </xdr:from>
    <xdr:to>
      <xdr:col>0</xdr:col>
      <xdr:colOff>2353578</xdr:colOff>
      <xdr:row>346</xdr:row>
      <xdr:rowOff>59074</xdr:rowOff>
    </xdr:to>
    <xdr:pic>
      <xdr:nvPicPr>
        <xdr:cNvPr id="75" name="Picture 14">
          <a:extLst>
            <a:ext uri="{FF2B5EF4-FFF2-40B4-BE49-F238E27FC236}">
              <a16:creationId xmlns:a16="http://schemas.microsoft.com/office/drawing/2014/main" id="{DB51BC8C-B6B0-B744-8195-9A7C96354203}"/>
            </a:ext>
          </a:extLst>
        </xdr:cNvPr>
        <xdr:cNvPicPr>
          <a:picLocks noChangeAspect="1" noChangeArrowheads="1"/>
        </xdr:cNvPicPr>
      </xdr:nvPicPr>
      <xdr:blipFill>
        <a:blip xmlns:r="http://schemas.openxmlformats.org/officeDocument/2006/relationships" r:embed="rId57" cstate="print"/>
        <a:srcRect/>
        <a:stretch>
          <a:fillRect/>
        </a:stretch>
      </xdr:blipFill>
      <xdr:spPr bwMode="auto">
        <a:xfrm>
          <a:off x="943761" y="60484614"/>
          <a:ext cx="1409817" cy="1461560"/>
        </a:xfrm>
        <a:prstGeom prst="rect">
          <a:avLst/>
        </a:prstGeom>
        <a:noFill/>
      </xdr:spPr>
    </xdr:pic>
    <xdr:clientData/>
  </xdr:twoCellAnchor>
  <xdr:twoCellAnchor editAs="oneCell">
    <xdr:from>
      <xdr:col>0</xdr:col>
      <xdr:colOff>1113189</xdr:colOff>
      <xdr:row>366</xdr:row>
      <xdr:rowOff>76053</xdr:rowOff>
    </xdr:from>
    <xdr:to>
      <xdr:col>0</xdr:col>
      <xdr:colOff>2244619</xdr:colOff>
      <xdr:row>374</xdr:row>
      <xdr:rowOff>104862</xdr:rowOff>
    </xdr:to>
    <xdr:pic>
      <xdr:nvPicPr>
        <xdr:cNvPr id="76" name="Picture 16">
          <a:extLst>
            <a:ext uri="{FF2B5EF4-FFF2-40B4-BE49-F238E27FC236}">
              <a16:creationId xmlns:a16="http://schemas.microsoft.com/office/drawing/2014/main" id="{D04B8B98-CEFF-774D-A008-FF5CF842B240}"/>
            </a:ext>
          </a:extLst>
        </xdr:cNvPr>
        <xdr:cNvPicPr>
          <a:picLocks noChangeAspect="1" noChangeArrowheads="1"/>
        </xdr:cNvPicPr>
      </xdr:nvPicPr>
      <xdr:blipFill>
        <a:blip xmlns:r="http://schemas.openxmlformats.org/officeDocument/2006/relationships" r:embed="rId58" cstate="print"/>
        <a:srcRect/>
        <a:stretch>
          <a:fillRect/>
        </a:stretch>
      </xdr:blipFill>
      <xdr:spPr bwMode="auto">
        <a:xfrm>
          <a:off x="1113189" y="65519153"/>
          <a:ext cx="1131430" cy="1451209"/>
        </a:xfrm>
        <a:prstGeom prst="rect">
          <a:avLst/>
        </a:prstGeom>
        <a:noFill/>
      </xdr:spPr>
    </xdr:pic>
    <xdr:clientData/>
  </xdr:twoCellAnchor>
  <xdr:twoCellAnchor editAs="oneCell">
    <xdr:from>
      <xdr:col>0</xdr:col>
      <xdr:colOff>1025320</xdr:colOff>
      <xdr:row>373</xdr:row>
      <xdr:rowOff>139817</xdr:rowOff>
    </xdr:from>
    <xdr:to>
      <xdr:col>0</xdr:col>
      <xdr:colOff>2225411</xdr:colOff>
      <xdr:row>382</xdr:row>
      <xdr:rowOff>80453</xdr:rowOff>
    </xdr:to>
    <xdr:pic>
      <xdr:nvPicPr>
        <xdr:cNvPr id="77" name="Picture 16">
          <a:extLst>
            <a:ext uri="{FF2B5EF4-FFF2-40B4-BE49-F238E27FC236}">
              <a16:creationId xmlns:a16="http://schemas.microsoft.com/office/drawing/2014/main" id="{8265225F-E729-934E-994F-64EA5A61CA54}"/>
            </a:ext>
          </a:extLst>
        </xdr:cNvPr>
        <xdr:cNvPicPr>
          <a:picLocks noChangeAspect="1" noChangeArrowheads="1"/>
        </xdr:cNvPicPr>
      </xdr:nvPicPr>
      <xdr:blipFill>
        <a:blip xmlns:r="http://schemas.openxmlformats.org/officeDocument/2006/relationships" r:embed="rId59" cstate="print"/>
        <a:srcRect/>
        <a:stretch>
          <a:fillRect/>
        </a:stretch>
      </xdr:blipFill>
      <xdr:spPr bwMode="auto">
        <a:xfrm>
          <a:off x="1025320" y="66827517"/>
          <a:ext cx="1200091" cy="1540836"/>
        </a:xfrm>
        <a:prstGeom prst="rect">
          <a:avLst/>
        </a:prstGeom>
        <a:noFill/>
      </xdr:spPr>
    </xdr:pic>
    <xdr:clientData/>
  </xdr:twoCellAnchor>
  <xdr:twoCellAnchor editAs="oneCell">
    <xdr:from>
      <xdr:col>0</xdr:col>
      <xdr:colOff>850551</xdr:colOff>
      <xdr:row>356</xdr:row>
      <xdr:rowOff>104862</xdr:rowOff>
    </xdr:from>
    <xdr:to>
      <xdr:col>0</xdr:col>
      <xdr:colOff>1977631</xdr:colOff>
      <xdr:row>364</xdr:row>
      <xdr:rowOff>147917</xdr:rowOff>
    </xdr:to>
    <xdr:pic>
      <xdr:nvPicPr>
        <xdr:cNvPr id="78" name="Picture 12">
          <a:extLst>
            <a:ext uri="{FF2B5EF4-FFF2-40B4-BE49-F238E27FC236}">
              <a16:creationId xmlns:a16="http://schemas.microsoft.com/office/drawing/2014/main" id="{5E583B44-A238-1847-9B70-4B1B8F2F9318}"/>
            </a:ext>
          </a:extLst>
        </xdr:cNvPr>
        <xdr:cNvPicPr>
          <a:picLocks noChangeAspect="1" noChangeArrowheads="1"/>
        </xdr:cNvPicPr>
      </xdr:nvPicPr>
      <xdr:blipFill>
        <a:blip xmlns:r="http://schemas.openxmlformats.org/officeDocument/2006/relationships" r:embed="rId56" cstate="print"/>
        <a:srcRect/>
        <a:stretch>
          <a:fillRect/>
        </a:stretch>
      </xdr:blipFill>
      <xdr:spPr bwMode="auto">
        <a:xfrm>
          <a:off x="850551" y="63769962"/>
          <a:ext cx="1127080" cy="1465455"/>
        </a:xfrm>
        <a:prstGeom prst="rect">
          <a:avLst/>
        </a:prstGeom>
        <a:noFill/>
      </xdr:spPr>
    </xdr:pic>
    <xdr:clientData/>
  </xdr:twoCellAnchor>
  <xdr:twoCellAnchor editAs="oneCell">
    <xdr:from>
      <xdr:col>0</xdr:col>
      <xdr:colOff>875990</xdr:colOff>
      <xdr:row>330</xdr:row>
      <xdr:rowOff>23302</xdr:rowOff>
    </xdr:from>
    <xdr:to>
      <xdr:col>0</xdr:col>
      <xdr:colOff>2087401</xdr:colOff>
      <xdr:row>337</xdr:row>
      <xdr:rowOff>34954</xdr:rowOff>
    </xdr:to>
    <xdr:pic>
      <xdr:nvPicPr>
        <xdr:cNvPr id="79" name="Picture 14">
          <a:extLst>
            <a:ext uri="{FF2B5EF4-FFF2-40B4-BE49-F238E27FC236}">
              <a16:creationId xmlns:a16="http://schemas.microsoft.com/office/drawing/2014/main" id="{359C6E16-56C2-F24C-87D5-6C96D1A71880}"/>
            </a:ext>
          </a:extLst>
        </xdr:cNvPr>
        <xdr:cNvPicPr>
          <a:picLocks noChangeAspect="1" noChangeArrowheads="1"/>
        </xdr:cNvPicPr>
      </xdr:nvPicPr>
      <xdr:blipFill>
        <a:blip xmlns:r="http://schemas.openxmlformats.org/officeDocument/2006/relationships" r:embed="rId60" cstate="print"/>
        <a:srcRect/>
        <a:stretch>
          <a:fillRect/>
        </a:stretch>
      </xdr:blipFill>
      <xdr:spPr bwMode="auto">
        <a:xfrm>
          <a:off x="875990" y="59065602"/>
          <a:ext cx="1211411" cy="1256252"/>
        </a:xfrm>
        <a:prstGeom prst="rect">
          <a:avLst/>
        </a:prstGeom>
        <a:noFill/>
      </xdr:spPr>
    </xdr:pic>
    <xdr:clientData/>
  </xdr:twoCellAnchor>
  <xdr:oneCellAnchor>
    <xdr:from>
      <xdr:col>0</xdr:col>
      <xdr:colOff>711200</xdr:colOff>
      <xdr:row>188</xdr:row>
      <xdr:rowOff>63500</xdr:rowOff>
    </xdr:from>
    <xdr:ext cx="1927859" cy="217841"/>
    <xdr:pic>
      <xdr:nvPicPr>
        <xdr:cNvPr id="80" name="Imagen 258">
          <a:extLst>
            <a:ext uri="{FF2B5EF4-FFF2-40B4-BE49-F238E27FC236}">
              <a16:creationId xmlns:a16="http://schemas.microsoft.com/office/drawing/2014/main" id="{79168D9B-5C87-6E44-A811-2B6131EA1C9C}"/>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711200" y="33782000"/>
          <a:ext cx="1927859" cy="217841"/>
        </a:xfrm>
        <a:prstGeom prst="rect">
          <a:avLst/>
        </a:prstGeom>
      </xdr:spPr>
    </xdr:pic>
    <xdr:clientData/>
  </xdr:oneCellAnchor>
  <xdr:twoCellAnchor editAs="oneCell">
    <xdr:from>
      <xdr:col>0</xdr:col>
      <xdr:colOff>82826</xdr:colOff>
      <xdr:row>429</xdr:row>
      <xdr:rowOff>165653</xdr:rowOff>
    </xdr:from>
    <xdr:to>
      <xdr:col>1</xdr:col>
      <xdr:colOff>4279</xdr:colOff>
      <xdr:row>435</xdr:row>
      <xdr:rowOff>79513</xdr:rowOff>
    </xdr:to>
    <xdr:pic>
      <xdr:nvPicPr>
        <xdr:cNvPr id="81" name="Imagen 262">
          <a:extLst>
            <a:ext uri="{FF2B5EF4-FFF2-40B4-BE49-F238E27FC236}">
              <a16:creationId xmlns:a16="http://schemas.microsoft.com/office/drawing/2014/main" id="{4062B610-3ED6-A64E-A813-CA2781B6C671}"/>
            </a:ext>
          </a:extLst>
        </xdr:cNvPr>
        <xdr:cNvPicPr>
          <a:picLocks noChangeAspect="1"/>
        </xdr:cNvPicPr>
      </xdr:nvPicPr>
      <xdr:blipFill>
        <a:blip xmlns:r="http://schemas.openxmlformats.org/officeDocument/2006/relationships" r:embed="rId61" cstate="print"/>
        <a:stretch>
          <a:fillRect/>
        </a:stretch>
      </xdr:blipFill>
      <xdr:spPr>
        <a:xfrm>
          <a:off x="82826" y="76860953"/>
          <a:ext cx="3159953" cy="980660"/>
        </a:xfrm>
        <a:prstGeom prst="rect">
          <a:avLst/>
        </a:prstGeom>
      </xdr:spPr>
    </xdr:pic>
    <xdr:clientData/>
  </xdr:twoCellAnchor>
  <xdr:oneCellAnchor>
    <xdr:from>
      <xdr:col>0</xdr:col>
      <xdr:colOff>1295400</xdr:colOff>
      <xdr:row>509</xdr:row>
      <xdr:rowOff>80334</xdr:rowOff>
    </xdr:from>
    <xdr:ext cx="965200" cy="925476"/>
    <xdr:pic>
      <xdr:nvPicPr>
        <xdr:cNvPr id="82" name="Imagen 265">
          <a:extLst>
            <a:ext uri="{FF2B5EF4-FFF2-40B4-BE49-F238E27FC236}">
              <a16:creationId xmlns:a16="http://schemas.microsoft.com/office/drawing/2014/main" id="{FBE25649-FB2C-0944-8412-0CDBE7190273}"/>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20000"/>
                  </a14:imgEffect>
                </a14:imgLayer>
              </a14:imgProps>
            </a:ext>
            <a:ext uri="{28A0092B-C50C-407E-A947-70E740481C1C}">
              <a14:useLocalDpi xmlns:a14="http://schemas.microsoft.com/office/drawing/2010/main"/>
            </a:ext>
          </a:extLst>
        </a:blip>
        <a:srcRect/>
        <a:stretch/>
      </xdr:blipFill>
      <xdr:spPr>
        <a:xfrm>
          <a:off x="1295400" y="91037734"/>
          <a:ext cx="965200" cy="925476"/>
        </a:xfrm>
        <a:prstGeom prst="rect">
          <a:avLst/>
        </a:prstGeom>
      </xdr:spPr>
    </xdr:pic>
    <xdr:clientData/>
  </xdr:oneCellAnchor>
  <xdr:twoCellAnchor editAs="oneCell">
    <xdr:from>
      <xdr:col>0</xdr:col>
      <xdr:colOff>1249680</xdr:colOff>
      <xdr:row>502</xdr:row>
      <xdr:rowOff>50800</xdr:rowOff>
    </xdr:from>
    <xdr:to>
      <xdr:col>0</xdr:col>
      <xdr:colOff>2267181</xdr:colOff>
      <xdr:row>507</xdr:row>
      <xdr:rowOff>128393</xdr:rowOff>
    </xdr:to>
    <xdr:pic>
      <xdr:nvPicPr>
        <xdr:cNvPr id="83" name="Imagen 266">
          <a:extLst>
            <a:ext uri="{FF2B5EF4-FFF2-40B4-BE49-F238E27FC236}">
              <a16:creationId xmlns:a16="http://schemas.microsoft.com/office/drawing/2014/main" id="{58120658-F272-294D-98D2-636131F9065A}"/>
            </a:ext>
          </a:extLst>
        </xdr:cNvPr>
        <xdr:cNvPicPr>
          <a:picLocks noChangeAspect="1"/>
        </xdr:cNvPicPr>
      </xdr:nvPicPr>
      <xdr:blipFill rotWithShape="1">
        <a:blip xmlns:r="http://schemas.openxmlformats.org/officeDocument/2006/relationships" r:embed="rId64"/>
        <a:srcRect t="16083" r="-855" b="976"/>
        <a:stretch/>
      </xdr:blipFill>
      <xdr:spPr>
        <a:xfrm>
          <a:off x="1249680" y="89763600"/>
          <a:ext cx="1017501" cy="9665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990600</xdr:colOff>
      <xdr:row>1697</xdr:row>
      <xdr:rowOff>47625</xdr:rowOff>
    </xdr:from>
    <xdr:to>
      <xdr:col>0</xdr:col>
      <xdr:colOff>2143125</xdr:colOff>
      <xdr:row>1707</xdr:row>
      <xdr:rowOff>4940</xdr:rowOff>
    </xdr:to>
    <xdr:pic>
      <xdr:nvPicPr>
        <xdr:cNvPr id="2" name="Imagen 8">
          <a:extLst>
            <a:ext uri="{FF2B5EF4-FFF2-40B4-BE49-F238E27FC236}">
              <a16:creationId xmlns:a16="http://schemas.microsoft.com/office/drawing/2014/main" id="{890F3C41-C5A2-5C45-A1A5-509A82E35D54}"/>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990600" y="303374425"/>
          <a:ext cx="1152525" cy="1735315"/>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twoCellAnchor editAs="oneCell">
    <xdr:from>
      <xdr:col>0</xdr:col>
      <xdr:colOff>1351487</xdr:colOff>
      <xdr:row>1344</xdr:row>
      <xdr:rowOff>97735</xdr:rowOff>
    </xdr:from>
    <xdr:to>
      <xdr:col>0</xdr:col>
      <xdr:colOff>1866960</xdr:colOff>
      <xdr:row>1347</xdr:row>
      <xdr:rowOff>145142</xdr:rowOff>
    </xdr:to>
    <xdr:pic>
      <xdr:nvPicPr>
        <xdr:cNvPr id="3" name="Imagen 2">
          <a:extLst>
            <a:ext uri="{FF2B5EF4-FFF2-40B4-BE49-F238E27FC236}">
              <a16:creationId xmlns:a16="http://schemas.microsoft.com/office/drawing/2014/main" id="{24A0C447-B1D1-6348-921A-368A3778E3F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351487" y="240305535"/>
          <a:ext cx="515473" cy="580807"/>
        </a:xfrm>
        <a:prstGeom prst="rect">
          <a:avLst/>
        </a:prstGeom>
      </xdr:spPr>
    </xdr:pic>
    <xdr:clientData/>
  </xdr:twoCellAnchor>
  <xdr:twoCellAnchor editAs="oneCell">
    <xdr:from>
      <xdr:col>0</xdr:col>
      <xdr:colOff>1027597</xdr:colOff>
      <xdr:row>1568</xdr:row>
      <xdr:rowOff>75513</xdr:rowOff>
    </xdr:from>
    <xdr:to>
      <xdr:col>0</xdr:col>
      <xdr:colOff>2288952</xdr:colOff>
      <xdr:row>1576</xdr:row>
      <xdr:rowOff>141676</xdr:rowOff>
    </xdr:to>
    <xdr:pic>
      <xdr:nvPicPr>
        <xdr:cNvPr id="4" name="Imagen 3">
          <a:extLst>
            <a:ext uri="{FF2B5EF4-FFF2-40B4-BE49-F238E27FC236}">
              <a16:creationId xmlns:a16="http://schemas.microsoft.com/office/drawing/2014/main" id="{E9A53558-C3AB-FD4B-9461-7E9D963A9BD6}"/>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a:xfrm>
          <a:off x="1027597" y="280466113"/>
          <a:ext cx="1261355" cy="1488563"/>
        </a:xfrm>
        <a:prstGeom prst="rect">
          <a:avLst/>
        </a:prstGeom>
      </xdr:spPr>
    </xdr:pic>
    <xdr:clientData/>
  </xdr:twoCellAnchor>
  <xdr:twoCellAnchor editAs="oneCell">
    <xdr:from>
      <xdr:col>0</xdr:col>
      <xdr:colOff>795129</xdr:colOff>
      <xdr:row>1588</xdr:row>
      <xdr:rowOff>46015</xdr:rowOff>
    </xdr:from>
    <xdr:to>
      <xdr:col>0</xdr:col>
      <xdr:colOff>2562086</xdr:colOff>
      <xdr:row>1594</xdr:row>
      <xdr:rowOff>82373</xdr:rowOff>
    </xdr:to>
    <xdr:pic>
      <xdr:nvPicPr>
        <xdr:cNvPr id="5" name="Imagen 4">
          <a:extLst>
            <a:ext uri="{FF2B5EF4-FFF2-40B4-BE49-F238E27FC236}">
              <a16:creationId xmlns:a16="http://schemas.microsoft.com/office/drawing/2014/main" id="{9BB03552-66AA-0D42-B165-884CD16B2604}"/>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xdr:blipFill>
      <xdr:spPr>
        <a:xfrm>
          <a:off x="795129" y="283992615"/>
          <a:ext cx="1766957" cy="1103158"/>
        </a:xfrm>
        <a:prstGeom prst="rect">
          <a:avLst/>
        </a:prstGeom>
      </xdr:spPr>
    </xdr:pic>
    <xdr:clientData/>
  </xdr:twoCellAnchor>
  <xdr:twoCellAnchor editAs="oneCell">
    <xdr:from>
      <xdr:col>0</xdr:col>
      <xdr:colOff>870779</xdr:colOff>
      <xdr:row>1579</xdr:row>
      <xdr:rowOff>77489</xdr:rowOff>
    </xdr:from>
    <xdr:to>
      <xdr:col>0</xdr:col>
      <xdr:colOff>2477103</xdr:colOff>
      <xdr:row>1585</xdr:row>
      <xdr:rowOff>117677</xdr:rowOff>
    </xdr:to>
    <xdr:pic>
      <xdr:nvPicPr>
        <xdr:cNvPr id="6" name="Imagen 5">
          <a:extLst>
            <a:ext uri="{FF2B5EF4-FFF2-40B4-BE49-F238E27FC236}">
              <a16:creationId xmlns:a16="http://schemas.microsoft.com/office/drawing/2014/main" id="{1C6149EC-CD33-EE4C-9C9D-6BF11CFEC64B}"/>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a:stretch/>
      </xdr:blipFill>
      <xdr:spPr>
        <a:xfrm>
          <a:off x="870779" y="282423889"/>
          <a:ext cx="1606324" cy="1106988"/>
        </a:xfrm>
        <a:prstGeom prst="rect">
          <a:avLst/>
        </a:prstGeom>
      </xdr:spPr>
    </xdr:pic>
    <xdr:clientData/>
  </xdr:twoCellAnchor>
  <xdr:twoCellAnchor editAs="oneCell">
    <xdr:from>
      <xdr:col>0</xdr:col>
      <xdr:colOff>826880</xdr:colOff>
      <xdr:row>1597</xdr:row>
      <xdr:rowOff>82182</xdr:rowOff>
    </xdr:from>
    <xdr:to>
      <xdr:col>0</xdr:col>
      <xdr:colOff>2593837</xdr:colOff>
      <xdr:row>1606</xdr:row>
      <xdr:rowOff>13002</xdr:rowOff>
    </xdr:to>
    <xdr:pic>
      <xdr:nvPicPr>
        <xdr:cNvPr id="7" name="Imagen 6">
          <a:extLst>
            <a:ext uri="{FF2B5EF4-FFF2-40B4-BE49-F238E27FC236}">
              <a16:creationId xmlns:a16="http://schemas.microsoft.com/office/drawing/2014/main" id="{49DC1EDC-0377-1C42-B6F9-55C4AF7E1AC8}"/>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a:stretch/>
      </xdr:blipFill>
      <xdr:spPr>
        <a:xfrm>
          <a:off x="826880" y="285628982"/>
          <a:ext cx="1766957" cy="1531020"/>
        </a:xfrm>
        <a:prstGeom prst="rect">
          <a:avLst/>
        </a:prstGeom>
      </xdr:spPr>
    </xdr:pic>
    <xdr:clientData/>
  </xdr:twoCellAnchor>
  <xdr:twoCellAnchor editAs="oneCell">
    <xdr:from>
      <xdr:col>0</xdr:col>
      <xdr:colOff>684696</xdr:colOff>
      <xdr:row>1608</xdr:row>
      <xdr:rowOff>88349</xdr:rowOff>
    </xdr:from>
    <xdr:to>
      <xdr:col>0</xdr:col>
      <xdr:colOff>2672522</xdr:colOff>
      <xdr:row>1617</xdr:row>
      <xdr:rowOff>19718</xdr:rowOff>
    </xdr:to>
    <xdr:pic>
      <xdr:nvPicPr>
        <xdr:cNvPr id="8" name="Imagen 7">
          <a:extLst>
            <a:ext uri="{FF2B5EF4-FFF2-40B4-BE49-F238E27FC236}">
              <a16:creationId xmlns:a16="http://schemas.microsoft.com/office/drawing/2014/main" id="{4AF444AD-4A56-CC44-8473-DB46CB0CE8CE}"/>
            </a:ext>
          </a:extLst>
        </xdr:cNvPr>
        <xdr:cNvPicPr>
          <a:picLocks noChangeAspect="1"/>
        </xdr:cNvPicPr>
      </xdr:nvPicPr>
      <xdr:blipFill rotWithShape="1">
        <a:blip xmlns:r="http://schemas.openxmlformats.org/officeDocument/2006/relationships" r:embed="rId7" cstate="email">
          <a:extLst>
            <a:ext uri="{28A0092B-C50C-407E-A947-70E740481C1C}">
              <a14:useLocalDpi xmlns:a14="http://schemas.microsoft.com/office/drawing/2010/main"/>
            </a:ext>
          </a:extLst>
        </a:blip>
        <a:srcRect/>
        <a:stretch/>
      </xdr:blipFill>
      <xdr:spPr>
        <a:xfrm>
          <a:off x="684696" y="287590949"/>
          <a:ext cx="1987826" cy="1531569"/>
        </a:xfrm>
        <a:prstGeom prst="rect">
          <a:avLst/>
        </a:prstGeom>
      </xdr:spPr>
    </xdr:pic>
    <xdr:clientData/>
  </xdr:twoCellAnchor>
  <xdr:twoCellAnchor editAs="oneCell">
    <xdr:from>
      <xdr:col>0</xdr:col>
      <xdr:colOff>640522</xdr:colOff>
      <xdr:row>1619</xdr:row>
      <xdr:rowOff>165652</xdr:rowOff>
    </xdr:from>
    <xdr:to>
      <xdr:col>0</xdr:col>
      <xdr:colOff>2805044</xdr:colOff>
      <xdr:row>1628</xdr:row>
      <xdr:rowOff>99841</xdr:rowOff>
    </xdr:to>
    <xdr:pic>
      <xdr:nvPicPr>
        <xdr:cNvPr id="9" name="Imagen 8">
          <a:extLst>
            <a:ext uri="{FF2B5EF4-FFF2-40B4-BE49-F238E27FC236}">
              <a16:creationId xmlns:a16="http://schemas.microsoft.com/office/drawing/2014/main" id="{316272AB-4E45-6B46-A99C-76F38366F47C}"/>
            </a:ext>
          </a:extLst>
        </xdr:cNvPr>
        <xdr:cNvPicPr>
          <a:picLocks noChangeAspect="1"/>
        </xdr:cNvPicPr>
      </xdr:nvPicPr>
      <xdr:blipFill rotWithShape="1">
        <a:blip xmlns:r="http://schemas.openxmlformats.org/officeDocument/2006/relationships" r:embed="rId8" cstate="email">
          <a:extLst>
            <a:ext uri="{28A0092B-C50C-407E-A947-70E740481C1C}">
              <a14:useLocalDpi xmlns:a14="http://schemas.microsoft.com/office/drawing/2010/main"/>
            </a:ext>
          </a:extLst>
        </a:blip>
        <a:srcRect/>
        <a:stretch/>
      </xdr:blipFill>
      <xdr:spPr>
        <a:xfrm>
          <a:off x="640522" y="289624052"/>
          <a:ext cx="2164522" cy="1534389"/>
        </a:xfrm>
        <a:prstGeom prst="rect">
          <a:avLst/>
        </a:prstGeom>
      </xdr:spPr>
    </xdr:pic>
    <xdr:clientData/>
  </xdr:twoCellAnchor>
  <xdr:twoCellAnchor editAs="oneCell">
    <xdr:from>
      <xdr:col>0</xdr:col>
      <xdr:colOff>1004957</xdr:colOff>
      <xdr:row>1631</xdr:row>
      <xdr:rowOff>90734</xdr:rowOff>
    </xdr:from>
    <xdr:to>
      <xdr:col>0</xdr:col>
      <xdr:colOff>2462696</xdr:colOff>
      <xdr:row>1640</xdr:row>
      <xdr:rowOff>110886</xdr:rowOff>
    </xdr:to>
    <xdr:pic>
      <xdr:nvPicPr>
        <xdr:cNvPr id="10" name="Imagen 9">
          <a:extLst>
            <a:ext uri="{FF2B5EF4-FFF2-40B4-BE49-F238E27FC236}">
              <a16:creationId xmlns:a16="http://schemas.microsoft.com/office/drawing/2014/main" id="{A7B512BA-C8FC-714C-941A-02343EF73FA3}"/>
            </a:ext>
          </a:extLst>
        </xdr:cNvPr>
        <xdr:cNvPicPr>
          <a:picLocks noChangeAspect="1"/>
        </xdr:cNvPicPr>
      </xdr:nvPicPr>
      <xdr:blipFill rotWithShape="1">
        <a:blip xmlns:r="http://schemas.openxmlformats.org/officeDocument/2006/relationships" r:embed="rId9" cstate="email">
          <a:extLst>
            <a:ext uri="{28A0092B-C50C-407E-A947-70E740481C1C}">
              <a14:useLocalDpi xmlns:a14="http://schemas.microsoft.com/office/drawing/2010/main"/>
            </a:ext>
          </a:extLst>
        </a:blip>
        <a:srcRect/>
        <a:stretch/>
      </xdr:blipFill>
      <xdr:spPr>
        <a:xfrm>
          <a:off x="1004957" y="291682734"/>
          <a:ext cx="1457739" cy="1620352"/>
        </a:xfrm>
        <a:prstGeom prst="rect">
          <a:avLst/>
        </a:prstGeom>
      </xdr:spPr>
    </xdr:pic>
    <xdr:clientData/>
  </xdr:twoCellAnchor>
  <xdr:twoCellAnchor editAs="oneCell">
    <xdr:from>
      <xdr:col>0</xdr:col>
      <xdr:colOff>877633</xdr:colOff>
      <xdr:row>1663</xdr:row>
      <xdr:rowOff>11872</xdr:rowOff>
    </xdr:from>
    <xdr:to>
      <xdr:col>0</xdr:col>
      <xdr:colOff>2357460</xdr:colOff>
      <xdr:row>1672</xdr:row>
      <xdr:rowOff>11872</xdr:rowOff>
    </xdr:to>
    <xdr:pic>
      <xdr:nvPicPr>
        <xdr:cNvPr id="11" name="Imagen 10">
          <a:extLst>
            <a:ext uri="{FF2B5EF4-FFF2-40B4-BE49-F238E27FC236}">
              <a16:creationId xmlns:a16="http://schemas.microsoft.com/office/drawing/2014/main" id="{232B30F2-813C-3440-9E63-4F1F4D5C88C7}"/>
            </a:ext>
            <a:ext uri="{147F2762-F138-4A5C-976F-8EAC2B608ADB}">
              <a16:predDERef xmlns:a16="http://schemas.microsoft.com/office/drawing/2014/main" pred="{00000000-0008-0000-0000-00000A000000}"/>
            </a:ext>
          </a:extLst>
        </xdr:cNvPr>
        <xdr:cNvPicPr>
          <a:picLocks noChangeAspect="1"/>
        </xdr:cNvPicPr>
      </xdr:nvPicPr>
      <xdr:blipFill rotWithShape="1">
        <a:blip xmlns:r="http://schemas.openxmlformats.org/officeDocument/2006/relationships" r:embed="rId10" cstate="email">
          <a:extLst>
            <a:ext uri="{28A0092B-C50C-407E-A947-70E740481C1C}">
              <a14:useLocalDpi xmlns:a14="http://schemas.microsoft.com/office/drawing/2010/main"/>
            </a:ext>
          </a:extLst>
        </a:blip>
        <a:srcRect/>
        <a:stretch/>
      </xdr:blipFill>
      <xdr:spPr>
        <a:xfrm>
          <a:off x="877633" y="297293472"/>
          <a:ext cx="1479827" cy="1600200"/>
        </a:xfrm>
        <a:prstGeom prst="rect">
          <a:avLst/>
        </a:prstGeom>
      </xdr:spPr>
    </xdr:pic>
    <xdr:clientData/>
  </xdr:twoCellAnchor>
  <xdr:twoCellAnchor editAs="oneCell">
    <xdr:from>
      <xdr:col>0</xdr:col>
      <xdr:colOff>675401</xdr:colOff>
      <xdr:row>1674</xdr:row>
      <xdr:rowOff>100910</xdr:rowOff>
    </xdr:from>
    <xdr:to>
      <xdr:col>0</xdr:col>
      <xdr:colOff>2508619</xdr:colOff>
      <xdr:row>1683</xdr:row>
      <xdr:rowOff>100910</xdr:rowOff>
    </xdr:to>
    <xdr:pic>
      <xdr:nvPicPr>
        <xdr:cNvPr id="12" name="Imagen 11">
          <a:extLst>
            <a:ext uri="{FF2B5EF4-FFF2-40B4-BE49-F238E27FC236}">
              <a16:creationId xmlns:a16="http://schemas.microsoft.com/office/drawing/2014/main" id="{B328F9AA-4F6D-6F4A-B367-BF753EBB8AD5}"/>
            </a:ext>
            <a:ext uri="{147F2762-F138-4A5C-976F-8EAC2B608ADB}">
              <a16:predDERef xmlns:a16="http://schemas.microsoft.com/office/drawing/2014/main" pred="{00000000-0008-0000-0000-00000B000000}"/>
            </a:ext>
          </a:extLst>
        </xdr:cNvPr>
        <xdr:cNvPicPr>
          <a:picLocks noChangeAspect="1"/>
        </xdr:cNvPicPr>
      </xdr:nvPicPr>
      <xdr:blipFill rotWithShape="1">
        <a:blip xmlns:r="http://schemas.openxmlformats.org/officeDocument/2006/relationships" r:embed="rId11" cstate="email">
          <a:extLst>
            <a:ext uri="{28A0092B-C50C-407E-A947-70E740481C1C}">
              <a14:useLocalDpi xmlns:a14="http://schemas.microsoft.com/office/drawing/2010/main"/>
            </a:ext>
          </a:extLst>
        </a:blip>
        <a:srcRect/>
        <a:stretch/>
      </xdr:blipFill>
      <xdr:spPr>
        <a:xfrm>
          <a:off x="675401" y="299338310"/>
          <a:ext cx="1833218" cy="1600200"/>
        </a:xfrm>
        <a:prstGeom prst="rect">
          <a:avLst/>
        </a:prstGeom>
      </xdr:spPr>
    </xdr:pic>
    <xdr:clientData/>
  </xdr:twoCellAnchor>
  <xdr:twoCellAnchor editAs="oneCell">
    <xdr:from>
      <xdr:col>0</xdr:col>
      <xdr:colOff>487294</xdr:colOff>
      <xdr:row>1686</xdr:row>
      <xdr:rowOff>52182</xdr:rowOff>
    </xdr:from>
    <xdr:to>
      <xdr:col>0</xdr:col>
      <xdr:colOff>2541380</xdr:colOff>
      <xdr:row>1695</xdr:row>
      <xdr:rowOff>49415</xdr:rowOff>
    </xdr:to>
    <xdr:pic>
      <xdr:nvPicPr>
        <xdr:cNvPr id="13" name="Imagen 12">
          <a:extLst>
            <a:ext uri="{FF2B5EF4-FFF2-40B4-BE49-F238E27FC236}">
              <a16:creationId xmlns:a16="http://schemas.microsoft.com/office/drawing/2014/main" id="{5FBA617A-13EB-674D-9FB2-24A09117397F}"/>
            </a:ext>
            <a:ext uri="{147F2762-F138-4A5C-976F-8EAC2B608ADB}">
              <a16:predDERef xmlns:a16="http://schemas.microsoft.com/office/drawing/2014/main" pred="{00000000-0008-0000-0000-00000C000000}"/>
            </a:ext>
          </a:extLst>
        </xdr:cNvPr>
        <xdr:cNvPicPr>
          <a:picLocks noChangeAspect="1"/>
        </xdr:cNvPicPr>
      </xdr:nvPicPr>
      <xdr:blipFill rotWithShape="1">
        <a:blip xmlns:r="http://schemas.openxmlformats.org/officeDocument/2006/relationships" r:embed="rId12" cstate="email">
          <a:extLst>
            <a:ext uri="{28A0092B-C50C-407E-A947-70E740481C1C}">
              <a14:useLocalDpi xmlns:a14="http://schemas.microsoft.com/office/drawing/2010/main"/>
            </a:ext>
          </a:extLst>
        </a:blip>
        <a:srcRect/>
        <a:stretch/>
      </xdr:blipFill>
      <xdr:spPr>
        <a:xfrm>
          <a:off x="487294" y="301423182"/>
          <a:ext cx="2054086" cy="1597433"/>
        </a:xfrm>
        <a:prstGeom prst="rect">
          <a:avLst/>
        </a:prstGeom>
      </xdr:spPr>
    </xdr:pic>
    <xdr:clientData/>
  </xdr:twoCellAnchor>
  <xdr:twoCellAnchor editAs="oneCell">
    <xdr:from>
      <xdr:col>0</xdr:col>
      <xdr:colOff>1049130</xdr:colOff>
      <xdr:row>1697</xdr:row>
      <xdr:rowOff>88350</xdr:rowOff>
    </xdr:from>
    <xdr:to>
      <xdr:col>0</xdr:col>
      <xdr:colOff>2573130</xdr:colOff>
      <xdr:row>1708</xdr:row>
      <xdr:rowOff>73921</xdr:rowOff>
    </xdr:to>
    <xdr:pic>
      <xdr:nvPicPr>
        <xdr:cNvPr id="14" name="Imagen 13">
          <a:extLst>
            <a:ext uri="{FF2B5EF4-FFF2-40B4-BE49-F238E27FC236}">
              <a16:creationId xmlns:a16="http://schemas.microsoft.com/office/drawing/2014/main" id="{15BD178A-04B1-8445-92BA-FC6BC7B0427A}"/>
            </a:ext>
          </a:extLst>
        </xdr:cNvPr>
        <xdr:cNvPicPr>
          <a:picLocks noChangeAspect="1"/>
        </xdr:cNvPicPr>
      </xdr:nvPicPr>
      <xdr:blipFill rotWithShape="1">
        <a:blip xmlns:r="http://schemas.openxmlformats.org/officeDocument/2006/relationships" r:embed="rId13" cstate="email">
          <a:extLst>
            <a:ext uri="{28A0092B-C50C-407E-A947-70E740481C1C}">
              <a14:useLocalDpi xmlns:a14="http://schemas.microsoft.com/office/drawing/2010/main"/>
            </a:ext>
          </a:extLst>
        </a:blip>
        <a:srcRect/>
        <a:stretch/>
      </xdr:blipFill>
      <xdr:spPr>
        <a:xfrm>
          <a:off x="1049130" y="303415150"/>
          <a:ext cx="1524000" cy="1941371"/>
        </a:xfrm>
        <a:prstGeom prst="rect">
          <a:avLst/>
        </a:prstGeom>
      </xdr:spPr>
    </xdr:pic>
    <xdr:clientData/>
  </xdr:twoCellAnchor>
  <xdr:twoCellAnchor editAs="oneCell">
    <xdr:from>
      <xdr:col>0</xdr:col>
      <xdr:colOff>888725</xdr:colOff>
      <xdr:row>1644</xdr:row>
      <xdr:rowOff>41827</xdr:rowOff>
    </xdr:from>
    <xdr:to>
      <xdr:col>0</xdr:col>
      <xdr:colOff>2423768</xdr:colOff>
      <xdr:row>1650</xdr:row>
      <xdr:rowOff>41827</xdr:rowOff>
    </xdr:to>
    <xdr:pic>
      <xdr:nvPicPr>
        <xdr:cNvPr id="15" name="Imagen 14">
          <a:extLst>
            <a:ext uri="{FF2B5EF4-FFF2-40B4-BE49-F238E27FC236}">
              <a16:creationId xmlns:a16="http://schemas.microsoft.com/office/drawing/2014/main" id="{0190AA3D-43C0-6B49-8D10-229E6D010C41}"/>
            </a:ext>
            <a:ext uri="{147F2762-F138-4A5C-976F-8EAC2B608ADB}">
              <a16:predDERef xmlns:a16="http://schemas.microsoft.com/office/drawing/2014/main" pred="{00000000-0008-0000-0000-00000E000000}"/>
            </a:ext>
          </a:extLst>
        </xdr:cNvPr>
        <xdr:cNvPicPr>
          <a:picLocks noChangeAspect="1"/>
        </xdr:cNvPicPr>
      </xdr:nvPicPr>
      <xdr:blipFill rotWithShape="1">
        <a:blip xmlns:r="http://schemas.openxmlformats.org/officeDocument/2006/relationships" r:embed="rId14" cstate="email">
          <a:extLst>
            <a:ext uri="{28A0092B-C50C-407E-A947-70E740481C1C}">
              <a14:useLocalDpi xmlns:a14="http://schemas.microsoft.com/office/drawing/2010/main"/>
            </a:ext>
          </a:extLst>
        </a:blip>
        <a:srcRect/>
        <a:stretch/>
      </xdr:blipFill>
      <xdr:spPr>
        <a:xfrm>
          <a:off x="888725" y="293945227"/>
          <a:ext cx="1535043" cy="1066800"/>
        </a:xfrm>
        <a:prstGeom prst="rect">
          <a:avLst/>
        </a:prstGeom>
      </xdr:spPr>
    </xdr:pic>
    <xdr:clientData/>
  </xdr:twoCellAnchor>
  <xdr:twoCellAnchor editAs="oneCell">
    <xdr:from>
      <xdr:col>0</xdr:col>
      <xdr:colOff>916608</xdr:colOff>
      <xdr:row>1653</xdr:row>
      <xdr:rowOff>143565</xdr:rowOff>
    </xdr:from>
    <xdr:to>
      <xdr:col>0</xdr:col>
      <xdr:colOff>2628348</xdr:colOff>
      <xdr:row>1660</xdr:row>
      <xdr:rowOff>2</xdr:rowOff>
    </xdr:to>
    <xdr:pic>
      <xdr:nvPicPr>
        <xdr:cNvPr id="16" name="Imagen 15">
          <a:extLst>
            <a:ext uri="{FF2B5EF4-FFF2-40B4-BE49-F238E27FC236}">
              <a16:creationId xmlns:a16="http://schemas.microsoft.com/office/drawing/2014/main" id="{20AAE728-4EEF-E744-BFE3-D0AF60377620}"/>
            </a:ext>
          </a:extLst>
        </xdr:cNvPr>
        <xdr:cNvPicPr>
          <a:picLocks noChangeAspect="1"/>
        </xdr:cNvPicPr>
      </xdr:nvPicPr>
      <xdr:blipFill rotWithShape="1">
        <a:blip xmlns:r="http://schemas.openxmlformats.org/officeDocument/2006/relationships" r:embed="rId15" cstate="email">
          <a:extLst>
            <a:ext uri="{28A0092B-C50C-407E-A947-70E740481C1C}">
              <a14:useLocalDpi xmlns:a14="http://schemas.microsoft.com/office/drawing/2010/main"/>
            </a:ext>
          </a:extLst>
        </a:blip>
        <a:srcRect/>
        <a:stretch/>
      </xdr:blipFill>
      <xdr:spPr>
        <a:xfrm>
          <a:off x="916608" y="295647165"/>
          <a:ext cx="1711740" cy="1101037"/>
        </a:xfrm>
        <a:prstGeom prst="rect">
          <a:avLst/>
        </a:prstGeom>
      </xdr:spPr>
    </xdr:pic>
    <xdr:clientData/>
  </xdr:twoCellAnchor>
  <xdr:twoCellAnchor editAs="oneCell">
    <xdr:from>
      <xdr:col>0</xdr:col>
      <xdr:colOff>850672</xdr:colOff>
      <xdr:row>365</xdr:row>
      <xdr:rowOff>22450</xdr:rowOff>
    </xdr:from>
    <xdr:to>
      <xdr:col>0</xdr:col>
      <xdr:colOff>2321122</xdr:colOff>
      <xdr:row>371</xdr:row>
      <xdr:rowOff>122597</xdr:rowOff>
    </xdr:to>
    <xdr:pic>
      <xdr:nvPicPr>
        <xdr:cNvPr id="17" name="Imagen 16">
          <a:extLst>
            <a:ext uri="{FF2B5EF4-FFF2-40B4-BE49-F238E27FC236}">
              <a16:creationId xmlns:a16="http://schemas.microsoft.com/office/drawing/2014/main" id="{F6CE26AB-9EAA-E544-9FA7-313707BDDE23}"/>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850672" y="65516350"/>
          <a:ext cx="1470450" cy="1166947"/>
        </a:xfrm>
        <a:prstGeom prst="rect">
          <a:avLst/>
        </a:prstGeom>
      </xdr:spPr>
    </xdr:pic>
    <xdr:clientData/>
  </xdr:twoCellAnchor>
  <xdr:twoCellAnchor editAs="oneCell">
    <xdr:from>
      <xdr:col>0</xdr:col>
      <xdr:colOff>952953</xdr:colOff>
      <xdr:row>347</xdr:row>
      <xdr:rowOff>47627</xdr:rowOff>
    </xdr:from>
    <xdr:to>
      <xdr:col>0</xdr:col>
      <xdr:colOff>2315139</xdr:colOff>
      <xdr:row>353</xdr:row>
      <xdr:rowOff>147775</xdr:rowOff>
    </xdr:to>
    <xdr:pic>
      <xdr:nvPicPr>
        <xdr:cNvPr id="18" name="Imagen 17">
          <a:extLst>
            <a:ext uri="{FF2B5EF4-FFF2-40B4-BE49-F238E27FC236}">
              <a16:creationId xmlns:a16="http://schemas.microsoft.com/office/drawing/2014/main" id="{86DF56D4-55CC-E443-B154-C9E940EC047D}"/>
            </a:ext>
          </a:extLst>
        </xdr:cNvPr>
        <xdr:cNvPicPr>
          <a:picLocks noChangeAspect="1"/>
        </xdr:cNvPicPr>
      </xdr:nvPicPr>
      <xdr:blipFill rotWithShape="1">
        <a:blip xmlns:r="http://schemas.openxmlformats.org/officeDocument/2006/relationships" r:embed="rId17" cstate="email">
          <a:extLst>
            <a:ext uri="{28A0092B-C50C-407E-A947-70E740481C1C}">
              <a14:useLocalDpi xmlns:a14="http://schemas.microsoft.com/office/drawing/2010/main"/>
            </a:ext>
          </a:extLst>
        </a:blip>
        <a:srcRect/>
        <a:stretch/>
      </xdr:blipFill>
      <xdr:spPr>
        <a:xfrm>
          <a:off x="952953" y="62341127"/>
          <a:ext cx="1362186" cy="1166948"/>
        </a:xfrm>
        <a:prstGeom prst="rect">
          <a:avLst/>
        </a:prstGeom>
      </xdr:spPr>
    </xdr:pic>
    <xdr:clientData/>
  </xdr:twoCellAnchor>
  <xdr:twoCellAnchor editAs="oneCell">
    <xdr:from>
      <xdr:col>0</xdr:col>
      <xdr:colOff>751632</xdr:colOff>
      <xdr:row>383</xdr:row>
      <xdr:rowOff>51836</xdr:rowOff>
    </xdr:from>
    <xdr:to>
      <xdr:col>0</xdr:col>
      <xdr:colOff>2732124</xdr:colOff>
      <xdr:row>391</xdr:row>
      <xdr:rowOff>51836</xdr:rowOff>
    </xdr:to>
    <xdr:pic>
      <xdr:nvPicPr>
        <xdr:cNvPr id="19" name="Imagen 18">
          <a:extLst>
            <a:ext uri="{FF2B5EF4-FFF2-40B4-BE49-F238E27FC236}">
              <a16:creationId xmlns:a16="http://schemas.microsoft.com/office/drawing/2014/main" id="{A43BD38F-3240-8E4F-85BD-150BC58451B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68746136"/>
          <a:ext cx="1980492" cy="1422400"/>
        </a:xfrm>
        <a:prstGeom prst="rect">
          <a:avLst/>
        </a:prstGeom>
      </xdr:spPr>
    </xdr:pic>
    <xdr:clientData/>
  </xdr:twoCellAnchor>
  <xdr:twoCellAnchor editAs="oneCell">
    <xdr:from>
      <xdr:col>0</xdr:col>
      <xdr:colOff>873382</xdr:colOff>
      <xdr:row>403</xdr:row>
      <xdr:rowOff>119290</xdr:rowOff>
    </xdr:from>
    <xdr:to>
      <xdr:col>0</xdr:col>
      <xdr:colOff>2458107</xdr:colOff>
      <xdr:row>406</xdr:row>
      <xdr:rowOff>59637</xdr:rowOff>
    </xdr:to>
    <xdr:pic>
      <xdr:nvPicPr>
        <xdr:cNvPr id="20" name="Imagen 19">
          <a:extLst>
            <a:ext uri="{FF2B5EF4-FFF2-40B4-BE49-F238E27FC236}">
              <a16:creationId xmlns:a16="http://schemas.microsoft.com/office/drawing/2014/main" id="{D589B03A-8069-C940-B01E-07C53ABBCC48}"/>
            </a:ext>
          </a:extLst>
        </xdr:cNvPr>
        <xdr:cNvPicPr>
          <a:picLocks noChangeAspect="1"/>
        </xdr:cNvPicPr>
      </xdr:nvPicPr>
      <xdr:blipFill rotWithShape="1">
        <a:blip xmlns:r="http://schemas.openxmlformats.org/officeDocument/2006/relationships" r:embed="rId19" cstate="email">
          <a:extLst>
            <a:ext uri="{28A0092B-C50C-407E-A947-70E740481C1C}">
              <a14:useLocalDpi xmlns:a14="http://schemas.microsoft.com/office/drawing/2010/main"/>
            </a:ext>
          </a:extLst>
        </a:blip>
        <a:srcRect/>
        <a:stretch/>
      </xdr:blipFill>
      <xdr:spPr>
        <a:xfrm>
          <a:off x="873382" y="72369590"/>
          <a:ext cx="1584725" cy="473747"/>
        </a:xfrm>
        <a:prstGeom prst="rect">
          <a:avLst/>
        </a:prstGeom>
      </xdr:spPr>
    </xdr:pic>
    <xdr:clientData/>
  </xdr:twoCellAnchor>
  <xdr:twoCellAnchor editAs="oneCell">
    <xdr:from>
      <xdr:col>0</xdr:col>
      <xdr:colOff>991895</xdr:colOff>
      <xdr:row>415</xdr:row>
      <xdr:rowOff>166393</xdr:rowOff>
    </xdr:from>
    <xdr:to>
      <xdr:col>0</xdr:col>
      <xdr:colOff>2562208</xdr:colOff>
      <xdr:row>418</xdr:row>
      <xdr:rowOff>106740</xdr:rowOff>
    </xdr:to>
    <xdr:pic>
      <xdr:nvPicPr>
        <xdr:cNvPr id="21" name="Imagen 20">
          <a:extLst>
            <a:ext uri="{FF2B5EF4-FFF2-40B4-BE49-F238E27FC236}">
              <a16:creationId xmlns:a16="http://schemas.microsoft.com/office/drawing/2014/main" id="{BFA479F7-C9A9-7F4D-8814-145B55B805A1}"/>
            </a:ext>
          </a:extLst>
        </xdr:cNvPr>
        <xdr:cNvPicPr>
          <a:picLocks noChangeAspect="1"/>
        </xdr:cNvPicPr>
      </xdr:nvPicPr>
      <xdr:blipFill rotWithShape="1">
        <a:blip xmlns:r="http://schemas.openxmlformats.org/officeDocument/2006/relationships" r:embed="rId20" cstate="email">
          <a:extLst>
            <a:ext uri="{28A0092B-C50C-407E-A947-70E740481C1C}">
              <a14:useLocalDpi xmlns:a14="http://schemas.microsoft.com/office/drawing/2010/main"/>
            </a:ext>
          </a:extLst>
        </a:blip>
        <a:srcRect/>
        <a:stretch/>
      </xdr:blipFill>
      <xdr:spPr>
        <a:xfrm>
          <a:off x="991895" y="74550293"/>
          <a:ext cx="1570313" cy="473747"/>
        </a:xfrm>
        <a:prstGeom prst="rect">
          <a:avLst/>
        </a:prstGeom>
      </xdr:spPr>
    </xdr:pic>
    <xdr:clientData/>
  </xdr:twoCellAnchor>
  <xdr:twoCellAnchor editAs="oneCell">
    <xdr:from>
      <xdr:col>0</xdr:col>
      <xdr:colOff>838201</xdr:colOff>
      <xdr:row>867</xdr:row>
      <xdr:rowOff>79375</xdr:rowOff>
    </xdr:from>
    <xdr:to>
      <xdr:col>0</xdr:col>
      <xdr:colOff>2204763</xdr:colOff>
      <xdr:row>874</xdr:row>
      <xdr:rowOff>1724</xdr:rowOff>
    </xdr:to>
    <xdr:pic>
      <xdr:nvPicPr>
        <xdr:cNvPr id="22" name="Imagen 21">
          <a:extLst>
            <a:ext uri="{FF2B5EF4-FFF2-40B4-BE49-F238E27FC236}">
              <a16:creationId xmlns:a16="http://schemas.microsoft.com/office/drawing/2014/main" id="{0C069D66-7477-1540-92E5-0A9CD9CF9C58}"/>
            </a:ext>
          </a:extLst>
        </xdr:cNvPr>
        <xdr:cNvPicPr>
          <a:picLocks noChangeAspect="1"/>
        </xdr:cNvPicPr>
      </xdr:nvPicPr>
      <xdr:blipFill rotWithShape="1">
        <a:blip xmlns:r="http://schemas.openxmlformats.org/officeDocument/2006/relationships" r:embed="rId21" cstate="email">
          <a:extLst>
            <a:ext uri="{28A0092B-C50C-407E-A947-70E740481C1C}">
              <a14:useLocalDpi xmlns:a14="http://schemas.microsoft.com/office/drawing/2010/main"/>
            </a:ext>
          </a:extLst>
        </a:blip>
        <a:srcRect/>
        <a:stretch/>
      </xdr:blipFill>
      <xdr:spPr>
        <a:xfrm>
          <a:off x="838201" y="155095575"/>
          <a:ext cx="1366562" cy="1166949"/>
        </a:xfrm>
        <a:prstGeom prst="rect">
          <a:avLst/>
        </a:prstGeom>
      </xdr:spPr>
    </xdr:pic>
    <xdr:clientData/>
  </xdr:twoCellAnchor>
  <xdr:twoCellAnchor editAs="oneCell">
    <xdr:from>
      <xdr:col>0</xdr:col>
      <xdr:colOff>870512</xdr:colOff>
      <xdr:row>885</xdr:row>
      <xdr:rowOff>67452</xdr:rowOff>
    </xdr:from>
    <xdr:to>
      <xdr:col>0</xdr:col>
      <xdr:colOff>2281842</xdr:colOff>
      <xdr:row>892</xdr:row>
      <xdr:rowOff>1473</xdr:rowOff>
    </xdr:to>
    <xdr:pic>
      <xdr:nvPicPr>
        <xdr:cNvPr id="23" name="Imagen 22">
          <a:extLst>
            <a:ext uri="{FF2B5EF4-FFF2-40B4-BE49-F238E27FC236}">
              <a16:creationId xmlns:a16="http://schemas.microsoft.com/office/drawing/2014/main" id="{20521E9B-4D85-C54C-86E2-63073A275714}"/>
            </a:ext>
          </a:extLst>
        </xdr:cNvPr>
        <xdr:cNvPicPr>
          <a:picLocks noChangeAspect="1"/>
        </xdr:cNvPicPr>
      </xdr:nvPicPr>
      <xdr:blipFill rotWithShape="1">
        <a:blip xmlns:r="http://schemas.openxmlformats.org/officeDocument/2006/relationships" r:embed="rId22" cstate="email">
          <a:extLst>
            <a:ext uri="{28A0092B-C50C-407E-A947-70E740481C1C}">
              <a14:useLocalDpi xmlns:a14="http://schemas.microsoft.com/office/drawing/2010/main"/>
            </a:ext>
          </a:extLst>
        </a:blip>
        <a:srcRect/>
        <a:stretch/>
      </xdr:blipFill>
      <xdr:spPr>
        <a:xfrm>
          <a:off x="870512" y="158284052"/>
          <a:ext cx="1411330" cy="1178621"/>
        </a:xfrm>
        <a:prstGeom prst="rect">
          <a:avLst/>
        </a:prstGeom>
      </xdr:spPr>
    </xdr:pic>
    <xdr:clientData/>
  </xdr:twoCellAnchor>
  <xdr:twoCellAnchor editAs="oneCell">
    <xdr:from>
      <xdr:col>0</xdr:col>
      <xdr:colOff>725778</xdr:colOff>
      <xdr:row>903</xdr:row>
      <xdr:rowOff>94835</xdr:rowOff>
    </xdr:from>
    <xdr:to>
      <xdr:col>0</xdr:col>
      <xdr:colOff>2567759</xdr:colOff>
      <xdr:row>911</xdr:row>
      <xdr:rowOff>15010</xdr:rowOff>
    </xdr:to>
    <xdr:pic>
      <xdr:nvPicPr>
        <xdr:cNvPr id="24" name="Imagen 23">
          <a:extLst>
            <a:ext uri="{FF2B5EF4-FFF2-40B4-BE49-F238E27FC236}">
              <a16:creationId xmlns:a16="http://schemas.microsoft.com/office/drawing/2014/main" id="{A73DCB3C-D114-C640-BF4F-5006228D303A}"/>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61511835"/>
          <a:ext cx="1841981" cy="1342575"/>
        </a:xfrm>
        <a:prstGeom prst="rect">
          <a:avLst/>
        </a:prstGeom>
      </xdr:spPr>
    </xdr:pic>
    <xdr:clientData/>
  </xdr:twoCellAnchor>
  <xdr:twoCellAnchor editAs="oneCell">
    <xdr:from>
      <xdr:col>0</xdr:col>
      <xdr:colOff>947187</xdr:colOff>
      <xdr:row>913</xdr:row>
      <xdr:rowOff>94992</xdr:rowOff>
    </xdr:from>
    <xdr:to>
      <xdr:col>0</xdr:col>
      <xdr:colOff>2380017</xdr:colOff>
      <xdr:row>916</xdr:row>
      <xdr:rowOff>35340</xdr:rowOff>
    </xdr:to>
    <xdr:pic>
      <xdr:nvPicPr>
        <xdr:cNvPr id="25" name="Imagen 24">
          <a:extLst>
            <a:ext uri="{FF2B5EF4-FFF2-40B4-BE49-F238E27FC236}">
              <a16:creationId xmlns:a16="http://schemas.microsoft.com/office/drawing/2014/main" id="{CD8EFE02-3522-0249-94E4-45AE795D07AD}"/>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63289992"/>
          <a:ext cx="1432830" cy="473748"/>
        </a:xfrm>
        <a:prstGeom prst="rect">
          <a:avLst/>
        </a:prstGeom>
      </xdr:spPr>
    </xdr:pic>
    <xdr:clientData/>
  </xdr:twoCellAnchor>
  <xdr:twoCellAnchor editAs="oneCell">
    <xdr:from>
      <xdr:col>0</xdr:col>
      <xdr:colOff>981076</xdr:colOff>
      <xdr:row>925</xdr:row>
      <xdr:rowOff>95250</xdr:rowOff>
    </xdr:from>
    <xdr:to>
      <xdr:col>0</xdr:col>
      <xdr:colOff>2459838</xdr:colOff>
      <xdr:row>928</xdr:row>
      <xdr:rowOff>35596</xdr:rowOff>
    </xdr:to>
    <xdr:pic>
      <xdr:nvPicPr>
        <xdr:cNvPr id="26" name="Imagen 25">
          <a:extLst>
            <a:ext uri="{FF2B5EF4-FFF2-40B4-BE49-F238E27FC236}">
              <a16:creationId xmlns:a16="http://schemas.microsoft.com/office/drawing/2014/main" id="{876194F8-C672-4849-90DB-2250020B4545}"/>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65423850"/>
          <a:ext cx="1478762" cy="473746"/>
        </a:xfrm>
        <a:prstGeom prst="rect">
          <a:avLst/>
        </a:prstGeom>
      </xdr:spPr>
    </xdr:pic>
    <xdr:clientData/>
  </xdr:twoCellAnchor>
  <xdr:twoCellAnchor editAs="oneCell">
    <xdr:from>
      <xdr:col>0</xdr:col>
      <xdr:colOff>683078</xdr:colOff>
      <xdr:row>697</xdr:row>
      <xdr:rowOff>46068</xdr:rowOff>
    </xdr:from>
    <xdr:to>
      <xdr:col>0</xdr:col>
      <xdr:colOff>2489200</xdr:colOff>
      <xdr:row>700</xdr:row>
      <xdr:rowOff>144226</xdr:rowOff>
    </xdr:to>
    <xdr:pic>
      <xdr:nvPicPr>
        <xdr:cNvPr id="27" name="Imagen 26">
          <a:extLst>
            <a:ext uri="{FF2B5EF4-FFF2-40B4-BE49-F238E27FC236}">
              <a16:creationId xmlns:a16="http://schemas.microsoft.com/office/drawing/2014/main" id="{72C1F50A-D774-F54E-9EB2-B271A1F4FC94}"/>
            </a:ext>
          </a:extLst>
        </xdr:cNvPr>
        <xdr:cNvPicPr>
          <a:picLocks noChangeAspect="1"/>
        </xdr:cNvPicPr>
      </xdr:nvPicPr>
      <xdr:blipFill rotWithShape="1">
        <a:blip xmlns:r="http://schemas.openxmlformats.org/officeDocument/2006/relationships" r:embed="rId26" cstate="email">
          <a:extLst>
            <a:ext uri="{28A0092B-C50C-407E-A947-70E740481C1C}">
              <a14:useLocalDpi xmlns:a14="http://schemas.microsoft.com/office/drawing/2010/main"/>
            </a:ext>
          </a:extLst>
        </a:blip>
        <a:srcRect/>
        <a:stretch/>
      </xdr:blipFill>
      <xdr:spPr>
        <a:xfrm>
          <a:off x="683078" y="124747368"/>
          <a:ext cx="1806122" cy="631558"/>
        </a:xfrm>
        <a:prstGeom prst="rect">
          <a:avLst/>
        </a:prstGeom>
      </xdr:spPr>
    </xdr:pic>
    <xdr:clientData/>
  </xdr:twoCellAnchor>
  <xdr:twoCellAnchor editAs="oneCell">
    <xdr:from>
      <xdr:col>0</xdr:col>
      <xdr:colOff>641478</xdr:colOff>
      <xdr:row>967</xdr:row>
      <xdr:rowOff>158426</xdr:rowOff>
    </xdr:from>
    <xdr:to>
      <xdr:col>0</xdr:col>
      <xdr:colOff>2613180</xdr:colOff>
      <xdr:row>975</xdr:row>
      <xdr:rowOff>78603</xdr:rowOff>
    </xdr:to>
    <xdr:pic>
      <xdr:nvPicPr>
        <xdr:cNvPr id="28" name="Imagen 27">
          <a:extLst>
            <a:ext uri="{FF2B5EF4-FFF2-40B4-BE49-F238E27FC236}">
              <a16:creationId xmlns:a16="http://schemas.microsoft.com/office/drawing/2014/main" id="{D1B90947-7B80-0845-BAE5-66AC7839490A}"/>
            </a:ext>
          </a:extLst>
        </xdr:cNvPr>
        <xdr:cNvPicPr>
          <a:picLocks noChangeAspect="1"/>
        </xdr:cNvPicPr>
      </xdr:nvPicPr>
      <xdr:blipFill rotWithShape="1">
        <a:blip xmlns:r="http://schemas.openxmlformats.org/officeDocument/2006/relationships" r:embed="rId27" cstate="email">
          <a:extLst>
            <a:ext uri="{28A0092B-C50C-407E-A947-70E740481C1C}">
              <a14:useLocalDpi xmlns:a14="http://schemas.microsoft.com/office/drawing/2010/main"/>
            </a:ext>
          </a:extLst>
        </a:blip>
        <a:srcRect/>
        <a:stretch/>
      </xdr:blipFill>
      <xdr:spPr>
        <a:xfrm>
          <a:off x="641478" y="172992726"/>
          <a:ext cx="1971702" cy="1342577"/>
        </a:xfrm>
        <a:prstGeom prst="rect">
          <a:avLst/>
        </a:prstGeom>
      </xdr:spPr>
    </xdr:pic>
    <xdr:clientData/>
  </xdr:twoCellAnchor>
  <xdr:twoCellAnchor editAs="oneCell">
    <xdr:from>
      <xdr:col>0</xdr:col>
      <xdr:colOff>772107</xdr:colOff>
      <xdr:row>940</xdr:row>
      <xdr:rowOff>127260</xdr:rowOff>
    </xdr:from>
    <xdr:to>
      <xdr:col>0</xdr:col>
      <xdr:colOff>2252132</xdr:colOff>
      <xdr:row>947</xdr:row>
      <xdr:rowOff>41731</xdr:rowOff>
    </xdr:to>
    <xdr:pic>
      <xdr:nvPicPr>
        <xdr:cNvPr id="29" name="Imagen 28">
          <a:extLst>
            <a:ext uri="{FF2B5EF4-FFF2-40B4-BE49-F238E27FC236}">
              <a16:creationId xmlns:a16="http://schemas.microsoft.com/office/drawing/2014/main" id="{04AAB79F-E645-5644-913A-F490865955D9}"/>
            </a:ext>
          </a:extLst>
        </xdr:cNvPr>
        <xdr:cNvPicPr>
          <a:picLocks noChangeAspect="1"/>
        </xdr:cNvPicPr>
      </xdr:nvPicPr>
      <xdr:blipFill rotWithShape="1">
        <a:blip xmlns:r="http://schemas.openxmlformats.org/officeDocument/2006/relationships" r:embed="rId28" cstate="email">
          <a:extLst>
            <a:ext uri="{28A0092B-C50C-407E-A947-70E740481C1C}">
              <a14:useLocalDpi xmlns:a14="http://schemas.microsoft.com/office/drawing/2010/main"/>
            </a:ext>
          </a:extLst>
        </a:blip>
        <a:srcRect/>
        <a:stretch/>
      </xdr:blipFill>
      <xdr:spPr>
        <a:xfrm>
          <a:off x="772107" y="168160960"/>
          <a:ext cx="1480025" cy="1159071"/>
        </a:xfrm>
        <a:prstGeom prst="rect">
          <a:avLst/>
        </a:prstGeom>
      </xdr:spPr>
    </xdr:pic>
    <xdr:clientData/>
  </xdr:twoCellAnchor>
  <xdr:twoCellAnchor editAs="oneCell">
    <xdr:from>
      <xdr:col>0</xdr:col>
      <xdr:colOff>587310</xdr:colOff>
      <xdr:row>949</xdr:row>
      <xdr:rowOff>13023</xdr:rowOff>
    </xdr:from>
    <xdr:to>
      <xdr:col>0</xdr:col>
      <xdr:colOff>2394661</xdr:colOff>
      <xdr:row>956</xdr:row>
      <xdr:rowOff>114623</xdr:rowOff>
    </xdr:to>
    <xdr:pic>
      <xdr:nvPicPr>
        <xdr:cNvPr id="30" name="Imagen 29">
          <a:extLst>
            <a:ext uri="{FF2B5EF4-FFF2-40B4-BE49-F238E27FC236}">
              <a16:creationId xmlns:a16="http://schemas.microsoft.com/office/drawing/2014/main" id="{A25A558F-9681-8C4D-A25A-5EA606F94A31}"/>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a:ext>
          </a:extLst>
        </a:blip>
        <a:srcRect/>
        <a:stretch/>
      </xdr:blipFill>
      <xdr:spPr>
        <a:xfrm>
          <a:off x="587310" y="169646923"/>
          <a:ext cx="1807351" cy="1346200"/>
        </a:xfrm>
        <a:prstGeom prst="rect">
          <a:avLst/>
        </a:prstGeom>
      </xdr:spPr>
    </xdr:pic>
    <xdr:clientData/>
  </xdr:twoCellAnchor>
  <xdr:twoCellAnchor editAs="oneCell">
    <xdr:from>
      <xdr:col>0</xdr:col>
      <xdr:colOff>702128</xdr:colOff>
      <xdr:row>959</xdr:row>
      <xdr:rowOff>149184</xdr:rowOff>
    </xdr:from>
    <xdr:to>
      <xdr:col>0</xdr:col>
      <xdr:colOff>2489199</xdr:colOff>
      <xdr:row>967</xdr:row>
      <xdr:rowOff>17676</xdr:rowOff>
    </xdr:to>
    <xdr:pic>
      <xdr:nvPicPr>
        <xdr:cNvPr id="31" name="Imagen 30">
          <a:extLst>
            <a:ext uri="{FF2B5EF4-FFF2-40B4-BE49-F238E27FC236}">
              <a16:creationId xmlns:a16="http://schemas.microsoft.com/office/drawing/2014/main" id="{7CDAFD00-F554-5D43-83A7-96AD7FAC5320}"/>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a:ext>
          </a:extLst>
        </a:blip>
        <a:srcRect/>
        <a:stretch/>
      </xdr:blipFill>
      <xdr:spPr>
        <a:xfrm>
          <a:off x="702128" y="171561084"/>
          <a:ext cx="1787071" cy="1290892"/>
        </a:xfrm>
        <a:prstGeom prst="rect">
          <a:avLst/>
        </a:prstGeom>
      </xdr:spPr>
    </xdr:pic>
    <xdr:clientData/>
  </xdr:twoCellAnchor>
  <xdr:oneCellAnchor>
    <xdr:from>
      <xdr:col>0</xdr:col>
      <xdr:colOff>637895</xdr:colOff>
      <xdr:row>34</xdr:row>
      <xdr:rowOff>75998</xdr:rowOff>
    </xdr:from>
    <xdr:ext cx="2039105" cy="1413841"/>
    <xdr:pic>
      <xdr:nvPicPr>
        <xdr:cNvPr id="32" name="Imagen 31">
          <a:extLst>
            <a:ext uri="{FF2B5EF4-FFF2-40B4-BE49-F238E27FC236}">
              <a16:creationId xmlns:a16="http://schemas.microsoft.com/office/drawing/2014/main" id="{12B10F8B-2238-8F44-BB3A-7A92F1FDCF58}"/>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637895" y="6476798"/>
          <a:ext cx="2039105" cy="1413841"/>
        </a:xfrm>
        <a:prstGeom prst="rect">
          <a:avLst/>
        </a:prstGeom>
      </xdr:spPr>
    </xdr:pic>
    <xdr:clientData/>
  </xdr:oneCellAnchor>
  <xdr:twoCellAnchor editAs="oneCell">
    <xdr:from>
      <xdr:col>0</xdr:col>
      <xdr:colOff>1035049</xdr:colOff>
      <xdr:row>1544</xdr:row>
      <xdr:rowOff>136526</xdr:rowOff>
    </xdr:from>
    <xdr:to>
      <xdr:col>0</xdr:col>
      <xdr:colOff>2273300</xdr:colOff>
      <xdr:row>1552</xdr:row>
      <xdr:rowOff>154834</xdr:rowOff>
    </xdr:to>
    <xdr:pic>
      <xdr:nvPicPr>
        <xdr:cNvPr id="33" name="Imagen 32">
          <a:extLst>
            <a:ext uri="{FF2B5EF4-FFF2-40B4-BE49-F238E27FC236}">
              <a16:creationId xmlns:a16="http://schemas.microsoft.com/office/drawing/2014/main" id="{519D6DAF-179F-2041-A8EF-DD22267FBD77}"/>
            </a:ext>
          </a:extLst>
        </xdr:cNvPr>
        <xdr:cNvPicPr>
          <a:picLocks noChangeAspect="1"/>
        </xdr:cNvPicPr>
      </xdr:nvPicPr>
      <xdr:blipFill rotWithShape="1">
        <a:blip xmlns:r="http://schemas.openxmlformats.org/officeDocument/2006/relationships" r:embed="rId32" cstate="email">
          <a:extLst>
            <a:ext uri="{28A0092B-C50C-407E-A947-70E740481C1C}">
              <a14:useLocalDpi xmlns:a14="http://schemas.microsoft.com/office/drawing/2010/main"/>
            </a:ext>
          </a:extLst>
        </a:blip>
        <a:srcRect/>
        <a:stretch/>
      </xdr:blipFill>
      <xdr:spPr>
        <a:xfrm>
          <a:off x="1035049" y="276259926"/>
          <a:ext cx="1238251" cy="1440708"/>
        </a:xfrm>
        <a:prstGeom prst="rect">
          <a:avLst/>
        </a:prstGeom>
      </xdr:spPr>
    </xdr:pic>
    <xdr:clientData/>
  </xdr:twoCellAnchor>
  <xdr:twoCellAnchor editAs="oneCell">
    <xdr:from>
      <xdr:col>0</xdr:col>
      <xdr:colOff>1168399</xdr:colOff>
      <xdr:row>1350</xdr:row>
      <xdr:rowOff>12700</xdr:rowOff>
    </xdr:from>
    <xdr:to>
      <xdr:col>0</xdr:col>
      <xdr:colOff>1866900</xdr:colOff>
      <xdr:row>1353</xdr:row>
      <xdr:rowOff>73752</xdr:rowOff>
    </xdr:to>
    <xdr:pic>
      <xdr:nvPicPr>
        <xdr:cNvPr id="34" name="Imagen 33">
          <a:extLst>
            <a:ext uri="{FF2B5EF4-FFF2-40B4-BE49-F238E27FC236}">
              <a16:creationId xmlns:a16="http://schemas.microsoft.com/office/drawing/2014/main" id="{370FEF4F-11A6-FE42-A88A-9ACB5742E3A7}"/>
            </a:ext>
          </a:extLst>
        </xdr:cNvPr>
        <xdr:cNvPicPr>
          <a:picLocks noChangeAspect="1"/>
        </xdr:cNvPicPr>
      </xdr:nvPicPr>
      <xdr:blipFill rotWithShape="1">
        <a:blip xmlns:r="http://schemas.openxmlformats.org/officeDocument/2006/relationships" r:embed="rId33" cstate="email">
          <a:extLst>
            <a:ext uri="{28A0092B-C50C-407E-A947-70E740481C1C}">
              <a14:useLocalDpi xmlns:a14="http://schemas.microsoft.com/office/drawing/2010/main"/>
            </a:ext>
          </a:extLst>
        </a:blip>
        <a:srcRect/>
        <a:stretch/>
      </xdr:blipFill>
      <xdr:spPr>
        <a:xfrm>
          <a:off x="1168399" y="241300000"/>
          <a:ext cx="698501" cy="594452"/>
        </a:xfrm>
        <a:prstGeom prst="rect">
          <a:avLst/>
        </a:prstGeom>
      </xdr:spPr>
    </xdr:pic>
    <xdr:clientData/>
  </xdr:twoCellAnchor>
  <xdr:twoCellAnchor editAs="oneCell">
    <xdr:from>
      <xdr:col>0</xdr:col>
      <xdr:colOff>774957</xdr:colOff>
      <xdr:row>1305</xdr:row>
      <xdr:rowOff>68952</xdr:rowOff>
    </xdr:from>
    <xdr:to>
      <xdr:col>1</xdr:col>
      <xdr:colOff>473</xdr:colOff>
      <xdr:row>1310</xdr:row>
      <xdr:rowOff>153937</xdr:rowOff>
    </xdr:to>
    <xdr:pic>
      <xdr:nvPicPr>
        <xdr:cNvPr id="35" name="Imagen 34">
          <a:extLst>
            <a:ext uri="{FF2B5EF4-FFF2-40B4-BE49-F238E27FC236}">
              <a16:creationId xmlns:a16="http://schemas.microsoft.com/office/drawing/2014/main" id="{A3F29866-8E75-E146-922C-186FBA76DAE6}"/>
            </a:ext>
          </a:extLst>
        </xdr:cNvPr>
        <xdr:cNvPicPr>
          <a:picLocks noChangeAspect="1"/>
        </xdr:cNvPicPr>
      </xdr:nvPicPr>
      <xdr:blipFill rotWithShape="1">
        <a:blip xmlns:r="http://schemas.openxmlformats.org/officeDocument/2006/relationships" r:embed="rId34" cstate="email">
          <a:extLst>
            <a:ext uri="{28A0092B-C50C-407E-A947-70E740481C1C}">
              <a14:useLocalDpi xmlns:a14="http://schemas.microsoft.com/office/drawing/2010/main"/>
            </a:ext>
          </a:extLst>
        </a:blip>
        <a:srcRect/>
        <a:stretch/>
      </xdr:blipFill>
      <xdr:spPr>
        <a:xfrm>
          <a:off x="774957" y="233279052"/>
          <a:ext cx="2464016" cy="973985"/>
        </a:xfrm>
        <a:prstGeom prst="rect">
          <a:avLst/>
        </a:prstGeom>
      </xdr:spPr>
    </xdr:pic>
    <xdr:clientData/>
  </xdr:twoCellAnchor>
  <xdr:twoCellAnchor editAs="oneCell">
    <xdr:from>
      <xdr:col>0</xdr:col>
      <xdr:colOff>1150664</xdr:colOff>
      <xdr:row>1312</xdr:row>
      <xdr:rowOff>110740</xdr:rowOff>
    </xdr:from>
    <xdr:to>
      <xdr:col>0</xdr:col>
      <xdr:colOff>2347575</xdr:colOff>
      <xdr:row>1316</xdr:row>
      <xdr:rowOff>58465</xdr:rowOff>
    </xdr:to>
    <xdr:pic>
      <xdr:nvPicPr>
        <xdr:cNvPr id="36" name="Imagen 35">
          <a:extLst>
            <a:ext uri="{FF2B5EF4-FFF2-40B4-BE49-F238E27FC236}">
              <a16:creationId xmlns:a16="http://schemas.microsoft.com/office/drawing/2014/main" id="{CBCF3D36-7F0A-E94A-BD10-27AB3F4E403E}"/>
            </a:ext>
          </a:extLst>
        </xdr:cNvPr>
        <xdr:cNvPicPr>
          <a:picLocks noChangeAspect="1"/>
        </xdr:cNvPicPr>
      </xdr:nvPicPr>
      <xdr:blipFill rotWithShape="1">
        <a:blip xmlns:r="http://schemas.openxmlformats.org/officeDocument/2006/relationships" r:embed="rId35" cstate="email">
          <a:extLst>
            <a:ext uri="{28A0092B-C50C-407E-A947-70E740481C1C}">
              <a14:useLocalDpi xmlns:a14="http://schemas.microsoft.com/office/drawing/2010/main"/>
            </a:ext>
          </a:extLst>
        </a:blip>
        <a:srcRect/>
        <a:stretch/>
      </xdr:blipFill>
      <xdr:spPr>
        <a:xfrm>
          <a:off x="1150664" y="234578140"/>
          <a:ext cx="1196911" cy="658925"/>
        </a:xfrm>
        <a:prstGeom prst="rect">
          <a:avLst/>
        </a:prstGeom>
      </xdr:spPr>
    </xdr:pic>
    <xdr:clientData/>
  </xdr:twoCellAnchor>
  <xdr:twoCellAnchor editAs="oneCell">
    <xdr:from>
      <xdr:col>0</xdr:col>
      <xdr:colOff>1014792</xdr:colOff>
      <xdr:row>75</xdr:row>
      <xdr:rowOff>6197</xdr:rowOff>
    </xdr:from>
    <xdr:to>
      <xdr:col>0</xdr:col>
      <xdr:colOff>2424492</xdr:colOff>
      <xdr:row>82</xdr:row>
      <xdr:rowOff>48568</xdr:rowOff>
    </xdr:to>
    <xdr:pic>
      <xdr:nvPicPr>
        <xdr:cNvPr id="37" name="Imagen 36">
          <a:extLst>
            <a:ext uri="{FF2B5EF4-FFF2-40B4-BE49-F238E27FC236}">
              <a16:creationId xmlns:a16="http://schemas.microsoft.com/office/drawing/2014/main" id="{9297CC0A-45CF-B247-9AEB-35A32DC9FEA9}"/>
            </a:ext>
          </a:extLst>
        </xdr:cNvPr>
        <xdr:cNvPicPr>
          <a:picLocks noChangeAspect="1"/>
        </xdr:cNvPicPr>
      </xdr:nvPicPr>
      <xdr:blipFill rotWithShape="1">
        <a:blip xmlns:r="http://schemas.openxmlformats.org/officeDocument/2006/relationships" r:embed="rId36" cstate="email">
          <a:extLst>
            <a:ext uri="{28A0092B-C50C-407E-A947-70E740481C1C}">
              <a14:useLocalDpi xmlns:a14="http://schemas.microsoft.com/office/drawing/2010/main"/>
            </a:ext>
          </a:extLst>
        </a:blip>
        <a:srcRect/>
        <a:stretch/>
      </xdr:blipFill>
      <xdr:spPr>
        <a:xfrm>
          <a:off x="1014792" y="13734897"/>
          <a:ext cx="1409700" cy="1286971"/>
        </a:xfrm>
        <a:prstGeom prst="rect">
          <a:avLst/>
        </a:prstGeom>
      </xdr:spPr>
    </xdr:pic>
    <xdr:clientData/>
  </xdr:twoCellAnchor>
  <xdr:twoCellAnchor editAs="oneCell">
    <xdr:from>
      <xdr:col>0</xdr:col>
      <xdr:colOff>1054100</xdr:colOff>
      <xdr:row>1357</xdr:row>
      <xdr:rowOff>156632</xdr:rowOff>
    </xdr:from>
    <xdr:to>
      <xdr:col>0</xdr:col>
      <xdr:colOff>2093257</xdr:colOff>
      <xdr:row>1361</xdr:row>
      <xdr:rowOff>75163</xdr:rowOff>
    </xdr:to>
    <xdr:pic>
      <xdr:nvPicPr>
        <xdr:cNvPr id="38" name="Imagen 37">
          <a:extLst>
            <a:ext uri="{FF2B5EF4-FFF2-40B4-BE49-F238E27FC236}">
              <a16:creationId xmlns:a16="http://schemas.microsoft.com/office/drawing/2014/main" id="{6B30C213-D483-8241-9558-A8739C56CDF8}"/>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a:stretch/>
      </xdr:blipFill>
      <xdr:spPr>
        <a:xfrm>
          <a:off x="1054100" y="242688532"/>
          <a:ext cx="1039157" cy="629731"/>
        </a:xfrm>
        <a:prstGeom prst="rect">
          <a:avLst/>
        </a:prstGeom>
      </xdr:spPr>
    </xdr:pic>
    <xdr:clientData/>
  </xdr:twoCellAnchor>
  <xdr:twoCellAnchor editAs="oneCell">
    <xdr:from>
      <xdr:col>0</xdr:col>
      <xdr:colOff>1075691</xdr:colOff>
      <xdr:row>1362</xdr:row>
      <xdr:rowOff>7091</xdr:rowOff>
    </xdr:from>
    <xdr:to>
      <xdr:col>0</xdr:col>
      <xdr:colOff>2076619</xdr:colOff>
      <xdr:row>1365</xdr:row>
      <xdr:rowOff>70340</xdr:rowOff>
    </xdr:to>
    <xdr:pic>
      <xdr:nvPicPr>
        <xdr:cNvPr id="39" name="Imagen 38">
          <a:extLst>
            <a:ext uri="{FF2B5EF4-FFF2-40B4-BE49-F238E27FC236}">
              <a16:creationId xmlns:a16="http://schemas.microsoft.com/office/drawing/2014/main" id="{A20FC377-BEF1-CC43-9F25-496F0CD451C9}"/>
            </a:ext>
          </a:extLst>
        </xdr:cNvPr>
        <xdr:cNvPicPr>
          <a:picLocks noChangeAspect="1"/>
        </xdr:cNvPicPr>
      </xdr:nvPicPr>
      <xdr:blipFill rotWithShape="1">
        <a:blip xmlns:r="http://schemas.openxmlformats.org/officeDocument/2006/relationships" r:embed="rId38" cstate="email">
          <a:extLst>
            <a:ext uri="{28A0092B-C50C-407E-A947-70E740481C1C}">
              <a14:useLocalDpi xmlns:a14="http://schemas.microsoft.com/office/drawing/2010/main"/>
            </a:ext>
          </a:extLst>
        </a:blip>
        <a:srcRect/>
        <a:stretch/>
      </xdr:blipFill>
      <xdr:spPr>
        <a:xfrm>
          <a:off x="1075691" y="243427991"/>
          <a:ext cx="1000928" cy="596649"/>
        </a:xfrm>
        <a:prstGeom prst="rect">
          <a:avLst/>
        </a:prstGeom>
      </xdr:spPr>
    </xdr:pic>
    <xdr:clientData/>
  </xdr:twoCellAnchor>
  <xdr:twoCellAnchor editAs="oneCell">
    <xdr:from>
      <xdr:col>0</xdr:col>
      <xdr:colOff>1059182</xdr:colOff>
      <xdr:row>1354</xdr:row>
      <xdr:rowOff>12065</xdr:rowOff>
    </xdr:from>
    <xdr:to>
      <xdr:col>0</xdr:col>
      <xdr:colOff>2010792</xdr:colOff>
      <xdr:row>1357</xdr:row>
      <xdr:rowOff>111756</xdr:rowOff>
    </xdr:to>
    <xdr:pic>
      <xdr:nvPicPr>
        <xdr:cNvPr id="40" name="Imagen 39">
          <a:extLst>
            <a:ext uri="{FF2B5EF4-FFF2-40B4-BE49-F238E27FC236}">
              <a16:creationId xmlns:a16="http://schemas.microsoft.com/office/drawing/2014/main" id="{D52A2F9F-0CE6-154D-BFCB-FF28FDA82608}"/>
            </a:ext>
          </a:extLst>
        </xdr:cNvPr>
        <xdr:cNvPicPr>
          <a:picLocks noChangeAspect="1"/>
        </xdr:cNvPicPr>
      </xdr:nvPicPr>
      <xdr:blipFill rotWithShape="1">
        <a:blip xmlns:r="http://schemas.openxmlformats.org/officeDocument/2006/relationships" r:embed="rId39" cstate="email">
          <a:extLst>
            <a:ext uri="{28A0092B-C50C-407E-A947-70E740481C1C}">
              <a14:useLocalDpi xmlns:a14="http://schemas.microsoft.com/office/drawing/2010/main"/>
            </a:ext>
          </a:extLst>
        </a:blip>
        <a:srcRect/>
        <a:stretch/>
      </xdr:blipFill>
      <xdr:spPr>
        <a:xfrm>
          <a:off x="1059182" y="242010565"/>
          <a:ext cx="951610" cy="633091"/>
        </a:xfrm>
        <a:prstGeom prst="rect">
          <a:avLst/>
        </a:prstGeom>
      </xdr:spPr>
    </xdr:pic>
    <xdr:clientData/>
  </xdr:twoCellAnchor>
  <xdr:twoCellAnchor editAs="oneCell">
    <xdr:from>
      <xdr:col>0</xdr:col>
      <xdr:colOff>161805</xdr:colOff>
      <xdr:row>0</xdr:row>
      <xdr:rowOff>167107</xdr:rowOff>
    </xdr:from>
    <xdr:to>
      <xdr:col>1</xdr:col>
      <xdr:colOff>613103</xdr:colOff>
      <xdr:row>3</xdr:row>
      <xdr:rowOff>28701</xdr:rowOff>
    </xdr:to>
    <xdr:pic>
      <xdr:nvPicPr>
        <xdr:cNvPr id="41" name="Imagen 40">
          <a:extLst>
            <a:ext uri="{FF2B5EF4-FFF2-40B4-BE49-F238E27FC236}">
              <a16:creationId xmlns:a16="http://schemas.microsoft.com/office/drawing/2014/main" id="{61C29B46-4D50-7642-9A53-13AFB6ED0B34}"/>
            </a:ext>
          </a:extLst>
        </xdr:cNvPr>
        <xdr:cNvPicPr>
          <a:picLocks noChangeAspect="1"/>
        </xdr:cNvPicPr>
      </xdr:nvPicPr>
      <xdr:blipFill rotWithShape="1">
        <a:blip xmlns:r="http://schemas.openxmlformats.org/officeDocument/2006/relationships" r:embed="rId40"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0</xdr:col>
      <xdr:colOff>829388</xdr:colOff>
      <xdr:row>355</xdr:row>
      <xdr:rowOff>168470</xdr:rowOff>
    </xdr:from>
    <xdr:to>
      <xdr:col>0</xdr:col>
      <xdr:colOff>2401141</xdr:colOff>
      <xdr:row>363</xdr:row>
      <xdr:rowOff>88640</xdr:rowOff>
    </xdr:to>
    <xdr:pic>
      <xdr:nvPicPr>
        <xdr:cNvPr id="42" name="Imagen 41">
          <a:extLst>
            <a:ext uri="{FF2B5EF4-FFF2-40B4-BE49-F238E27FC236}">
              <a16:creationId xmlns:a16="http://schemas.microsoft.com/office/drawing/2014/main" id="{557DF389-B810-554C-8379-034F8DA79026}"/>
            </a:ext>
          </a:extLst>
        </xdr:cNvPr>
        <xdr:cNvPicPr>
          <a:picLocks noChangeAspect="1"/>
        </xdr:cNvPicPr>
      </xdr:nvPicPr>
      <xdr:blipFill rotWithShape="1">
        <a:blip xmlns:r="http://schemas.openxmlformats.org/officeDocument/2006/relationships" r:embed="rId41" cstate="email">
          <a:extLst>
            <a:ext uri="{28A0092B-C50C-407E-A947-70E740481C1C}">
              <a14:useLocalDpi xmlns:a14="http://schemas.microsoft.com/office/drawing/2010/main"/>
            </a:ext>
          </a:extLst>
        </a:blip>
        <a:srcRect/>
        <a:stretch/>
      </xdr:blipFill>
      <xdr:spPr>
        <a:xfrm>
          <a:off x="829388" y="63884370"/>
          <a:ext cx="1571753" cy="1342570"/>
        </a:xfrm>
        <a:prstGeom prst="rect">
          <a:avLst/>
        </a:prstGeom>
      </xdr:spPr>
    </xdr:pic>
    <xdr:clientData/>
  </xdr:twoCellAnchor>
  <xdr:twoCellAnchor editAs="oneCell">
    <xdr:from>
      <xdr:col>0</xdr:col>
      <xdr:colOff>881225</xdr:colOff>
      <xdr:row>373</xdr:row>
      <xdr:rowOff>129592</xdr:rowOff>
    </xdr:from>
    <xdr:to>
      <xdr:col>0</xdr:col>
      <xdr:colOff>2577898</xdr:colOff>
      <xdr:row>381</xdr:row>
      <xdr:rowOff>49766</xdr:rowOff>
    </xdr:to>
    <xdr:pic>
      <xdr:nvPicPr>
        <xdr:cNvPr id="43" name="Imagen 42">
          <a:extLst>
            <a:ext uri="{FF2B5EF4-FFF2-40B4-BE49-F238E27FC236}">
              <a16:creationId xmlns:a16="http://schemas.microsoft.com/office/drawing/2014/main" id="{C82B2EEE-A99F-524E-86FB-EB80692B8B7E}"/>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67045892"/>
          <a:ext cx="1696673" cy="1342574"/>
        </a:xfrm>
        <a:prstGeom prst="rect">
          <a:avLst/>
        </a:prstGeom>
      </xdr:spPr>
    </xdr:pic>
    <xdr:clientData/>
  </xdr:twoCellAnchor>
  <xdr:twoCellAnchor editAs="oneCell">
    <xdr:from>
      <xdr:col>0</xdr:col>
      <xdr:colOff>881224</xdr:colOff>
      <xdr:row>409</xdr:row>
      <xdr:rowOff>38877</xdr:rowOff>
    </xdr:from>
    <xdr:to>
      <xdr:col>0</xdr:col>
      <xdr:colOff>2618643</xdr:colOff>
      <xdr:row>412</xdr:row>
      <xdr:rowOff>25920</xdr:rowOff>
    </xdr:to>
    <xdr:pic>
      <xdr:nvPicPr>
        <xdr:cNvPr id="44" name="Imagen 43">
          <a:extLst>
            <a:ext uri="{FF2B5EF4-FFF2-40B4-BE49-F238E27FC236}">
              <a16:creationId xmlns:a16="http://schemas.microsoft.com/office/drawing/2014/main" id="{3CD045FD-F155-A644-A708-506E40EEC99C}"/>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881224" y="73355977"/>
          <a:ext cx="1737419" cy="520443"/>
        </a:xfrm>
        <a:prstGeom prst="rect">
          <a:avLst/>
        </a:prstGeom>
      </xdr:spPr>
    </xdr:pic>
    <xdr:clientData/>
  </xdr:twoCellAnchor>
  <xdr:twoCellAnchor editAs="oneCell">
    <xdr:from>
      <xdr:col>0</xdr:col>
      <xdr:colOff>946021</xdr:colOff>
      <xdr:row>421</xdr:row>
      <xdr:rowOff>90714</xdr:rowOff>
    </xdr:from>
    <xdr:to>
      <xdr:col>0</xdr:col>
      <xdr:colOff>2632373</xdr:colOff>
      <xdr:row>424</xdr:row>
      <xdr:rowOff>79637</xdr:rowOff>
    </xdr:to>
    <xdr:pic>
      <xdr:nvPicPr>
        <xdr:cNvPr id="45" name="Imagen 44">
          <a:extLst>
            <a:ext uri="{FF2B5EF4-FFF2-40B4-BE49-F238E27FC236}">
              <a16:creationId xmlns:a16="http://schemas.microsoft.com/office/drawing/2014/main" id="{976CE2E2-61D8-7948-8793-0F343D084103}"/>
            </a:ext>
          </a:extLst>
        </xdr:cNvPr>
        <xdr:cNvPicPr>
          <a:picLocks noChangeAspect="1"/>
        </xdr:cNvPicPr>
      </xdr:nvPicPr>
      <xdr:blipFill rotWithShape="1">
        <a:blip xmlns:r="http://schemas.openxmlformats.org/officeDocument/2006/relationships" r:embed="rId44" cstate="email">
          <a:extLst>
            <a:ext uri="{28A0092B-C50C-407E-A947-70E740481C1C}">
              <a14:useLocalDpi xmlns:a14="http://schemas.microsoft.com/office/drawing/2010/main"/>
            </a:ext>
          </a:extLst>
        </a:blip>
        <a:srcRect/>
        <a:stretch/>
      </xdr:blipFill>
      <xdr:spPr>
        <a:xfrm>
          <a:off x="946021" y="75541414"/>
          <a:ext cx="1686352" cy="522323"/>
        </a:xfrm>
        <a:prstGeom prst="rect">
          <a:avLst/>
        </a:prstGeom>
      </xdr:spPr>
    </xdr:pic>
    <xdr:clientData/>
  </xdr:twoCellAnchor>
  <xdr:twoCellAnchor editAs="oneCell">
    <xdr:from>
      <xdr:col>0</xdr:col>
      <xdr:colOff>967305</xdr:colOff>
      <xdr:row>661</xdr:row>
      <xdr:rowOff>74287</xdr:rowOff>
    </xdr:from>
    <xdr:to>
      <xdr:col>0</xdr:col>
      <xdr:colOff>2437755</xdr:colOff>
      <xdr:row>668</xdr:row>
      <xdr:rowOff>3196</xdr:rowOff>
    </xdr:to>
    <xdr:pic>
      <xdr:nvPicPr>
        <xdr:cNvPr id="46" name="Imagen 45">
          <a:extLst>
            <a:ext uri="{FF2B5EF4-FFF2-40B4-BE49-F238E27FC236}">
              <a16:creationId xmlns:a16="http://schemas.microsoft.com/office/drawing/2014/main" id="{69F89A16-7868-3B4D-A7C4-0B73AC6D637C}"/>
            </a:ext>
          </a:extLst>
        </xdr:cNvPr>
        <xdr:cNvPicPr>
          <a:picLocks noChangeAspect="1"/>
        </xdr:cNvPicPr>
      </xdr:nvPicPr>
      <xdr:blipFill rotWithShape="1">
        <a:blip xmlns:r="http://schemas.openxmlformats.org/officeDocument/2006/relationships" r:embed="rId16" cstate="email">
          <a:extLst>
            <a:ext uri="{28A0092B-C50C-407E-A947-70E740481C1C}">
              <a14:useLocalDpi xmlns:a14="http://schemas.microsoft.com/office/drawing/2010/main"/>
            </a:ext>
          </a:extLst>
        </a:blip>
        <a:srcRect/>
        <a:stretch/>
      </xdr:blipFill>
      <xdr:spPr>
        <a:xfrm>
          <a:off x="967305" y="118374787"/>
          <a:ext cx="1470450" cy="1173509"/>
        </a:xfrm>
        <a:prstGeom prst="rect">
          <a:avLst/>
        </a:prstGeom>
      </xdr:spPr>
    </xdr:pic>
    <xdr:clientData/>
  </xdr:twoCellAnchor>
  <xdr:twoCellAnchor editAs="oneCell">
    <xdr:from>
      <xdr:col>0</xdr:col>
      <xdr:colOff>873383</xdr:colOff>
      <xdr:row>679</xdr:row>
      <xdr:rowOff>119290</xdr:rowOff>
    </xdr:from>
    <xdr:to>
      <xdr:col>0</xdr:col>
      <xdr:colOff>2443666</xdr:colOff>
      <xdr:row>682</xdr:row>
      <xdr:rowOff>114302</xdr:rowOff>
    </xdr:to>
    <xdr:pic>
      <xdr:nvPicPr>
        <xdr:cNvPr id="47" name="Imagen 46">
          <a:extLst>
            <a:ext uri="{FF2B5EF4-FFF2-40B4-BE49-F238E27FC236}">
              <a16:creationId xmlns:a16="http://schemas.microsoft.com/office/drawing/2014/main" id="{676FC06B-F1D2-9245-ADEE-842535349F0C}"/>
            </a:ext>
          </a:extLst>
        </xdr:cNvPr>
        <xdr:cNvPicPr>
          <a:picLocks noChangeAspect="1"/>
        </xdr:cNvPicPr>
      </xdr:nvPicPr>
      <xdr:blipFill rotWithShape="1">
        <a:blip xmlns:r="http://schemas.openxmlformats.org/officeDocument/2006/relationships" r:embed="rId45" cstate="email">
          <a:extLst>
            <a:ext uri="{28A0092B-C50C-407E-A947-70E740481C1C}">
              <a14:useLocalDpi xmlns:a14="http://schemas.microsoft.com/office/drawing/2010/main"/>
            </a:ext>
          </a:extLst>
        </a:blip>
        <a:srcRect/>
        <a:stretch/>
      </xdr:blipFill>
      <xdr:spPr>
        <a:xfrm>
          <a:off x="873383" y="121620190"/>
          <a:ext cx="1570283" cy="528412"/>
        </a:xfrm>
        <a:prstGeom prst="rect">
          <a:avLst/>
        </a:prstGeom>
      </xdr:spPr>
    </xdr:pic>
    <xdr:clientData/>
  </xdr:twoCellAnchor>
  <xdr:twoCellAnchor editAs="oneCell">
    <xdr:from>
      <xdr:col>0</xdr:col>
      <xdr:colOff>881225</xdr:colOff>
      <xdr:row>669</xdr:row>
      <xdr:rowOff>129592</xdr:rowOff>
    </xdr:from>
    <xdr:to>
      <xdr:col>0</xdr:col>
      <xdr:colOff>2577898</xdr:colOff>
      <xdr:row>677</xdr:row>
      <xdr:rowOff>49762</xdr:rowOff>
    </xdr:to>
    <xdr:pic>
      <xdr:nvPicPr>
        <xdr:cNvPr id="48" name="Imagen 47">
          <a:extLst>
            <a:ext uri="{FF2B5EF4-FFF2-40B4-BE49-F238E27FC236}">
              <a16:creationId xmlns:a16="http://schemas.microsoft.com/office/drawing/2014/main" id="{89D20BB3-7112-054A-87E5-9AEE4561E1EA}"/>
            </a:ext>
          </a:extLst>
        </xdr:cNvPr>
        <xdr:cNvPicPr>
          <a:picLocks noChangeAspect="1"/>
        </xdr:cNvPicPr>
      </xdr:nvPicPr>
      <xdr:blipFill rotWithShape="1">
        <a:blip xmlns:r="http://schemas.openxmlformats.org/officeDocument/2006/relationships" r:embed="rId42" cstate="email">
          <a:extLst>
            <a:ext uri="{28A0092B-C50C-407E-A947-70E740481C1C}">
              <a14:useLocalDpi xmlns:a14="http://schemas.microsoft.com/office/drawing/2010/main"/>
            </a:ext>
          </a:extLst>
        </a:blip>
        <a:srcRect/>
        <a:stretch/>
      </xdr:blipFill>
      <xdr:spPr>
        <a:xfrm>
          <a:off x="881225" y="119852492"/>
          <a:ext cx="1696673" cy="1342570"/>
        </a:xfrm>
        <a:prstGeom prst="rect">
          <a:avLst/>
        </a:prstGeom>
      </xdr:spPr>
    </xdr:pic>
    <xdr:clientData/>
  </xdr:twoCellAnchor>
  <xdr:twoCellAnchor editAs="oneCell">
    <xdr:from>
      <xdr:col>0</xdr:col>
      <xdr:colOff>652624</xdr:colOff>
      <xdr:row>685</xdr:row>
      <xdr:rowOff>51576</xdr:rowOff>
    </xdr:from>
    <xdr:to>
      <xdr:col>0</xdr:col>
      <xdr:colOff>2600288</xdr:colOff>
      <xdr:row>688</xdr:row>
      <xdr:rowOff>101600</xdr:rowOff>
    </xdr:to>
    <xdr:pic>
      <xdr:nvPicPr>
        <xdr:cNvPr id="49" name="Imagen 48">
          <a:extLst>
            <a:ext uri="{FF2B5EF4-FFF2-40B4-BE49-F238E27FC236}">
              <a16:creationId xmlns:a16="http://schemas.microsoft.com/office/drawing/2014/main" id="{F17337C5-567C-5C47-9874-18A83CEDA57F}"/>
            </a:ext>
          </a:extLst>
        </xdr:cNvPr>
        <xdr:cNvPicPr>
          <a:picLocks noChangeAspect="1"/>
        </xdr:cNvPicPr>
      </xdr:nvPicPr>
      <xdr:blipFill rotWithShape="1">
        <a:blip xmlns:r="http://schemas.openxmlformats.org/officeDocument/2006/relationships" r:embed="rId43" cstate="email">
          <a:extLst>
            <a:ext uri="{28A0092B-C50C-407E-A947-70E740481C1C}">
              <a14:useLocalDpi xmlns:a14="http://schemas.microsoft.com/office/drawing/2010/main"/>
            </a:ext>
          </a:extLst>
        </a:blip>
        <a:srcRect/>
        <a:stretch/>
      </xdr:blipFill>
      <xdr:spPr>
        <a:xfrm>
          <a:off x="652624" y="122619276"/>
          <a:ext cx="1947664" cy="583424"/>
        </a:xfrm>
        <a:prstGeom prst="rect">
          <a:avLst/>
        </a:prstGeom>
      </xdr:spPr>
    </xdr:pic>
    <xdr:clientData/>
  </xdr:twoCellAnchor>
  <xdr:twoCellAnchor editAs="oneCell">
    <xdr:from>
      <xdr:col>0</xdr:col>
      <xdr:colOff>1127451</xdr:colOff>
      <xdr:row>643</xdr:row>
      <xdr:rowOff>51836</xdr:rowOff>
    </xdr:from>
    <xdr:to>
      <xdr:col>0</xdr:col>
      <xdr:colOff>2473494</xdr:colOff>
      <xdr:row>649</xdr:row>
      <xdr:rowOff>151985</xdr:rowOff>
    </xdr:to>
    <xdr:pic>
      <xdr:nvPicPr>
        <xdr:cNvPr id="50" name="Imagen 49">
          <a:extLst>
            <a:ext uri="{FF2B5EF4-FFF2-40B4-BE49-F238E27FC236}">
              <a16:creationId xmlns:a16="http://schemas.microsoft.com/office/drawing/2014/main" id="{257ACB96-2615-A047-9994-3116D4F9E308}"/>
            </a:ext>
          </a:extLst>
        </xdr:cNvPr>
        <xdr:cNvPicPr>
          <a:picLocks noChangeAspect="1"/>
        </xdr:cNvPicPr>
      </xdr:nvPicPr>
      <xdr:blipFill rotWithShape="1">
        <a:blip xmlns:r="http://schemas.openxmlformats.org/officeDocument/2006/relationships" r:embed="rId46" cstate="email">
          <a:extLst>
            <a:ext uri="{28A0092B-C50C-407E-A947-70E740481C1C}">
              <a14:useLocalDpi xmlns:a14="http://schemas.microsoft.com/office/drawing/2010/main"/>
            </a:ext>
          </a:extLst>
        </a:blip>
        <a:srcRect/>
        <a:stretch/>
      </xdr:blipFill>
      <xdr:spPr>
        <a:xfrm>
          <a:off x="1127451" y="115151936"/>
          <a:ext cx="1346043" cy="1166949"/>
        </a:xfrm>
        <a:prstGeom prst="rect">
          <a:avLst/>
        </a:prstGeom>
      </xdr:spPr>
    </xdr:pic>
    <xdr:clientData/>
  </xdr:twoCellAnchor>
  <xdr:twoCellAnchor editAs="oneCell">
    <xdr:from>
      <xdr:col>0</xdr:col>
      <xdr:colOff>946021</xdr:colOff>
      <xdr:row>651</xdr:row>
      <xdr:rowOff>129591</xdr:rowOff>
    </xdr:from>
    <xdr:to>
      <xdr:col>0</xdr:col>
      <xdr:colOff>2499148</xdr:colOff>
      <xdr:row>659</xdr:row>
      <xdr:rowOff>49758</xdr:rowOff>
    </xdr:to>
    <xdr:pic>
      <xdr:nvPicPr>
        <xdr:cNvPr id="51" name="Imagen 50">
          <a:extLst>
            <a:ext uri="{FF2B5EF4-FFF2-40B4-BE49-F238E27FC236}">
              <a16:creationId xmlns:a16="http://schemas.microsoft.com/office/drawing/2014/main" id="{233C32BE-BAF4-C346-90DE-2143FB5FE259}"/>
            </a:ext>
          </a:extLst>
        </xdr:cNvPr>
        <xdr:cNvPicPr>
          <a:picLocks noChangeAspect="1"/>
        </xdr:cNvPicPr>
      </xdr:nvPicPr>
      <xdr:blipFill rotWithShape="1">
        <a:blip xmlns:r="http://schemas.openxmlformats.org/officeDocument/2006/relationships" r:embed="rId47" cstate="email">
          <a:extLst>
            <a:ext uri="{28A0092B-C50C-407E-A947-70E740481C1C}">
              <a14:useLocalDpi xmlns:a14="http://schemas.microsoft.com/office/drawing/2010/main"/>
            </a:ext>
          </a:extLst>
        </a:blip>
        <a:srcRect/>
        <a:stretch/>
      </xdr:blipFill>
      <xdr:spPr>
        <a:xfrm>
          <a:off x="946021" y="116652091"/>
          <a:ext cx="1553127" cy="1342567"/>
        </a:xfrm>
        <a:prstGeom prst="rect">
          <a:avLst/>
        </a:prstGeom>
      </xdr:spPr>
    </xdr:pic>
    <xdr:clientData/>
  </xdr:twoCellAnchor>
  <xdr:twoCellAnchor editAs="oneCell">
    <xdr:from>
      <xdr:col>0</xdr:col>
      <xdr:colOff>843902</xdr:colOff>
      <xdr:row>691</xdr:row>
      <xdr:rowOff>90454</xdr:rowOff>
    </xdr:from>
    <xdr:to>
      <xdr:col>0</xdr:col>
      <xdr:colOff>2443944</xdr:colOff>
      <xdr:row>694</xdr:row>
      <xdr:rowOff>114300</xdr:rowOff>
    </xdr:to>
    <xdr:pic>
      <xdr:nvPicPr>
        <xdr:cNvPr id="52" name="Imagen 51">
          <a:extLst>
            <a:ext uri="{FF2B5EF4-FFF2-40B4-BE49-F238E27FC236}">
              <a16:creationId xmlns:a16="http://schemas.microsoft.com/office/drawing/2014/main" id="{E9BC539F-20EB-C14F-83FB-3F09C05B6180}"/>
            </a:ext>
          </a:extLst>
        </xdr:cNvPr>
        <xdr:cNvPicPr>
          <a:picLocks noChangeAspect="1"/>
        </xdr:cNvPicPr>
      </xdr:nvPicPr>
      <xdr:blipFill rotWithShape="1">
        <a:blip xmlns:r="http://schemas.openxmlformats.org/officeDocument/2006/relationships" r:embed="rId48" cstate="email">
          <a:extLst>
            <a:ext uri="{28A0092B-C50C-407E-A947-70E740481C1C}">
              <a14:useLocalDpi xmlns:a14="http://schemas.microsoft.com/office/drawing/2010/main"/>
            </a:ext>
          </a:extLst>
        </a:blip>
        <a:srcRect/>
        <a:stretch/>
      </xdr:blipFill>
      <xdr:spPr>
        <a:xfrm>
          <a:off x="843902" y="123724954"/>
          <a:ext cx="1600042" cy="557246"/>
        </a:xfrm>
        <a:prstGeom prst="rect">
          <a:avLst/>
        </a:prstGeom>
      </xdr:spPr>
    </xdr:pic>
    <xdr:clientData/>
  </xdr:twoCellAnchor>
  <xdr:twoCellAnchor editAs="oneCell">
    <xdr:from>
      <xdr:col>0</xdr:col>
      <xdr:colOff>881225</xdr:colOff>
      <xdr:row>876</xdr:row>
      <xdr:rowOff>12959</xdr:rowOff>
    </xdr:from>
    <xdr:to>
      <xdr:col>0</xdr:col>
      <xdr:colOff>2458027</xdr:colOff>
      <xdr:row>883</xdr:row>
      <xdr:rowOff>114563</xdr:rowOff>
    </xdr:to>
    <xdr:pic>
      <xdr:nvPicPr>
        <xdr:cNvPr id="53" name="Imagen 52">
          <a:extLst>
            <a:ext uri="{FF2B5EF4-FFF2-40B4-BE49-F238E27FC236}">
              <a16:creationId xmlns:a16="http://schemas.microsoft.com/office/drawing/2014/main" id="{E181CE16-BFDD-8246-837F-932A6A7B0A1D}"/>
            </a:ext>
          </a:extLst>
        </xdr:cNvPr>
        <xdr:cNvPicPr>
          <a:picLocks noChangeAspect="1"/>
        </xdr:cNvPicPr>
      </xdr:nvPicPr>
      <xdr:blipFill rotWithShape="1">
        <a:blip xmlns:r="http://schemas.openxmlformats.org/officeDocument/2006/relationships" r:embed="rId49" cstate="email">
          <a:extLst>
            <a:ext uri="{28A0092B-C50C-407E-A947-70E740481C1C}">
              <a14:useLocalDpi xmlns:a14="http://schemas.microsoft.com/office/drawing/2010/main"/>
            </a:ext>
          </a:extLst>
        </a:blip>
        <a:srcRect/>
        <a:stretch/>
      </xdr:blipFill>
      <xdr:spPr>
        <a:xfrm>
          <a:off x="881225" y="156629359"/>
          <a:ext cx="1576802" cy="1346204"/>
        </a:xfrm>
        <a:prstGeom prst="rect">
          <a:avLst/>
        </a:prstGeom>
      </xdr:spPr>
    </xdr:pic>
    <xdr:clientData/>
  </xdr:twoCellAnchor>
  <xdr:twoCellAnchor editAs="oneCell">
    <xdr:from>
      <xdr:col>0</xdr:col>
      <xdr:colOff>803469</xdr:colOff>
      <xdr:row>894</xdr:row>
      <xdr:rowOff>1</xdr:rowOff>
    </xdr:from>
    <xdr:to>
      <xdr:col>0</xdr:col>
      <xdr:colOff>2431927</xdr:colOff>
      <xdr:row>901</xdr:row>
      <xdr:rowOff>101602</xdr:rowOff>
    </xdr:to>
    <xdr:pic>
      <xdr:nvPicPr>
        <xdr:cNvPr id="54" name="Imagen 53">
          <a:extLst>
            <a:ext uri="{FF2B5EF4-FFF2-40B4-BE49-F238E27FC236}">
              <a16:creationId xmlns:a16="http://schemas.microsoft.com/office/drawing/2014/main" id="{D0A86431-C2BB-ED4F-931D-DDE491B49450}"/>
            </a:ext>
          </a:extLst>
        </xdr:cNvPr>
        <xdr:cNvPicPr>
          <a:picLocks noChangeAspect="1"/>
        </xdr:cNvPicPr>
      </xdr:nvPicPr>
      <xdr:blipFill rotWithShape="1">
        <a:blip xmlns:r="http://schemas.openxmlformats.org/officeDocument/2006/relationships" r:embed="rId50" cstate="email">
          <a:extLst>
            <a:ext uri="{28A0092B-C50C-407E-A947-70E740481C1C}">
              <a14:useLocalDpi xmlns:a14="http://schemas.microsoft.com/office/drawing/2010/main"/>
            </a:ext>
          </a:extLst>
        </a:blip>
        <a:srcRect/>
        <a:stretch/>
      </xdr:blipFill>
      <xdr:spPr>
        <a:xfrm>
          <a:off x="803469" y="159816801"/>
          <a:ext cx="1628458" cy="1346201"/>
        </a:xfrm>
        <a:prstGeom prst="rect">
          <a:avLst/>
        </a:prstGeom>
      </xdr:spPr>
    </xdr:pic>
    <xdr:clientData/>
  </xdr:twoCellAnchor>
  <xdr:twoCellAnchor editAs="oneCell">
    <xdr:from>
      <xdr:col>0</xdr:col>
      <xdr:colOff>868265</xdr:colOff>
      <xdr:row>919</xdr:row>
      <xdr:rowOff>12959</xdr:rowOff>
    </xdr:from>
    <xdr:to>
      <xdr:col>0</xdr:col>
      <xdr:colOff>2490337</xdr:colOff>
      <xdr:row>922</xdr:row>
      <xdr:rowOff>12960</xdr:rowOff>
    </xdr:to>
    <xdr:pic>
      <xdr:nvPicPr>
        <xdr:cNvPr id="55" name="Imagen 54">
          <a:extLst>
            <a:ext uri="{FF2B5EF4-FFF2-40B4-BE49-F238E27FC236}">
              <a16:creationId xmlns:a16="http://schemas.microsoft.com/office/drawing/2014/main" id="{B86CFB48-8629-9145-A76C-F31FC4468BD5}"/>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64274759"/>
          <a:ext cx="1622072" cy="533401"/>
        </a:xfrm>
        <a:prstGeom prst="rect">
          <a:avLst/>
        </a:prstGeom>
      </xdr:spPr>
    </xdr:pic>
    <xdr:clientData/>
  </xdr:twoCellAnchor>
  <xdr:twoCellAnchor editAs="oneCell">
    <xdr:from>
      <xdr:col>0</xdr:col>
      <xdr:colOff>1023777</xdr:colOff>
      <xdr:row>931</xdr:row>
      <xdr:rowOff>90714</xdr:rowOff>
    </xdr:from>
    <xdr:to>
      <xdr:col>0</xdr:col>
      <xdr:colOff>2697847</xdr:colOff>
      <xdr:row>934</xdr:row>
      <xdr:rowOff>90712</xdr:rowOff>
    </xdr:to>
    <xdr:pic>
      <xdr:nvPicPr>
        <xdr:cNvPr id="56" name="Imagen 55">
          <a:extLst>
            <a:ext uri="{FF2B5EF4-FFF2-40B4-BE49-F238E27FC236}">
              <a16:creationId xmlns:a16="http://schemas.microsoft.com/office/drawing/2014/main" id="{6D2D9CAE-AEE3-A940-9D51-8DD554BEB984}"/>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66486114"/>
          <a:ext cx="1674070" cy="533398"/>
        </a:xfrm>
        <a:prstGeom prst="rect">
          <a:avLst/>
        </a:prstGeom>
      </xdr:spPr>
    </xdr:pic>
    <xdr:clientData/>
  </xdr:twoCellAnchor>
  <xdr:twoCellAnchor editAs="oneCell">
    <xdr:from>
      <xdr:col>0</xdr:col>
      <xdr:colOff>725778</xdr:colOff>
      <xdr:row>977</xdr:row>
      <xdr:rowOff>94835</xdr:rowOff>
    </xdr:from>
    <xdr:to>
      <xdr:col>0</xdr:col>
      <xdr:colOff>2567759</xdr:colOff>
      <xdr:row>985</xdr:row>
      <xdr:rowOff>15009</xdr:rowOff>
    </xdr:to>
    <xdr:pic>
      <xdr:nvPicPr>
        <xdr:cNvPr id="57" name="Imagen 56">
          <a:extLst>
            <a:ext uri="{FF2B5EF4-FFF2-40B4-BE49-F238E27FC236}">
              <a16:creationId xmlns:a16="http://schemas.microsoft.com/office/drawing/2014/main" id="{98DA5A24-6E70-0840-8934-59B6B4ABF17B}"/>
            </a:ext>
          </a:extLst>
        </xdr:cNvPr>
        <xdr:cNvPicPr>
          <a:picLocks noChangeAspect="1"/>
        </xdr:cNvPicPr>
      </xdr:nvPicPr>
      <xdr:blipFill rotWithShape="1">
        <a:blip xmlns:r="http://schemas.openxmlformats.org/officeDocument/2006/relationships" r:embed="rId23" cstate="email">
          <a:extLst>
            <a:ext uri="{28A0092B-C50C-407E-A947-70E740481C1C}">
              <a14:useLocalDpi xmlns:a14="http://schemas.microsoft.com/office/drawing/2010/main"/>
            </a:ext>
          </a:extLst>
        </a:blip>
        <a:srcRect/>
        <a:stretch/>
      </xdr:blipFill>
      <xdr:spPr>
        <a:xfrm>
          <a:off x="725778" y="174707135"/>
          <a:ext cx="1841981" cy="1342574"/>
        </a:xfrm>
        <a:prstGeom prst="rect">
          <a:avLst/>
        </a:prstGeom>
      </xdr:spPr>
    </xdr:pic>
    <xdr:clientData/>
  </xdr:twoCellAnchor>
  <xdr:twoCellAnchor editAs="oneCell">
    <xdr:from>
      <xdr:col>0</xdr:col>
      <xdr:colOff>947187</xdr:colOff>
      <xdr:row>987</xdr:row>
      <xdr:rowOff>94992</xdr:rowOff>
    </xdr:from>
    <xdr:to>
      <xdr:col>0</xdr:col>
      <xdr:colOff>2380017</xdr:colOff>
      <xdr:row>990</xdr:row>
      <xdr:rowOff>35339</xdr:rowOff>
    </xdr:to>
    <xdr:pic>
      <xdr:nvPicPr>
        <xdr:cNvPr id="58" name="Imagen 57">
          <a:extLst>
            <a:ext uri="{FF2B5EF4-FFF2-40B4-BE49-F238E27FC236}">
              <a16:creationId xmlns:a16="http://schemas.microsoft.com/office/drawing/2014/main" id="{2B8103F3-9984-6E48-B6AF-9E017BEA0ADE}"/>
            </a:ext>
          </a:extLst>
        </xdr:cNvPr>
        <xdr:cNvPicPr>
          <a:picLocks noChangeAspect="1"/>
        </xdr:cNvPicPr>
      </xdr:nvPicPr>
      <xdr:blipFill rotWithShape="1">
        <a:blip xmlns:r="http://schemas.openxmlformats.org/officeDocument/2006/relationships" r:embed="rId24" cstate="email">
          <a:extLst>
            <a:ext uri="{28A0092B-C50C-407E-A947-70E740481C1C}">
              <a14:useLocalDpi xmlns:a14="http://schemas.microsoft.com/office/drawing/2010/main"/>
            </a:ext>
          </a:extLst>
        </a:blip>
        <a:srcRect/>
        <a:stretch/>
      </xdr:blipFill>
      <xdr:spPr>
        <a:xfrm>
          <a:off x="947187" y="176485292"/>
          <a:ext cx="1432830" cy="473747"/>
        </a:xfrm>
        <a:prstGeom prst="rect">
          <a:avLst/>
        </a:prstGeom>
      </xdr:spPr>
    </xdr:pic>
    <xdr:clientData/>
  </xdr:twoCellAnchor>
  <xdr:twoCellAnchor editAs="oneCell">
    <xdr:from>
      <xdr:col>0</xdr:col>
      <xdr:colOff>981076</xdr:colOff>
      <xdr:row>999</xdr:row>
      <xdr:rowOff>95250</xdr:rowOff>
    </xdr:from>
    <xdr:to>
      <xdr:col>0</xdr:col>
      <xdr:colOff>2459838</xdr:colOff>
      <xdr:row>1002</xdr:row>
      <xdr:rowOff>35595</xdr:rowOff>
    </xdr:to>
    <xdr:pic>
      <xdr:nvPicPr>
        <xdr:cNvPr id="59" name="Imagen 58">
          <a:extLst>
            <a:ext uri="{FF2B5EF4-FFF2-40B4-BE49-F238E27FC236}">
              <a16:creationId xmlns:a16="http://schemas.microsoft.com/office/drawing/2014/main" id="{D0E74A39-36A3-0F4E-877F-53D27A98F1E6}"/>
            </a:ext>
          </a:extLst>
        </xdr:cNvPr>
        <xdr:cNvPicPr>
          <a:picLocks noChangeAspect="1"/>
        </xdr:cNvPicPr>
      </xdr:nvPicPr>
      <xdr:blipFill rotWithShape="1">
        <a:blip xmlns:r="http://schemas.openxmlformats.org/officeDocument/2006/relationships" r:embed="rId25" cstate="email">
          <a:extLst>
            <a:ext uri="{28A0092B-C50C-407E-A947-70E740481C1C}">
              <a14:useLocalDpi xmlns:a14="http://schemas.microsoft.com/office/drawing/2010/main"/>
            </a:ext>
          </a:extLst>
        </a:blip>
        <a:srcRect/>
        <a:stretch/>
      </xdr:blipFill>
      <xdr:spPr>
        <a:xfrm>
          <a:off x="981076" y="178619150"/>
          <a:ext cx="1478762" cy="473745"/>
        </a:xfrm>
        <a:prstGeom prst="rect">
          <a:avLst/>
        </a:prstGeom>
      </xdr:spPr>
    </xdr:pic>
    <xdr:clientData/>
  </xdr:twoCellAnchor>
  <xdr:twoCellAnchor editAs="oneCell">
    <xdr:from>
      <xdr:col>0</xdr:col>
      <xdr:colOff>786946</xdr:colOff>
      <xdr:row>1014</xdr:row>
      <xdr:rowOff>77380</xdr:rowOff>
    </xdr:from>
    <xdr:to>
      <xdr:col>0</xdr:col>
      <xdr:colOff>2532699</xdr:colOff>
      <xdr:row>1023</xdr:row>
      <xdr:rowOff>1</xdr:rowOff>
    </xdr:to>
    <xdr:pic>
      <xdr:nvPicPr>
        <xdr:cNvPr id="60" name="Imagen 59">
          <a:extLst>
            <a:ext uri="{FF2B5EF4-FFF2-40B4-BE49-F238E27FC236}">
              <a16:creationId xmlns:a16="http://schemas.microsoft.com/office/drawing/2014/main" id="{3B29C674-1C05-4747-A616-71EFC8C6CFF6}"/>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81293680"/>
          <a:ext cx="1745753" cy="1522821"/>
        </a:xfrm>
        <a:prstGeom prst="rect">
          <a:avLst/>
        </a:prstGeom>
      </xdr:spPr>
    </xdr:pic>
    <xdr:clientData/>
  </xdr:twoCellAnchor>
  <xdr:twoCellAnchor editAs="oneCell">
    <xdr:from>
      <xdr:col>0</xdr:col>
      <xdr:colOff>868265</xdr:colOff>
      <xdr:row>993</xdr:row>
      <xdr:rowOff>12959</xdr:rowOff>
    </xdr:from>
    <xdr:to>
      <xdr:col>0</xdr:col>
      <xdr:colOff>2490337</xdr:colOff>
      <xdr:row>996</xdr:row>
      <xdr:rowOff>12959</xdr:rowOff>
    </xdr:to>
    <xdr:pic>
      <xdr:nvPicPr>
        <xdr:cNvPr id="61" name="Imagen 60">
          <a:extLst>
            <a:ext uri="{FF2B5EF4-FFF2-40B4-BE49-F238E27FC236}">
              <a16:creationId xmlns:a16="http://schemas.microsoft.com/office/drawing/2014/main" id="{E54C1AA2-4A9D-4044-A221-B5CBBD32EC4D}"/>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868265" y="177470059"/>
          <a:ext cx="1622072" cy="533400"/>
        </a:xfrm>
        <a:prstGeom prst="rect">
          <a:avLst/>
        </a:prstGeom>
      </xdr:spPr>
    </xdr:pic>
    <xdr:clientData/>
  </xdr:twoCellAnchor>
  <xdr:twoCellAnchor editAs="oneCell">
    <xdr:from>
      <xdr:col>0</xdr:col>
      <xdr:colOff>1023777</xdr:colOff>
      <xdr:row>1005</xdr:row>
      <xdr:rowOff>90714</xdr:rowOff>
    </xdr:from>
    <xdr:to>
      <xdr:col>0</xdr:col>
      <xdr:colOff>2697847</xdr:colOff>
      <xdr:row>1008</xdr:row>
      <xdr:rowOff>79637</xdr:rowOff>
    </xdr:to>
    <xdr:pic>
      <xdr:nvPicPr>
        <xdr:cNvPr id="62" name="Imagen 61">
          <a:extLst>
            <a:ext uri="{FF2B5EF4-FFF2-40B4-BE49-F238E27FC236}">
              <a16:creationId xmlns:a16="http://schemas.microsoft.com/office/drawing/2014/main" id="{8D540277-E778-ED4F-AE1D-AB277DD44A88}"/>
            </a:ext>
          </a:extLst>
        </xdr:cNvPr>
        <xdr:cNvPicPr>
          <a:picLocks noChangeAspect="1"/>
        </xdr:cNvPicPr>
      </xdr:nvPicPr>
      <xdr:blipFill rotWithShape="1">
        <a:blip xmlns:r="http://schemas.openxmlformats.org/officeDocument/2006/relationships" r:embed="rId52" cstate="email">
          <a:extLst>
            <a:ext uri="{28A0092B-C50C-407E-A947-70E740481C1C}">
              <a14:useLocalDpi xmlns:a14="http://schemas.microsoft.com/office/drawing/2010/main"/>
            </a:ext>
          </a:extLst>
        </a:blip>
        <a:srcRect/>
        <a:stretch/>
      </xdr:blipFill>
      <xdr:spPr>
        <a:xfrm>
          <a:off x="1023777" y="179681414"/>
          <a:ext cx="1674070" cy="522323"/>
        </a:xfrm>
        <a:prstGeom prst="rect">
          <a:avLst/>
        </a:prstGeom>
      </xdr:spPr>
    </xdr:pic>
    <xdr:clientData/>
  </xdr:twoCellAnchor>
  <xdr:twoCellAnchor editAs="oneCell">
    <xdr:from>
      <xdr:col>0</xdr:col>
      <xdr:colOff>816488</xdr:colOff>
      <xdr:row>1110</xdr:row>
      <xdr:rowOff>8242</xdr:rowOff>
    </xdr:from>
    <xdr:to>
      <xdr:col>0</xdr:col>
      <xdr:colOff>2744347</xdr:colOff>
      <xdr:row>1111</xdr:row>
      <xdr:rowOff>51309</xdr:rowOff>
    </xdr:to>
    <xdr:pic>
      <xdr:nvPicPr>
        <xdr:cNvPr id="63" name="Imagen 62">
          <a:extLst>
            <a:ext uri="{FF2B5EF4-FFF2-40B4-BE49-F238E27FC236}">
              <a16:creationId xmlns:a16="http://schemas.microsoft.com/office/drawing/2014/main" id="{F78B5A44-D48C-BE45-8501-FFAB9FAE05C0}"/>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98331442"/>
          <a:ext cx="1927859" cy="220867"/>
        </a:xfrm>
        <a:prstGeom prst="rect">
          <a:avLst/>
        </a:prstGeom>
      </xdr:spPr>
    </xdr:pic>
    <xdr:clientData/>
  </xdr:twoCellAnchor>
  <xdr:twoCellAnchor editAs="oneCell">
    <xdr:from>
      <xdr:col>0</xdr:col>
      <xdr:colOff>678774</xdr:colOff>
      <xdr:row>45</xdr:row>
      <xdr:rowOff>54043</xdr:rowOff>
    </xdr:from>
    <xdr:to>
      <xdr:col>1</xdr:col>
      <xdr:colOff>1694</xdr:colOff>
      <xdr:row>51</xdr:row>
      <xdr:rowOff>76195</xdr:rowOff>
    </xdr:to>
    <xdr:pic>
      <xdr:nvPicPr>
        <xdr:cNvPr id="64" name="Imagen 63">
          <a:extLst>
            <a:ext uri="{FF2B5EF4-FFF2-40B4-BE49-F238E27FC236}">
              <a16:creationId xmlns:a16="http://schemas.microsoft.com/office/drawing/2014/main" id="{4BAA70ED-681F-164F-9AFE-78821971E9F6}"/>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678774" y="8410643"/>
          <a:ext cx="2561420" cy="1088952"/>
        </a:xfrm>
        <a:prstGeom prst="rect">
          <a:avLst/>
        </a:prstGeom>
      </xdr:spPr>
    </xdr:pic>
    <xdr:clientData/>
  </xdr:twoCellAnchor>
  <xdr:twoCellAnchor editAs="oneCell">
    <xdr:from>
      <xdr:col>0</xdr:col>
      <xdr:colOff>769505</xdr:colOff>
      <xdr:row>54</xdr:row>
      <xdr:rowOff>25400</xdr:rowOff>
    </xdr:from>
    <xdr:to>
      <xdr:col>0</xdr:col>
      <xdr:colOff>2677337</xdr:colOff>
      <xdr:row>61</xdr:row>
      <xdr:rowOff>836</xdr:rowOff>
    </xdr:to>
    <xdr:pic>
      <xdr:nvPicPr>
        <xdr:cNvPr id="65" name="Imagen 64">
          <a:extLst>
            <a:ext uri="{FF2B5EF4-FFF2-40B4-BE49-F238E27FC236}">
              <a16:creationId xmlns:a16="http://schemas.microsoft.com/office/drawing/2014/main" id="{6D38D04E-62A0-6F4D-A7BF-00D03DE0F202}"/>
            </a:ext>
          </a:extLst>
        </xdr:cNvPr>
        <xdr:cNvPicPr>
          <a:picLocks noChangeAspect="1"/>
        </xdr:cNvPicPr>
      </xdr:nvPicPr>
      <xdr:blipFill>
        <a:blip xmlns:r="http://schemas.openxmlformats.org/officeDocument/2006/relationships" r:embed="rId56" cstate="email">
          <a:extLst>
            <a:ext uri="{BEBA8EAE-BF5A-486C-A8C5-ECC9F3942E4B}">
              <a14:imgProps xmlns:a14="http://schemas.microsoft.com/office/drawing/2010/main">
                <a14:imgLayer r:embed="rId57">
                  <a14:imgEffect>
                    <a14:brightnessContrast bright="20000" contrast="-40000"/>
                  </a14:imgEffect>
                </a14:imgLayer>
              </a14:imgProps>
            </a:ext>
            <a:ext uri="{28A0092B-C50C-407E-A947-70E740481C1C}">
              <a14:useLocalDpi xmlns:a14="http://schemas.microsoft.com/office/drawing/2010/main"/>
            </a:ext>
          </a:extLst>
        </a:blip>
        <a:stretch>
          <a:fillRect/>
        </a:stretch>
      </xdr:blipFill>
      <xdr:spPr>
        <a:xfrm>
          <a:off x="769505" y="9982200"/>
          <a:ext cx="1907832" cy="1232736"/>
        </a:xfrm>
        <a:prstGeom prst="rect">
          <a:avLst/>
        </a:prstGeom>
      </xdr:spPr>
    </xdr:pic>
    <xdr:clientData/>
  </xdr:twoCellAnchor>
  <xdr:twoCellAnchor editAs="oneCell">
    <xdr:from>
      <xdr:col>0</xdr:col>
      <xdr:colOff>863600</xdr:colOff>
      <xdr:row>64</xdr:row>
      <xdr:rowOff>87035</xdr:rowOff>
    </xdr:from>
    <xdr:to>
      <xdr:col>0</xdr:col>
      <xdr:colOff>2514600</xdr:colOff>
      <xdr:row>71</xdr:row>
      <xdr:rowOff>111820</xdr:rowOff>
    </xdr:to>
    <xdr:pic>
      <xdr:nvPicPr>
        <xdr:cNvPr id="66" name="Imagen 65">
          <a:extLst>
            <a:ext uri="{FF2B5EF4-FFF2-40B4-BE49-F238E27FC236}">
              <a16:creationId xmlns:a16="http://schemas.microsoft.com/office/drawing/2014/main" id="{245AE6EE-422E-294F-8369-7A9FDA8061CD}"/>
            </a:ext>
          </a:extLst>
        </xdr:cNvPr>
        <xdr:cNvPicPr>
          <a:picLocks noChangeAspect="1"/>
        </xdr:cNvPicPr>
      </xdr:nvPicPr>
      <xdr:blipFill rotWithShape="1">
        <a:blip xmlns:r="http://schemas.openxmlformats.org/officeDocument/2006/relationships" r:embed="rId58" cstate="email">
          <a:extLst>
            <a:ext uri="{28A0092B-C50C-407E-A947-70E740481C1C}">
              <a14:useLocalDpi xmlns:a14="http://schemas.microsoft.com/office/drawing/2010/main"/>
            </a:ext>
          </a:extLst>
        </a:blip>
        <a:srcRect/>
        <a:stretch/>
      </xdr:blipFill>
      <xdr:spPr>
        <a:xfrm>
          <a:off x="863600" y="11847235"/>
          <a:ext cx="1651000" cy="1269385"/>
        </a:xfrm>
        <a:prstGeom prst="rect">
          <a:avLst/>
        </a:prstGeom>
      </xdr:spPr>
    </xdr:pic>
    <xdr:clientData/>
  </xdr:twoCellAnchor>
  <xdr:twoCellAnchor editAs="oneCell">
    <xdr:from>
      <xdr:col>0</xdr:col>
      <xdr:colOff>1054100</xdr:colOff>
      <xdr:row>1321</xdr:row>
      <xdr:rowOff>38100</xdr:rowOff>
    </xdr:from>
    <xdr:to>
      <xdr:col>0</xdr:col>
      <xdr:colOff>2336800</xdr:colOff>
      <xdr:row>1325</xdr:row>
      <xdr:rowOff>98160</xdr:rowOff>
    </xdr:to>
    <xdr:pic>
      <xdr:nvPicPr>
        <xdr:cNvPr id="67" name="Imagen 66">
          <a:extLst>
            <a:ext uri="{FF2B5EF4-FFF2-40B4-BE49-F238E27FC236}">
              <a16:creationId xmlns:a16="http://schemas.microsoft.com/office/drawing/2014/main" id="{0855E6F0-C5BD-A042-8988-377C5F64839C}"/>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054100" y="236143800"/>
          <a:ext cx="1282700" cy="771260"/>
        </a:xfrm>
        <a:prstGeom prst="rect">
          <a:avLst/>
        </a:prstGeom>
      </xdr:spPr>
    </xdr:pic>
    <xdr:clientData/>
  </xdr:twoCellAnchor>
  <xdr:twoCellAnchor editAs="oneCell">
    <xdr:from>
      <xdr:col>0</xdr:col>
      <xdr:colOff>1435100</xdr:colOff>
      <xdr:row>1387</xdr:row>
      <xdr:rowOff>71781</xdr:rowOff>
    </xdr:from>
    <xdr:to>
      <xdr:col>0</xdr:col>
      <xdr:colOff>2247900</xdr:colOff>
      <xdr:row>1395</xdr:row>
      <xdr:rowOff>59625</xdr:rowOff>
    </xdr:to>
    <xdr:pic>
      <xdr:nvPicPr>
        <xdr:cNvPr id="68" name="Imagen 67">
          <a:extLst>
            <a:ext uri="{FF2B5EF4-FFF2-40B4-BE49-F238E27FC236}">
              <a16:creationId xmlns:a16="http://schemas.microsoft.com/office/drawing/2014/main" id="{89389D07-FCF9-2041-A76C-ECBE7814CE39}"/>
            </a:ext>
          </a:extLst>
        </xdr:cNvPr>
        <xdr:cNvPicPr>
          <a:picLocks noChangeAspect="1"/>
        </xdr:cNvPicPr>
      </xdr:nvPicPr>
      <xdr:blipFill rotWithShape="1">
        <a:blip xmlns:r="http://schemas.openxmlformats.org/officeDocument/2006/relationships" r:embed="rId60" cstate="email">
          <a:extLst>
            <a:ext uri="{BEBA8EAE-BF5A-486C-A8C5-ECC9F3942E4B}">
              <a14:imgProps xmlns:a14="http://schemas.microsoft.com/office/drawing/2010/main">
                <a14:imgLayer r:embed="rId61">
                  <a14:imgEffect>
                    <a14:brightnessContrast bright="20000" contrast="-40000"/>
                  </a14:imgEffect>
                </a14:imgLayer>
              </a14:imgProps>
            </a:ext>
            <a:ext uri="{28A0092B-C50C-407E-A947-70E740481C1C}">
              <a14:useLocalDpi xmlns:a14="http://schemas.microsoft.com/office/drawing/2010/main"/>
            </a:ext>
          </a:extLst>
        </a:blip>
        <a:srcRect/>
        <a:stretch/>
      </xdr:blipFill>
      <xdr:spPr>
        <a:xfrm>
          <a:off x="1435100" y="247963081"/>
          <a:ext cx="812800" cy="1410244"/>
        </a:xfrm>
        <a:prstGeom prst="rect">
          <a:avLst/>
        </a:prstGeom>
      </xdr:spPr>
    </xdr:pic>
    <xdr:clientData/>
  </xdr:twoCellAnchor>
  <xdr:twoCellAnchor editAs="oneCell">
    <xdr:from>
      <xdr:col>0</xdr:col>
      <xdr:colOff>1219200</xdr:colOff>
      <xdr:row>1367</xdr:row>
      <xdr:rowOff>88900</xdr:rowOff>
    </xdr:from>
    <xdr:to>
      <xdr:col>0</xdr:col>
      <xdr:colOff>2314146</xdr:colOff>
      <xdr:row>1371</xdr:row>
      <xdr:rowOff>114291</xdr:rowOff>
    </xdr:to>
    <xdr:pic>
      <xdr:nvPicPr>
        <xdr:cNvPr id="69" name="Imagen 68">
          <a:extLst>
            <a:ext uri="{FF2B5EF4-FFF2-40B4-BE49-F238E27FC236}">
              <a16:creationId xmlns:a16="http://schemas.microsoft.com/office/drawing/2014/main" id="{E8B03F62-803E-5742-AE12-8C833AADCF04}"/>
            </a:ext>
          </a:extLst>
        </xdr:cNvPr>
        <xdr:cNvPicPr>
          <a:picLocks noChangeAspect="1"/>
        </xdr:cNvPicPr>
      </xdr:nvPicPr>
      <xdr:blipFill rotWithShape="1">
        <a:blip xmlns:r="http://schemas.openxmlformats.org/officeDocument/2006/relationships" r:embed="rId62" cstate="email">
          <a:extLst>
            <a:ext uri="{BEBA8EAE-BF5A-486C-A8C5-ECC9F3942E4B}">
              <a14:imgProps xmlns:a14="http://schemas.microsoft.com/office/drawing/2010/main">
                <a14:imgLayer r:embed="rId63">
                  <a14:imgEffect>
                    <a14:brightnessContrast bright="40000" contrast="-40000"/>
                  </a14:imgEffect>
                </a14:imgLayer>
              </a14:imgProps>
            </a:ext>
            <a:ext uri="{28A0092B-C50C-407E-A947-70E740481C1C}">
              <a14:useLocalDpi xmlns:a14="http://schemas.microsoft.com/office/drawing/2010/main"/>
            </a:ext>
          </a:extLst>
        </a:blip>
        <a:srcRect/>
        <a:stretch/>
      </xdr:blipFill>
      <xdr:spPr>
        <a:xfrm>
          <a:off x="1219200" y="244411500"/>
          <a:ext cx="1094946" cy="736591"/>
        </a:xfrm>
        <a:prstGeom prst="rect">
          <a:avLst/>
        </a:prstGeom>
      </xdr:spPr>
    </xdr:pic>
    <xdr:clientData/>
  </xdr:twoCellAnchor>
  <xdr:twoCellAnchor editAs="oneCell">
    <xdr:from>
      <xdr:col>0</xdr:col>
      <xdr:colOff>936705</xdr:colOff>
      <xdr:row>1401</xdr:row>
      <xdr:rowOff>25400</xdr:rowOff>
    </xdr:from>
    <xdr:to>
      <xdr:col>0</xdr:col>
      <xdr:colOff>2749498</xdr:colOff>
      <xdr:row>1408</xdr:row>
      <xdr:rowOff>36479</xdr:rowOff>
    </xdr:to>
    <xdr:pic>
      <xdr:nvPicPr>
        <xdr:cNvPr id="70" name="Imagen 69">
          <a:extLst>
            <a:ext uri="{FF2B5EF4-FFF2-40B4-BE49-F238E27FC236}">
              <a16:creationId xmlns:a16="http://schemas.microsoft.com/office/drawing/2014/main" id="{0C871F01-713A-D24E-835C-337A9624EA55}"/>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36705" y="250291600"/>
          <a:ext cx="1812793" cy="1268379"/>
        </a:xfrm>
        <a:prstGeom prst="rect">
          <a:avLst/>
        </a:prstGeom>
      </xdr:spPr>
    </xdr:pic>
    <xdr:clientData/>
  </xdr:twoCellAnchor>
  <xdr:twoCellAnchor editAs="oneCell">
    <xdr:from>
      <xdr:col>0</xdr:col>
      <xdr:colOff>914400</xdr:colOff>
      <xdr:row>1410</xdr:row>
      <xdr:rowOff>63500</xdr:rowOff>
    </xdr:from>
    <xdr:to>
      <xdr:col>0</xdr:col>
      <xdr:colOff>2727193</xdr:colOff>
      <xdr:row>1417</xdr:row>
      <xdr:rowOff>74577</xdr:rowOff>
    </xdr:to>
    <xdr:pic>
      <xdr:nvPicPr>
        <xdr:cNvPr id="71" name="Imagen 70">
          <a:extLst>
            <a:ext uri="{FF2B5EF4-FFF2-40B4-BE49-F238E27FC236}">
              <a16:creationId xmlns:a16="http://schemas.microsoft.com/office/drawing/2014/main" id="{5CFAC4E8-E646-8F49-B8A4-20BBF5C71E0F}"/>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14400" y="251942600"/>
          <a:ext cx="1812793" cy="1268377"/>
        </a:xfrm>
        <a:prstGeom prst="rect">
          <a:avLst/>
        </a:prstGeom>
      </xdr:spPr>
    </xdr:pic>
    <xdr:clientData/>
  </xdr:twoCellAnchor>
  <xdr:twoCellAnchor editAs="oneCell">
    <xdr:from>
      <xdr:col>0</xdr:col>
      <xdr:colOff>901700</xdr:colOff>
      <xdr:row>1419</xdr:row>
      <xdr:rowOff>76200</xdr:rowOff>
    </xdr:from>
    <xdr:to>
      <xdr:col>0</xdr:col>
      <xdr:colOff>2714493</xdr:colOff>
      <xdr:row>1426</xdr:row>
      <xdr:rowOff>87278</xdr:rowOff>
    </xdr:to>
    <xdr:pic>
      <xdr:nvPicPr>
        <xdr:cNvPr id="72" name="Imagen 71">
          <a:extLst>
            <a:ext uri="{FF2B5EF4-FFF2-40B4-BE49-F238E27FC236}">
              <a16:creationId xmlns:a16="http://schemas.microsoft.com/office/drawing/2014/main" id="{A338FAC7-74BC-724C-9FCE-401889E4FC9E}"/>
            </a:ext>
          </a:extLst>
        </xdr:cNvPr>
        <xdr:cNvPicPr>
          <a:picLocks noChangeAspect="1"/>
        </xdr:cNvPicPr>
      </xdr:nvPicPr>
      <xdr:blipFill rotWithShape="1">
        <a:blip xmlns:r="http://schemas.openxmlformats.org/officeDocument/2006/relationships" r:embed="rId64" cstate="email">
          <a:extLst>
            <a:ext uri="{28A0092B-C50C-407E-A947-70E740481C1C}">
              <a14:useLocalDpi xmlns:a14="http://schemas.microsoft.com/office/drawing/2010/main"/>
            </a:ext>
          </a:extLst>
        </a:blip>
        <a:srcRect/>
        <a:stretch/>
      </xdr:blipFill>
      <xdr:spPr>
        <a:xfrm>
          <a:off x="901700" y="253568200"/>
          <a:ext cx="1812793" cy="1268378"/>
        </a:xfrm>
        <a:prstGeom prst="rect">
          <a:avLst/>
        </a:prstGeom>
      </xdr:spPr>
    </xdr:pic>
    <xdr:clientData/>
  </xdr:twoCellAnchor>
  <xdr:twoCellAnchor editAs="oneCell">
    <xdr:from>
      <xdr:col>0</xdr:col>
      <xdr:colOff>965200</xdr:colOff>
      <xdr:row>1441</xdr:row>
      <xdr:rowOff>85307</xdr:rowOff>
    </xdr:from>
    <xdr:to>
      <xdr:col>0</xdr:col>
      <xdr:colOff>2517103</xdr:colOff>
      <xdr:row>1448</xdr:row>
      <xdr:rowOff>684</xdr:rowOff>
    </xdr:to>
    <xdr:pic>
      <xdr:nvPicPr>
        <xdr:cNvPr id="73" name="Imagen 72">
          <a:extLst>
            <a:ext uri="{FF2B5EF4-FFF2-40B4-BE49-F238E27FC236}">
              <a16:creationId xmlns:a16="http://schemas.microsoft.com/office/drawing/2014/main" id="{A6BF68A8-E5B2-FD44-A263-E44EE522798A}"/>
            </a:ext>
          </a:extLst>
        </xdr:cNvPr>
        <xdr:cNvPicPr>
          <a:picLocks noChangeAspect="1"/>
        </xdr:cNvPicPr>
      </xdr:nvPicPr>
      <xdr:blipFill rotWithShape="1">
        <a:blip xmlns:r="http://schemas.openxmlformats.org/officeDocument/2006/relationships" r:embed="rId65" cstate="email">
          <a:extLst>
            <a:ext uri="{28A0092B-C50C-407E-A947-70E740481C1C}">
              <a14:useLocalDpi xmlns:a14="http://schemas.microsoft.com/office/drawing/2010/main"/>
            </a:ext>
          </a:extLst>
        </a:blip>
        <a:srcRect/>
        <a:stretch/>
      </xdr:blipFill>
      <xdr:spPr>
        <a:xfrm>
          <a:off x="965200" y="257654007"/>
          <a:ext cx="1551903" cy="1210777"/>
        </a:xfrm>
        <a:prstGeom prst="rect">
          <a:avLst/>
        </a:prstGeom>
      </xdr:spPr>
    </xdr:pic>
    <xdr:clientData/>
  </xdr:twoCellAnchor>
  <xdr:twoCellAnchor editAs="oneCell">
    <xdr:from>
      <xdr:col>0</xdr:col>
      <xdr:colOff>698501</xdr:colOff>
      <xdr:row>1428</xdr:row>
      <xdr:rowOff>114301</xdr:rowOff>
    </xdr:from>
    <xdr:to>
      <xdr:col>0</xdr:col>
      <xdr:colOff>2794000</xdr:colOff>
      <xdr:row>1437</xdr:row>
      <xdr:rowOff>40620</xdr:rowOff>
    </xdr:to>
    <xdr:pic>
      <xdr:nvPicPr>
        <xdr:cNvPr id="74" name="Imagen 73">
          <a:extLst>
            <a:ext uri="{FF2B5EF4-FFF2-40B4-BE49-F238E27FC236}">
              <a16:creationId xmlns:a16="http://schemas.microsoft.com/office/drawing/2014/main" id="{A11173F9-24F6-3243-8E80-0720CE12E881}"/>
            </a:ext>
          </a:extLst>
        </xdr:cNvPr>
        <xdr:cNvPicPr>
          <a:picLocks noChangeAspect="1"/>
        </xdr:cNvPicPr>
      </xdr:nvPicPr>
      <xdr:blipFill rotWithShape="1">
        <a:blip xmlns:r="http://schemas.openxmlformats.org/officeDocument/2006/relationships" r:embed="rId66" cstate="email">
          <a:extLst>
            <a:ext uri="{28A0092B-C50C-407E-A947-70E740481C1C}">
              <a14:useLocalDpi xmlns:a14="http://schemas.microsoft.com/office/drawing/2010/main"/>
            </a:ext>
          </a:extLst>
        </a:blip>
        <a:srcRect/>
        <a:stretch/>
      </xdr:blipFill>
      <xdr:spPr>
        <a:xfrm>
          <a:off x="698501" y="255219201"/>
          <a:ext cx="2095499" cy="1653519"/>
        </a:xfrm>
        <a:prstGeom prst="rect">
          <a:avLst/>
        </a:prstGeom>
      </xdr:spPr>
    </xdr:pic>
    <xdr:clientData/>
  </xdr:twoCellAnchor>
  <xdr:twoCellAnchor editAs="oneCell">
    <xdr:from>
      <xdr:col>0</xdr:col>
      <xdr:colOff>50800</xdr:colOff>
      <xdr:row>600</xdr:row>
      <xdr:rowOff>41275</xdr:rowOff>
    </xdr:from>
    <xdr:to>
      <xdr:col>0</xdr:col>
      <xdr:colOff>2614576</xdr:colOff>
      <xdr:row>608</xdr:row>
      <xdr:rowOff>28574</xdr:rowOff>
    </xdr:to>
    <xdr:pic>
      <xdr:nvPicPr>
        <xdr:cNvPr id="75" name="Imagen 74">
          <a:extLst>
            <a:ext uri="{FF2B5EF4-FFF2-40B4-BE49-F238E27FC236}">
              <a16:creationId xmlns:a16="http://schemas.microsoft.com/office/drawing/2014/main" id="{BB6A4419-82B1-F147-BAFC-C2B60471BBBB}"/>
            </a:ext>
            <a:ext uri="{147F2762-F138-4A5C-976F-8EAC2B608ADB}">
              <a16:predDERef xmlns:a16="http://schemas.microsoft.com/office/drawing/2014/main" pred="{00000000-0008-0000-0000-000050000000}"/>
            </a:ext>
          </a:extLst>
        </xdr:cNvPr>
        <xdr:cNvPicPr>
          <a:picLocks noChangeAspect="1"/>
        </xdr:cNvPicPr>
      </xdr:nvPicPr>
      <xdr:blipFill rotWithShape="1">
        <a:blip xmlns:r="http://schemas.openxmlformats.org/officeDocument/2006/relationships" r:embed="rId67" cstate="email">
          <a:extLst>
            <a:ext uri="{28A0092B-C50C-407E-A947-70E740481C1C}">
              <a14:useLocalDpi xmlns:a14="http://schemas.microsoft.com/office/drawing/2010/main"/>
            </a:ext>
          </a:extLst>
        </a:blip>
        <a:srcRect/>
        <a:stretch/>
      </xdr:blipFill>
      <xdr:spPr>
        <a:xfrm>
          <a:off x="50800" y="107432475"/>
          <a:ext cx="2563776" cy="1409699"/>
        </a:xfrm>
        <a:prstGeom prst="rect">
          <a:avLst/>
        </a:prstGeom>
      </xdr:spPr>
    </xdr:pic>
    <xdr:clientData/>
  </xdr:twoCellAnchor>
  <xdr:twoCellAnchor editAs="oneCell">
    <xdr:from>
      <xdr:col>0</xdr:col>
      <xdr:colOff>298450</xdr:colOff>
      <xdr:row>610</xdr:row>
      <xdr:rowOff>104774</xdr:rowOff>
    </xdr:from>
    <xdr:to>
      <xdr:col>0</xdr:col>
      <xdr:colOff>2699725</xdr:colOff>
      <xdr:row>616</xdr:row>
      <xdr:rowOff>11075</xdr:rowOff>
    </xdr:to>
    <xdr:pic>
      <xdr:nvPicPr>
        <xdr:cNvPr id="76" name="Imagen 75">
          <a:extLst>
            <a:ext uri="{FF2B5EF4-FFF2-40B4-BE49-F238E27FC236}">
              <a16:creationId xmlns:a16="http://schemas.microsoft.com/office/drawing/2014/main" id="{9BFEF70F-D8C2-C54E-91CE-369919DBE264}"/>
            </a:ext>
          </a:extLst>
        </xdr:cNvPr>
        <xdr:cNvPicPr>
          <a:picLocks noChangeAspect="1"/>
        </xdr:cNvPicPr>
      </xdr:nvPicPr>
      <xdr:blipFill rotWithShape="1">
        <a:blip xmlns:r="http://schemas.openxmlformats.org/officeDocument/2006/relationships" r:embed="rId68" cstate="email">
          <a:extLst>
            <a:ext uri="{28A0092B-C50C-407E-A947-70E740481C1C}">
              <a14:useLocalDpi xmlns:a14="http://schemas.microsoft.com/office/drawing/2010/main"/>
            </a:ext>
          </a:extLst>
        </a:blip>
        <a:srcRect/>
        <a:stretch/>
      </xdr:blipFill>
      <xdr:spPr>
        <a:xfrm>
          <a:off x="298450" y="109286674"/>
          <a:ext cx="2401275" cy="973101"/>
        </a:xfrm>
        <a:prstGeom prst="rect">
          <a:avLst/>
        </a:prstGeom>
      </xdr:spPr>
    </xdr:pic>
    <xdr:clientData/>
  </xdr:twoCellAnchor>
  <xdr:twoCellAnchor editAs="oneCell">
    <xdr:from>
      <xdr:col>0</xdr:col>
      <xdr:colOff>95577</xdr:colOff>
      <xdr:row>620</xdr:row>
      <xdr:rowOff>137339</xdr:rowOff>
    </xdr:from>
    <xdr:to>
      <xdr:col>0</xdr:col>
      <xdr:colOff>2782817</xdr:colOff>
      <xdr:row>627</xdr:row>
      <xdr:rowOff>119349</xdr:rowOff>
    </xdr:to>
    <xdr:pic>
      <xdr:nvPicPr>
        <xdr:cNvPr id="77" name="Imagen 76">
          <a:extLst>
            <a:ext uri="{FF2B5EF4-FFF2-40B4-BE49-F238E27FC236}">
              <a16:creationId xmlns:a16="http://schemas.microsoft.com/office/drawing/2014/main" id="{1401F10E-EE9E-5041-AA8F-383F7FD459B5}"/>
            </a:ext>
          </a:extLst>
        </xdr:cNvPr>
        <xdr:cNvPicPr>
          <a:picLocks noChangeAspect="1"/>
        </xdr:cNvPicPr>
      </xdr:nvPicPr>
      <xdr:blipFill rotWithShape="1">
        <a:blip xmlns:r="http://schemas.openxmlformats.org/officeDocument/2006/relationships" r:embed="rId69" cstate="email">
          <a:extLst>
            <a:ext uri="{28A0092B-C50C-407E-A947-70E740481C1C}">
              <a14:useLocalDpi xmlns:a14="http://schemas.microsoft.com/office/drawing/2010/main"/>
            </a:ext>
          </a:extLst>
        </a:blip>
        <a:srcRect/>
        <a:stretch/>
      </xdr:blipFill>
      <xdr:spPr>
        <a:xfrm>
          <a:off x="95577" y="111109939"/>
          <a:ext cx="2687240" cy="1226610"/>
        </a:xfrm>
        <a:prstGeom prst="rect">
          <a:avLst/>
        </a:prstGeom>
      </xdr:spPr>
    </xdr:pic>
    <xdr:clientData/>
  </xdr:twoCellAnchor>
  <xdr:twoCellAnchor editAs="oneCell">
    <xdr:from>
      <xdr:col>0</xdr:col>
      <xdr:colOff>92075</xdr:colOff>
      <xdr:row>631</xdr:row>
      <xdr:rowOff>19050</xdr:rowOff>
    </xdr:from>
    <xdr:to>
      <xdr:col>0</xdr:col>
      <xdr:colOff>2699807</xdr:colOff>
      <xdr:row>636</xdr:row>
      <xdr:rowOff>169454</xdr:rowOff>
    </xdr:to>
    <xdr:pic>
      <xdr:nvPicPr>
        <xdr:cNvPr id="78" name="Imagen 77">
          <a:extLst>
            <a:ext uri="{FF2B5EF4-FFF2-40B4-BE49-F238E27FC236}">
              <a16:creationId xmlns:a16="http://schemas.microsoft.com/office/drawing/2014/main" id="{39159867-43DB-4740-AB9A-AB2D31C61FBF}"/>
            </a:ext>
            <a:ext uri="{147F2762-F138-4A5C-976F-8EAC2B608ADB}">
              <a16:predDERef xmlns:a16="http://schemas.microsoft.com/office/drawing/2014/main" pred="{00000000-0008-0000-0000-000054000000}"/>
            </a:ext>
          </a:extLst>
        </xdr:cNvPr>
        <xdr:cNvPicPr>
          <a:picLocks noChangeAspect="1"/>
        </xdr:cNvPicPr>
      </xdr:nvPicPr>
      <xdr:blipFill rotWithShape="1">
        <a:blip xmlns:r="http://schemas.openxmlformats.org/officeDocument/2006/relationships" r:embed="rId70" cstate="email">
          <a:extLst>
            <a:ext uri="{28A0092B-C50C-407E-A947-70E740481C1C}">
              <a14:useLocalDpi xmlns:a14="http://schemas.microsoft.com/office/drawing/2010/main"/>
            </a:ext>
          </a:extLst>
        </a:blip>
        <a:srcRect/>
        <a:stretch/>
      </xdr:blipFill>
      <xdr:spPr>
        <a:xfrm>
          <a:off x="92075" y="112960150"/>
          <a:ext cx="2607732" cy="1039404"/>
        </a:xfrm>
        <a:prstGeom prst="rect">
          <a:avLst/>
        </a:prstGeom>
      </xdr:spPr>
    </xdr:pic>
    <xdr:clientData/>
  </xdr:twoCellAnchor>
  <xdr:twoCellAnchor editAs="oneCell">
    <xdr:from>
      <xdr:col>0</xdr:col>
      <xdr:colOff>974688</xdr:colOff>
      <xdr:row>1481</xdr:row>
      <xdr:rowOff>79574</xdr:rowOff>
    </xdr:from>
    <xdr:to>
      <xdr:col>0</xdr:col>
      <xdr:colOff>2384388</xdr:colOff>
      <xdr:row>1491</xdr:row>
      <xdr:rowOff>124741</xdr:rowOff>
    </xdr:to>
    <xdr:pic>
      <xdr:nvPicPr>
        <xdr:cNvPr id="79" name="Imagen 78">
          <a:extLst>
            <a:ext uri="{FF2B5EF4-FFF2-40B4-BE49-F238E27FC236}">
              <a16:creationId xmlns:a16="http://schemas.microsoft.com/office/drawing/2014/main" id="{541FCA44-F730-D249-8EF6-5D3469336646}"/>
            </a:ext>
            <a:ext uri="{147F2762-F138-4A5C-976F-8EAC2B608ADB}">
              <a16:predDERef xmlns:a16="http://schemas.microsoft.com/office/drawing/2014/main" pred="{00000000-0008-0000-0000-00004F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974688" y="264874574"/>
          <a:ext cx="1409700" cy="1835867"/>
        </a:xfrm>
        <a:prstGeom prst="rect">
          <a:avLst/>
        </a:prstGeom>
      </xdr:spPr>
    </xdr:pic>
    <xdr:clientData/>
  </xdr:twoCellAnchor>
  <xdr:twoCellAnchor editAs="oneCell">
    <xdr:from>
      <xdr:col>0</xdr:col>
      <xdr:colOff>892830</xdr:colOff>
      <xdr:row>1519</xdr:row>
      <xdr:rowOff>25400</xdr:rowOff>
    </xdr:from>
    <xdr:to>
      <xdr:col>0</xdr:col>
      <xdr:colOff>2533289</xdr:colOff>
      <xdr:row>1528</xdr:row>
      <xdr:rowOff>170595</xdr:rowOff>
    </xdr:to>
    <xdr:pic>
      <xdr:nvPicPr>
        <xdr:cNvPr id="80" name="Imagen 79">
          <a:extLst>
            <a:ext uri="{FF2B5EF4-FFF2-40B4-BE49-F238E27FC236}">
              <a16:creationId xmlns:a16="http://schemas.microsoft.com/office/drawing/2014/main" id="{7FCC1924-C376-194D-89C9-6BA20236BADF}"/>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892830" y="271678400"/>
          <a:ext cx="1640459" cy="1745395"/>
        </a:xfrm>
        <a:prstGeom prst="rect">
          <a:avLst/>
        </a:prstGeom>
      </xdr:spPr>
    </xdr:pic>
    <xdr:clientData/>
  </xdr:twoCellAnchor>
  <xdr:twoCellAnchor editAs="oneCell">
    <xdr:from>
      <xdr:col>0</xdr:col>
      <xdr:colOff>348407</xdr:colOff>
      <xdr:row>1780</xdr:row>
      <xdr:rowOff>89912</xdr:rowOff>
    </xdr:from>
    <xdr:to>
      <xdr:col>0</xdr:col>
      <xdr:colOff>2710604</xdr:colOff>
      <xdr:row>1787</xdr:row>
      <xdr:rowOff>116464</xdr:rowOff>
    </xdr:to>
    <xdr:pic>
      <xdr:nvPicPr>
        <xdr:cNvPr id="81" name="Imagen 80">
          <a:extLst>
            <a:ext uri="{FF2B5EF4-FFF2-40B4-BE49-F238E27FC236}">
              <a16:creationId xmlns:a16="http://schemas.microsoft.com/office/drawing/2014/main" id="{967536F3-0A05-474B-B0A5-D4E66BCBAA8E}"/>
            </a:ext>
          </a:extLst>
        </xdr:cNvPr>
        <xdr:cNvPicPr>
          <a:picLocks noChangeAspect="1"/>
        </xdr:cNvPicPr>
      </xdr:nvPicPr>
      <xdr:blipFill rotWithShape="1">
        <a:blip xmlns:r="http://schemas.openxmlformats.org/officeDocument/2006/relationships" r:embed="rId73" cstate="email">
          <a:extLst>
            <a:ext uri="{28A0092B-C50C-407E-A947-70E740481C1C}">
              <a14:useLocalDpi xmlns:a14="http://schemas.microsoft.com/office/drawing/2010/main"/>
            </a:ext>
          </a:extLst>
        </a:blip>
        <a:srcRect/>
        <a:stretch/>
      </xdr:blipFill>
      <xdr:spPr>
        <a:xfrm rot="16200000">
          <a:off x="893930" y="317679389"/>
          <a:ext cx="1271152" cy="2362197"/>
        </a:xfrm>
        <a:prstGeom prst="rect">
          <a:avLst/>
        </a:prstGeom>
      </xdr:spPr>
    </xdr:pic>
    <xdr:clientData/>
  </xdr:twoCellAnchor>
  <xdr:twoCellAnchor editAs="oneCell">
    <xdr:from>
      <xdr:col>0</xdr:col>
      <xdr:colOff>360616</xdr:colOff>
      <xdr:row>1791</xdr:row>
      <xdr:rowOff>94072</xdr:rowOff>
    </xdr:from>
    <xdr:to>
      <xdr:col>0</xdr:col>
      <xdr:colOff>2665431</xdr:colOff>
      <xdr:row>1800</xdr:row>
      <xdr:rowOff>78395</xdr:rowOff>
    </xdr:to>
    <xdr:pic>
      <xdr:nvPicPr>
        <xdr:cNvPr id="82" name="Imagen 81">
          <a:extLst>
            <a:ext uri="{FF2B5EF4-FFF2-40B4-BE49-F238E27FC236}">
              <a16:creationId xmlns:a16="http://schemas.microsoft.com/office/drawing/2014/main" id="{DAC6ACC4-9DF7-B54C-A8F4-D57A62F833F7}"/>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360616" y="320184872"/>
          <a:ext cx="2304815" cy="1584523"/>
        </a:xfrm>
        <a:prstGeom prst="rect">
          <a:avLst/>
        </a:prstGeom>
      </xdr:spPr>
    </xdr:pic>
    <xdr:clientData/>
  </xdr:twoCellAnchor>
  <xdr:twoCellAnchor editAs="oneCell">
    <xdr:from>
      <xdr:col>0</xdr:col>
      <xdr:colOff>777292</xdr:colOff>
      <xdr:row>1802</xdr:row>
      <xdr:rowOff>94074</xdr:rowOff>
    </xdr:from>
    <xdr:to>
      <xdr:col>0</xdr:col>
      <xdr:colOff>2308278</xdr:colOff>
      <xdr:row>1811</xdr:row>
      <xdr:rowOff>125428</xdr:rowOff>
    </xdr:to>
    <xdr:pic>
      <xdr:nvPicPr>
        <xdr:cNvPr id="83" name="Imagen 82">
          <a:extLst>
            <a:ext uri="{FF2B5EF4-FFF2-40B4-BE49-F238E27FC236}">
              <a16:creationId xmlns:a16="http://schemas.microsoft.com/office/drawing/2014/main" id="{A41175B0-133A-3B48-9713-D29A17F9F816}"/>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rot="5400000">
          <a:off x="727008" y="322190958"/>
          <a:ext cx="1631554" cy="1530986"/>
        </a:xfrm>
        <a:prstGeom prst="rect">
          <a:avLst/>
        </a:prstGeom>
      </xdr:spPr>
    </xdr:pic>
    <xdr:clientData/>
  </xdr:twoCellAnchor>
  <xdr:twoCellAnchor editAs="oneCell">
    <xdr:from>
      <xdr:col>0</xdr:col>
      <xdr:colOff>627160</xdr:colOff>
      <xdr:row>1813</xdr:row>
      <xdr:rowOff>78394</xdr:rowOff>
    </xdr:from>
    <xdr:to>
      <xdr:col>0</xdr:col>
      <xdr:colOff>2779889</xdr:colOff>
      <xdr:row>1822</xdr:row>
      <xdr:rowOff>147075</xdr:rowOff>
    </xdr:to>
    <xdr:pic>
      <xdr:nvPicPr>
        <xdr:cNvPr id="84" name="Imagen 83">
          <a:extLst>
            <a:ext uri="{FF2B5EF4-FFF2-40B4-BE49-F238E27FC236}">
              <a16:creationId xmlns:a16="http://schemas.microsoft.com/office/drawing/2014/main" id="{287404A8-008D-B246-97E0-7653F972E02F}"/>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627160" y="324080794"/>
          <a:ext cx="2152729" cy="1668881"/>
        </a:xfrm>
        <a:prstGeom prst="rect">
          <a:avLst/>
        </a:prstGeom>
      </xdr:spPr>
    </xdr:pic>
    <xdr:clientData/>
  </xdr:twoCellAnchor>
  <xdr:twoCellAnchor editAs="oneCell">
    <xdr:from>
      <xdr:col>0</xdr:col>
      <xdr:colOff>908240</xdr:colOff>
      <xdr:row>1734</xdr:row>
      <xdr:rowOff>148418</xdr:rowOff>
    </xdr:from>
    <xdr:to>
      <xdr:col>0</xdr:col>
      <xdr:colOff>2516907</xdr:colOff>
      <xdr:row>1742</xdr:row>
      <xdr:rowOff>401</xdr:rowOff>
    </xdr:to>
    <xdr:pic>
      <xdr:nvPicPr>
        <xdr:cNvPr id="85" name="Imagen 84">
          <a:extLst>
            <a:ext uri="{FF2B5EF4-FFF2-40B4-BE49-F238E27FC236}">
              <a16:creationId xmlns:a16="http://schemas.microsoft.com/office/drawing/2014/main" id="{DB5AB5B5-C3FB-DC4A-8A75-4EB8B2EA55E5}"/>
            </a:ext>
          </a:extLst>
        </xdr:cNvPr>
        <xdr:cNvPicPr>
          <a:picLocks noChangeAspect="1"/>
        </xdr:cNvPicPr>
      </xdr:nvPicPr>
      <xdr:blipFill rotWithShape="1">
        <a:blip xmlns:r="http://schemas.openxmlformats.org/officeDocument/2006/relationships" r:embed="rId77" cstate="email">
          <a:extLst>
            <a:ext uri="{28A0092B-C50C-407E-A947-70E740481C1C}">
              <a14:useLocalDpi xmlns:a14="http://schemas.microsoft.com/office/drawing/2010/main"/>
            </a:ext>
          </a:extLst>
        </a:blip>
        <a:srcRect/>
        <a:stretch/>
      </xdr:blipFill>
      <xdr:spPr>
        <a:xfrm>
          <a:off x="908240" y="310079218"/>
          <a:ext cx="1608667" cy="1274383"/>
        </a:xfrm>
        <a:prstGeom prst="rect">
          <a:avLst/>
        </a:prstGeom>
      </xdr:spPr>
    </xdr:pic>
    <xdr:clientData/>
  </xdr:twoCellAnchor>
  <xdr:twoCellAnchor editAs="oneCell">
    <xdr:from>
      <xdr:col>0</xdr:col>
      <xdr:colOff>605754</xdr:colOff>
      <xdr:row>1724</xdr:row>
      <xdr:rowOff>96213</xdr:rowOff>
    </xdr:from>
    <xdr:to>
      <xdr:col>1</xdr:col>
      <xdr:colOff>2501</xdr:colOff>
      <xdr:row>1732</xdr:row>
      <xdr:rowOff>91339</xdr:rowOff>
    </xdr:to>
    <xdr:pic>
      <xdr:nvPicPr>
        <xdr:cNvPr id="86" name="Imagen 85">
          <a:extLst>
            <a:ext uri="{FF2B5EF4-FFF2-40B4-BE49-F238E27FC236}">
              <a16:creationId xmlns:a16="http://schemas.microsoft.com/office/drawing/2014/main" id="{65ADEC1C-33C0-BD44-A10A-69A06630D3B9}"/>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05754" y="308249013"/>
          <a:ext cx="2635247" cy="1417526"/>
        </a:xfrm>
        <a:prstGeom prst="rect">
          <a:avLst/>
        </a:prstGeom>
      </xdr:spPr>
    </xdr:pic>
    <xdr:clientData/>
  </xdr:twoCellAnchor>
  <xdr:twoCellAnchor editAs="oneCell">
    <xdr:from>
      <xdr:col>0</xdr:col>
      <xdr:colOff>623455</xdr:colOff>
      <xdr:row>1714</xdr:row>
      <xdr:rowOff>115455</xdr:rowOff>
    </xdr:from>
    <xdr:to>
      <xdr:col>1</xdr:col>
      <xdr:colOff>2703</xdr:colOff>
      <xdr:row>1722</xdr:row>
      <xdr:rowOff>110591</xdr:rowOff>
    </xdr:to>
    <xdr:pic>
      <xdr:nvPicPr>
        <xdr:cNvPr id="87" name="Imagen 86">
          <a:extLst>
            <a:ext uri="{FF2B5EF4-FFF2-40B4-BE49-F238E27FC236}">
              <a16:creationId xmlns:a16="http://schemas.microsoft.com/office/drawing/2014/main" id="{FF5E6E56-6BF6-3847-9810-BAAC143998D5}"/>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623455" y="306490255"/>
          <a:ext cx="2617748" cy="1417536"/>
        </a:xfrm>
        <a:prstGeom prst="rect">
          <a:avLst/>
        </a:prstGeom>
      </xdr:spPr>
    </xdr:pic>
    <xdr:clientData/>
  </xdr:twoCellAnchor>
  <xdr:twoCellAnchor editAs="oneCell">
    <xdr:from>
      <xdr:col>0</xdr:col>
      <xdr:colOff>899056</xdr:colOff>
      <xdr:row>1744</xdr:row>
      <xdr:rowOff>168295</xdr:rowOff>
    </xdr:from>
    <xdr:to>
      <xdr:col>0</xdr:col>
      <xdr:colOff>2681295</xdr:colOff>
      <xdr:row>1752</xdr:row>
      <xdr:rowOff>16938</xdr:rowOff>
    </xdr:to>
    <xdr:pic>
      <xdr:nvPicPr>
        <xdr:cNvPr id="88" name="Imagen 87">
          <a:extLst>
            <a:ext uri="{FF2B5EF4-FFF2-40B4-BE49-F238E27FC236}">
              <a16:creationId xmlns:a16="http://schemas.microsoft.com/office/drawing/2014/main" id="{478560C4-1899-0140-A474-1CD20F080A03}"/>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899056" y="311877095"/>
          <a:ext cx="1782239" cy="1271043"/>
        </a:xfrm>
        <a:prstGeom prst="rect">
          <a:avLst/>
        </a:prstGeom>
      </xdr:spPr>
    </xdr:pic>
    <xdr:clientData/>
  </xdr:twoCellAnchor>
  <xdr:twoCellAnchor editAs="oneCell">
    <xdr:from>
      <xdr:col>0</xdr:col>
      <xdr:colOff>727364</xdr:colOff>
      <xdr:row>155</xdr:row>
      <xdr:rowOff>69272</xdr:rowOff>
    </xdr:from>
    <xdr:to>
      <xdr:col>0</xdr:col>
      <xdr:colOff>2707856</xdr:colOff>
      <xdr:row>163</xdr:row>
      <xdr:rowOff>80891</xdr:rowOff>
    </xdr:to>
    <xdr:pic>
      <xdr:nvPicPr>
        <xdr:cNvPr id="89" name="Imagen 88">
          <a:extLst>
            <a:ext uri="{FF2B5EF4-FFF2-40B4-BE49-F238E27FC236}">
              <a16:creationId xmlns:a16="http://schemas.microsoft.com/office/drawing/2014/main" id="{2E2F12BE-B84A-AA4F-93FE-B7955FA30554}"/>
            </a:ext>
          </a:extLst>
        </xdr:cNvPr>
        <xdr:cNvPicPr>
          <a:picLocks noChangeAspect="1"/>
        </xdr:cNvPicPr>
      </xdr:nvPicPr>
      <xdr:blipFill rotWithShape="1">
        <a:blip xmlns:r="http://schemas.openxmlformats.org/officeDocument/2006/relationships" r:embed="rId80" cstate="email">
          <a:extLst>
            <a:ext uri="{28A0092B-C50C-407E-A947-70E740481C1C}">
              <a14:useLocalDpi xmlns:a14="http://schemas.microsoft.com/office/drawing/2010/main"/>
            </a:ext>
          </a:extLst>
        </a:blip>
        <a:srcRect/>
        <a:stretch/>
      </xdr:blipFill>
      <xdr:spPr>
        <a:xfrm>
          <a:off x="727364" y="28047372"/>
          <a:ext cx="1980492" cy="1434019"/>
        </a:xfrm>
        <a:prstGeom prst="rect">
          <a:avLst/>
        </a:prstGeom>
      </xdr:spPr>
    </xdr:pic>
    <xdr:clientData/>
  </xdr:twoCellAnchor>
  <xdr:twoCellAnchor editAs="oneCell">
    <xdr:from>
      <xdr:col>0</xdr:col>
      <xdr:colOff>825500</xdr:colOff>
      <xdr:row>176</xdr:row>
      <xdr:rowOff>101600</xdr:rowOff>
    </xdr:from>
    <xdr:to>
      <xdr:col>0</xdr:col>
      <xdr:colOff>2753359</xdr:colOff>
      <xdr:row>177</xdr:row>
      <xdr:rowOff>140054</xdr:rowOff>
    </xdr:to>
    <xdr:pic>
      <xdr:nvPicPr>
        <xdr:cNvPr id="90" name="Imagen 89">
          <a:extLst>
            <a:ext uri="{FF2B5EF4-FFF2-40B4-BE49-F238E27FC236}">
              <a16:creationId xmlns:a16="http://schemas.microsoft.com/office/drawing/2014/main" id="{FD16124B-A7ED-4A44-B131-195B9664E3E5}"/>
            </a:ext>
          </a:extLst>
        </xdr:cNvPr>
        <xdr:cNvPicPr>
          <a:picLocks noChangeAspect="1"/>
        </xdr:cNvPicPr>
      </xdr:nvPicPr>
      <xdr:blipFill rotWithShape="1">
        <a:blip xmlns:r="http://schemas.openxmlformats.org/officeDocument/2006/relationships" r:embed="rId81" cstate="email">
          <a:extLst>
            <a:ext uri="{28A0092B-C50C-407E-A947-70E740481C1C}">
              <a14:useLocalDpi xmlns:a14="http://schemas.microsoft.com/office/drawing/2010/main"/>
            </a:ext>
          </a:extLst>
        </a:blip>
        <a:srcRect/>
        <a:stretch/>
      </xdr:blipFill>
      <xdr:spPr>
        <a:xfrm>
          <a:off x="825500" y="31826200"/>
          <a:ext cx="1927859" cy="216254"/>
        </a:xfrm>
        <a:prstGeom prst="rect">
          <a:avLst/>
        </a:prstGeom>
      </xdr:spPr>
    </xdr:pic>
    <xdr:clientData/>
  </xdr:twoCellAnchor>
  <xdr:twoCellAnchor editAs="oneCell">
    <xdr:from>
      <xdr:col>0</xdr:col>
      <xdr:colOff>960303</xdr:colOff>
      <xdr:row>1461</xdr:row>
      <xdr:rowOff>50800</xdr:rowOff>
    </xdr:from>
    <xdr:to>
      <xdr:col>0</xdr:col>
      <xdr:colOff>2732032</xdr:colOff>
      <xdr:row>1469</xdr:row>
      <xdr:rowOff>13128</xdr:rowOff>
    </xdr:to>
    <xdr:pic>
      <xdr:nvPicPr>
        <xdr:cNvPr id="91" name="Imagen 90">
          <a:extLst>
            <a:ext uri="{FF2B5EF4-FFF2-40B4-BE49-F238E27FC236}">
              <a16:creationId xmlns:a16="http://schemas.microsoft.com/office/drawing/2014/main" id="{16E3D9A0-628F-4544-A596-723B856C965E}"/>
            </a:ext>
          </a:extLst>
        </xdr:cNvPr>
        <xdr:cNvPicPr>
          <a:picLocks noChangeAspect="1"/>
        </xdr:cNvPicPr>
      </xdr:nvPicPr>
      <xdr:blipFill rotWithShape="1">
        <a:blip xmlns:r="http://schemas.openxmlformats.org/officeDocument/2006/relationships" r:embed="rId82" cstate="email">
          <a:extLst>
            <a:ext uri="{28A0092B-C50C-407E-A947-70E740481C1C}">
              <a14:useLocalDpi xmlns:a14="http://schemas.microsoft.com/office/drawing/2010/main"/>
            </a:ext>
          </a:extLst>
        </a:blip>
        <a:srcRect/>
        <a:stretch/>
      </xdr:blipFill>
      <xdr:spPr>
        <a:xfrm>
          <a:off x="960303" y="261264400"/>
          <a:ext cx="1771729" cy="1397428"/>
        </a:xfrm>
        <a:prstGeom prst="rect">
          <a:avLst/>
        </a:prstGeom>
      </xdr:spPr>
    </xdr:pic>
    <xdr:clientData/>
  </xdr:twoCellAnchor>
  <xdr:twoCellAnchor editAs="oneCell">
    <xdr:from>
      <xdr:col>0</xdr:col>
      <xdr:colOff>825162</xdr:colOff>
      <xdr:row>1471</xdr:row>
      <xdr:rowOff>87003</xdr:rowOff>
    </xdr:from>
    <xdr:to>
      <xdr:col>1</xdr:col>
      <xdr:colOff>4545</xdr:colOff>
      <xdr:row>1478</xdr:row>
      <xdr:rowOff>46883</xdr:rowOff>
    </xdr:to>
    <xdr:pic>
      <xdr:nvPicPr>
        <xdr:cNvPr id="92" name="Imagen 91">
          <a:extLst>
            <a:ext uri="{FF2B5EF4-FFF2-40B4-BE49-F238E27FC236}">
              <a16:creationId xmlns:a16="http://schemas.microsoft.com/office/drawing/2014/main" id="{870B0BD9-EA59-D344-9E32-72681B91FEFC}"/>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825162" y="263091303"/>
          <a:ext cx="2417883" cy="1217180"/>
        </a:xfrm>
        <a:prstGeom prst="rect">
          <a:avLst/>
        </a:prstGeom>
      </xdr:spPr>
    </xdr:pic>
    <xdr:clientData/>
  </xdr:twoCellAnchor>
  <xdr:twoCellAnchor editAs="oneCell">
    <xdr:from>
      <xdr:col>0</xdr:col>
      <xdr:colOff>1216279</xdr:colOff>
      <xdr:row>1494</xdr:row>
      <xdr:rowOff>76953</xdr:rowOff>
    </xdr:from>
    <xdr:to>
      <xdr:col>0</xdr:col>
      <xdr:colOff>2299275</xdr:colOff>
      <xdr:row>1504</xdr:row>
      <xdr:rowOff>136448</xdr:rowOff>
    </xdr:to>
    <xdr:pic>
      <xdr:nvPicPr>
        <xdr:cNvPr id="93" name="Imagen 92">
          <a:extLst>
            <a:ext uri="{FF2B5EF4-FFF2-40B4-BE49-F238E27FC236}">
              <a16:creationId xmlns:a16="http://schemas.microsoft.com/office/drawing/2014/main" id="{8336F93E-AA3A-3840-86EE-21380D426B42}"/>
            </a:ext>
          </a:extLst>
        </xdr:cNvPr>
        <xdr:cNvPicPr>
          <a:picLocks noChangeAspect="1"/>
        </xdr:cNvPicPr>
      </xdr:nvPicPr>
      <xdr:blipFill rotWithShape="1">
        <a:blip xmlns:r="http://schemas.openxmlformats.org/officeDocument/2006/relationships" r:embed="rId84" cstate="email">
          <a:extLst>
            <a:ext uri="{28A0092B-C50C-407E-A947-70E740481C1C}">
              <a14:useLocalDpi xmlns:a14="http://schemas.microsoft.com/office/drawing/2010/main"/>
            </a:ext>
          </a:extLst>
        </a:blip>
        <a:srcRect/>
        <a:stretch/>
      </xdr:blipFill>
      <xdr:spPr>
        <a:xfrm rot="5400000">
          <a:off x="826329" y="267586003"/>
          <a:ext cx="1862895" cy="1082996"/>
        </a:xfrm>
        <a:prstGeom prst="rect">
          <a:avLst/>
        </a:prstGeom>
      </xdr:spPr>
    </xdr:pic>
    <xdr:clientData/>
  </xdr:twoCellAnchor>
  <xdr:twoCellAnchor editAs="oneCell">
    <xdr:from>
      <xdr:col>0</xdr:col>
      <xdr:colOff>1182413</xdr:colOff>
      <xdr:row>1824</xdr:row>
      <xdr:rowOff>68333</xdr:rowOff>
    </xdr:from>
    <xdr:to>
      <xdr:col>0</xdr:col>
      <xdr:colOff>2408620</xdr:colOff>
      <xdr:row>1833</xdr:row>
      <xdr:rowOff>126294</xdr:rowOff>
    </xdr:to>
    <xdr:pic>
      <xdr:nvPicPr>
        <xdr:cNvPr id="94" name="Imagen 93">
          <a:extLst>
            <a:ext uri="{FF2B5EF4-FFF2-40B4-BE49-F238E27FC236}">
              <a16:creationId xmlns:a16="http://schemas.microsoft.com/office/drawing/2014/main" id="{C532066D-3445-5045-B3D2-96948CC0610A}"/>
            </a:ext>
          </a:extLst>
        </xdr:cNvPr>
        <xdr:cNvPicPr>
          <a:picLocks noChangeAspect="1" noChangeArrowheads="1"/>
        </xdr:cNvPicPr>
      </xdr:nvPicPr>
      <xdr:blipFill>
        <a:blip xmlns:r="http://schemas.openxmlformats.org/officeDocument/2006/relationships" r:embed="rId85" cstate="email">
          <a:extLst>
            <a:ext uri="{28A0092B-C50C-407E-A947-70E740481C1C}">
              <a14:useLocalDpi xmlns:a14="http://schemas.microsoft.com/office/drawing/2010/main"/>
            </a:ext>
          </a:extLst>
        </a:blip>
        <a:srcRect/>
        <a:stretch>
          <a:fillRect/>
        </a:stretch>
      </xdr:blipFill>
      <xdr:spPr bwMode="auto">
        <a:xfrm>
          <a:off x="1182413" y="326026533"/>
          <a:ext cx="1226207" cy="1658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255919</xdr:colOff>
      <xdr:row>9</xdr:row>
      <xdr:rowOff>109426</xdr:rowOff>
    </xdr:from>
    <xdr:to>
      <xdr:col>0</xdr:col>
      <xdr:colOff>2748294</xdr:colOff>
      <xdr:row>17</xdr:row>
      <xdr:rowOff>21930</xdr:rowOff>
    </xdr:to>
    <xdr:pic>
      <xdr:nvPicPr>
        <xdr:cNvPr id="95" name="Picture 1">
          <a:extLst>
            <a:ext uri="{FF2B5EF4-FFF2-40B4-BE49-F238E27FC236}">
              <a16:creationId xmlns:a16="http://schemas.microsoft.com/office/drawing/2014/main" id="{3064BF8D-CE91-A64E-BD15-8F09BCF0CAB1}"/>
            </a:ext>
          </a:extLst>
        </xdr:cNvPr>
        <xdr:cNvPicPr>
          <a:picLocks noChangeAspect="1"/>
        </xdr:cNvPicPr>
      </xdr:nvPicPr>
      <xdr:blipFill rotWithShape="1">
        <a:blip xmlns:r="http://schemas.openxmlformats.org/officeDocument/2006/relationships" r:embed="rId86" cstate="email">
          <a:extLst>
            <a:ext uri="{28A0092B-C50C-407E-A947-70E740481C1C}">
              <a14:useLocalDpi xmlns:a14="http://schemas.microsoft.com/office/drawing/2010/main"/>
            </a:ext>
          </a:extLst>
        </a:blip>
        <a:srcRect/>
        <a:stretch/>
      </xdr:blipFill>
      <xdr:spPr>
        <a:xfrm>
          <a:off x="255919" y="2014426"/>
          <a:ext cx="2492375" cy="1334904"/>
        </a:xfrm>
        <a:prstGeom prst="rect">
          <a:avLst/>
        </a:prstGeom>
      </xdr:spPr>
    </xdr:pic>
    <xdr:clientData/>
  </xdr:twoCellAnchor>
  <xdr:twoCellAnchor editAs="oneCell">
    <xdr:from>
      <xdr:col>0</xdr:col>
      <xdr:colOff>391337</xdr:colOff>
      <xdr:row>19</xdr:row>
      <xdr:rowOff>84028</xdr:rowOff>
    </xdr:from>
    <xdr:to>
      <xdr:col>0</xdr:col>
      <xdr:colOff>2607487</xdr:colOff>
      <xdr:row>27</xdr:row>
      <xdr:rowOff>122127</xdr:rowOff>
    </xdr:to>
    <xdr:pic>
      <xdr:nvPicPr>
        <xdr:cNvPr id="96" name="Picture 13">
          <a:extLst>
            <a:ext uri="{FF2B5EF4-FFF2-40B4-BE49-F238E27FC236}">
              <a16:creationId xmlns:a16="http://schemas.microsoft.com/office/drawing/2014/main" id="{459E9C0B-7DBF-3444-9BC5-30547FDDD037}"/>
            </a:ext>
          </a:extLst>
        </xdr:cNvPr>
        <xdr:cNvPicPr>
          <a:picLocks noChangeAspect="1" noChangeArrowheads="1"/>
        </xdr:cNvPicPr>
      </xdr:nvPicPr>
      <xdr:blipFill rotWithShape="1">
        <a:blip xmlns:r="http://schemas.openxmlformats.org/officeDocument/2006/relationships" r:embed="rId87" cstate="email">
          <a:extLst>
            <a:ext uri="{28A0092B-C50C-407E-A947-70E740481C1C}">
              <a14:useLocalDpi xmlns:a14="http://schemas.microsoft.com/office/drawing/2010/main"/>
            </a:ext>
          </a:extLst>
        </a:blip>
        <a:srcRect l="1082" t="15031" r="34116" b="6409"/>
        <a:stretch/>
      </xdr:blipFill>
      <xdr:spPr bwMode="auto">
        <a:xfrm>
          <a:off x="391337" y="3779728"/>
          <a:ext cx="2216150" cy="1460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409001</xdr:colOff>
      <xdr:row>1260</xdr:row>
      <xdr:rowOff>52522</xdr:rowOff>
    </xdr:from>
    <xdr:to>
      <xdr:col>0</xdr:col>
      <xdr:colOff>2699417</xdr:colOff>
      <xdr:row>1266</xdr:row>
      <xdr:rowOff>10138</xdr:rowOff>
    </xdr:to>
    <xdr:pic>
      <xdr:nvPicPr>
        <xdr:cNvPr id="97" name="Imagen 96">
          <a:extLst>
            <a:ext uri="{FF2B5EF4-FFF2-40B4-BE49-F238E27FC236}">
              <a16:creationId xmlns:a16="http://schemas.microsoft.com/office/drawing/2014/main" id="{AE3F06D3-53FA-594C-9839-3D7470B00210}"/>
            </a:ext>
            <a:ext uri="{147F2762-F138-4A5C-976F-8EAC2B608ADB}">
              <a16:predDERef xmlns:a16="http://schemas.microsoft.com/office/drawing/2014/main" pred="{00000000-0008-0000-0000-000070000000}"/>
            </a:ext>
          </a:extLst>
        </xdr:cNvPr>
        <xdr:cNvPicPr>
          <a:picLocks noChangeAspect="1"/>
        </xdr:cNvPicPr>
      </xdr:nvPicPr>
      <xdr:blipFill rotWithShape="1">
        <a:blip xmlns:r="http://schemas.openxmlformats.org/officeDocument/2006/relationships" r:embed="rId88" cstate="email">
          <a:extLst>
            <a:ext uri="{28A0092B-C50C-407E-A947-70E740481C1C}">
              <a14:useLocalDpi xmlns:a14="http://schemas.microsoft.com/office/drawing/2010/main"/>
            </a:ext>
          </a:extLst>
        </a:blip>
        <a:srcRect/>
        <a:stretch/>
      </xdr:blipFill>
      <xdr:spPr>
        <a:xfrm>
          <a:off x="409001" y="225121922"/>
          <a:ext cx="2290416" cy="1011716"/>
        </a:xfrm>
        <a:prstGeom prst="rect">
          <a:avLst/>
        </a:prstGeom>
      </xdr:spPr>
    </xdr:pic>
    <xdr:clientData/>
  </xdr:twoCellAnchor>
  <xdr:twoCellAnchor editAs="oneCell">
    <xdr:from>
      <xdr:col>0</xdr:col>
      <xdr:colOff>609600</xdr:colOff>
      <xdr:row>1127</xdr:row>
      <xdr:rowOff>53182</xdr:rowOff>
    </xdr:from>
    <xdr:to>
      <xdr:col>1</xdr:col>
      <xdr:colOff>907</xdr:colOff>
      <xdr:row>1134</xdr:row>
      <xdr:rowOff>153013</xdr:rowOff>
    </xdr:to>
    <xdr:pic>
      <xdr:nvPicPr>
        <xdr:cNvPr id="98" name="Imagen 97">
          <a:extLst>
            <a:ext uri="{FF2B5EF4-FFF2-40B4-BE49-F238E27FC236}">
              <a16:creationId xmlns:a16="http://schemas.microsoft.com/office/drawing/2014/main" id="{CDF82539-E716-AA44-BD34-4CC6368A27BF}"/>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09600" y="201437082"/>
          <a:ext cx="2629807" cy="1344431"/>
        </a:xfrm>
        <a:prstGeom prst="rect">
          <a:avLst/>
        </a:prstGeom>
      </xdr:spPr>
    </xdr:pic>
    <xdr:clientData/>
  </xdr:twoCellAnchor>
  <xdr:twoCellAnchor editAs="oneCell">
    <xdr:from>
      <xdr:col>0</xdr:col>
      <xdr:colOff>609600</xdr:colOff>
      <xdr:row>1252</xdr:row>
      <xdr:rowOff>72263</xdr:rowOff>
    </xdr:from>
    <xdr:to>
      <xdr:col>0</xdr:col>
      <xdr:colOff>2826416</xdr:colOff>
      <xdr:row>1258</xdr:row>
      <xdr:rowOff>101603</xdr:rowOff>
    </xdr:to>
    <xdr:pic>
      <xdr:nvPicPr>
        <xdr:cNvPr id="99" name="Imagen 98">
          <a:extLst>
            <a:ext uri="{FF2B5EF4-FFF2-40B4-BE49-F238E27FC236}">
              <a16:creationId xmlns:a16="http://schemas.microsoft.com/office/drawing/2014/main" id="{79585467-A6A7-D941-90EF-733F7648F812}"/>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609600" y="223719263"/>
          <a:ext cx="2216816" cy="1096140"/>
        </a:xfrm>
        <a:prstGeom prst="rect">
          <a:avLst/>
        </a:prstGeom>
      </xdr:spPr>
    </xdr:pic>
    <xdr:clientData/>
  </xdr:twoCellAnchor>
  <xdr:twoCellAnchor editAs="oneCell">
    <xdr:from>
      <xdr:col>0</xdr:col>
      <xdr:colOff>751632</xdr:colOff>
      <xdr:row>228</xdr:row>
      <xdr:rowOff>51836</xdr:rowOff>
    </xdr:from>
    <xdr:to>
      <xdr:col>0</xdr:col>
      <xdr:colOff>2732124</xdr:colOff>
      <xdr:row>236</xdr:row>
      <xdr:rowOff>62915</xdr:rowOff>
    </xdr:to>
    <xdr:pic>
      <xdr:nvPicPr>
        <xdr:cNvPr id="100" name="Imagen 99">
          <a:extLst>
            <a:ext uri="{FF2B5EF4-FFF2-40B4-BE49-F238E27FC236}">
              <a16:creationId xmlns:a16="http://schemas.microsoft.com/office/drawing/2014/main" id="{A49119B5-6010-9943-B297-5B2C62BE1B9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41047436"/>
          <a:ext cx="1980492" cy="1433479"/>
        </a:xfrm>
        <a:prstGeom prst="rect">
          <a:avLst/>
        </a:prstGeom>
      </xdr:spPr>
    </xdr:pic>
    <xdr:clientData/>
  </xdr:twoCellAnchor>
  <xdr:twoCellAnchor editAs="oneCell">
    <xdr:from>
      <xdr:col>0</xdr:col>
      <xdr:colOff>949388</xdr:colOff>
      <xdr:row>238</xdr:row>
      <xdr:rowOff>48699</xdr:rowOff>
    </xdr:from>
    <xdr:to>
      <xdr:col>0</xdr:col>
      <xdr:colOff>2695141</xdr:colOff>
      <xdr:row>246</xdr:row>
      <xdr:rowOff>151979</xdr:rowOff>
    </xdr:to>
    <xdr:pic>
      <xdr:nvPicPr>
        <xdr:cNvPr id="101" name="Imagen 100">
          <a:extLst>
            <a:ext uri="{FF2B5EF4-FFF2-40B4-BE49-F238E27FC236}">
              <a16:creationId xmlns:a16="http://schemas.microsoft.com/office/drawing/2014/main" id="{C3FDB22B-BAD6-E04D-9D83-98D542A6F8A8}"/>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9388" y="42822299"/>
          <a:ext cx="1745753" cy="1525680"/>
        </a:xfrm>
        <a:prstGeom prst="rect">
          <a:avLst/>
        </a:prstGeom>
      </xdr:spPr>
    </xdr:pic>
    <xdr:clientData/>
  </xdr:twoCellAnchor>
  <xdr:twoCellAnchor editAs="oneCell">
    <xdr:from>
      <xdr:col>0</xdr:col>
      <xdr:colOff>711200</xdr:colOff>
      <xdr:row>274</xdr:row>
      <xdr:rowOff>63500</xdr:rowOff>
    </xdr:from>
    <xdr:to>
      <xdr:col>0</xdr:col>
      <xdr:colOff>2639059</xdr:colOff>
      <xdr:row>275</xdr:row>
      <xdr:rowOff>106569</xdr:rowOff>
    </xdr:to>
    <xdr:pic>
      <xdr:nvPicPr>
        <xdr:cNvPr id="102" name="Imagen 101">
          <a:extLst>
            <a:ext uri="{FF2B5EF4-FFF2-40B4-BE49-F238E27FC236}">
              <a16:creationId xmlns:a16="http://schemas.microsoft.com/office/drawing/2014/main" id="{58D13D50-EDF2-7D41-8D90-812FA3611252}"/>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49250600"/>
          <a:ext cx="1927859" cy="220869"/>
        </a:xfrm>
        <a:prstGeom prst="rect">
          <a:avLst/>
        </a:prstGeom>
      </xdr:spPr>
    </xdr:pic>
    <xdr:clientData/>
  </xdr:twoCellAnchor>
  <xdr:twoCellAnchor editAs="oneCell">
    <xdr:from>
      <xdr:col>0</xdr:col>
      <xdr:colOff>339678</xdr:colOff>
      <xdr:row>334</xdr:row>
      <xdr:rowOff>107913</xdr:rowOff>
    </xdr:from>
    <xdr:to>
      <xdr:col>1</xdr:col>
      <xdr:colOff>189</xdr:colOff>
      <xdr:row>342</xdr:row>
      <xdr:rowOff>81254</xdr:rowOff>
    </xdr:to>
    <xdr:pic>
      <xdr:nvPicPr>
        <xdr:cNvPr id="103" name="Imagen 102">
          <a:extLst>
            <a:ext uri="{FF2B5EF4-FFF2-40B4-BE49-F238E27FC236}">
              <a16:creationId xmlns:a16="http://schemas.microsoft.com/office/drawing/2014/main" id="{4EF32AAE-AF70-034E-BE66-EE283F71F304}"/>
            </a:ext>
          </a:extLst>
        </xdr:cNvPr>
        <xdr:cNvPicPr>
          <a:picLocks noChangeAspect="1"/>
        </xdr:cNvPicPr>
      </xdr:nvPicPr>
      <xdr:blipFill rotWithShape="1">
        <a:blip xmlns:r="http://schemas.openxmlformats.org/officeDocument/2006/relationships" r:embed="rId91" cstate="email">
          <a:extLst>
            <a:ext uri="{28A0092B-C50C-407E-A947-70E740481C1C}">
              <a14:useLocalDpi xmlns:a14="http://schemas.microsoft.com/office/drawing/2010/main"/>
            </a:ext>
          </a:extLst>
        </a:blip>
        <a:srcRect/>
        <a:stretch/>
      </xdr:blipFill>
      <xdr:spPr>
        <a:xfrm>
          <a:off x="339678" y="60064613"/>
          <a:ext cx="2899011" cy="1395741"/>
        </a:xfrm>
        <a:prstGeom prst="rect">
          <a:avLst/>
        </a:prstGeom>
      </xdr:spPr>
    </xdr:pic>
    <xdr:clientData/>
  </xdr:twoCellAnchor>
  <xdr:twoCellAnchor editAs="oneCell">
    <xdr:from>
      <xdr:col>0</xdr:col>
      <xdr:colOff>1130185</xdr:colOff>
      <xdr:row>1852</xdr:row>
      <xdr:rowOff>93211</xdr:rowOff>
    </xdr:from>
    <xdr:to>
      <xdr:col>0</xdr:col>
      <xdr:colOff>2450385</xdr:colOff>
      <xdr:row>1861</xdr:row>
      <xdr:rowOff>66346</xdr:rowOff>
    </xdr:to>
    <xdr:pic>
      <xdr:nvPicPr>
        <xdr:cNvPr id="104" name="Imagen 103">
          <a:extLst>
            <a:ext uri="{FF2B5EF4-FFF2-40B4-BE49-F238E27FC236}">
              <a16:creationId xmlns:a16="http://schemas.microsoft.com/office/drawing/2014/main" id="{D97CBD48-6F1F-BC4A-A36C-0AE82E836CFA}"/>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130185" y="331055211"/>
          <a:ext cx="1320200" cy="1573335"/>
        </a:xfrm>
        <a:prstGeom prst="rect">
          <a:avLst/>
        </a:prstGeom>
      </xdr:spPr>
    </xdr:pic>
    <xdr:clientData/>
  </xdr:twoCellAnchor>
  <xdr:twoCellAnchor editAs="oneCell">
    <xdr:from>
      <xdr:col>0</xdr:col>
      <xdr:colOff>1165137</xdr:colOff>
      <xdr:row>1862</xdr:row>
      <xdr:rowOff>116513</xdr:rowOff>
    </xdr:from>
    <xdr:to>
      <xdr:col>0</xdr:col>
      <xdr:colOff>2367811</xdr:colOff>
      <xdr:row>1871</xdr:row>
      <xdr:rowOff>151645</xdr:rowOff>
    </xdr:to>
    <xdr:pic>
      <xdr:nvPicPr>
        <xdr:cNvPr id="105" name="Imagen 104">
          <a:extLst>
            <a:ext uri="{FF2B5EF4-FFF2-40B4-BE49-F238E27FC236}">
              <a16:creationId xmlns:a16="http://schemas.microsoft.com/office/drawing/2014/main" id="{82C62E39-29CC-4C4B-8C7C-0924580B088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1165137" y="332856513"/>
          <a:ext cx="1202674" cy="1635332"/>
        </a:xfrm>
        <a:prstGeom prst="rect">
          <a:avLst/>
        </a:prstGeom>
      </xdr:spPr>
    </xdr:pic>
    <xdr:clientData/>
  </xdr:twoCellAnchor>
  <xdr:twoCellAnchor editAs="oneCell">
    <xdr:from>
      <xdr:col>0</xdr:col>
      <xdr:colOff>1235041</xdr:colOff>
      <xdr:row>1872</xdr:row>
      <xdr:rowOff>111007</xdr:rowOff>
    </xdr:from>
    <xdr:to>
      <xdr:col>0</xdr:col>
      <xdr:colOff>2349716</xdr:colOff>
      <xdr:row>1880</xdr:row>
      <xdr:rowOff>166139</xdr:rowOff>
    </xdr:to>
    <xdr:pic>
      <xdr:nvPicPr>
        <xdr:cNvPr id="106" name="Imagen 105">
          <a:extLst>
            <a:ext uri="{FF2B5EF4-FFF2-40B4-BE49-F238E27FC236}">
              <a16:creationId xmlns:a16="http://schemas.microsoft.com/office/drawing/2014/main" id="{910FEB55-D3F0-3A4C-99B3-7F9E790A2E82}"/>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flipH="1">
          <a:off x="1235041" y="334629007"/>
          <a:ext cx="1114675" cy="1477532"/>
        </a:xfrm>
        <a:prstGeom prst="rect">
          <a:avLst/>
        </a:prstGeom>
      </xdr:spPr>
    </xdr:pic>
    <xdr:clientData/>
  </xdr:twoCellAnchor>
  <xdr:twoCellAnchor editAs="oneCell">
    <xdr:from>
      <xdr:col>0</xdr:col>
      <xdr:colOff>1052015</xdr:colOff>
      <xdr:row>1882</xdr:row>
      <xdr:rowOff>115987</xdr:rowOff>
    </xdr:from>
    <xdr:to>
      <xdr:col>0</xdr:col>
      <xdr:colOff>2625809</xdr:colOff>
      <xdr:row>1885</xdr:row>
      <xdr:rowOff>37913</xdr:rowOff>
    </xdr:to>
    <xdr:pic>
      <xdr:nvPicPr>
        <xdr:cNvPr id="107" name="Imagen 106">
          <a:extLst>
            <a:ext uri="{FF2B5EF4-FFF2-40B4-BE49-F238E27FC236}">
              <a16:creationId xmlns:a16="http://schemas.microsoft.com/office/drawing/2014/main" id="{6EBF6E56-153D-184E-B4E6-F2AE1709394E}"/>
            </a:ext>
          </a:extLst>
        </xdr:cNvPr>
        <xdr:cNvPicPr>
          <a:picLocks noChangeAspect="1"/>
        </xdr:cNvPicPr>
      </xdr:nvPicPr>
      <xdr:blipFill>
        <a:blip xmlns:r="http://schemas.openxmlformats.org/officeDocument/2006/relationships" r:embed="rId95" cstate="email">
          <a:extLst>
            <a:ext uri="{28A0092B-C50C-407E-A947-70E740481C1C}">
              <a14:useLocalDpi xmlns:a14="http://schemas.microsoft.com/office/drawing/2010/main"/>
            </a:ext>
          </a:extLst>
        </a:blip>
        <a:stretch>
          <a:fillRect/>
        </a:stretch>
      </xdr:blipFill>
      <xdr:spPr>
        <a:xfrm>
          <a:off x="1052015" y="336411987"/>
          <a:ext cx="1573794" cy="455326"/>
        </a:xfrm>
        <a:prstGeom prst="rect">
          <a:avLst/>
        </a:prstGeom>
      </xdr:spPr>
    </xdr:pic>
    <xdr:clientData/>
  </xdr:twoCellAnchor>
  <xdr:twoCellAnchor editAs="oneCell">
    <xdr:from>
      <xdr:col>0</xdr:col>
      <xdr:colOff>1108569</xdr:colOff>
      <xdr:row>1955</xdr:row>
      <xdr:rowOff>31976</xdr:rowOff>
    </xdr:from>
    <xdr:to>
      <xdr:col>0</xdr:col>
      <xdr:colOff>2251331</xdr:colOff>
      <xdr:row>1962</xdr:row>
      <xdr:rowOff>101091</xdr:rowOff>
    </xdr:to>
    <xdr:pic>
      <xdr:nvPicPr>
        <xdr:cNvPr id="108" name="Imagen 107">
          <a:extLst>
            <a:ext uri="{FF2B5EF4-FFF2-40B4-BE49-F238E27FC236}">
              <a16:creationId xmlns:a16="http://schemas.microsoft.com/office/drawing/2014/main" id="{46DB4218-90E7-7F4E-A6D5-75AC13A0F3D1}"/>
            </a:ext>
          </a:extLst>
        </xdr:cNvPr>
        <xdr:cNvPicPr>
          <a:picLocks noChangeAspect="1"/>
        </xdr:cNvPicPr>
      </xdr:nvPicPr>
      <xdr:blipFill rotWithShape="1">
        <a:blip xmlns:r="http://schemas.openxmlformats.org/officeDocument/2006/relationships" r:embed="rId96" cstate="email">
          <a:extLst>
            <a:ext uri="{28A0092B-C50C-407E-A947-70E740481C1C}">
              <a14:useLocalDpi xmlns:a14="http://schemas.microsoft.com/office/drawing/2010/main"/>
            </a:ext>
          </a:extLst>
        </a:blip>
        <a:srcRect/>
        <a:stretch/>
      </xdr:blipFill>
      <xdr:spPr>
        <a:xfrm>
          <a:off x="1108569" y="349358176"/>
          <a:ext cx="1142762" cy="1313715"/>
        </a:xfrm>
        <a:prstGeom prst="rect">
          <a:avLst/>
        </a:prstGeom>
      </xdr:spPr>
    </xdr:pic>
    <xdr:clientData/>
  </xdr:twoCellAnchor>
  <xdr:twoCellAnchor>
    <xdr:from>
      <xdr:col>0</xdr:col>
      <xdr:colOff>1904999</xdr:colOff>
      <xdr:row>1958</xdr:row>
      <xdr:rowOff>76584</xdr:rowOff>
    </xdr:from>
    <xdr:to>
      <xdr:col>0</xdr:col>
      <xdr:colOff>2602495</xdr:colOff>
      <xdr:row>1962</xdr:row>
      <xdr:rowOff>44378</xdr:rowOff>
    </xdr:to>
    <xdr:sp macro="" textlink="">
      <xdr:nvSpPr>
        <xdr:cNvPr id="109" name="Rectángulo 108">
          <a:extLst>
            <a:ext uri="{FF2B5EF4-FFF2-40B4-BE49-F238E27FC236}">
              <a16:creationId xmlns:a16="http://schemas.microsoft.com/office/drawing/2014/main" id="{57B82FFA-D8EF-D14F-AA89-D46B7B5464C5}"/>
            </a:ext>
          </a:extLst>
        </xdr:cNvPr>
        <xdr:cNvSpPr/>
      </xdr:nvSpPr>
      <xdr:spPr>
        <a:xfrm>
          <a:off x="1904999" y="349936184"/>
          <a:ext cx="697496" cy="678994"/>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1000096</xdr:colOff>
      <xdr:row>1963</xdr:row>
      <xdr:rowOff>2023</xdr:rowOff>
    </xdr:from>
    <xdr:to>
      <xdr:col>0</xdr:col>
      <xdr:colOff>2627586</xdr:colOff>
      <xdr:row>1971</xdr:row>
      <xdr:rowOff>70691</xdr:rowOff>
    </xdr:to>
    <xdr:pic>
      <xdr:nvPicPr>
        <xdr:cNvPr id="110" name="Imagen 109">
          <a:extLst>
            <a:ext uri="{FF2B5EF4-FFF2-40B4-BE49-F238E27FC236}">
              <a16:creationId xmlns:a16="http://schemas.microsoft.com/office/drawing/2014/main" id="{4504CD56-3A33-D041-8313-4D9FED5F8A75}"/>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000096" y="350750623"/>
          <a:ext cx="1627490" cy="1491068"/>
        </a:xfrm>
        <a:prstGeom prst="rect">
          <a:avLst/>
        </a:prstGeom>
      </xdr:spPr>
    </xdr:pic>
    <xdr:clientData/>
  </xdr:twoCellAnchor>
  <xdr:twoCellAnchor editAs="oneCell">
    <xdr:from>
      <xdr:col>0</xdr:col>
      <xdr:colOff>1354347</xdr:colOff>
      <xdr:row>1289</xdr:row>
      <xdr:rowOff>165100</xdr:rowOff>
    </xdr:from>
    <xdr:to>
      <xdr:col>0</xdr:col>
      <xdr:colOff>2264912</xdr:colOff>
      <xdr:row>1293</xdr:row>
      <xdr:rowOff>76491</xdr:rowOff>
    </xdr:to>
    <xdr:pic>
      <xdr:nvPicPr>
        <xdr:cNvPr id="111" name="Imagen 110">
          <a:extLst>
            <a:ext uri="{FF2B5EF4-FFF2-40B4-BE49-F238E27FC236}">
              <a16:creationId xmlns:a16="http://schemas.microsoft.com/office/drawing/2014/main" id="{A3352BAF-0ED7-8F4D-96CD-BDAC11592FF6}"/>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354347" y="230390700"/>
          <a:ext cx="910565" cy="673391"/>
        </a:xfrm>
        <a:prstGeom prst="rect">
          <a:avLst/>
        </a:prstGeom>
      </xdr:spPr>
    </xdr:pic>
    <xdr:clientData/>
  </xdr:twoCellAnchor>
  <xdr:twoCellAnchor editAs="oneCell">
    <xdr:from>
      <xdr:col>0</xdr:col>
      <xdr:colOff>1270478</xdr:colOff>
      <xdr:row>1293</xdr:row>
      <xdr:rowOff>150245</xdr:rowOff>
    </xdr:from>
    <xdr:to>
      <xdr:col>0</xdr:col>
      <xdr:colOff>2444629</xdr:colOff>
      <xdr:row>1297</xdr:row>
      <xdr:rowOff>144541</xdr:rowOff>
    </xdr:to>
    <xdr:pic>
      <xdr:nvPicPr>
        <xdr:cNvPr id="112" name="Imagen 111">
          <a:extLst>
            <a:ext uri="{FF2B5EF4-FFF2-40B4-BE49-F238E27FC236}">
              <a16:creationId xmlns:a16="http://schemas.microsoft.com/office/drawing/2014/main" id="{2BC1A269-1E80-F442-9CA9-754DE9923EF5}"/>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1270478" y="231137845"/>
          <a:ext cx="1174151" cy="756296"/>
        </a:xfrm>
        <a:prstGeom prst="rect">
          <a:avLst/>
        </a:prstGeom>
      </xdr:spPr>
    </xdr:pic>
    <xdr:clientData/>
  </xdr:twoCellAnchor>
  <xdr:twoCellAnchor editAs="oneCell">
    <xdr:from>
      <xdr:col>0</xdr:col>
      <xdr:colOff>740228</xdr:colOff>
      <xdr:row>1298</xdr:row>
      <xdr:rowOff>72538</xdr:rowOff>
    </xdr:from>
    <xdr:to>
      <xdr:col>0</xdr:col>
      <xdr:colOff>2420782</xdr:colOff>
      <xdr:row>1303</xdr:row>
      <xdr:rowOff>41838</xdr:rowOff>
    </xdr:to>
    <xdr:pic>
      <xdr:nvPicPr>
        <xdr:cNvPr id="113" name="Imagen 112">
          <a:extLst>
            <a:ext uri="{FF2B5EF4-FFF2-40B4-BE49-F238E27FC236}">
              <a16:creationId xmlns:a16="http://schemas.microsoft.com/office/drawing/2014/main" id="{29CB9DB6-CE7D-4A45-B25E-EC303BEFD519}"/>
            </a:ext>
          </a:extLst>
        </xdr:cNvPr>
        <xdr:cNvPicPr>
          <a:picLocks noChangeAspect="1"/>
        </xdr:cNvPicPr>
      </xdr:nvPicPr>
      <xdr:blipFill>
        <a:blip xmlns:r="http://schemas.openxmlformats.org/officeDocument/2006/relationships" r:embed="rId100" cstate="email">
          <a:extLst>
            <a:ext uri="{28A0092B-C50C-407E-A947-70E740481C1C}">
              <a14:useLocalDpi xmlns:a14="http://schemas.microsoft.com/office/drawing/2010/main"/>
            </a:ext>
          </a:extLst>
        </a:blip>
        <a:stretch>
          <a:fillRect/>
        </a:stretch>
      </xdr:blipFill>
      <xdr:spPr>
        <a:xfrm>
          <a:off x="740228" y="232012638"/>
          <a:ext cx="1680554" cy="871000"/>
        </a:xfrm>
        <a:prstGeom prst="rect">
          <a:avLst/>
        </a:prstGeom>
      </xdr:spPr>
    </xdr:pic>
    <xdr:clientData/>
  </xdr:twoCellAnchor>
  <xdr:twoCellAnchor editAs="oneCell">
    <xdr:from>
      <xdr:col>0</xdr:col>
      <xdr:colOff>1409700</xdr:colOff>
      <xdr:row>191</xdr:row>
      <xdr:rowOff>25400</xdr:rowOff>
    </xdr:from>
    <xdr:to>
      <xdr:col>0</xdr:col>
      <xdr:colOff>2133600</xdr:colOff>
      <xdr:row>198</xdr:row>
      <xdr:rowOff>88901</xdr:rowOff>
    </xdr:to>
    <xdr:pic>
      <xdr:nvPicPr>
        <xdr:cNvPr id="114" name="Imagen 113">
          <a:extLst>
            <a:ext uri="{FF2B5EF4-FFF2-40B4-BE49-F238E27FC236}">
              <a16:creationId xmlns:a16="http://schemas.microsoft.com/office/drawing/2014/main" id="{FE173470-1ED0-9F46-A6C4-439FE344B45C}"/>
            </a:ext>
          </a:extLst>
        </xdr:cNvPr>
        <xdr:cNvPicPr>
          <a:picLocks noChangeAspect="1"/>
        </xdr:cNvPicPr>
      </xdr:nvPicPr>
      <xdr:blipFill>
        <a:blip xmlns:r="http://schemas.openxmlformats.org/officeDocument/2006/relationships" r:embed="rId101" cstate="email">
          <a:extLst>
            <a:ext uri="{28A0092B-C50C-407E-A947-70E740481C1C}">
              <a14:useLocalDpi xmlns:a14="http://schemas.microsoft.com/office/drawing/2010/main"/>
            </a:ext>
          </a:extLst>
        </a:blip>
        <a:stretch>
          <a:fillRect/>
        </a:stretch>
      </xdr:blipFill>
      <xdr:spPr>
        <a:xfrm>
          <a:off x="1409700" y="34442400"/>
          <a:ext cx="723900" cy="1308101"/>
        </a:xfrm>
        <a:prstGeom prst="rect">
          <a:avLst/>
        </a:prstGeom>
      </xdr:spPr>
    </xdr:pic>
    <xdr:clientData/>
  </xdr:twoCellAnchor>
  <xdr:twoCellAnchor editAs="oneCell">
    <xdr:from>
      <xdr:col>0</xdr:col>
      <xdr:colOff>546101</xdr:colOff>
      <xdr:row>199</xdr:row>
      <xdr:rowOff>53975</xdr:rowOff>
    </xdr:from>
    <xdr:to>
      <xdr:col>0</xdr:col>
      <xdr:colOff>2171701</xdr:colOff>
      <xdr:row>207</xdr:row>
      <xdr:rowOff>136528</xdr:rowOff>
    </xdr:to>
    <xdr:pic>
      <xdr:nvPicPr>
        <xdr:cNvPr id="115" name="Imagen 114">
          <a:extLst>
            <a:ext uri="{FF2B5EF4-FFF2-40B4-BE49-F238E27FC236}">
              <a16:creationId xmlns:a16="http://schemas.microsoft.com/office/drawing/2014/main" id="{6049F933-E5DB-B141-8CDF-389F8E62BDD0}"/>
            </a:ext>
            <a:ext uri="{147F2762-F138-4A5C-976F-8EAC2B608ADB}">
              <a16:predDERef xmlns:a16="http://schemas.microsoft.com/office/drawing/2014/main" pred="{00000000-0008-0000-0000-000073000000}"/>
            </a:ext>
          </a:extLst>
        </xdr:cNvPr>
        <xdr:cNvPicPr>
          <a:picLocks noChangeAspect="1"/>
        </xdr:cNvPicPr>
      </xdr:nvPicPr>
      <xdr:blipFill>
        <a:blip xmlns:r="http://schemas.openxmlformats.org/officeDocument/2006/relationships" r:embed="rId102" cstate="email">
          <a:extLst>
            <a:ext uri="{28A0092B-C50C-407E-A947-70E740481C1C}">
              <a14:useLocalDpi xmlns:a14="http://schemas.microsoft.com/office/drawing/2010/main"/>
            </a:ext>
          </a:extLst>
        </a:blip>
        <a:stretch>
          <a:fillRect/>
        </a:stretch>
      </xdr:blipFill>
      <xdr:spPr>
        <a:xfrm>
          <a:off x="546101" y="35893375"/>
          <a:ext cx="1625600" cy="1504953"/>
        </a:xfrm>
        <a:prstGeom prst="rect">
          <a:avLst/>
        </a:prstGeom>
      </xdr:spPr>
    </xdr:pic>
    <xdr:clientData/>
  </xdr:twoCellAnchor>
  <xdr:twoCellAnchor editAs="oneCell">
    <xdr:from>
      <xdr:col>0</xdr:col>
      <xdr:colOff>1308100</xdr:colOff>
      <xdr:row>209</xdr:row>
      <xdr:rowOff>38101</xdr:rowOff>
    </xdr:from>
    <xdr:to>
      <xdr:col>0</xdr:col>
      <xdr:colOff>2220081</xdr:colOff>
      <xdr:row>217</xdr:row>
      <xdr:rowOff>88904</xdr:rowOff>
    </xdr:to>
    <xdr:pic>
      <xdr:nvPicPr>
        <xdr:cNvPr id="116" name="Imagen 115">
          <a:extLst>
            <a:ext uri="{FF2B5EF4-FFF2-40B4-BE49-F238E27FC236}">
              <a16:creationId xmlns:a16="http://schemas.microsoft.com/office/drawing/2014/main" id="{C5D0D3BF-F438-8149-A7D8-2C63DB077B1B}"/>
            </a:ext>
          </a:extLst>
        </xdr:cNvPr>
        <xdr:cNvPicPr>
          <a:picLocks noChangeAspect="1"/>
        </xdr:cNvPicPr>
      </xdr:nvPicPr>
      <xdr:blipFill>
        <a:blip xmlns:r="http://schemas.openxmlformats.org/officeDocument/2006/relationships" r:embed="rId103" cstate="email">
          <a:extLst>
            <a:ext uri="{28A0092B-C50C-407E-A947-70E740481C1C}">
              <a14:useLocalDpi xmlns:a14="http://schemas.microsoft.com/office/drawing/2010/main"/>
            </a:ext>
          </a:extLst>
        </a:blip>
        <a:stretch>
          <a:fillRect/>
        </a:stretch>
      </xdr:blipFill>
      <xdr:spPr>
        <a:xfrm>
          <a:off x="1308100" y="37655501"/>
          <a:ext cx="911981" cy="1473203"/>
        </a:xfrm>
        <a:prstGeom prst="rect">
          <a:avLst/>
        </a:prstGeom>
      </xdr:spPr>
    </xdr:pic>
    <xdr:clientData/>
  </xdr:twoCellAnchor>
  <xdr:twoCellAnchor editAs="oneCell">
    <xdr:from>
      <xdr:col>0</xdr:col>
      <xdr:colOff>1054100</xdr:colOff>
      <xdr:row>218</xdr:row>
      <xdr:rowOff>12700</xdr:rowOff>
    </xdr:from>
    <xdr:to>
      <xdr:col>0</xdr:col>
      <xdr:colOff>2576409</xdr:colOff>
      <xdr:row>226</xdr:row>
      <xdr:rowOff>87686</xdr:rowOff>
    </xdr:to>
    <xdr:pic>
      <xdr:nvPicPr>
        <xdr:cNvPr id="117" name="Imagen 116">
          <a:extLst>
            <a:ext uri="{FF2B5EF4-FFF2-40B4-BE49-F238E27FC236}">
              <a16:creationId xmlns:a16="http://schemas.microsoft.com/office/drawing/2014/main" id="{510D6C1A-F770-EC46-9703-1FCAE341B34E}"/>
            </a:ext>
          </a:extLst>
        </xdr:cNvPr>
        <xdr:cNvPicPr>
          <a:picLocks noChangeAspect="1"/>
        </xdr:cNvPicPr>
      </xdr:nvPicPr>
      <xdr:blipFill>
        <a:blip xmlns:r="http://schemas.openxmlformats.org/officeDocument/2006/relationships" r:embed="rId104" cstate="email">
          <a:extLst>
            <a:ext uri="{28A0092B-C50C-407E-A947-70E740481C1C}">
              <a14:useLocalDpi xmlns:a14="http://schemas.microsoft.com/office/drawing/2010/main"/>
            </a:ext>
          </a:extLst>
        </a:blip>
        <a:stretch>
          <a:fillRect/>
        </a:stretch>
      </xdr:blipFill>
      <xdr:spPr>
        <a:xfrm>
          <a:off x="1054100" y="39230300"/>
          <a:ext cx="1522309" cy="1497386"/>
        </a:xfrm>
        <a:prstGeom prst="rect">
          <a:avLst/>
        </a:prstGeom>
      </xdr:spPr>
    </xdr:pic>
    <xdr:clientData/>
  </xdr:twoCellAnchor>
  <xdr:twoCellAnchor>
    <xdr:from>
      <xdr:col>0</xdr:col>
      <xdr:colOff>1291993</xdr:colOff>
      <xdr:row>250</xdr:row>
      <xdr:rowOff>106247</xdr:rowOff>
    </xdr:from>
    <xdr:to>
      <xdr:col>0</xdr:col>
      <xdr:colOff>2676293</xdr:colOff>
      <xdr:row>252</xdr:row>
      <xdr:rowOff>19515</xdr:rowOff>
    </xdr:to>
    <xdr:cxnSp macro="">
      <xdr:nvCxnSpPr>
        <xdr:cNvPr id="118" name="Conector recto 117">
          <a:extLst>
            <a:ext uri="{FF2B5EF4-FFF2-40B4-BE49-F238E27FC236}">
              <a16:creationId xmlns:a16="http://schemas.microsoft.com/office/drawing/2014/main" id="{82E6D4DA-D231-A54E-B9A8-8B5865094BB7}"/>
            </a:ext>
          </a:extLst>
        </xdr:cNvPr>
        <xdr:cNvCxnSpPr/>
      </xdr:nvCxnSpPr>
      <xdr:spPr>
        <a:xfrm flipV="1">
          <a:off x="1291993" y="45013447"/>
          <a:ext cx="1384300" cy="268868"/>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1190393</xdr:colOff>
      <xdr:row>263</xdr:row>
      <xdr:rowOff>25091</xdr:rowOff>
    </xdr:from>
    <xdr:to>
      <xdr:col>0</xdr:col>
      <xdr:colOff>2574693</xdr:colOff>
      <xdr:row>264</xdr:row>
      <xdr:rowOff>108725</xdr:rowOff>
    </xdr:to>
    <xdr:cxnSp macro="">
      <xdr:nvCxnSpPr>
        <xdr:cNvPr id="119" name="Conector recto 118">
          <a:extLst>
            <a:ext uri="{FF2B5EF4-FFF2-40B4-BE49-F238E27FC236}">
              <a16:creationId xmlns:a16="http://schemas.microsoft.com/office/drawing/2014/main" id="{C91A06ED-41D4-4449-9234-0ADFC8D67A67}"/>
            </a:ext>
          </a:extLst>
        </xdr:cNvPr>
        <xdr:cNvCxnSpPr/>
      </xdr:nvCxnSpPr>
      <xdr:spPr>
        <a:xfrm flipV="1">
          <a:off x="1190393" y="47243691"/>
          <a:ext cx="1384300" cy="261434"/>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926052</xdr:colOff>
      <xdr:row>1765</xdr:row>
      <xdr:rowOff>73938</xdr:rowOff>
    </xdr:from>
    <xdr:to>
      <xdr:col>0</xdr:col>
      <xdr:colOff>2411952</xdr:colOff>
      <xdr:row>1774</xdr:row>
      <xdr:rowOff>156141</xdr:rowOff>
    </xdr:to>
    <xdr:pic>
      <xdr:nvPicPr>
        <xdr:cNvPr id="120" name="Imagen 119">
          <a:extLst>
            <a:ext uri="{FF2B5EF4-FFF2-40B4-BE49-F238E27FC236}">
              <a16:creationId xmlns:a16="http://schemas.microsoft.com/office/drawing/2014/main" id="{E6518D99-98C6-014F-8CBE-B385383F7682}"/>
            </a:ext>
          </a:extLst>
        </xdr:cNvPr>
        <xdr:cNvPicPr>
          <a:picLocks noChangeAspect="1"/>
        </xdr:cNvPicPr>
      </xdr:nvPicPr>
      <xdr:blipFill>
        <a:blip xmlns:r="http://schemas.openxmlformats.org/officeDocument/2006/relationships" r:embed="rId105" cstate="email">
          <a:extLst>
            <a:ext uri="{28A0092B-C50C-407E-A947-70E740481C1C}">
              <a14:useLocalDpi xmlns:a14="http://schemas.microsoft.com/office/drawing/2010/main"/>
            </a:ext>
          </a:extLst>
        </a:blip>
        <a:stretch>
          <a:fillRect/>
        </a:stretch>
      </xdr:blipFill>
      <xdr:spPr>
        <a:xfrm>
          <a:off x="926052" y="315516538"/>
          <a:ext cx="1485900" cy="1682403"/>
        </a:xfrm>
        <a:prstGeom prst="rect">
          <a:avLst/>
        </a:prstGeom>
      </xdr:spPr>
    </xdr:pic>
    <xdr:clientData/>
  </xdr:twoCellAnchor>
  <xdr:twoCellAnchor editAs="oneCell">
    <xdr:from>
      <xdr:col>0</xdr:col>
      <xdr:colOff>868248</xdr:colOff>
      <xdr:row>1754</xdr:row>
      <xdr:rowOff>101600</xdr:rowOff>
    </xdr:from>
    <xdr:to>
      <xdr:col>0</xdr:col>
      <xdr:colOff>2448004</xdr:colOff>
      <xdr:row>1762</xdr:row>
      <xdr:rowOff>78223</xdr:rowOff>
    </xdr:to>
    <xdr:pic>
      <xdr:nvPicPr>
        <xdr:cNvPr id="121" name="Imagen 120">
          <a:extLst>
            <a:ext uri="{FF2B5EF4-FFF2-40B4-BE49-F238E27FC236}">
              <a16:creationId xmlns:a16="http://schemas.microsoft.com/office/drawing/2014/main" id="{D9D5E718-6BD9-C046-AF58-5DFC9F8173B8}"/>
            </a:ext>
          </a:extLst>
        </xdr:cNvPr>
        <xdr:cNvPicPr>
          <a:picLocks noChangeAspect="1"/>
        </xdr:cNvPicPr>
      </xdr:nvPicPr>
      <xdr:blipFill>
        <a:blip xmlns:r="http://schemas.openxmlformats.org/officeDocument/2006/relationships" r:embed="rId106" cstate="email">
          <a:extLst>
            <a:ext uri="{28A0092B-C50C-407E-A947-70E740481C1C}">
              <a14:useLocalDpi xmlns:a14="http://schemas.microsoft.com/office/drawing/2010/main"/>
            </a:ext>
          </a:extLst>
        </a:blip>
        <a:stretch>
          <a:fillRect/>
        </a:stretch>
      </xdr:blipFill>
      <xdr:spPr>
        <a:xfrm>
          <a:off x="868248" y="313588400"/>
          <a:ext cx="1579756" cy="1399023"/>
        </a:xfrm>
        <a:prstGeom prst="rect">
          <a:avLst/>
        </a:prstGeom>
      </xdr:spPr>
    </xdr:pic>
    <xdr:clientData/>
  </xdr:twoCellAnchor>
  <xdr:twoCellAnchor editAs="oneCell">
    <xdr:from>
      <xdr:col>0</xdr:col>
      <xdr:colOff>895455</xdr:colOff>
      <xdr:row>260</xdr:row>
      <xdr:rowOff>161789</xdr:rowOff>
    </xdr:from>
    <xdr:to>
      <xdr:col>0</xdr:col>
      <xdr:colOff>2057071</xdr:colOff>
      <xdr:row>265</xdr:row>
      <xdr:rowOff>58390</xdr:rowOff>
    </xdr:to>
    <xdr:pic>
      <xdr:nvPicPr>
        <xdr:cNvPr id="122" name="Imagen 121">
          <a:extLst>
            <a:ext uri="{FF2B5EF4-FFF2-40B4-BE49-F238E27FC236}">
              <a16:creationId xmlns:a16="http://schemas.microsoft.com/office/drawing/2014/main" id="{58C1DF76-A8FB-DA42-926B-B2EC7AA587EE}"/>
            </a:ext>
          </a:extLst>
        </xdr:cNvPr>
        <xdr:cNvPicPr>
          <a:picLocks noChangeAspect="1"/>
        </xdr:cNvPicPr>
      </xdr:nvPicPr>
      <xdr:blipFill>
        <a:blip xmlns:r="http://schemas.openxmlformats.org/officeDocument/2006/relationships" r:embed="rId107" cstate="email">
          <a:extLst>
            <a:ext uri="{28A0092B-C50C-407E-A947-70E740481C1C}">
              <a14:useLocalDpi xmlns:a14="http://schemas.microsoft.com/office/drawing/2010/main"/>
            </a:ext>
          </a:extLst>
        </a:blip>
        <a:stretch>
          <a:fillRect/>
        </a:stretch>
      </xdr:blipFill>
      <xdr:spPr>
        <a:xfrm>
          <a:off x="895455" y="46846989"/>
          <a:ext cx="1161616" cy="785601"/>
        </a:xfrm>
        <a:prstGeom prst="rect">
          <a:avLst/>
        </a:prstGeom>
      </xdr:spPr>
    </xdr:pic>
    <xdr:clientData/>
  </xdr:twoCellAnchor>
  <xdr:twoCellAnchor editAs="oneCell">
    <xdr:from>
      <xdr:col>0</xdr:col>
      <xdr:colOff>238880</xdr:colOff>
      <xdr:row>266</xdr:row>
      <xdr:rowOff>52542</xdr:rowOff>
    </xdr:from>
    <xdr:to>
      <xdr:col>0</xdr:col>
      <xdr:colOff>2491487</xdr:colOff>
      <xdr:row>270</xdr:row>
      <xdr:rowOff>52543</xdr:rowOff>
    </xdr:to>
    <xdr:pic>
      <xdr:nvPicPr>
        <xdr:cNvPr id="123" name="Imagen 122">
          <a:extLst>
            <a:ext uri="{FF2B5EF4-FFF2-40B4-BE49-F238E27FC236}">
              <a16:creationId xmlns:a16="http://schemas.microsoft.com/office/drawing/2014/main" id="{ED22EA65-2CE5-C048-B119-0F26E7604214}"/>
            </a:ext>
          </a:extLst>
        </xdr:cNvPr>
        <xdr:cNvPicPr>
          <a:picLocks noChangeAspect="1"/>
        </xdr:cNvPicPr>
      </xdr:nvPicPr>
      <xdr:blipFill>
        <a:blip xmlns:r="http://schemas.openxmlformats.org/officeDocument/2006/relationships" r:embed="rId108" cstate="email">
          <a:extLst>
            <a:ext uri="{28A0092B-C50C-407E-A947-70E740481C1C}">
              <a14:useLocalDpi xmlns:a14="http://schemas.microsoft.com/office/drawing/2010/main"/>
            </a:ext>
          </a:extLst>
        </a:blip>
        <a:stretch>
          <a:fillRect/>
        </a:stretch>
      </xdr:blipFill>
      <xdr:spPr>
        <a:xfrm>
          <a:off x="238880" y="47804542"/>
          <a:ext cx="2252607" cy="711201"/>
        </a:xfrm>
        <a:prstGeom prst="rect">
          <a:avLst/>
        </a:prstGeom>
      </xdr:spPr>
    </xdr:pic>
    <xdr:clientData/>
  </xdr:twoCellAnchor>
  <xdr:twoCellAnchor editAs="oneCell">
    <xdr:from>
      <xdr:col>0</xdr:col>
      <xdr:colOff>1274130</xdr:colOff>
      <xdr:row>248</xdr:row>
      <xdr:rowOff>135465</xdr:rowOff>
    </xdr:from>
    <xdr:to>
      <xdr:col>0</xdr:col>
      <xdr:colOff>2419685</xdr:colOff>
      <xdr:row>252</xdr:row>
      <xdr:rowOff>166131</xdr:rowOff>
    </xdr:to>
    <xdr:pic>
      <xdr:nvPicPr>
        <xdr:cNvPr id="124" name="Imagen 123">
          <a:extLst>
            <a:ext uri="{FF2B5EF4-FFF2-40B4-BE49-F238E27FC236}">
              <a16:creationId xmlns:a16="http://schemas.microsoft.com/office/drawing/2014/main" id="{C5F3309F-BDC9-7146-B5C6-A05721E6F6F0}"/>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1274130" y="44687065"/>
          <a:ext cx="1145555" cy="741866"/>
        </a:xfrm>
        <a:prstGeom prst="rect">
          <a:avLst/>
        </a:prstGeom>
      </xdr:spPr>
    </xdr:pic>
    <xdr:clientData/>
  </xdr:twoCellAnchor>
  <xdr:twoCellAnchor editAs="oneCell">
    <xdr:from>
      <xdr:col>0</xdr:col>
      <xdr:colOff>393759</xdr:colOff>
      <xdr:row>253</xdr:row>
      <xdr:rowOff>40477</xdr:rowOff>
    </xdr:from>
    <xdr:to>
      <xdr:col>0</xdr:col>
      <xdr:colOff>2492795</xdr:colOff>
      <xdr:row>257</xdr:row>
      <xdr:rowOff>139389</xdr:rowOff>
    </xdr:to>
    <xdr:pic>
      <xdr:nvPicPr>
        <xdr:cNvPr id="125" name="Imagen 124">
          <a:extLst>
            <a:ext uri="{FF2B5EF4-FFF2-40B4-BE49-F238E27FC236}">
              <a16:creationId xmlns:a16="http://schemas.microsoft.com/office/drawing/2014/main" id="{E92130E2-9449-8949-B845-614FD065954A}"/>
            </a:ext>
          </a:extLst>
        </xdr:cNvPr>
        <xdr:cNvPicPr>
          <a:picLocks noChangeAspect="1"/>
        </xdr:cNvPicPr>
      </xdr:nvPicPr>
      <xdr:blipFill>
        <a:blip xmlns:r="http://schemas.openxmlformats.org/officeDocument/2006/relationships" r:embed="rId110" cstate="email">
          <a:extLst>
            <a:ext uri="{28A0092B-C50C-407E-A947-70E740481C1C}">
              <a14:useLocalDpi xmlns:a14="http://schemas.microsoft.com/office/drawing/2010/main"/>
            </a:ext>
          </a:extLst>
        </a:blip>
        <a:stretch>
          <a:fillRect/>
        </a:stretch>
      </xdr:blipFill>
      <xdr:spPr>
        <a:xfrm>
          <a:off x="393759" y="45481077"/>
          <a:ext cx="2099036" cy="810112"/>
        </a:xfrm>
        <a:prstGeom prst="rect">
          <a:avLst/>
        </a:prstGeom>
      </xdr:spPr>
    </xdr:pic>
    <xdr:clientData/>
  </xdr:twoCellAnchor>
  <xdr:twoCellAnchor editAs="oneCell">
    <xdr:from>
      <xdr:col>0</xdr:col>
      <xdr:colOff>1137092</xdr:colOff>
      <xdr:row>1899</xdr:row>
      <xdr:rowOff>59066</xdr:rowOff>
    </xdr:from>
    <xdr:to>
      <xdr:col>0</xdr:col>
      <xdr:colOff>2303721</xdr:colOff>
      <xdr:row>1907</xdr:row>
      <xdr:rowOff>124136</xdr:rowOff>
    </xdr:to>
    <xdr:pic>
      <xdr:nvPicPr>
        <xdr:cNvPr id="126" name="Imagen 125">
          <a:extLst>
            <a:ext uri="{FF2B5EF4-FFF2-40B4-BE49-F238E27FC236}">
              <a16:creationId xmlns:a16="http://schemas.microsoft.com/office/drawing/2014/main" id="{0BA57E6A-B130-8B46-A678-9283F3813101}"/>
            </a:ext>
          </a:extLst>
        </xdr:cNvPr>
        <xdr:cNvPicPr>
          <a:picLocks noChangeAspect="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a:xfrm>
          <a:off x="1137092" y="339403066"/>
          <a:ext cx="1166629" cy="1487470"/>
        </a:xfrm>
        <a:prstGeom prst="rect">
          <a:avLst/>
        </a:prstGeom>
      </xdr:spPr>
    </xdr:pic>
    <xdr:clientData/>
  </xdr:twoCellAnchor>
  <xdr:twoCellAnchor editAs="oneCell">
    <xdr:from>
      <xdr:col>0</xdr:col>
      <xdr:colOff>1101511</xdr:colOff>
      <xdr:row>1908</xdr:row>
      <xdr:rowOff>73837</xdr:rowOff>
    </xdr:from>
    <xdr:to>
      <xdr:col>0</xdr:col>
      <xdr:colOff>2496961</xdr:colOff>
      <xdr:row>1915</xdr:row>
      <xdr:rowOff>29533</xdr:rowOff>
    </xdr:to>
    <xdr:pic>
      <xdr:nvPicPr>
        <xdr:cNvPr id="127" name="Imagen 126">
          <a:extLst>
            <a:ext uri="{FF2B5EF4-FFF2-40B4-BE49-F238E27FC236}">
              <a16:creationId xmlns:a16="http://schemas.microsoft.com/office/drawing/2014/main" id="{C3B07260-0615-A448-B2CD-5542EEE324B5}"/>
            </a:ext>
          </a:extLst>
        </xdr:cNvPr>
        <xdr:cNvPicPr>
          <a:picLocks noChangeAspect="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a:xfrm flipH="1">
          <a:off x="1101511" y="341018037"/>
          <a:ext cx="1395450" cy="1200296"/>
        </a:xfrm>
        <a:prstGeom prst="rect">
          <a:avLst/>
        </a:prstGeom>
      </xdr:spPr>
    </xdr:pic>
    <xdr:clientData/>
  </xdr:twoCellAnchor>
  <xdr:twoCellAnchor editAs="oneCell">
    <xdr:from>
      <xdr:col>0</xdr:col>
      <xdr:colOff>1118119</xdr:colOff>
      <xdr:row>1915</xdr:row>
      <xdr:rowOff>104277</xdr:rowOff>
    </xdr:from>
    <xdr:to>
      <xdr:col>0</xdr:col>
      <xdr:colOff>2510464</xdr:colOff>
      <xdr:row>1924</xdr:row>
      <xdr:rowOff>64240</xdr:rowOff>
    </xdr:to>
    <xdr:pic>
      <xdr:nvPicPr>
        <xdr:cNvPr id="128" name="Imagen 127">
          <a:extLst>
            <a:ext uri="{FF2B5EF4-FFF2-40B4-BE49-F238E27FC236}">
              <a16:creationId xmlns:a16="http://schemas.microsoft.com/office/drawing/2014/main" id="{CBBC80E4-2916-3B47-9173-98C8A62DCAE7}"/>
            </a:ext>
          </a:extLst>
        </xdr:cNvPr>
        <xdr:cNvPicPr>
          <a:picLocks noChangeAspect="1"/>
        </xdr:cNvPicPr>
      </xdr:nvPicPr>
      <xdr:blipFill rotWithShape="1">
        <a:blip xmlns:r="http://schemas.openxmlformats.org/officeDocument/2006/relationships" r:embed="rId113" cstate="email">
          <a:extLst>
            <a:ext uri="{28A0092B-C50C-407E-A947-70E740481C1C}">
              <a14:useLocalDpi xmlns:a14="http://schemas.microsoft.com/office/drawing/2010/main"/>
            </a:ext>
          </a:extLst>
        </a:blip>
        <a:srcRect/>
        <a:stretch/>
      </xdr:blipFill>
      <xdr:spPr>
        <a:xfrm flipH="1">
          <a:off x="1118119" y="342293077"/>
          <a:ext cx="1392345" cy="1560163"/>
        </a:xfrm>
        <a:prstGeom prst="rect">
          <a:avLst/>
        </a:prstGeom>
      </xdr:spPr>
    </xdr:pic>
    <xdr:clientData/>
  </xdr:twoCellAnchor>
  <xdr:twoCellAnchor editAs="oneCell">
    <xdr:from>
      <xdr:col>0</xdr:col>
      <xdr:colOff>1157724</xdr:colOff>
      <xdr:row>1924</xdr:row>
      <xdr:rowOff>90395</xdr:rowOff>
    </xdr:from>
    <xdr:to>
      <xdr:col>0</xdr:col>
      <xdr:colOff>2533045</xdr:colOff>
      <xdr:row>1933</xdr:row>
      <xdr:rowOff>118141</xdr:rowOff>
    </xdr:to>
    <xdr:pic>
      <xdr:nvPicPr>
        <xdr:cNvPr id="129" name="Imagen 128">
          <a:extLst>
            <a:ext uri="{FF2B5EF4-FFF2-40B4-BE49-F238E27FC236}">
              <a16:creationId xmlns:a16="http://schemas.microsoft.com/office/drawing/2014/main" id="{FBA3DC83-05A5-A043-8903-9D15F76FCEB6}"/>
            </a:ext>
          </a:extLst>
        </xdr:cNvPr>
        <xdr:cNvPicPr>
          <a:picLocks noChangeAspect="1"/>
        </xdr:cNvPicPr>
      </xdr:nvPicPr>
      <xdr:blipFill rotWithShape="1">
        <a:blip xmlns:r="http://schemas.openxmlformats.org/officeDocument/2006/relationships" r:embed="rId114" cstate="email">
          <a:extLst>
            <a:ext uri="{28A0092B-C50C-407E-A947-70E740481C1C}">
              <a14:useLocalDpi xmlns:a14="http://schemas.microsoft.com/office/drawing/2010/main"/>
            </a:ext>
          </a:extLst>
        </a:blip>
        <a:srcRect/>
        <a:stretch/>
      </xdr:blipFill>
      <xdr:spPr>
        <a:xfrm flipH="1">
          <a:off x="1157724" y="343879395"/>
          <a:ext cx="1375321" cy="1627946"/>
        </a:xfrm>
        <a:prstGeom prst="rect">
          <a:avLst/>
        </a:prstGeom>
      </xdr:spPr>
    </xdr:pic>
    <xdr:clientData/>
  </xdr:twoCellAnchor>
  <xdr:twoCellAnchor editAs="oneCell">
    <xdr:from>
      <xdr:col>0</xdr:col>
      <xdr:colOff>982905</xdr:colOff>
      <xdr:row>1934</xdr:row>
      <xdr:rowOff>20863</xdr:rowOff>
    </xdr:from>
    <xdr:to>
      <xdr:col>0</xdr:col>
      <xdr:colOff>2817357</xdr:colOff>
      <xdr:row>1941</xdr:row>
      <xdr:rowOff>5093</xdr:rowOff>
    </xdr:to>
    <xdr:pic>
      <xdr:nvPicPr>
        <xdr:cNvPr id="130" name="Imagen 129">
          <a:extLst>
            <a:ext uri="{FF2B5EF4-FFF2-40B4-BE49-F238E27FC236}">
              <a16:creationId xmlns:a16="http://schemas.microsoft.com/office/drawing/2014/main" id="{508D27F2-EBD6-DB4C-93C1-0FFC0387BE2D}"/>
            </a:ext>
          </a:extLst>
        </xdr:cNvPr>
        <xdr:cNvPicPr>
          <a:picLocks noChangeAspect="1"/>
        </xdr:cNvPicPr>
      </xdr:nvPicPr>
      <xdr:blipFill rotWithShape="1">
        <a:blip xmlns:r="http://schemas.openxmlformats.org/officeDocument/2006/relationships" r:embed="rId115" cstate="email">
          <a:extLst>
            <a:ext uri="{28A0092B-C50C-407E-A947-70E740481C1C}">
              <a14:useLocalDpi xmlns:a14="http://schemas.microsoft.com/office/drawing/2010/main"/>
            </a:ext>
          </a:extLst>
        </a:blip>
        <a:srcRect/>
        <a:stretch/>
      </xdr:blipFill>
      <xdr:spPr>
        <a:xfrm>
          <a:off x="982905" y="345587863"/>
          <a:ext cx="1834452" cy="1228830"/>
        </a:xfrm>
        <a:prstGeom prst="rect">
          <a:avLst/>
        </a:prstGeom>
      </xdr:spPr>
    </xdr:pic>
    <xdr:clientData/>
  </xdr:twoCellAnchor>
  <xdr:twoCellAnchor editAs="oneCell">
    <xdr:from>
      <xdr:col>0</xdr:col>
      <xdr:colOff>989417</xdr:colOff>
      <xdr:row>1940</xdr:row>
      <xdr:rowOff>127430</xdr:rowOff>
    </xdr:from>
    <xdr:to>
      <xdr:col>0</xdr:col>
      <xdr:colOff>2757888</xdr:colOff>
      <xdr:row>1947</xdr:row>
      <xdr:rowOff>132906</xdr:rowOff>
    </xdr:to>
    <xdr:pic>
      <xdr:nvPicPr>
        <xdr:cNvPr id="131" name="Imagen 130">
          <a:extLst>
            <a:ext uri="{FF2B5EF4-FFF2-40B4-BE49-F238E27FC236}">
              <a16:creationId xmlns:a16="http://schemas.microsoft.com/office/drawing/2014/main" id="{400C91ED-0061-7A41-A60D-D7E9EAE7B8D5}"/>
            </a:ext>
          </a:extLst>
        </xdr:cNvPr>
        <xdr:cNvPicPr>
          <a:picLocks noChangeAspect="1"/>
        </xdr:cNvPicPr>
      </xdr:nvPicPr>
      <xdr:blipFill rotWithShape="1">
        <a:blip xmlns:r="http://schemas.openxmlformats.org/officeDocument/2006/relationships" r:embed="rId116" cstate="email">
          <a:extLst>
            <a:ext uri="{28A0092B-C50C-407E-A947-70E740481C1C}">
              <a14:useLocalDpi xmlns:a14="http://schemas.microsoft.com/office/drawing/2010/main"/>
            </a:ext>
          </a:extLst>
        </a:blip>
        <a:srcRect/>
        <a:stretch/>
      </xdr:blipFill>
      <xdr:spPr>
        <a:xfrm>
          <a:off x="989417" y="346761230"/>
          <a:ext cx="1768471" cy="1250076"/>
        </a:xfrm>
        <a:prstGeom prst="rect">
          <a:avLst/>
        </a:prstGeom>
      </xdr:spPr>
    </xdr:pic>
    <xdr:clientData/>
  </xdr:twoCellAnchor>
  <xdr:twoCellAnchor editAs="oneCell">
    <xdr:from>
      <xdr:col>0</xdr:col>
      <xdr:colOff>1083068</xdr:colOff>
      <xdr:row>1947</xdr:row>
      <xdr:rowOff>152367</xdr:rowOff>
    </xdr:from>
    <xdr:to>
      <xdr:col>0</xdr:col>
      <xdr:colOff>2642959</xdr:colOff>
      <xdr:row>1950</xdr:row>
      <xdr:rowOff>17095</xdr:rowOff>
    </xdr:to>
    <xdr:pic>
      <xdr:nvPicPr>
        <xdr:cNvPr id="132" name="Imagen 131">
          <a:extLst>
            <a:ext uri="{FF2B5EF4-FFF2-40B4-BE49-F238E27FC236}">
              <a16:creationId xmlns:a16="http://schemas.microsoft.com/office/drawing/2014/main" id="{181C95BA-8294-8A4F-AF95-69C193AB0AA7}"/>
            </a:ext>
          </a:extLst>
        </xdr:cNvPr>
        <xdr:cNvPicPr>
          <a:picLocks noChangeAspect="1"/>
        </xdr:cNvPicPr>
      </xdr:nvPicPr>
      <xdr:blipFill>
        <a:blip xmlns:r="http://schemas.openxmlformats.org/officeDocument/2006/relationships" r:embed="rId117" cstate="email">
          <a:extLst>
            <a:ext uri="{28A0092B-C50C-407E-A947-70E740481C1C}">
              <a14:useLocalDpi xmlns:a14="http://schemas.microsoft.com/office/drawing/2010/main"/>
            </a:ext>
          </a:extLst>
        </a:blip>
        <a:stretch>
          <a:fillRect/>
        </a:stretch>
      </xdr:blipFill>
      <xdr:spPr>
        <a:xfrm>
          <a:off x="1083068" y="348030767"/>
          <a:ext cx="1559891" cy="398128"/>
        </a:xfrm>
        <a:prstGeom prst="rect">
          <a:avLst/>
        </a:prstGeom>
      </xdr:spPr>
    </xdr:pic>
    <xdr:clientData/>
  </xdr:twoCellAnchor>
  <xdr:twoCellAnchor editAs="oneCell">
    <xdr:from>
      <xdr:col>0</xdr:col>
      <xdr:colOff>711200</xdr:colOff>
      <xdr:row>552</xdr:row>
      <xdr:rowOff>63500</xdr:rowOff>
    </xdr:from>
    <xdr:to>
      <xdr:col>0</xdr:col>
      <xdr:colOff>2639059</xdr:colOff>
      <xdr:row>553</xdr:row>
      <xdr:rowOff>106569</xdr:rowOff>
    </xdr:to>
    <xdr:pic>
      <xdr:nvPicPr>
        <xdr:cNvPr id="133" name="Imagen 132">
          <a:extLst>
            <a:ext uri="{FF2B5EF4-FFF2-40B4-BE49-F238E27FC236}">
              <a16:creationId xmlns:a16="http://schemas.microsoft.com/office/drawing/2014/main" id="{ACBA9A5E-68A9-5F4A-B716-831FAD5CE79E}"/>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8882200"/>
          <a:ext cx="1927859" cy="220869"/>
        </a:xfrm>
        <a:prstGeom prst="rect">
          <a:avLst/>
        </a:prstGeom>
      </xdr:spPr>
    </xdr:pic>
    <xdr:clientData/>
  </xdr:twoCellAnchor>
  <xdr:twoCellAnchor editAs="oneCell">
    <xdr:from>
      <xdr:col>0</xdr:col>
      <xdr:colOff>651918</xdr:colOff>
      <xdr:row>292</xdr:row>
      <xdr:rowOff>40892</xdr:rowOff>
    </xdr:from>
    <xdr:to>
      <xdr:col>1</xdr:col>
      <xdr:colOff>671</xdr:colOff>
      <xdr:row>299</xdr:row>
      <xdr:rowOff>82453</xdr:rowOff>
    </xdr:to>
    <xdr:pic>
      <xdr:nvPicPr>
        <xdr:cNvPr id="134" name="Imagen 133">
          <a:extLst>
            <a:ext uri="{FF2B5EF4-FFF2-40B4-BE49-F238E27FC236}">
              <a16:creationId xmlns:a16="http://schemas.microsoft.com/office/drawing/2014/main" id="{F042212A-C345-F142-8FCC-27FB6FB0ADE9}"/>
            </a:ext>
          </a:extLst>
        </xdr:cNvPr>
        <xdr:cNvPicPr>
          <a:picLocks noChangeAspect="1"/>
        </xdr:cNvPicPr>
      </xdr:nvPicPr>
      <xdr:blipFill>
        <a:blip xmlns:r="http://schemas.openxmlformats.org/officeDocument/2006/relationships" r:embed="rId118" cstate="email">
          <a:extLst>
            <a:ext uri="{28A0092B-C50C-407E-A947-70E740481C1C}">
              <a14:useLocalDpi xmlns:a14="http://schemas.microsoft.com/office/drawing/2010/main"/>
            </a:ext>
          </a:extLst>
        </a:blip>
        <a:stretch>
          <a:fillRect/>
        </a:stretch>
      </xdr:blipFill>
      <xdr:spPr>
        <a:xfrm>
          <a:off x="651918" y="52466492"/>
          <a:ext cx="2587253" cy="1286161"/>
        </a:xfrm>
        <a:prstGeom prst="rect">
          <a:avLst/>
        </a:prstGeom>
      </xdr:spPr>
    </xdr:pic>
    <xdr:clientData/>
  </xdr:twoCellAnchor>
  <xdr:twoCellAnchor editAs="oneCell">
    <xdr:from>
      <xdr:col>0</xdr:col>
      <xdr:colOff>368507</xdr:colOff>
      <xdr:row>301</xdr:row>
      <xdr:rowOff>162488</xdr:rowOff>
    </xdr:from>
    <xdr:to>
      <xdr:col>1</xdr:col>
      <xdr:colOff>4408</xdr:colOff>
      <xdr:row>308</xdr:row>
      <xdr:rowOff>120978</xdr:rowOff>
    </xdr:to>
    <xdr:pic>
      <xdr:nvPicPr>
        <xdr:cNvPr id="135" name="Imagen 134">
          <a:extLst>
            <a:ext uri="{FF2B5EF4-FFF2-40B4-BE49-F238E27FC236}">
              <a16:creationId xmlns:a16="http://schemas.microsoft.com/office/drawing/2014/main" id="{F077F78D-F969-C44F-BDEA-9A09551CD75C}"/>
            </a:ext>
            <a:ext uri="{147F2762-F138-4A5C-976F-8EAC2B608ADB}">
              <a16:predDERef xmlns:a16="http://schemas.microsoft.com/office/drawing/2014/main" pred="{00000000-0008-0000-0000-0000A8000000}"/>
            </a:ext>
          </a:extLst>
        </xdr:cNvPr>
        <xdr:cNvPicPr>
          <a:picLocks noChangeAspect="1"/>
        </xdr:cNvPicPr>
      </xdr:nvPicPr>
      <xdr:blipFill>
        <a:blip xmlns:r="http://schemas.openxmlformats.org/officeDocument/2006/relationships" r:embed="rId119" cstate="email">
          <a:extLst>
            <a:ext uri="{28A0092B-C50C-407E-A947-70E740481C1C}">
              <a14:useLocalDpi xmlns:a14="http://schemas.microsoft.com/office/drawing/2010/main"/>
            </a:ext>
          </a:extLst>
        </a:blip>
        <a:stretch>
          <a:fillRect/>
        </a:stretch>
      </xdr:blipFill>
      <xdr:spPr>
        <a:xfrm>
          <a:off x="368507" y="54200988"/>
          <a:ext cx="2874401" cy="1203090"/>
        </a:xfrm>
        <a:prstGeom prst="rect">
          <a:avLst/>
        </a:prstGeom>
      </xdr:spPr>
    </xdr:pic>
    <xdr:clientData/>
  </xdr:twoCellAnchor>
  <xdr:twoCellAnchor editAs="oneCell">
    <xdr:from>
      <xdr:col>0</xdr:col>
      <xdr:colOff>441168</xdr:colOff>
      <xdr:row>311</xdr:row>
      <xdr:rowOff>134474</xdr:rowOff>
    </xdr:from>
    <xdr:to>
      <xdr:col>1</xdr:col>
      <xdr:colOff>4140</xdr:colOff>
      <xdr:row>317</xdr:row>
      <xdr:rowOff>9638</xdr:rowOff>
    </xdr:to>
    <xdr:pic>
      <xdr:nvPicPr>
        <xdr:cNvPr id="136" name="Imagen 135">
          <a:extLst>
            <a:ext uri="{FF2B5EF4-FFF2-40B4-BE49-F238E27FC236}">
              <a16:creationId xmlns:a16="http://schemas.microsoft.com/office/drawing/2014/main" id="{6A3DBC34-D07E-2745-A24D-F02CEE834E71}"/>
            </a:ext>
            <a:ext uri="{147F2762-F138-4A5C-976F-8EAC2B608ADB}">
              <a16:predDERef xmlns:a16="http://schemas.microsoft.com/office/drawing/2014/main" pred="{00000000-0008-0000-0000-0000A9000000}"/>
            </a:ext>
          </a:extLst>
        </xdr:cNvPr>
        <xdr:cNvPicPr>
          <a:picLocks noChangeAspect="1"/>
        </xdr:cNvPicPr>
      </xdr:nvPicPr>
      <xdr:blipFill>
        <a:blip xmlns:r="http://schemas.openxmlformats.org/officeDocument/2006/relationships" r:embed="rId120" cstate="email">
          <a:extLst>
            <a:ext uri="{28A0092B-C50C-407E-A947-70E740481C1C}">
              <a14:useLocalDpi xmlns:a14="http://schemas.microsoft.com/office/drawing/2010/main"/>
            </a:ext>
          </a:extLst>
        </a:blip>
        <a:stretch>
          <a:fillRect/>
        </a:stretch>
      </xdr:blipFill>
      <xdr:spPr>
        <a:xfrm>
          <a:off x="441168" y="55963674"/>
          <a:ext cx="2801472" cy="941964"/>
        </a:xfrm>
        <a:prstGeom prst="rect">
          <a:avLst/>
        </a:prstGeom>
      </xdr:spPr>
    </xdr:pic>
    <xdr:clientData/>
  </xdr:twoCellAnchor>
  <xdr:twoCellAnchor editAs="oneCell">
    <xdr:from>
      <xdr:col>0</xdr:col>
      <xdr:colOff>220403</xdr:colOff>
      <xdr:row>321</xdr:row>
      <xdr:rowOff>163387</xdr:rowOff>
    </xdr:from>
    <xdr:to>
      <xdr:col>1</xdr:col>
      <xdr:colOff>3166</xdr:colOff>
      <xdr:row>326</xdr:row>
      <xdr:rowOff>89778</xdr:rowOff>
    </xdr:to>
    <xdr:pic>
      <xdr:nvPicPr>
        <xdr:cNvPr id="137" name="Imagen 136">
          <a:extLst>
            <a:ext uri="{FF2B5EF4-FFF2-40B4-BE49-F238E27FC236}">
              <a16:creationId xmlns:a16="http://schemas.microsoft.com/office/drawing/2014/main" id="{FE8192E5-2644-8C4F-BA2D-6D665135A633}"/>
            </a:ext>
            <a:ext uri="{147F2762-F138-4A5C-976F-8EAC2B608ADB}">
              <a16:predDERef xmlns:a16="http://schemas.microsoft.com/office/drawing/2014/main" pred="{00000000-0008-0000-0000-0000AA000000}"/>
            </a:ext>
          </a:extLst>
        </xdr:cNvPr>
        <xdr:cNvPicPr>
          <a:picLocks noChangeAspect="1"/>
        </xdr:cNvPicPr>
      </xdr:nvPicPr>
      <xdr:blipFill>
        <a:blip xmlns:r="http://schemas.openxmlformats.org/officeDocument/2006/relationships" r:embed="rId121" cstate="email">
          <a:extLst>
            <a:ext uri="{28A0092B-C50C-407E-A947-70E740481C1C}">
              <a14:useLocalDpi xmlns:a14="http://schemas.microsoft.com/office/drawing/2010/main"/>
            </a:ext>
          </a:extLst>
        </a:blip>
        <a:stretch>
          <a:fillRect/>
        </a:stretch>
      </xdr:blipFill>
      <xdr:spPr>
        <a:xfrm>
          <a:off x="220403" y="57783287"/>
          <a:ext cx="3021263" cy="815391"/>
        </a:xfrm>
        <a:prstGeom prst="rect">
          <a:avLst/>
        </a:prstGeom>
      </xdr:spPr>
    </xdr:pic>
    <xdr:clientData/>
  </xdr:twoCellAnchor>
  <xdr:twoCellAnchor editAs="oneCell">
    <xdr:from>
      <xdr:col>0</xdr:col>
      <xdr:colOff>863601</xdr:colOff>
      <xdr:row>540</xdr:row>
      <xdr:rowOff>33866</xdr:rowOff>
    </xdr:from>
    <xdr:to>
      <xdr:col>0</xdr:col>
      <xdr:colOff>2336801</xdr:colOff>
      <xdr:row>549</xdr:row>
      <xdr:rowOff>64619</xdr:rowOff>
    </xdr:to>
    <xdr:pic>
      <xdr:nvPicPr>
        <xdr:cNvPr id="138" name="Imagen 137">
          <a:extLst>
            <a:ext uri="{FF2B5EF4-FFF2-40B4-BE49-F238E27FC236}">
              <a16:creationId xmlns:a16="http://schemas.microsoft.com/office/drawing/2014/main" id="{E9CE251F-4C63-7341-BB64-274E70FE53A7}"/>
            </a:ext>
          </a:extLst>
        </xdr:cNvPr>
        <xdr:cNvPicPr>
          <a:picLocks noChangeAspect="1"/>
        </xdr:cNvPicPr>
      </xdr:nvPicPr>
      <xdr:blipFill>
        <a:blip xmlns:r="http://schemas.openxmlformats.org/officeDocument/2006/relationships" r:embed="rId122" cstate="email">
          <a:extLst>
            <a:ext uri="{28A0092B-C50C-407E-A947-70E740481C1C}">
              <a14:useLocalDpi xmlns:a14="http://schemas.microsoft.com/office/drawing/2010/main"/>
            </a:ext>
          </a:extLst>
        </a:blip>
        <a:stretch>
          <a:fillRect/>
        </a:stretch>
      </xdr:blipFill>
      <xdr:spPr>
        <a:xfrm>
          <a:off x="863601" y="96706266"/>
          <a:ext cx="1473200" cy="1630953"/>
        </a:xfrm>
        <a:prstGeom prst="rect">
          <a:avLst/>
        </a:prstGeom>
      </xdr:spPr>
    </xdr:pic>
    <xdr:clientData/>
  </xdr:twoCellAnchor>
  <xdr:twoCellAnchor editAs="oneCell">
    <xdr:from>
      <xdr:col>0</xdr:col>
      <xdr:colOff>914400</xdr:colOff>
      <xdr:row>530</xdr:row>
      <xdr:rowOff>108050</xdr:rowOff>
    </xdr:from>
    <xdr:to>
      <xdr:col>0</xdr:col>
      <xdr:colOff>2267096</xdr:colOff>
      <xdr:row>538</xdr:row>
      <xdr:rowOff>118534</xdr:rowOff>
    </xdr:to>
    <xdr:pic>
      <xdr:nvPicPr>
        <xdr:cNvPr id="139" name="Imagen 138">
          <a:extLst>
            <a:ext uri="{FF2B5EF4-FFF2-40B4-BE49-F238E27FC236}">
              <a16:creationId xmlns:a16="http://schemas.microsoft.com/office/drawing/2014/main" id="{B0797B12-3CD7-8240-A1C8-C4957CF4B1A9}"/>
            </a:ext>
          </a:extLst>
        </xdr:cNvPr>
        <xdr:cNvPicPr>
          <a:picLocks noChangeAspect="1"/>
        </xdr:cNvPicPr>
      </xdr:nvPicPr>
      <xdr:blipFill>
        <a:blip xmlns:r="http://schemas.openxmlformats.org/officeDocument/2006/relationships" r:embed="rId123" cstate="email">
          <a:extLst>
            <a:ext uri="{28A0092B-C50C-407E-A947-70E740481C1C}">
              <a14:useLocalDpi xmlns:a14="http://schemas.microsoft.com/office/drawing/2010/main"/>
            </a:ext>
          </a:extLst>
        </a:blip>
        <a:stretch>
          <a:fillRect/>
        </a:stretch>
      </xdr:blipFill>
      <xdr:spPr>
        <a:xfrm>
          <a:off x="914400" y="95002450"/>
          <a:ext cx="1352696" cy="1432884"/>
        </a:xfrm>
        <a:prstGeom prst="rect">
          <a:avLst/>
        </a:prstGeom>
      </xdr:spPr>
    </xdr:pic>
    <xdr:clientData/>
  </xdr:twoCellAnchor>
  <xdr:twoCellAnchor>
    <xdr:from>
      <xdr:col>0</xdr:col>
      <xdr:colOff>396240</xdr:colOff>
      <xdr:row>579</xdr:row>
      <xdr:rowOff>67734</xdr:rowOff>
    </xdr:from>
    <xdr:to>
      <xdr:col>2</xdr:col>
      <xdr:colOff>931334</xdr:colOff>
      <xdr:row>589</xdr:row>
      <xdr:rowOff>169333</xdr:rowOff>
    </xdr:to>
    <xdr:sp macro="" textlink="">
      <xdr:nvSpPr>
        <xdr:cNvPr id="140" name="CuadroTexto 139">
          <a:extLst>
            <a:ext uri="{FF2B5EF4-FFF2-40B4-BE49-F238E27FC236}">
              <a16:creationId xmlns:a16="http://schemas.microsoft.com/office/drawing/2014/main" id="{DE8C378F-FC51-7D4F-A6EB-7217C094B1C8}"/>
            </a:ext>
          </a:extLst>
        </xdr:cNvPr>
        <xdr:cNvSpPr txBox="1"/>
      </xdr:nvSpPr>
      <xdr:spPr>
        <a:xfrm>
          <a:off x="396240" y="103687034"/>
          <a:ext cx="5094394" cy="187959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Bench Stool. Me-work</a:t>
          </a:r>
        </a:p>
        <a:p>
          <a:pPr algn="ctr"/>
          <a:r>
            <a:rPr lang="es-ES_tradnl" sz="1100" b="1" u="sng" baseline="0">
              <a:latin typeface="Century Gothic" charset="0"/>
              <a:ea typeface="Century Gothic" charset="0"/>
              <a:cs typeface="Century Gothic" charset="0"/>
            </a:rPr>
            <a:t>Medidas disponible largo 1.60 a 2.40 mts</a:t>
          </a:r>
        </a:p>
        <a:p>
          <a:pPr algn="ctr"/>
          <a:r>
            <a:rPr lang="es-ES_tradnl" sz="1100" b="1" u="sng" baseline="0">
              <a:latin typeface="Century Gothic" charset="0"/>
              <a:ea typeface="Century Gothic" charset="0"/>
              <a:cs typeface="Century Gothic" charset="0"/>
            </a:rPr>
            <a:t>Medidas disponible ancho .90 cm a 1.20 mts</a:t>
          </a:r>
        </a:p>
        <a:p>
          <a:pPr algn="ctr"/>
          <a:r>
            <a:rPr lang="es-ES_tradnl" sz="1100" b="1" u="sng" baseline="0">
              <a:solidFill>
                <a:srgbClr val="CC0066"/>
              </a:solidFill>
              <a:latin typeface="Century Gothic" charset="0"/>
              <a:ea typeface="Century Gothic" charset="0"/>
              <a:cs typeface="Century Gothic" charset="0"/>
            </a:rPr>
            <a:t>Para armaBench Stool tomar en cuenta lo siguiente:</a:t>
          </a:r>
        </a:p>
        <a:p>
          <a:pPr algn="ctr"/>
          <a:r>
            <a:rPr lang="es-ES_tradnl" sz="1100" b="1" u="sng" baseline="0">
              <a:solidFill>
                <a:srgbClr val="CC0066"/>
              </a:solidFill>
              <a:latin typeface="Century Gothic" charset="0"/>
              <a:ea typeface="Century Gothic" charset="0"/>
              <a:cs typeface="Century Gothic" charset="0"/>
            </a:rPr>
            <a:t>Se debera cotizar 2 patas laterales + 1 pata central angosta + 4 travesaños.</a:t>
          </a:r>
        </a:p>
        <a:p>
          <a:pPr algn="ctr"/>
          <a:r>
            <a:rPr lang="es-ES_tradnl" sz="1100" b="1" u="sng" baseline="0">
              <a:solidFill>
                <a:srgbClr val="CC0066"/>
              </a:solidFill>
              <a:latin typeface="Century Gothic" charset="0"/>
              <a:ea typeface="Century Gothic" charset="0"/>
              <a:cs typeface="Century Gothic" charset="0"/>
            </a:rPr>
            <a:t>Ejemplo: Para Bench Stool 2.40 mts s debera cotizar 4 travesaños de 1.20 mts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2</xdr:col>
      <xdr:colOff>6892421</xdr:colOff>
      <xdr:row>581</xdr:row>
      <xdr:rowOff>172461</xdr:rowOff>
    </xdr:from>
    <xdr:to>
      <xdr:col>5</xdr:col>
      <xdr:colOff>530884</xdr:colOff>
      <xdr:row>586</xdr:row>
      <xdr:rowOff>160780</xdr:rowOff>
    </xdr:to>
    <xdr:sp macro="" textlink="">
      <xdr:nvSpPr>
        <xdr:cNvPr id="141" name="CuadroTexto 140">
          <a:extLst>
            <a:ext uri="{FF2B5EF4-FFF2-40B4-BE49-F238E27FC236}">
              <a16:creationId xmlns:a16="http://schemas.microsoft.com/office/drawing/2014/main" id="{C4058BAB-F619-2D41-B488-3FD13AA97A4E}"/>
            </a:ext>
          </a:extLst>
        </xdr:cNvPr>
        <xdr:cNvSpPr txBox="1"/>
      </xdr:nvSpPr>
      <xdr:spPr>
        <a:xfrm>
          <a:off x="11451721" y="104147361"/>
          <a:ext cx="3709563" cy="877319"/>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-Recibe</a:t>
          </a:r>
          <a:r>
            <a:rPr lang="es-ES_tradnl" sz="1100" baseline="0"/>
            <a:t> </a:t>
          </a:r>
          <a:r>
            <a:rPr lang="es-ES_tradnl" sz="1100">
              <a:latin typeface="Century Gothic" charset="0"/>
              <a:ea typeface="Century Gothic" charset="0"/>
              <a:cs typeface="Century Gothic" charset="0"/>
            </a:rPr>
            <a:t>Mamparas de cristal, tela</a:t>
          </a:r>
          <a:r>
            <a:rPr lang="es-ES_tradnl" sz="1100" baseline="0">
              <a:latin typeface="Century Gothic" charset="0"/>
              <a:ea typeface="Century Gothic" charset="0"/>
              <a:cs typeface="Century Gothic" charset="0"/>
            </a:rPr>
            <a:t> y laminado plastico</a:t>
          </a:r>
        </a:p>
        <a:p>
          <a:pPr algn="ctr"/>
          <a:r>
            <a:rPr lang="es-ES_tradnl" sz="1100" baseline="0">
              <a:latin typeface="Century Gothic" charset="0"/>
              <a:ea typeface="Century Gothic" charset="0"/>
              <a:cs typeface="Century Gothic" charset="0"/>
            </a:rPr>
            <a:t>-Recibe top access para acceso a electrificacion.</a:t>
          </a:r>
        </a:p>
        <a:p>
          <a:pPr algn="ctr"/>
          <a:r>
            <a:rPr lang="es-ES_tradnl" sz="1100" baseline="0">
              <a:latin typeface="Century Gothic" charset="0"/>
              <a:ea typeface="Century Gothic" charset="0"/>
              <a:cs typeface="Century Gothic" charset="0"/>
            </a:rPr>
            <a:t>-Recibe caja de electrificacion Topa</a:t>
          </a:r>
        </a:p>
        <a:p>
          <a:pPr algn="ct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2</xdr:col>
      <xdr:colOff>325967</xdr:colOff>
      <xdr:row>561</xdr:row>
      <xdr:rowOff>42333</xdr:rowOff>
    </xdr:from>
    <xdr:to>
      <xdr:col>4</xdr:col>
      <xdr:colOff>512233</xdr:colOff>
      <xdr:row>563</xdr:row>
      <xdr:rowOff>55033</xdr:rowOff>
    </xdr:to>
    <xdr:sp macro="" textlink="">
      <xdr:nvSpPr>
        <xdr:cNvPr id="142" name="CuadroTexto 141">
          <a:extLst>
            <a:ext uri="{FF2B5EF4-FFF2-40B4-BE49-F238E27FC236}">
              <a16:creationId xmlns:a16="http://schemas.microsoft.com/office/drawing/2014/main" id="{93CF6788-7235-D84D-9F97-5D23C9A8F1EC}"/>
            </a:ext>
          </a:extLst>
        </xdr:cNvPr>
        <xdr:cNvSpPr txBox="1"/>
      </xdr:nvSpPr>
      <xdr:spPr>
        <a:xfrm>
          <a:off x="4885267" y="100461233"/>
          <a:ext cx="9076266"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DE BENCH STOOL CON </a:t>
          </a:r>
          <a:r>
            <a:rPr lang="es-ES_tradnl" sz="1800">
              <a:latin typeface="Century Gothic" charset="0"/>
              <a:ea typeface="Century Gothic" charset="0"/>
              <a:cs typeface="Century Gothic" charset="0"/>
            </a:rPr>
            <a:t> CHAROLAS-</a:t>
          </a:r>
          <a:r>
            <a:rPr lang="es-ES_tradnl" sz="1800" baseline="0">
              <a:latin typeface="Century Gothic" charset="0"/>
              <a:ea typeface="Century Gothic" charset="0"/>
              <a:cs typeface="Century Gothic" charset="0"/>
            </a:rPr>
            <a:t>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411734</xdr:colOff>
      <xdr:row>563</xdr:row>
      <xdr:rowOff>118533</xdr:rowOff>
    </xdr:from>
    <xdr:to>
      <xdr:col>2</xdr:col>
      <xdr:colOff>480155</xdr:colOff>
      <xdr:row>579</xdr:row>
      <xdr:rowOff>35608</xdr:rowOff>
    </xdr:to>
    <xdr:pic>
      <xdr:nvPicPr>
        <xdr:cNvPr id="143" name="Imagen 142">
          <a:extLst>
            <a:ext uri="{FF2B5EF4-FFF2-40B4-BE49-F238E27FC236}">
              <a16:creationId xmlns:a16="http://schemas.microsoft.com/office/drawing/2014/main" id="{55A75E55-D1C4-D84A-8BB5-2E148B410CF5}"/>
            </a:ext>
          </a:extLst>
        </xdr:cNvPr>
        <xdr:cNvPicPr>
          <a:picLocks noChangeAspect="1"/>
        </xdr:cNvPicPr>
      </xdr:nvPicPr>
      <xdr:blipFill>
        <a:blip xmlns:r="http://schemas.openxmlformats.org/officeDocument/2006/relationships" r:embed="rId124" cstate="email">
          <a:extLst>
            <a:ext uri="{28A0092B-C50C-407E-A947-70E740481C1C}">
              <a14:useLocalDpi xmlns:a14="http://schemas.microsoft.com/office/drawing/2010/main"/>
            </a:ext>
          </a:extLst>
        </a:blip>
        <a:stretch>
          <a:fillRect/>
        </a:stretch>
      </xdr:blipFill>
      <xdr:spPr>
        <a:xfrm>
          <a:off x="411734" y="100893033"/>
          <a:ext cx="4627721" cy="2761875"/>
        </a:xfrm>
        <a:prstGeom prst="rect">
          <a:avLst/>
        </a:prstGeom>
      </xdr:spPr>
    </xdr:pic>
    <xdr:clientData/>
  </xdr:twoCellAnchor>
  <xdr:twoCellAnchor editAs="oneCell">
    <xdr:from>
      <xdr:col>2</xdr:col>
      <xdr:colOff>2162794</xdr:colOff>
      <xdr:row>564</xdr:row>
      <xdr:rowOff>58389</xdr:rowOff>
    </xdr:from>
    <xdr:to>
      <xdr:col>2</xdr:col>
      <xdr:colOff>6087241</xdr:colOff>
      <xdr:row>579</xdr:row>
      <xdr:rowOff>41210</xdr:rowOff>
    </xdr:to>
    <xdr:pic>
      <xdr:nvPicPr>
        <xdr:cNvPr id="144" name="Imagen 143">
          <a:extLst>
            <a:ext uri="{FF2B5EF4-FFF2-40B4-BE49-F238E27FC236}">
              <a16:creationId xmlns:a16="http://schemas.microsoft.com/office/drawing/2014/main" id="{D023C41F-D927-6E42-B317-D4781B03EB8C}"/>
            </a:ext>
          </a:extLst>
        </xdr:cNvPr>
        <xdr:cNvPicPr>
          <a:picLocks noChangeAspect="1"/>
        </xdr:cNvPicPr>
      </xdr:nvPicPr>
      <xdr:blipFill>
        <a:blip xmlns:r="http://schemas.openxmlformats.org/officeDocument/2006/relationships" r:embed="rId125" cstate="email">
          <a:extLst>
            <a:ext uri="{28A0092B-C50C-407E-A947-70E740481C1C}">
              <a14:useLocalDpi xmlns:a14="http://schemas.microsoft.com/office/drawing/2010/main"/>
            </a:ext>
          </a:extLst>
        </a:blip>
        <a:stretch>
          <a:fillRect/>
        </a:stretch>
      </xdr:blipFill>
      <xdr:spPr>
        <a:xfrm>
          <a:off x="6722094" y="101010689"/>
          <a:ext cx="3924447" cy="2649821"/>
        </a:xfrm>
        <a:prstGeom prst="rect">
          <a:avLst/>
        </a:prstGeom>
      </xdr:spPr>
    </xdr:pic>
    <xdr:clientData/>
  </xdr:twoCellAnchor>
  <xdr:twoCellAnchor>
    <xdr:from>
      <xdr:col>2</xdr:col>
      <xdr:colOff>1117600</xdr:colOff>
      <xdr:row>573</xdr:row>
      <xdr:rowOff>0</xdr:rowOff>
    </xdr:from>
    <xdr:to>
      <xdr:col>2</xdr:col>
      <xdr:colOff>2072874</xdr:colOff>
      <xdr:row>574</xdr:row>
      <xdr:rowOff>152399</xdr:rowOff>
    </xdr:to>
    <xdr:sp macro="" textlink="">
      <xdr:nvSpPr>
        <xdr:cNvPr id="145" name="Flecha derecha 144">
          <a:extLst>
            <a:ext uri="{FF2B5EF4-FFF2-40B4-BE49-F238E27FC236}">
              <a16:creationId xmlns:a16="http://schemas.microsoft.com/office/drawing/2014/main" id="{DD6B8DF0-683E-104E-A5C7-F53D18CD311F}"/>
            </a:ext>
          </a:extLst>
        </xdr:cNvPr>
        <xdr:cNvSpPr/>
      </xdr:nvSpPr>
      <xdr:spPr>
        <a:xfrm>
          <a:off x="5676900" y="102552500"/>
          <a:ext cx="955274" cy="330199"/>
        </a:xfrm>
        <a:prstGeom prst="rightArrow">
          <a:avLst/>
        </a:prstGeom>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2</xdr:col>
      <xdr:colOff>6222125</xdr:colOff>
      <xdr:row>564</xdr:row>
      <xdr:rowOff>7006</xdr:rowOff>
    </xdr:from>
    <xdr:to>
      <xdr:col>5</xdr:col>
      <xdr:colOff>846666</xdr:colOff>
      <xdr:row>573</xdr:row>
      <xdr:rowOff>58390</xdr:rowOff>
    </xdr:to>
    <xdr:sp macro="" textlink="">
      <xdr:nvSpPr>
        <xdr:cNvPr id="146" name="CuadroTexto 145">
          <a:extLst>
            <a:ext uri="{FF2B5EF4-FFF2-40B4-BE49-F238E27FC236}">
              <a16:creationId xmlns:a16="http://schemas.microsoft.com/office/drawing/2014/main" id="{71ABB62F-0D32-4F42-83E5-0A8EFC5DCCF2}"/>
            </a:ext>
          </a:extLst>
        </xdr:cNvPr>
        <xdr:cNvSpPr txBox="1"/>
      </xdr:nvSpPr>
      <xdr:spPr>
        <a:xfrm>
          <a:off x="10781425" y="100959306"/>
          <a:ext cx="4695641"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a:p>
          <a:pPr algn="ctr"/>
          <a:r>
            <a:rPr lang="es-ES_tradnl" sz="1100" b="0" u="none" baseline="0">
              <a:latin typeface="Century Gothic" charset="0"/>
              <a:ea typeface="Century Gothic" charset="0"/>
              <a:cs typeface="Century Gothic" charset="0"/>
            </a:rPr>
            <a:t>- Charlo universal con tapa de aluminio.</a:t>
          </a:r>
        </a:p>
        <a:p>
          <a:pPr algn="ctr"/>
          <a:r>
            <a:rPr lang="es-ES_tradnl" sz="1100" b="0" u="none" baseline="0">
              <a:latin typeface="Century Gothic" charset="0"/>
              <a:ea typeface="Century Gothic" charset="0"/>
              <a:cs typeface="Century Gothic" charset="0"/>
            </a:rPr>
            <a:t>-Riel de aluminio para herrajes para mampara.</a:t>
          </a:r>
          <a:endParaRPr lang="es-ES_tradnl" sz="1100" b="0" u="none">
            <a:latin typeface="Century Gothic" charset="0"/>
            <a:ea typeface="Century Gothic" charset="0"/>
            <a:cs typeface="Century Gothic" charset="0"/>
          </a:endParaRPr>
        </a:p>
      </xdr:txBody>
    </xdr:sp>
    <xdr:clientData/>
  </xdr:twoCellAnchor>
  <xdr:twoCellAnchor editAs="oneCell">
    <xdr:from>
      <xdr:col>4</xdr:col>
      <xdr:colOff>11423</xdr:colOff>
      <xdr:row>589</xdr:row>
      <xdr:rowOff>23553</xdr:rowOff>
    </xdr:from>
    <xdr:to>
      <xdr:col>5</xdr:col>
      <xdr:colOff>745397</xdr:colOff>
      <xdr:row>594</xdr:row>
      <xdr:rowOff>75209</xdr:rowOff>
    </xdr:to>
    <xdr:pic>
      <xdr:nvPicPr>
        <xdr:cNvPr id="147" name="Imagen 146">
          <a:extLst>
            <a:ext uri="{FF2B5EF4-FFF2-40B4-BE49-F238E27FC236}">
              <a16:creationId xmlns:a16="http://schemas.microsoft.com/office/drawing/2014/main" id="{DB69693D-5C49-4145-8757-6B96F0BBA43F}"/>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13460723" y="105420853"/>
          <a:ext cx="1915074" cy="940656"/>
        </a:xfrm>
        <a:prstGeom prst="rect">
          <a:avLst/>
        </a:prstGeom>
      </xdr:spPr>
    </xdr:pic>
    <xdr:clientData/>
  </xdr:twoCellAnchor>
  <xdr:twoCellAnchor editAs="oneCell">
    <xdr:from>
      <xdr:col>2</xdr:col>
      <xdr:colOff>7030364</xdr:colOff>
      <xdr:row>575</xdr:row>
      <xdr:rowOff>64510</xdr:rowOff>
    </xdr:from>
    <xdr:to>
      <xdr:col>3</xdr:col>
      <xdr:colOff>1164879</xdr:colOff>
      <xdr:row>580</xdr:row>
      <xdr:rowOff>125302</xdr:rowOff>
    </xdr:to>
    <xdr:pic>
      <xdr:nvPicPr>
        <xdr:cNvPr id="148" name="Imagen 147">
          <a:extLst>
            <a:ext uri="{FF2B5EF4-FFF2-40B4-BE49-F238E27FC236}">
              <a16:creationId xmlns:a16="http://schemas.microsoft.com/office/drawing/2014/main" id="{8C26D7EF-6C8C-8E4A-AEED-440398E9D445}"/>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1589664" y="102972610"/>
          <a:ext cx="1665615" cy="949792"/>
        </a:xfrm>
        <a:prstGeom prst="rect">
          <a:avLst/>
        </a:prstGeom>
      </xdr:spPr>
    </xdr:pic>
    <xdr:clientData/>
  </xdr:twoCellAnchor>
  <xdr:twoCellAnchor editAs="oneCell">
    <xdr:from>
      <xdr:col>4</xdr:col>
      <xdr:colOff>159966</xdr:colOff>
      <xdr:row>575</xdr:row>
      <xdr:rowOff>48750</xdr:rowOff>
    </xdr:from>
    <xdr:to>
      <xdr:col>5</xdr:col>
      <xdr:colOff>617546</xdr:colOff>
      <xdr:row>580</xdr:row>
      <xdr:rowOff>125237</xdr:rowOff>
    </xdr:to>
    <xdr:pic>
      <xdr:nvPicPr>
        <xdr:cNvPr id="149" name="Imagen 148">
          <a:extLst>
            <a:ext uri="{FF2B5EF4-FFF2-40B4-BE49-F238E27FC236}">
              <a16:creationId xmlns:a16="http://schemas.microsoft.com/office/drawing/2014/main" id="{45D77498-E707-FD40-BCE8-39C52DE75628}"/>
            </a:ext>
          </a:extLst>
        </xdr:cNvPr>
        <xdr:cNvPicPr>
          <a:picLocks noChangeAspect="1"/>
        </xdr:cNvPicPr>
      </xdr:nvPicPr>
      <xdr:blipFill rotWithShape="1">
        <a:blip xmlns:r="http://schemas.openxmlformats.org/officeDocument/2006/relationships" r:embed="rId59" cstate="email">
          <a:extLst>
            <a:ext uri="{28A0092B-C50C-407E-A947-70E740481C1C}">
              <a14:useLocalDpi xmlns:a14="http://schemas.microsoft.com/office/drawing/2010/main"/>
            </a:ext>
          </a:extLst>
        </a:blip>
        <a:srcRect/>
        <a:stretch/>
      </xdr:blipFill>
      <xdr:spPr>
        <a:xfrm>
          <a:off x="13609266" y="102956850"/>
          <a:ext cx="1638680" cy="965487"/>
        </a:xfrm>
        <a:prstGeom prst="rect">
          <a:avLst/>
        </a:prstGeom>
      </xdr:spPr>
    </xdr:pic>
    <xdr:clientData/>
  </xdr:twoCellAnchor>
  <xdr:twoCellAnchor editAs="oneCell">
    <xdr:from>
      <xdr:col>0</xdr:col>
      <xdr:colOff>861264</xdr:colOff>
      <xdr:row>115</xdr:row>
      <xdr:rowOff>173798</xdr:rowOff>
    </xdr:from>
    <xdr:to>
      <xdr:col>0</xdr:col>
      <xdr:colOff>2437815</xdr:colOff>
      <xdr:row>125</xdr:row>
      <xdr:rowOff>149625</xdr:rowOff>
    </xdr:to>
    <xdr:pic>
      <xdr:nvPicPr>
        <xdr:cNvPr id="150" name="Imagen 149">
          <a:extLst>
            <a:ext uri="{FF2B5EF4-FFF2-40B4-BE49-F238E27FC236}">
              <a16:creationId xmlns:a16="http://schemas.microsoft.com/office/drawing/2014/main" id="{7909E49D-64E9-4942-A93D-B1BF8846C543}"/>
            </a:ext>
          </a:extLst>
        </xdr:cNvPr>
        <xdr:cNvPicPr>
          <a:picLocks noChangeAspect="1"/>
        </xdr:cNvPicPr>
      </xdr:nvPicPr>
      <xdr:blipFill>
        <a:blip xmlns:r="http://schemas.openxmlformats.org/officeDocument/2006/relationships" r:embed="rId128" cstate="print"/>
        <a:stretch>
          <a:fillRect/>
        </a:stretch>
      </xdr:blipFill>
      <xdr:spPr>
        <a:xfrm>
          <a:off x="861264" y="21039898"/>
          <a:ext cx="1576551" cy="1753827"/>
        </a:xfrm>
        <a:prstGeom prst="rect">
          <a:avLst/>
        </a:prstGeom>
      </xdr:spPr>
    </xdr:pic>
    <xdr:clientData/>
  </xdr:twoCellAnchor>
  <xdr:twoCellAnchor editAs="oneCell">
    <xdr:from>
      <xdr:col>0</xdr:col>
      <xdr:colOff>1109425</xdr:colOff>
      <xdr:row>87</xdr:row>
      <xdr:rowOff>53908</xdr:rowOff>
    </xdr:from>
    <xdr:to>
      <xdr:col>0</xdr:col>
      <xdr:colOff>2201698</xdr:colOff>
      <xdr:row>95</xdr:row>
      <xdr:rowOff>145975</xdr:rowOff>
    </xdr:to>
    <xdr:pic>
      <xdr:nvPicPr>
        <xdr:cNvPr id="151" name="Imagen 150">
          <a:extLst>
            <a:ext uri="{FF2B5EF4-FFF2-40B4-BE49-F238E27FC236}">
              <a16:creationId xmlns:a16="http://schemas.microsoft.com/office/drawing/2014/main" id="{7481E787-9F76-4342-BB72-A4639C653D18}"/>
            </a:ext>
          </a:extLst>
        </xdr:cNvPr>
        <xdr:cNvPicPr>
          <a:picLocks noChangeAspect="1"/>
        </xdr:cNvPicPr>
      </xdr:nvPicPr>
      <xdr:blipFill>
        <a:blip xmlns:r="http://schemas.openxmlformats.org/officeDocument/2006/relationships" r:embed="rId129" cstate="print"/>
        <a:stretch>
          <a:fillRect/>
        </a:stretch>
      </xdr:blipFill>
      <xdr:spPr>
        <a:xfrm>
          <a:off x="1109425" y="15941608"/>
          <a:ext cx="1092273" cy="1514467"/>
        </a:xfrm>
        <a:prstGeom prst="rect">
          <a:avLst/>
        </a:prstGeom>
      </xdr:spPr>
    </xdr:pic>
    <xdr:clientData/>
  </xdr:twoCellAnchor>
  <xdr:twoCellAnchor editAs="oneCell">
    <xdr:from>
      <xdr:col>0</xdr:col>
      <xdr:colOff>1007241</xdr:colOff>
      <xdr:row>96</xdr:row>
      <xdr:rowOff>14595</xdr:rowOff>
    </xdr:from>
    <xdr:to>
      <xdr:col>0</xdr:col>
      <xdr:colOff>2510805</xdr:colOff>
      <xdr:row>105</xdr:row>
      <xdr:rowOff>85617</xdr:rowOff>
    </xdr:to>
    <xdr:pic>
      <xdr:nvPicPr>
        <xdr:cNvPr id="152" name="Imagen 151">
          <a:extLst>
            <a:ext uri="{FF2B5EF4-FFF2-40B4-BE49-F238E27FC236}">
              <a16:creationId xmlns:a16="http://schemas.microsoft.com/office/drawing/2014/main" id="{A179EB91-C8F0-6C45-988D-00E18A4C85CB}"/>
            </a:ext>
          </a:extLst>
        </xdr:cNvPr>
        <xdr:cNvPicPr>
          <a:picLocks noChangeAspect="1"/>
        </xdr:cNvPicPr>
      </xdr:nvPicPr>
      <xdr:blipFill>
        <a:blip xmlns:r="http://schemas.openxmlformats.org/officeDocument/2006/relationships" r:embed="rId130" cstate="print"/>
        <a:stretch>
          <a:fillRect/>
        </a:stretch>
      </xdr:blipFill>
      <xdr:spPr>
        <a:xfrm>
          <a:off x="1007241" y="17502495"/>
          <a:ext cx="1503564" cy="1671222"/>
        </a:xfrm>
        <a:prstGeom prst="rect">
          <a:avLst/>
        </a:prstGeom>
      </xdr:spPr>
    </xdr:pic>
    <xdr:clientData/>
  </xdr:twoCellAnchor>
  <xdr:twoCellAnchor editAs="oneCell">
    <xdr:from>
      <xdr:col>0</xdr:col>
      <xdr:colOff>1021839</xdr:colOff>
      <xdr:row>107</xdr:row>
      <xdr:rowOff>58391</xdr:rowOff>
    </xdr:from>
    <xdr:to>
      <xdr:col>0</xdr:col>
      <xdr:colOff>2114112</xdr:colOff>
      <xdr:row>115</xdr:row>
      <xdr:rowOff>150460</xdr:rowOff>
    </xdr:to>
    <xdr:pic>
      <xdr:nvPicPr>
        <xdr:cNvPr id="153" name="Imagen 152">
          <a:extLst>
            <a:ext uri="{FF2B5EF4-FFF2-40B4-BE49-F238E27FC236}">
              <a16:creationId xmlns:a16="http://schemas.microsoft.com/office/drawing/2014/main" id="{8EEB712B-E69E-5347-AB12-FD33DD9F47A8}"/>
            </a:ext>
          </a:extLst>
        </xdr:cNvPr>
        <xdr:cNvPicPr>
          <a:picLocks noChangeAspect="1"/>
        </xdr:cNvPicPr>
      </xdr:nvPicPr>
      <xdr:blipFill>
        <a:blip xmlns:r="http://schemas.openxmlformats.org/officeDocument/2006/relationships" r:embed="rId129" cstate="print"/>
        <a:stretch>
          <a:fillRect/>
        </a:stretch>
      </xdr:blipFill>
      <xdr:spPr>
        <a:xfrm>
          <a:off x="1021839" y="19502091"/>
          <a:ext cx="1092273" cy="1514469"/>
        </a:xfrm>
        <a:prstGeom prst="rect">
          <a:avLst/>
        </a:prstGeom>
      </xdr:spPr>
    </xdr:pic>
    <xdr:clientData/>
  </xdr:twoCellAnchor>
  <xdr:twoCellAnchor editAs="oneCell">
    <xdr:from>
      <xdr:col>0</xdr:col>
      <xdr:colOff>948852</xdr:colOff>
      <xdr:row>127</xdr:row>
      <xdr:rowOff>43794</xdr:rowOff>
    </xdr:from>
    <xdr:to>
      <xdr:col>0</xdr:col>
      <xdr:colOff>2394853</xdr:colOff>
      <xdr:row>131</xdr:row>
      <xdr:rowOff>145976</xdr:rowOff>
    </xdr:to>
    <xdr:pic>
      <xdr:nvPicPr>
        <xdr:cNvPr id="154" name="Imagen 153">
          <a:extLst>
            <a:ext uri="{FF2B5EF4-FFF2-40B4-BE49-F238E27FC236}">
              <a16:creationId xmlns:a16="http://schemas.microsoft.com/office/drawing/2014/main" id="{C948412A-9F54-8A45-AAA3-540F59208096}"/>
            </a:ext>
          </a:extLst>
        </xdr:cNvPr>
        <xdr:cNvPicPr>
          <a:picLocks noChangeAspect="1"/>
        </xdr:cNvPicPr>
      </xdr:nvPicPr>
      <xdr:blipFill>
        <a:blip xmlns:r="http://schemas.openxmlformats.org/officeDocument/2006/relationships" r:embed="rId131" cstate="print"/>
        <a:stretch>
          <a:fillRect/>
        </a:stretch>
      </xdr:blipFill>
      <xdr:spPr>
        <a:xfrm>
          <a:off x="948852" y="23043494"/>
          <a:ext cx="1446001" cy="813382"/>
        </a:xfrm>
        <a:prstGeom prst="rect">
          <a:avLst/>
        </a:prstGeom>
      </xdr:spPr>
    </xdr:pic>
    <xdr:clientData/>
  </xdr:twoCellAnchor>
  <xdr:twoCellAnchor editAs="oneCell">
    <xdr:from>
      <xdr:col>0</xdr:col>
      <xdr:colOff>554713</xdr:colOff>
      <xdr:row>133</xdr:row>
      <xdr:rowOff>0</xdr:rowOff>
    </xdr:from>
    <xdr:to>
      <xdr:col>1</xdr:col>
      <xdr:colOff>1241</xdr:colOff>
      <xdr:row>139</xdr:row>
      <xdr:rowOff>127618</xdr:rowOff>
    </xdr:to>
    <xdr:pic>
      <xdr:nvPicPr>
        <xdr:cNvPr id="155" name="Imagen 154">
          <a:extLst>
            <a:ext uri="{FF2B5EF4-FFF2-40B4-BE49-F238E27FC236}">
              <a16:creationId xmlns:a16="http://schemas.microsoft.com/office/drawing/2014/main" id="{23273D8A-44BA-C34E-B8B6-E8665A467745}"/>
            </a:ext>
          </a:extLst>
        </xdr:cNvPr>
        <xdr:cNvPicPr>
          <a:picLocks noChangeAspect="1"/>
        </xdr:cNvPicPr>
      </xdr:nvPicPr>
      <xdr:blipFill>
        <a:blip xmlns:r="http://schemas.openxmlformats.org/officeDocument/2006/relationships" r:embed="rId132" cstate="print"/>
        <a:stretch>
          <a:fillRect/>
        </a:stretch>
      </xdr:blipFill>
      <xdr:spPr>
        <a:xfrm>
          <a:off x="554713" y="24066500"/>
          <a:ext cx="2685028" cy="1194418"/>
        </a:xfrm>
        <a:prstGeom prst="rect">
          <a:avLst/>
        </a:prstGeom>
      </xdr:spPr>
    </xdr:pic>
    <xdr:clientData/>
  </xdr:twoCellAnchor>
  <xdr:twoCellAnchor editAs="oneCell">
    <xdr:from>
      <xdr:col>0</xdr:col>
      <xdr:colOff>963449</xdr:colOff>
      <xdr:row>165</xdr:row>
      <xdr:rowOff>43793</xdr:rowOff>
    </xdr:from>
    <xdr:to>
      <xdr:col>0</xdr:col>
      <xdr:colOff>2277242</xdr:colOff>
      <xdr:row>173</xdr:row>
      <xdr:rowOff>148746</xdr:rowOff>
    </xdr:to>
    <xdr:pic>
      <xdr:nvPicPr>
        <xdr:cNvPr id="156" name="Imagen 155">
          <a:extLst>
            <a:ext uri="{FF2B5EF4-FFF2-40B4-BE49-F238E27FC236}">
              <a16:creationId xmlns:a16="http://schemas.microsoft.com/office/drawing/2014/main" id="{3D93D84F-2E53-854C-A96E-0811835B1087}"/>
            </a:ext>
          </a:extLst>
        </xdr:cNvPr>
        <xdr:cNvPicPr>
          <a:picLocks noChangeAspect="1"/>
        </xdr:cNvPicPr>
      </xdr:nvPicPr>
      <xdr:blipFill>
        <a:blip xmlns:r="http://schemas.openxmlformats.org/officeDocument/2006/relationships" r:embed="rId133" cstate="print"/>
        <a:stretch>
          <a:fillRect/>
        </a:stretch>
      </xdr:blipFill>
      <xdr:spPr>
        <a:xfrm>
          <a:off x="963449" y="29799893"/>
          <a:ext cx="1313793" cy="1527353"/>
        </a:xfrm>
        <a:prstGeom prst="rect">
          <a:avLst/>
        </a:prstGeom>
      </xdr:spPr>
    </xdr:pic>
    <xdr:clientData/>
  </xdr:twoCellAnchor>
  <xdr:twoCellAnchor editAs="oneCell">
    <xdr:from>
      <xdr:col>0</xdr:col>
      <xdr:colOff>919655</xdr:colOff>
      <xdr:row>141</xdr:row>
      <xdr:rowOff>58391</xdr:rowOff>
    </xdr:from>
    <xdr:to>
      <xdr:col>0</xdr:col>
      <xdr:colOff>2507991</xdr:colOff>
      <xdr:row>146</xdr:row>
      <xdr:rowOff>62332</xdr:rowOff>
    </xdr:to>
    <xdr:pic>
      <xdr:nvPicPr>
        <xdr:cNvPr id="157" name="Imagen 156">
          <a:extLst>
            <a:ext uri="{FF2B5EF4-FFF2-40B4-BE49-F238E27FC236}">
              <a16:creationId xmlns:a16="http://schemas.microsoft.com/office/drawing/2014/main" id="{9E8EAC9B-BF85-4E4D-9AA7-8DA57E00DF33}"/>
            </a:ext>
          </a:extLst>
        </xdr:cNvPr>
        <xdr:cNvPicPr>
          <a:picLocks noChangeAspect="1"/>
        </xdr:cNvPicPr>
      </xdr:nvPicPr>
      <xdr:blipFill>
        <a:blip xmlns:r="http://schemas.openxmlformats.org/officeDocument/2006/relationships" r:embed="rId134" cstate="print"/>
        <a:stretch>
          <a:fillRect/>
        </a:stretch>
      </xdr:blipFill>
      <xdr:spPr>
        <a:xfrm>
          <a:off x="919655" y="25547291"/>
          <a:ext cx="1588336" cy="892941"/>
        </a:xfrm>
        <a:prstGeom prst="rect">
          <a:avLst/>
        </a:prstGeom>
      </xdr:spPr>
    </xdr:pic>
    <xdr:clientData/>
  </xdr:twoCellAnchor>
  <xdr:twoCellAnchor editAs="oneCell">
    <xdr:from>
      <xdr:col>0</xdr:col>
      <xdr:colOff>598505</xdr:colOff>
      <xdr:row>147</xdr:row>
      <xdr:rowOff>174541</xdr:rowOff>
    </xdr:from>
    <xdr:to>
      <xdr:col>1</xdr:col>
      <xdr:colOff>68</xdr:colOff>
      <xdr:row>153</xdr:row>
      <xdr:rowOff>98825</xdr:rowOff>
    </xdr:to>
    <xdr:pic>
      <xdr:nvPicPr>
        <xdr:cNvPr id="158" name="Imagen 157">
          <a:extLst>
            <a:ext uri="{FF2B5EF4-FFF2-40B4-BE49-F238E27FC236}">
              <a16:creationId xmlns:a16="http://schemas.microsoft.com/office/drawing/2014/main" id="{FB5934BA-BC7B-C340-AF87-3BAE1AA9C9AA}"/>
            </a:ext>
          </a:extLst>
        </xdr:cNvPr>
        <xdr:cNvPicPr>
          <a:picLocks noChangeAspect="1"/>
        </xdr:cNvPicPr>
      </xdr:nvPicPr>
      <xdr:blipFill>
        <a:blip xmlns:r="http://schemas.openxmlformats.org/officeDocument/2006/relationships" r:embed="rId135" cstate="print"/>
        <a:stretch>
          <a:fillRect/>
        </a:stretch>
      </xdr:blipFill>
      <xdr:spPr>
        <a:xfrm>
          <a:off x="598505" y="26730241"/>
          <a:ext cx="2640063" cy="991084"/>
        </a:xfrm>
        <a:prstGeom prst="rect">
          <a:avLst/>
        </a:prstGeom>
      </xdr:spPr>
    </xdr:pic>
    <xdr:clientData/>
  </xdr:twoCellAnchor>
  <xdr:twoCellAnchor editAs="oneCell">
    <xdr:from>
      <xdr:col>0</xdr:col>
      <xdr:colOff>1007242</xdr:colOff>
      <xdr:row>1507</xdr:row>
      <xdr:rowOff>102184</xdr:rowOff>
    </xdr:from>
    <xdr:to>
      <xdr:col>0</xdr:col>
      <xdr:colOff>2598392</xdr:colOff>
      <xdr:row>1513</xdr:row>
      <xdr:rowOff>60064</xdr:rowOff>
    </xdr:to>
    <xdr:pic>
      <xdr:nvPicPr>
        <xdr:cNvPr id="159" name="Imagen 158">
          <a:extLst>
            <a:ext uri="{FF2B5EF4-FFF2-40B4-BE49-F238E27FC236}">
              <a16:creationId xmlns:a16="http://schemas.microsoft.com/office/drawing/2014/main" id="{0C44C5E6-92E2-D144-B018-1B02BBB587CE}"/>
            </a:ext>
          </a:extLst>
        </xdr:cNvPr>
        <xdr:cNvPicPr>
          <a:picLocks noChangeAspect="1"/>
        </xdr:cNvPicPr>
      </xdr:nvPicPr>
      <xdr:blipFill>
        <a:blip xmlns:r="http://schemas.openxmlformats.org/officeDocument/2006/relationships" r:embed="rId136" cstate="email">
          <a:extLst>
            <a:ext uri="{28A0092B-C50C-407E-A947-70E740481C1C}">
              <a14:useLocalDpi xmlns:a14="http://schemas.microsoft.com/office/drawing/2010/main"/>
            </a:ext>
          </a:extLst>
        </a:blip>
        <a:stretch>
          <a:fillRect/>
        </a:stretch>
      </xdr:blipFill>
      <xdr:spPr>
        <a:xfrm>
          <a:off x="1007242" y="269558084"/>
          <a:ext cx="1591150" cy="1062780"/>
        </a:xfrm>
        <a:prstGeom prst="rect">
          <a:avLst/>
        </a:prstGeom>
      </xdr:spPr>
    </xdr:pic>
    <xdr:clientData/>
  </xdr:twoCellAnchor>
  <xdr:twoCellAnchor editAs="oneCell">
    <xdr:from>
      <xdr:col>0</xdr:col>
      <xdr:colOff>583908</xdr:colOff>
      <xdr:row>1531</xdr:row>
      <xdr:rowOff>5354</xdr:rowOff>
    </xdr:from>
    <xdr:to>
      <xdr:col>0</xdr:col>
      <xdr:colOff>2700575</xdr:colOff>
      <xdr:row>1539</xdr:row>
      <xdr:rowOff>120203</xdr:rowOff>
    </xdr:to>
    <xdr:pic>
      <xdr:nvPicPr>
        <xdr:cNvPr id="160" name="Imagen 159">
          <a:extLst>
            <a:ext uri="{FF2B5EF4-FFF2-40B4-BE49-F238E27FC236}">
              <a16:creationId xmlns:a16="http://schemas.microsoft.com/office/drawing/2014/main" id="{6CEF10B9-1B82-044B-85C1-75E5CB8A45B3}"/>
            </a:ext>
          </a:extLst>
        </xdr:cNvPr>
        <xdr:cNvPicPr>
          <a:picLocks noChangeAspect="1"/>
        </xdr:cNvPicPr>
      </xdr:nvPicPr>
      <xdr:blipFill>
        <a:blip xmlns:r="http://schemas.openxmlformats.org/officeDocument/2006/relationships" r:embed="rId137" cstate="email">
          <a:extLst>
            <a:ext uri="{28A0092B-C50C-407E-A947-70E740481C1C}">
              <a14:useLocalDpi xmlns:a14="http://schemas.microsoft.com/office/drawing/2010/main"/>
            </a:ext>
          </a:extLst>
        </a:blip>
        <a:stretch>
          <a:fillRect/>
        </a:stretch>
      </xdr:blipFill>
      <xdr:spPr>
        <a:xfrm>
          <a:off x="583908" y="273791954"/>
          <a:ext cx="2116667" cy="1537249"/>
        </a:xfrm>
        <a:prstGeom prst="rect">
          <a:avLst/>
        </a:prstGeom>
      </xdr:spPr>
    </xdr:pic>
    <xdr:clientData/>
  </xdr:twoCellAnchor>
  <xdr:twoCellAnchor editAs="oneCell">
    <xdr:from>
      <xdr:col>0</xdr:col>
      <xdr:colOff>342900</xdr:colOff>
      <xdr:row>1224</xdr:row>
      <xdr:rowOff>165100</xdr:rowOff>
    </xdr:from>
    <xdr:to>
      <xdr:col>0</xdr:col>
      <xdr:colOff>2794000</xdr:colOff>
      <xdr:row>1230</xdr:row>
      <xdr:rowOff>39202</xdr:rowOff>
    </xdr:to>
    <xdr:pic>
      <xdr:nvPicPr>
        <xdr:cNvPr id="161" name="Imagen 160">
          <a:extLst>
            <a:ext uri="{FF2B5EF4-FFF2-40B4-BE49-F238E27FC236}">
              <a16:creationId xmlns:a16="http://schemas.microsoft.com/office/drawing/2014/main" id="{BC58B0EC-0F45-D141-9504-32D80BA81136}"/>
            </a:ext>
          </a:extLst>
        </xdr:cNvPr>
        <xdr:cNvPicPr>
          <a:picLocks noChangeAspect="1"/>
        </xdr:cNvPicPr>
      </xdr:nvPicPr>
      <xdr:blipFill>
        <a:blip xmlns:r="http://schemas.openxmlformats.org/officeDocument/2006/relationships" r:embed="rId138" cstate="print"/>
        <a:stretch>
          <a:fillRect/>
        </a:stretch>
      </xdr:blipFill>
      <xdr:spPr>
        <a:xfrm>
          <a:off x="342900" y="218833700"/>
          <a:ext cx="2451100" cy="928202"/>
        </a:xfrm>
        <a:prstGeom prst="rect">
          <a:avLst/>
        </a:prstGeom>
      </xdr:spPr>
    </xdr:pic>
    <xdr:clientData/>
  </xdr:twoCellAnchor>
  <xdr:twoCellAnchor editAs="oneCell">
    <xdr:from>
      <xdr:col>0</xdr:col>
      <xdr:colOff>587204</xdr:colOff>
      <xdr:row>1157</xdr:row>
      <xdr:rowOff>134959</xdr:rowOff>
    </xdr:from>
    <xdr:to>
      <xdr:col>0</xdr:col>
      <xdr:colOff>2729924</xdr:colOff>
      <xdr:row>1164</xdr:row>
      <xdr:rowOff>40968</xdr:rowOff>
    </xdr:to>
    <xdr:pic>
      <xdr:nvPicPr>
        <xdr:cNvPr id="162" name="Imagen 161">
          <a:extLst>
            <a:ext uri="{FF2B5EF4-FFF2-40B4-BE49-F238E27FC236}">
              <a16:creationId xmlns:a16="http://schemas.microsoft.com/office/drawing/2014/main" id="{8318B48A-2E52-D140-B4AC-D45022328F3D}"/>
            </a:ext>
          </a:extLst>
        </xdr:cNvPr>
        <xdr:cNvPicPr>
          <a:picLocks noChangeAspect="1"/>
        </xdr:cNvPicPr>
      </xdr:nvPicPr>
      <xdr:blipFill>
        <a:blip xmlns:r="http://schemas.openxmlformats.org/officeDocument/2006/relationships" r:embed="rId139" cstate="print"/>
        <a:stretch>
          <a:fillRect/>
        </a:stretch>
      </xdr:blipFill>
      <xdr:spPr>
        <a:xfrm>
          <a:off x="587204" y="206865559"/>
          <a:ext cx="2142720" cy="1150609"/>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13657</xdr:rowOff>
    </xdr:to>
    <xdr:pic>
      <xdr:nvPicPr>
        <xdr:cNvPr id="163" name="Imagen 162">
          <a:extLst>
            <a:ext uri="{FF2B5EF4-FFF2-40B4-BE49-F238E27FC236}">
              <a16:creationId xmlns:a16="http://schemas.microsoft.com/office/drawing/2014/main" id="{92F1520D-12D9-2A4E-BE52-8830769F2A36}"/>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1"/>
        </a:xfrm>
        <a:prstGeom prst="rect">
          <a:avLst/>
        </a:prstGeom>
      </xdr:spPr>
    </xdr:pic>
    <xdr:clientData/>
  </xdr:twoCellAnchor>
  <xdr:twoCellAnchor editAs="oneCell">
    <xdr:from>
      <xdr:col>0</xdr:col>
      <xdr:colOff>771027</xdr:colOff>
      <xdr:row>1555</xdr:row>
      <xdr:rowOff>27184</xdr:rowOff>
    </xdr:from>
    <xdr:to>
      <xdr:col>1</xdr:col>
      <xdr:colOff>396</xdr:colOff>
      <xdr:row>1566</xdr:row>
      <xdr:rowOff>88195</xdr:rowOff>
    </xdr:to>
    <xdr:pic>
      <xdr:nvPicPr>
        <xdr:cNvPr id="164" name="Imagen 163">
          <a:extLst>
            <a:ext uri="{FF2B5EF4-FFF2-40B4-BE49-F238E27FC236}">
              <a16:creationId xmlns:a16="http://schemas.microsoft.com/office/drawing/2014/main" id="{27724D98-211C-5847-A7CB-B83FC46757F5}"/>
            </a:ext>
          </a:extLst>
        </xdr:cNvPr>
        <xdr:cNvPicPr>
          <a:picLocks noChangeAspect="1"/>
        </xdr:cNvPicPr>
      </xdr:nvPicPr>
      <xdr:blipFill>
        <a:blip xmlns:r="http://schemas.openxmlformats.org/officeDocument/2006/relationships" r:embed="rId141" cstate="print"/>
        <a:stretch>
          <a:fillRect/>
        </a:stretch>
      </xdr:blipFill>
      <xdr:spPr>
        <a:xfrm>
          <a:off x="771027" y="278106384"/>
          <a:ext cx="2467869" cy="2016811"/>
        </a:xfrm>
        <a:prstGeom prst="rect">
          <a:avLst/>
        </a:prstGeom>
      </xdr:spPr>
    </xdr:pic>
    <xdr:clientData/>
  </xdr:twoCellAnchor>
  <xdr:twoCellAnchor editAs="oneCell">
    <xdr:from>
      <xdr:col>2</xdr:col>
      <xdr:colOff>2719294</xdr:colOff>
      <xdr:row>1558</xdr:row>
      <xdr:rowOff>44824</xdr:rowOff>
    </xdr:from>
    <xdr:to>
      <xdr:col>2</xdr:col>
      <xdr:colOff>4377481</xdr:colOff>
      <xdr:row>1566</xdr:row>
      <xdr:rowOff>28455</xdr:rowOff>
    </xdr:to>
    <xdr:pic>
      <xdr:nvPicPr>
        <xdr:cNvPr id="165" name="Imagen 164">
          <a:extLst>
            <a:ext uri="{FF2B5EF4-FFF2-40B4-BE49-F238E27FC236}">
              <a16:creationId xmlns:a16="http://schemas.microsoft.com/office/drawing/2014/main" id="{38E5209F-947A-7F4C-8CAF-3529A1416A81}"/>
            </a:ext>
          </a:extLst>
        </xdr:cNvPr>
        <xdr:cNvPicPr>
          <a:picLocks noChangeAspect="1"/>
        </xdr:cNvPicPr>
      </xdr:nvPicPr>
      <xdr:blipFill>
        <a:blip xmlns:r="http://schemas.openxmlformats.org/officeDocument/2006/relationships" r:embed="rId142" cstate="print"/>
        <a:stretch>
          <a:fillRect/>
        </a:stretch>
      </xdr:blipFill>
      <xdr:spPr>
        <a:xfrm>
          <a:off x="7278594" y="278657424"/>
          <a:ext cx="1658187" cy="1406031"/>
        </a:xfrm>
        <a:prstGeom prst="rect">
          <a:avLst/>
        </a:prstGeom>
      </xdr:spPr>
    </xdr:pic>
    <xdr:clientData/>
  </xdr:twoCellAnchor>
  <xdr:twoCellAnchor editAs="oneCell">
    <xdr:from>
      <xdr:col>0</xdr:col>
      <xdr:colOff>1045882</xdr:colOff>
      <xdr:row>1451</xdr:row>
      <xdr:rowOff>59762</xdr:rowOff>
    </xdr:from>
    <xdr:to>
      <xdr:col>0</xdr:col>
      <xdr:colOff>2451844</xdr:colOff>
      <xdr:row>1458</xdr:row>
      <xdr:rowOff>24955</xdr:rowOff>
    </xdr:to>
    <xdr:pic>
      <xdr:nvPicPr>
        <xdr:cNvPr id="166" name="Imagen 165">
          <a:extLst>
            <a:ext uri="{FF2B5EF4-FFF2-40B4-BE49-F238E27FC236}">
              <a16:creationId xmlns:a16="http://schemas.microsoft.com/office/drawing/2014/main" id="{F5859177-B102-E946-8058-BEE88EDE7051}"/>
            </a:ext>
          </a:extLst>
        </xdr:cNvPr>
        <xdr:cNvPicPr>
          <a:picLocks noChangeAspect="1"/>
        </xdr:cNvPicPr>
      </xdr:nvPicPr>
      <xdr:blipFill>
        <a:blip xmlns:r="http://schemas.openxmlformats.org/officeDocument/2006/relationships" r:embed="rId143" cstate="print"/>
        <a:stretch>
          <a:fillRect/>
        </a:stretch>
      </xdr:blipFill>
      <xdr:spPr>
        <a:xfrm>
          <a:off x="1045882" y="259457262"/>
          <a:ext cx="1405962" cy="1247893"/>
        </a:xfrm>
        <a:prstGeom prst="rect">
          <a:avLst/>
        </a:prstGeom>
      </xdr:spPr>
    </xdr:pic>
    <xdr:clientData/>
  </xdr:twoCellAnchor>
  <xdr:twoCellAnchor>
    <xdr:from>
      <xdr:col>3</xdr:col>
      <xdr:colOff>1397000</xdr:colOff>
      <xdr:row>1145</xdr:row>
      <xdr:rowOff>38100</xdr:rowOff>
    </xdr:from>
    <xdr:to>
      <xdr:col>4</xdr:col>
      <xdr:colOff>12700</xdr:colOff>
      <xdr:row>1147</xdr:row>
      <xdr:rowOff>127000</xdr:rowOff>
    </xdr:to>
    <xdr:sp macro="" textlink="">
      <xdr:nvSpPr>
        <xdr:cNvPr id="167" name="Flecha arriba 166">
          <a:extLst>
            <a:ext uri="{FF2B5EF4-FFF2-40B4-BE49-F238E27FC236}">
              <a16:creationId xmlns:a16="http://schemas.microsoft.com/office/drawing/2014/main" id="{6213B575-6256-EF4E-9B58-DF352EAF8132}"/>
            </a:ext>
          </a:extLst>
        </xdr:cNvPr>
        <xdr:cNvSpPr/>
      </xdr:nvSpPr>
      <xdr:spPr>
        <a:xfrm>
          <a:off x="13449300" y="2046224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1</xdr:col>
      <xdr:colOff>701040</xdr:colOff>
      <xdr:row>1136</xdr:row>
      <xdr:rowOff>121920</xdr:rowOff>
    </xdr:from>
    <xdr:to>
      <xdr:col>4</xdr:col>
      <xdr:colOff>50800</xdr:colOff>
      <xdr:row>1138</xdr:row>
      <xdr:rowOff>134620</xdr:rowOff>
    </xdr:to>
    <xdr:sp macro="" textlink="">
      <xdr:nvSpPr>
        <xdr:cNvPr id="168" name="CuadroTexto 167">
          <a:extLst>
            <a:ext uri="{FF2B5EF4-FFF2-40B4-BE49-F238E27FC236}">
              <a16:creationId xmlns:a16="http://schemas.microsoft.com/office/drawing/2014/main" id="{149DEC06-F6B0-654A-96D1-6A299580AB4D}"/>
            </a:ext>
          </a:extLst>
        </xdr:cNvPr>
        <xdr:cNvSpPr txBox="1"/>
      </xdr:nvSpPr>
      <xdr:spPr>
        <a:xfrm>
          <a:off x="3939540" y="2031060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MEDIO BENCH- ME-WORK</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oneCellAnchor>
    <xdr:from>
      <xdr:col>0</xdr:col>
      <xdr:colOff>182137</xdr:colOff>
      <xdr:row>1138</xdr:row>
      <xdr:rowOff>138297</xdr:rowOff>
    </xdr:from>
    <xdr:ext cx="3207881" cy="1359774"/>
    <xdr:pic>
      <xdr:nvPicPr>
        <xdr:cNvPr id="169" name="Imagen 168">
          <a:extLst>
            <a:ext uri="{FF2B5EF4-FFF2-40B4-BE49-F238E27FC236}">
              <a16:creationId xmlns:a16="http://schemas.microsoft.com/office/drawing/2014/main" id="{5980EDF4-A512-B342-8936-E748638E1AD0}"/>
            </a:ext>
          </a:extLst>
        </xdr:cNvPr>
        <xdr:cNvPicPr>
          <a:picLocks noChangeAspect="1"/>
        </xdr:cNvPicPr>
      </xdr:nvPicPr>
      <xdr:blipFill>
        <a:blip xmlns:r="http://schemas.openxmlformats.org/officeDocument/2006/relationships" r:embed="rId144" cstate="email">
          <a:extLst>
            <a:ext uri="{28A0092B-C50C-407E-A947-70E740481C1C}">
              <a14:useLocalDpi xmlns:a14="http://schemas.microsoft.com/office/drawing/2010/main"/>
            </a:ext>
          </a:extLst>
        </a:blip>
        <a:stretch>
          <a:fillRect/>
        </a:stretch>
      </xdr:blipFill>
      <xdr:spPr>
        <a:xfrm>
          <a:off x="182137" y="203477997"/>
          <a:ext cx="3207881" cy="1359774"/>
        </a:xfrm>
        <a:prstGeom prst="rect">
          <a:avLst/>
        </a:prstGeom>
      </xdr:spPr>
    </xdr:pic>
    <xdr:clientData/>
  </xdr:oneCellAnchor>
  <xdr:twoCellAnchor>
    <xdr:from>
      <xdr:col>0</xdr:col>
      <xdr:colOff>120441</xdr:colOff>
      <xdr:row>1147</xdr:row>
      <xdr:rowOff>44869</xdr:rowOff>
    </xdr:from>
    <xdr:to>
      <xdr:col>1</xdr:col>
      <xdr:colOff>461173</xdr:colOff>
      <xdr:row>1155</xdr:row>
      <xdr:rowOff>4627</xdr:rowOff>
    </xdr:to>
    <xdr:sp macro="" textlink="">
      <xdr:nvSpPr>
        <xdr:cNvPr id="170" name="CuadroTexto 169">
          <a:extLst>
            <a:ext uri="{FF2B5EF4-FFF2-40B4-BE49-F238E27FC236}">
              <a16:creationId xmlns:a16="http://schemas.microsoft.com/office/drawing/2014/main" id="{1F9CE748-82DE-7D4B-9FAC-72E184DBAC89}"/>
            </a:ext>
          </a:extLst>
        </xdr:cNvPr>
        <xdr:cNvSpPr txBox="1"/>
      </xdr:nvSpPr>
      <xdr:spPr>
        <a:xfrm>
          <a:off x="120441" y="204984769"/>
          <a:ext cx="3579232" cy="1382158"/>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 Bech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0</xdr:col>
      <xdr:colOff>2741708</xdr:colOff>
      <xdr:row>1143</xdr:row>
      <xdr:rowOff>3515</xdr:rowOff>
    </xdr:from>
    <xdr:to>
      <xdr:col>0</xdr:col>
      <xdr:colOff>2933075</xdr:colOff>
      <xdr:row>1147</xdr:row>
      <xdr:rowOff>72697</xdr:rowOff>
    </xdr:to>
    <xdr:sp macro="" textlink="">
      <xdr:nvSpPr>
        <xdr:cNvPr id="171" name="Flecha arriba 170">
          <a:extLst>
            <a:ext uri="{FF2B5EF4-FFF2-40B4-BE49-F238E27FC236}">
              <a16:creationId xmlns:a16="http://schemas.microsoft.com/office/drawing/2014/main" id="{DC6F5114-21EB-DF48-A379-1FA3B86976DA}"/>
            </a:ext>
          </a:extLst>
        </xdr:cNvPr>
        <xdr:cNvSpPr/>
      </xdr:nvSpPr>
      <xdr:spPr>
        <a:xfrm>
          <a:off x="2741708" y="204232215"/>
          <a:ext cx="191367" cy="780382"/>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3709056</xdr:colOff>
      <xdr:row>1140</xdr:row>
      <xdr:rowOff>15789</xdr:rowOff>
    </xdr:from>
    <xdr:to>
      <xdr:col>3</xdr:col>
      <xdr:colOff>880</xdr:colOff>
      <xdr:row>1151</xdr:row>
      <xdr:rowOff>44823</xdr:rowOff>
    </xdr:to>
    <xdr:pic>
      <xdr:nvPicPr>
        <xdr:cNvPr id="172" name="Imagen 171">
          <a:extLst>
            <a:ext uri="{FF2B5EF4-FFF2-40B4-BE49-F238E27FC236}">
              <a16:creationId xmlns:a16="http://schemas.microsoft.com/office/drawing/2014/main" id="{D501B2BE-E25F-ED40-AA4E-19A47CB1C308}"/>
            </a:ext>
          </a:extLst>
        </xdr:cNvPr>
        <xdr:cNvPicPr>
          <a:picLocks noChangeAspect="1"/>
        </xdr:cNvPicPr>
      </xdr:nvPicPr>
      <xdr:blipFill rotWithShape="1">
        <a:blip xmlns:r="http://schemas.openxmlformats.org/officeDocument/2006/relationships" r:embed="rId145" cstate="print"/>
        <a:srcRect l="10959" t="754"/>
        <a:stretch/>
      </xdr:blipFill>
      <xdr:spPr>
        <a:xfrm>
          <a:off x="8268356" y="203711089"/>
          <a:ext cx="3822924" cy="1984834"/>
        </a:xfrm>
        <a:prstGeom prst="rect">
          <a:avLst/>
        </a:prstGeom>
      </xdr:spPr>
    </xdr:pic>
    <xdr:clientData/>
  </xdr:twoCellAnchor>
  <xdr:twoCellAnchor editAs="oneCell">
    <xdr:from>
      <xdr:col>1</xdr:col>
      <xdr:colOff>588717</xdr:colOff>
      <xdr:row>1140</xdr:row>
      <xdr:rowOff>35348</xdr:rowOff>
    </xdr:from>
    <xdr:to>
      <xdr:col>2</xdr:col>
      <xdr:colOff>3121755</xdr:colOff>
      <xdr:row>1150</xdr:row>
      <xdr:rowOff>158809</xdr:rowOff>
    </xdr:to>
    <xdr:pic>
      <xdr:nvPicPr>
        <xdr:cNvPr id="173" name="Imagen 172">
          <a:extLst>
            <a:ext uri="{FF2B5EF4-FFF2-40B4-BE49-F238E27FC236}">
              <a16:creationId xmlns:a16="http://schemas.microsoft.com/office/drawing/2014/main" id="{6A50F9AB-340F-6442-A436-785C6F75CA0B}"/>
            </a:ext>
          </a:extLst>
        </xdr:cNvPr>
        <xdr:cNvPicPr>
          <a:picLocks noChangeAspect="1"/>
        </xdr:cNvPicPr>
      </xdr:nvPicPr>
      <xdr:blipFill rotWithShape="1">
        <a:blip xmlns:r="http://schemas.openxmlformats.org/officeDocument/2006/relationships" r:embed="rId146" cstate="print"/>
        <a:srcRect l="10760" t="20752" r="1961"/>
        <a:stretch/>
      </xdr:blipFill>
      <xdr:spPr>
        <a:xfrm>
          <a:off x="3827217" y="203730648"/>
          <a:ext cx="3853838" cy="1901461"/>
        </a:xfrm>
        <a:prstGeom prst="rect">
          <a:avLst/>
        </a:prstGeom>
      </xdr:spPr>
    </xdr:pic>
    <xdr:clientData/>
  </xdr:twoCellAnchor>
  <xdr:twoCellAnchor editAs="oneCell">
    <xdr:from>
      <xdr:col>2</xdr:col>
      <xdr:colOff>7152632</xdr:colOff>
      <xdr:row>1139</xdr:row>
      <xdr:rowOff>104586</xdr:rowOff>
    </xdr:from>
    <xdr:to>
      <xdr:col>5</xdr:col>
      <xdr:colOff>712550</xdr:colOff>
      <xdr:row>1150</xdr:row>
      <xdr:rowOff>168728</xdr:rowOff>
    </xdr:to>
    <xdr:pic>
      <xdr:nvPicPr>
        <xdr:cNvPr id="174" name="Imagen 173">
          <a:extLst>
            <a:ext uri="{FF2B5EF4-FFF2-40B4-BE49-F238E27FC236}">
              <a16:creationId xmlns:a16="http://schemas.microsoft.com/office/drawing/2014/main" id="{33C409D2-EC48-2147-9706-FD057A5215D5}"/>
            </a:ext>
          </a:extLst>
        </xdr:cNvPr>
        <xdr:cNvPicPr>
          <a:picLocks noChangeAspect="1"/>
        </xdr:cNvPicPr>
      </xdr:nvPicPr>
      <xdr:blipFill>
        <a:blip xmlns:r="http://schemas.openxmlformats.org/officeDocument/2006/relationships" r:embed="rId147" cstate="print"/>
        <a:stretch>
          <a:fillRect/>
        </a:stretch>
      </xdr:blipFill>
      <xdr:spPr>
        <a:xfrm>
          <a:off x="11711932" y="203622086"/>
          <a:ext cx="3631018" cy="2019942"/>
        </a:xfrm>
        <a:prstGeom prst="rect">
          <a:avLst/>
        </a:prstGeom>
      </xdr:spPr>
    </xdr:pic>
    <xdr:clientData/>
  </xdr:twoCellAnchor>
  <xdr:twoCellAnchor>
    <xdr:from>
      <xdr:col>0</xdr:col>
      <xdr:colOff>133746</xdr:colOff>
      <xdr:row>1186</xdr:row>
      <xdr:rowOff>124460</xdr:rowOff>
    </xdr:from>
    <xdr:to>
      <xdr:col>1</xdr:col>
      <xdr:colOff>403411</xdr:colOff>
      <xdr:row>1193</xdr:row>
      <xdr:rowOff>89646</xdr:rowOff>
    </xdr:to>
    <xdr:sp macro="" textlink="">
      <xdr:nvSpPr>
        <xdr:cNvPr id="175" name="CuadroTexto 174">
          <a:extLst>
            <a:ext uri="{FF2B5EF4-FFF2-40B4-BE49-F238E27FC236}">
              <a16:creationId xmlns:a16="http://schemas.microsoft.com/office/drawing/2014/main" id="{32E213AC-03AC-C642-8BFD-4FAC2C7DA2F4}"/>
            </a:ext>
          </a:extLst>
        </xdr:cNvPr>
        <xdr:cNvSpPr txBox="1"/>
      </xdr:nvSpPr>
      <xdr:spPr>
        <a:xfrm>
          <a:off x="133746" y="212023960"/>
          <a:ext cx="3508165" cy="1209786"/>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Economica- Cod.</a:t>
          </a:r>
          <a:r>
            <a:rPr lang="es-ES_tradnl" sz="1100" baseline="0">
              <a:latin typeface="Century Gothic" charset="0"/>
              <a:ea typeface="Century Gothic" charset="0"/>
              <a:cs typeface="Century Gothic" charset="0"/>
            </a:rPr>
            <a:t>CHle + MEST-0021.*Para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twoCellAnchor>
    <xdr:from>
      <xdr:col>2</xdr:col>
      <xdr:colOff>3616495</xdr:colOff>
      <xdr:row>1186</xdr:row>
      <xdr:rowOff>41561</xdr:rowOff>
    </xdr:from>
    <xdr:to>
      <xdr:col>2</xdr:col>
      <xdr:colOff>7284900</xdr:colOff>
      <xdr:row>1192</xdr:row>
      <xdr:rowOff>169571</xdr:rowOff>
    </xdr:to>
    <xdr:sp macro="" textlink="">
      <xdr:nvSpPr>
        <xdr:cNvPr id="176" name="CuadroTexto 175">
          <a:extLst>
            <a:ext uri="{FF2B5EF4-FFF2-40B4-BE49-F238E27FC236}">
              <a16:creationId xmlns:a16="http://schemas.microsoft.com/office/drawing/2014/main" id="{16F5CD78-B506-954E-AE1C-BEBFC2F48DEE}"/>
            </a:ext>
          </a:extLst>
        </xdr:cNvPr>
        <xdr:cNvSpPr txBox="1"/>
      </xdr:nvSpPr>
      <xdr:spPr>
        <a:xfrm>
          <a:off x="8175795" y="211941061"/>
          <a:ext cx="3668405" cy="119481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-Media Charola </a:t>
          </a:r>
          <a:r>
            <a:rPr lang="es-ES_tradnl" sz="1100" baseline="0">
              <a:latin typeface="Century Gothic" charset="0"/>
              <a:ea typeface="Century Gothic" charset="0"/>
              <a:cs typeface="Century Gothic" charset="0"/>
            </a:rPr>
            <a:t>Bech Ecnomicaa - Modelo CHFE para Pasillo o Muro </a:t>
          </a:r>
          <a:r>
            <a:rPr lang="es-ES_tradnl" sz="1100">
              <a:latin typeface="Century Gothic" charset="0"/>
              <a:ea typeface="Century Gothic" charset="0"/>
              <a:cs typeface="Century Gothic" charset="0"/>
            </a:rPr>
            <a:t>Cod.</a:t>
          </a:r>
          <a:r>
            <a:rPr lang="es-ES_tradnl" sz="1100" baseline="0">
              <a:latin typeface="Century Gothic" charset="0"/>
              <a:ea typeface="Century Gothic" charset="0"/>
              <a:cs typeface="Century Gothic" charset="0"/>
            </a:rPr>
            <a:t>MEHT .</a:t>
          </a:r>
        </a:p>
        <a:p>
          <a:pPr algn="ctr"/>
          <a:r>
            <a:rPr lang="es-ES_tradnl" sz="1100" baseline="0">
              <a:latin typeface="Century Gothic" charset="0"/>
              <a:ea typeface="Century Gothic" charset="0"/>
              <a:cs typeface="Century Gothic" charset="0"/>
            </a:rPr>
            <a:t>*Para solucionar la electrificacion track-8 o track-5 + voz y datos del bench  se instala en uno de los troquelados del frente , como se indica. </a:t>
          </a:r>
        </a:p>
        <a:p>
          <a:pPr algn="ctr"/>
          <a:r>
            <a:rPr lang="es-ES_tradnl" sz="1100" baseline="0">
              <a:latin typeface="Century Gothic" charset="0"/>
              <a:ea typeface="Century Gothic" charset="0"/>
              <a:cs typeface="Century Gothic" charset="0"/>
            </a:rPr>
            <a:t>Nota: No requiere caja MEST.</a:t>
          </a:r>
          <a:endParaRPr lang="es-ES_tradnl" sz="1100">
            <a:latin typeface="Century Gothic" charset="0"/>
            <a:ea typeface="Century Gothic" charset="0"/>
            <a:cs typeface="Century Gothic" charset="0"/>
          </a:endParaRPr>
        </a:p>
      </xdr:txBody>
    </xdr:sp>
    <xdr:clientData/>
  </xdr:twoCellAnchor>
  <xdr:twoCellAnchor>
    <xdr:from>
      <xdr:col>3</xdr:col>
      <xdr:colOff>1397000</xdr:colOff>
      <xdr:row>1183</xdr:row>
      <xdr:rowOff>38100</xdr:rowOff>
    </xdr:from>
    <xdr:to>
      <xdr:col>4</xdr:col>
      <xdr:colOff>12700</xdr:colOff>
      <xdr:row>1185</xdr:row>
      <xdr:rowOff>127000</xdr:rowOff>
    </xdr:to>
    <xdr:sp macro="" textlink="">
      <xdr:nvSpPr>
        <xdr:cNvPr id="177" name="Flecha arriba 176">
          <a:extLst>
            <a:ext uri="{FF2B5EF4-FFF2-40B4-BE49-F238E27FC236}">
              <a16:creationId xmlns:a16="http://schemas.microsoft.com/office/drawing/2014/main" id="{3F0AD672-2A7B-234F-A8A3-CB210E134C2C}"/>
            </a:ext>
          </a:extLst>
        </xdr:cNvPr>
        <xdr:cNvSpPr/>
      </xdr:nvSpPr>
      <xdr:spPr>
        <a:xfrm>
          <a:off x="13449300" y="211404200"/>
          <a:ext cx="12700" cy="444500"/>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3631902</xdr:colOff>
      <xdr:row>1176</xdr:row>
      <xdr:rowOff>111759</xdr:rowOff>
    </xdr:from>
    <xdr:to>
      <xdr:col>3</xdr:col>
      <xdr:colOff>8992</xdr:colOff>
      <xdr:row>1185</xdr:row>
      <xdr:rowOff>93540</xdr:rowOff>
    </xdr:to>
    <xdr:pic>
      <xdr:nvPicPr>
        <xdr:cNvPr id="178" name="Imagen 177">
          <a:extLst>
            <a:ext uri="{FF2B5EF4-FFF2-40B4-BE49-F238E27FC236}">
              <a16:creationId xmlns:a16="http://schemas.microsoft.com/office/drawing/2014/main" id="{A535A7F2-C9C7-7744-AB6B-31EBA18557F4}"/>
            </a:ext>
          </a:extLst>
        </xdr:cNvPr>
        <xdr:cNvPicPr>
          <a:picLocks noChangeAspect="1"/>
        </xdr:cNvPicPr>
      </xdr:nvPicPr>
      <xdr:blipFill rotWithShape="1">
        <a:blip xmlns:r="http://schemas.openxmlformats.org/officeDocument/2006/relationships" r:embed="rId148" cstate="print"/>
        <a:srcRect l="11164" t="9202" r="3595" b="22025"/>
        <a:stretch/>
      </xdr:blipFill>
      <xdr:spPr>
        <a:xfrm>
          <a:off x="8191202" y="210233259"/>
          <a:ext cx="3908190" cy="1581981"/>
        </a:xfrm>
        <a:prstGeom prst="rect">
          <a:avLst/>
        </a:prstGeom>
      </xdr:spPr>
    </xdr:pic>
    <xdr:clientData/>
  </xdr:twoCellAnchor>
  <xdr:twoCellAnchor>
    <xdr:from>
      <xdr:col>2</xdr:col>
      <xdr:colOff>7620000</xdr:colOff>
      <xdr:row>1181</xdr:row>
      <xdr:rowOff>10160</xdr:rowOff>
    </xdr:from>
    <xdr:to>
      <xdr:col>2</xdr:col>
      <xdr:colOff>7807960</xdr:colOff>
      <xdr:row>1185</xdr:row>
      <xdr:rowOff>91856</xdr:rowOff>
    </xdr:to>
    <xdr:sp macro="" textlink="">
      <xdr:nvSpPr>
        <xdr:cNvPr id="179" name="Flecha arriba 178">
          <a:extLst>
            <a:ext uri="{FF2B5EF4-FFF2-40B4-BE49-F238E27FC236}">
              <a16:creationId xmlns:a16="http://schemas.microsoft.com/office/drawing/2014/main" id="{4BA35DF1-CDB3-EF49-AA59-570664917BCE}"/>
            </a:ext>
          </a:extLst>
        </xdr:cNvPr>
        <xdr:cNvSpPr/>
      </xdr:nvSpPr>
      <xdr:spPr>
        <a:xfrm>
          <a:off x="12090400" y="211020660"/>
          <a:ext cx="0" cy="792896"/>
        </a:xfrm>
        <a:prstGeom prs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7357634</xdr:colOff>
      <xdr:row>1177</xdr:row>
      <xdr:rowOff>29883</xdr:rowOff>
    </xdr:from>
    <xdr:to>
      <xdr:col>5</xdr:col>
      <xdr:colOff>718817</xdr:colOff>
      <xdr:row>1187</xdr:row>
      <xdr:rowOff>79962</xdr:rowOff>
    </xdr:to>
    <xdr:pic>
      <xdr:nvPicPr>
        <xdr:cNvPr id="180" name="Imagen 179">
          <a:extLst>
            <a:ext uri="{FF2B5EF4-FFF2-40B4-BE49-F238E27FC236}">
              <a16:creationId xmlns:a16="http://schemas.microsoft.com/office/drawing/2014/main" id="{BE938C23-BCA4-6F4F-99BA-D5B0306DC307}"/>
            </a:ext>
          </a:extLst>
        </xdr:cNvPr>
        <xdr:cNvPicPr>
          <a:picLocks noChangeAspect="1"/>
        </xdr:cNvPicPr>
      </xdr:nvPicPr>
      <xdr:blipFill rotWithShape="1">
        <a:blip xmlns:r="http://schemas.openxmlformats.org/officeDocument/2006/relationships" r:embed="rId149" cstate="print"/>
        <a:srcRect l="6144" t="10461" r="7451" b="5848"/>
        <a:stretch/>
      </xdr:blipFill>
      <xdr:spPr>
        <a:xfrm>
          <a:off x="11916934" y="210329183"/>
          <a:ext cx="3432283" cy="1828079"/>
        </a:xfrm>
        <a:prstGeom prst="rect">
          <a:avLst/>
        </a:prstGeom>
      </xdr:spPr>
    </xdr:pic>
    <xdr:clientData/>
  </xdr:twoCellAnchor>
  <xdr:twoCellAnchor editAs="oneCell">
    <xdr:from>
      <xdr:col>0</xdr:col>
      <xdr:colOff>153469</xdr:colOff>
      <xdr:row>1176</xdr:row>
      <xdr:rowOff>41835</xdr:rowOff>
    </xdr:from>
    <xdr:to>
      <xdr:col>1</xdr:col>
      <xdr:colOff>406274</xdr:colOff>
      <xdr:row>1185</xdr:row>
      <xdr:rowOff>154455</xdr:rowOff>
    </xdr:to>
    <xdr:pic>
      <xdr:nvPicPr>
        <xdr:cNvPr id="181" name="Imagen 180">
          <a:extLst>
            <a:ext uri="{FF2B5EF4-FFF2-40B4-BE49-F238E27FC236}">
              <a16:creationId xmlns:a16="http://schemas.microsoft.com/office/drawing/2014/main" id="{6F5A6F25-0556-3D45-A9FE-254E398F685C}"/>
            </a:ext>
          </a:extLst>
        </xdr:cNvPr>
        <xdr:cNvPicPr>
          <a:picLocks noChangeAspect="1"/>
        </xdr:cNvPicPr>
      </xdr:nvPicPr>
      <xdr:blipFill rotWithShape="1">
        <a:blip xmlns:r="http://schemas.openxmlformats.org/officeDocument/2006/relationships" r:embed="rId150" cstate="print"/>
        <a:srcRect l="3399" t="12088" r="393" b="1897"/>
        <a:stretch/>
      </xdr:blipFill>
      <xdr:spPr>
        <a:xfrm>
          <a:off x="153469" y="210163335"/>
          <a:ext cx="3491305" cy="1712820"/>
        </a:xfrm>
        <a:prstGeom prst="rect">
          <a:avLst/>
        </a:prstGeom>
      </xdr:spPr>
    </xdr:pic>
    <xdr:clientData/>
  </xdr:twoCellAnchor>
  <xdr:twoCellAnchor>
    <xdr:from>
      <xdr:col>0</xdr:col>
      <xdr:colOff>2358021</xdr:colOff>
      <xdr:row>1180</xdr:row>
      <xdr:rowOff>176457</xdr:rowOff>
    </xdr:from>
    <xdr:to>
      <xdr:col>0</xdr:col>
      <xdr:colOff>2499262</xdr:colOff>
      <xdr:row>1186</xdr:row>
      <xdr:rowOff>171842</xdr:rowOff>
    </xdr:to>
    <xdr:sp macro="" textlink="">
      <xdr:nvSpPr>
        <xdr:cNvPr id="182" name="Flecha abajo 181">
          <a:extLst>
            <a:ext uri="{FF2B5EF4-FFF2-40B4-BE49-F238E27FC236}">
              <a16:creationId xmlns:a16="http://schemas.microsoft.com/office/drawing/2014/main" id="{BEBABF71-40AF-4A48-8974-36BA7BD449FC}"/>
            </a:ext>
          </a:extLst>
        </xdr:cNvPr>
        <xdr:cNvSpPr/>
      </xdr:nvSpPr>
      <xdr:spPr>
        <a:xfrm rot="10549852">
          <a:off x="2358021" y="211009157"/>
          <a:ext cx="141241" cy="1062185"/>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763422</xdr:colOff>
      <xdr:row>1177</xdr:row>
      <xdr:rowOff>175796</xdr:rowOff>
    </xdr:from>
    <xdr:to>
      <xdr:col>2</xdr:col>
      <xdr:colOff>2920796</xdr:colOff>
      <xdr:row>1189</xdr:row>
      <xdr:rowOff>93474</xdr:rowOff>
    </xdr:to>
    <xdr:pic>
      <xdr:nvPicPr>
        <xdr:cNvPr id="183" name="Imagen 182">
          <a:extLst>
            <a:ext uri="{FF2B5EF4-FFF2-40B4-BE49-F238E27FC236}">
              <a16:creationId xmlns:a16="http://schemas.microsoft.com/office/drawing/2014/main" id="{970BFA1D-7464-1D42-ACEF-765782A8EB10}"/>
            </a:ext>
          </a:extLst>
        </xdr:cNvPr>
        <xdr:cNvPicPr>
          <a:picLocks noChangeAspect="1"/>
        </xdr:cNvPicPr>
      </xdr:nvPicPr>
      <xdr:blipFill rotWithShape="1">
        <a:blip xmlns:r="http://schemas.openxmlformats.org/officeDocument/2006/relationships" r:embed="rId151" cstate="print"/>
        <a:srcRect l="11765" t="11391" r="19738" b="11893"/>
        <a:stretch/>
      </xdr:blipFill>
      <xdr:spPr>
        <a:xfrm>
          <a:off x="4001922" y="210475096"/>
          <a:ext cx="3478174" cy="2051278"/>
        </a:xfrm>
        <a:prstGeom prst="rect">
          <a:avLst/>
        </a:prstGeom>
      </xdr:spPr>
    </xdr:pic>
    <xdr:clientData/>
  </xdr:twoCellAnchor>
  <xdr:twoCellAnchor>
    <xdr:from>
      <xdr:col>1</xdr:col>
      <xdr:colOff>701040</xdr:colOff>
      <xdr:row>1174</xdr:row>
      <xdr:rowOff>121920</xdr:rowOff>
    </xdr:from>
    <xdr:to>
      <xdr:col>4</xdr:col>
      <xdr:colOff>50800</xdr:colOff>
      <xdr:row>1176</xdr:row>
      <xdr:rowOff>134620</xdr:rowOff>
    </xdr:to>
    <xdr:sp macro="" textlink="">
      <xdr:nvSpPr>
        <xdr:cNvPr id="184" name="CuadroTexto 183">
          <a:extLst>
            <a:ext uri="{FF2B5EF4-FFF2-40B4-BE49-F238E27FC236}">
              <a16:creationId xmlns:a16="http://schemas.microsoft.com/office/drawing/2014/main" id="{EC947DE5-3BE3-E548-8D99-E80B408121DA}"/>
            </a:ext>
          </a:extLst>
        </xdr:cNvPr>
        <xdr:cNvSpPr txBox="1"/>
      </xdr:nvSpPr>
      <xdr:spPr>
        <a:xfrm>
          <a:off x="3939540" y="209887820"/>
          <a:ext cx="956056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ME-WORK-ECONOMICA</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533400</xdr:colOff>
      <xdr:row>1244</xdr:row>
      <xdr:rowOff>124460</xdr:rowOff>
    </xdr:from>
    <xdr:to>
      <xdr:col>2</xdr:col>
      <xdr:colOff>1485900</xdr:colOff>
      <xdr:row>1250</xdr:row>
      <xdr:rowOff>88900</xdr:rowOff>
    </xdr:to>
    <xdr:sp macro="" textlink="">
      <xdr:nvSpPr>
        <xdr:cNvPr id="185" name="CuadroTexto 184">
          <a:extLst>
            <a:ext uri="{FF2B5EF4-FFF2-40B4-BE49-F238E27FC236}">
              <a16:creationId xmlns:a16="http://schemas.microsoft.com/office/drawing/2014/main" id="{EFD313B9-9D61-C54B-947F-1728D8333427}"/>
            </a:ext>
          </a:extLst>
        </xdr:cNvPr>
        <xdr:cNvSpPr txBox="1"/>
      </xdr:nvSpPr>
      <xdr:spPr>
        <a:xfrm>
          <a:off x="533400" y="222336360"/>
          <a:ext cx="5511800" cy="103124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Para</a:t>
          </a:r>
          <a:r>
            <a:rPr lang="es-ES_tradnl" sz="1100" baseline="0">
              <a:latin typeface="Century Gothic" charset="0"/>
              <a:ea typeface="Century Gothic" charset="0"/>
              <a:cs typeface="Century Gothic" charset="0"/>
            </a:rPr>
            <a:t> Sala de Juntas</a:t>
          </a:r>
          <a:r>
            <a:rPr lang="es-ES_tradnl" sz="1100">
              <a:latin typeface="Century Gothic" charset="0"/>
              <a:ea typeface="Century Gothic" charset="0"/>
              <a:cs typeface="Century Gothic" charset="0"/>
            </a:rPr>
            <a:t> - Cod.</a:t>
          </a:r>
          <a:r>
            <a:rPr lang="es-ES_tradnl" sz="1100" baseline="0">
              <a:latin typeface="Century Gothic" charset="0"/>
              <a:ea typeface="Century Gothic" charset="0"/>
              <a:cs typeface="Century Gothic" charset="0"/>
            </a:rPr>
            <a:t>MECHS080 o MECH-S110 + MEST-0021. *Para solucionar la electrificacion track-8 o track-5 + voz y datos del bench se debera elegir e incluir en costo cualquie casa nest para recibir las cajas MEST-0021, MEST-0022, MEST-0023.  </a:t>
          </a:r>
          <a:r>
            <a:rPr lang="es-ES_tradnl" sz="1100" b="1" baseline="0">
              <a:latin typeface="Century Gothic" charset="0"/>
              <a:ea typeface="Century Gothic" charset="0"/>
              <a:cs typeface="Century Gothic" charset="0"/>
            </a:rPr>
            <a:t>O puede recibir cual bahia electrica de la marca Byrne </a:t>
          </a:r>
          <a:endParaRPr lang="es-ES_tradnl" sz="1100" b="1" u="sng">
            <a:latin typeface="Century Gothic" charset="0"/>
            <a:ea typeface="Century Gothic" charset="0"/>
            <a:cs typeface="Century Gothic" charset="0"/>
          </a:endParaRPr>
        </a:p>
      </xdr:txBody>
    </xdr:sp>
    <xdr:clientData/>
  </xdr:twoCellAnchor>
  <xdr:twoCellAnchor>
    <xdr:from>
      <xdr:col>0</xdr:col>
      <xdr:colOff>3035300</xdr:colOff>
      <xdr:row>1231</xdr:row>
      <xdr:rowOff>25400</xdr:rowOff>
    </xdr:from>
    <xdr:to>
      <xdr:col>3</xdr:col>
      <xdr:colOff>495300</xdr:colOff>
      <xdr:row>1233</xdr:row>
      <xdr:rowOff>38100</xdr:rowOff>
    </xdr:to>
    <xdr:sp macro="" textlink="">
      <xdr:nvSpPr>
        <xdr:cNvPr id="186" name="CuadroTexto 185">
          <a:extLst>
            <a:ext uri="{FF2B5EF4-FFF2-40B4-BE49-F238E27FC236}">
              <a16:creationId xmlns:a16="http://schemas.microsoft.com/office/drawing/2014/main" id="{71D584BB-54C3-5645-9339-F9A2459D757A}"/>
            </a:ext>
          </a:extLst>
        </xdr:cNvPr>
        <xdr:cNvSpPr txBox="1"/>
      </xdr:nvSpPr>
      <xdr:spPr>
        <a:xfrm>
          <a:off x="3035300" y="219925900"/>
          <a:ext cx="9550400"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baseline="0">
              <a:latin typeface="Century Gothic" charset="0"/>
              <a:ea typeface="Century Gothic" charset="0"/>
              <a:cs typeface="Century Gothic" charset="0"/>
            </a:rPr>
            <a:t>CHAROLA PARA SALA DE JUNTAS /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0</xdr:col>
      <xdr:colOff>1473199</xdr:colOff>
      <xdr:row>1233</xdr:row>
      <xdr:rowOff>165100</xdr:rowOff>
    </xdr:from>
    <xdr:to>
      <xdr:col>2</xdr:col>
      <xdr:colOff>35655</xdr:colOff>
      <xdr:row>1244</xdr:row>
      <xdr:rowOff>95550</xdr:rowOff>
    </xdr:to>
    <xdr:pic>
      <xdr:nvPicPr>
        <xdr:cNvPr id="187" name="Imagen 186">
          <a:extLst>
            <a:ext uri="{FF2B5EF4-FFF2-40B4-BE49-F238E27FC236}">
              <a16:creationId xmlns:a16="http://schemas.microsoft.com/office/drawing/2014/main" id="{30120249-3C43-4E4A-B52C-429CA9D85B04}"/>
            </a:ext>
          </a:extLst>
        </xdr:cNvPr>
        <xdr:cNvPicPr>
          <a:picLocks noChangeAspect="1"/>
        </xdr:cNvPicPr>
      </xdr:nvPicPr>
      <xdr:blipFill rotWithShape="1">
        <a:blip xmlns:r="http://schemas.openxmlformats.org/officeDocument/2006/relationships" r:embed="rId152" cstate="print"/>
        <a:srcRect l="13682" t="7754" r="10035" b="7731"/>
        <a:stretch/>
      </xdr:blipFill>
      <xdr:spPr>
        <a:xfrm>
          <a:off x="1473199" y="220421200"/>
          <a:ext cx="3121756" cy="1886250"/>
        </a:xfrm>
        <a:prstGeom prst="rect">
          <a:avLst/>
        </a:prstGeom>
      </xdr:spPr>
    </xdr:pic>
    <xdr:clientData/>
  </xdr:twoCellAnchor>
  <xdr:twoCellAnchor>
    <xdr:from>
      <xdr:col>1</xdr:col>
      <xdr:colOff>152400</xdr:colOff>
      <xdr:row>1237</xdr:row>
      <xdr:rowOff>139700</xdr:rowOff>
    </xdr:from>
    <xdr:to>
      <xdr:col>1</xdr:col>
      <xdr:colOff>368300</xdr:colOff>
      <xdr:row>1244</xdr:row>
      <xdr:rowOff>25400</xdr:rowOff>
    </xdr:to>
    <xdr:sp macro="" textlink="">
      <xdr:nvSpPr>
        <xdr:cNvPr id="188" name="Flecha abajo 187">
          <a:extLst>
            <a:ext uri="{FF2B5EF4-FFF2-40B4-BE49-F238E27FC236}">
              <a16:creationId xmlns:a16="http://schemas.microsoft.com/office/drawing/2014/main" id="{39EB2BE2-0A9F-0547-A096-4CD252810418}"/>
            </a:ext>
          </a:extLst>
        </xdr:cNvPr>
        <xdr:cNvSpPr/>
      </xdr:nvSpPr>
      <xdr:spPr>
        <a:xfrm rot="10800000" flipH="1">
          <a:off x="3390900" y="221107000"/>
          <a:ext cx="215900" cy="1130300"/>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2</xdr:col>
      <xdr:colOff>2590800</xdr:colOff>
      <xdr:row>1234</xdr:row>
      <xdr:rowOff>25401</xdr:rowOff>
    </xdr:from>
    <xdr:to>
      <xdr:col>3</xdr:col>
      <xdr:colOff>5443</xdr:colOff>
      <xdr:row>1249</xdr:row>
      <xdr:rowOff>107751</xdr:rowOff>
    </xdr:to>
    <xdr:pic>
      <xdr:nvPicPr>
        <xdr:cNvPr id="189" name="Imagen 188">
          <a:extLst>
            <a:ext uri="{FF2B5EF4-FFF2-40B4-BE49-F238E27FC236}">
              <a16:creationId xmlns:a16="http://schemas.microsoft.com/office/drawing/2014/main" id="{E364CAA6-C6B1-7741-946F-EAFDF2B3D912}"/>
            </a:ext>
          </a:extLst>
        </xdr:cNvPr>
        <xdr:cNvPicPr>
          <a:picLocks noChangeAspect="1"/>
        </xdr:cNvPicPr>
      </xdr:nvPicPr>
      <xdr:blipFill rotWithShape="1">
        <a:blip xmlns:r="http://schemas.openxmlformats.org/officeDocument/2006/relationships" r:embed="rId153" cstate="print"/>
        <a:srcRect l="11765" t="5812" r="15360" b="7592"/>
        <a:stretch/>
      </xdr:blipFill>
      <xdr:spPr>
        <a:xfrm>
          <a:off x="7150100" y="220459301"/>
          <a:ext cx="4945743" cy="2749350"/>
        </a:xfrm>
        <a:prstGeom prst="rect">
          <a:avLst/>
        </a:prstGeom>
      </xdr:spPr>
    </xdr:pic>
    <xdr:clientData/>
  </xdr:twoCellAnchor>
  <xdr:oneCellAnchor>
    <xdr:from>
      <xdr:col>2</xdr:col>
      <xdr:colOff>3674268</xdr:colOff>
      <xdr:row>1270</xdr:row>
      <xdr:rowOff>43080</xdr:rowOff>
    </xdr:from>
    <xdr:ext cx="3200519" cy="1357838"/>
    <xdr:pic>
      <xdr:nvPicPr>
        <xdr:cNvPr id="190" name="Imagen 189">
          <a:extLst>
            <a:ext uri="{FF2B5EF4-FFF2-40B4-BE49-F238E27FC236}">
              <a16:creationId xmlns:a16="http://schemas.microsoft.com/office/drawing/2014/main" id="{3B82F165-EC0F-214D-8F2D-7D71181A7D2D}"/>
            </a:ext>
          </a:extLst>
        </xdr:cNvPr>
        <xdr:cNvPicPr>
          <a:picLocks noChangeAspect="1"/>
        </xdr:cNvPicPr>
      </xdr:nvPicPr>
      <xdr:blipFill>
        <a:blip xmlns:r="http://schemas.openxmlformats.org/officeDocument/2006/relationships" r:embed="rId154" cstate="email">
          <a:extLst>
            <a:ext uri="{28A0092B-C50C-407E-A947-70E740481C1C}">
              <a14:useLocalDpi xmlns:a14="http://schemas.microsoft.com/office/drawing/2010/main"/>
            </a:ext>
          </a:extLst>
        </a:blip>
        <a:stretch>
          <a:fillRect/>
        </a:stretch>
      </xdr:blipFill>
      <xdr:spPr>
        <a:xfrm>
          <a:off x="8233568" y="226877780"/>
          <a:ext cx="3200519" cy="1357838"/>
        </a:xfrm>
        <a:prstGeom prst="rect">
          <a:avLst/>
        </a:prstGeom>
      </xdr:spPr>
    </xdr:pic>
    <xdr:clientData/>
  </xdr:oneCellAnchor>
  <xdr:twoCellAnchor>
    <xdr:from>
      <xdr:col>0</xdr:col>
      <xdr:colOff>167641</xdr:colOff>
      <xdr:row>1281</xdr:row>
      <xdr:rowOff>558</xdr:rowOff>
    </xdr:from>
    <xdr:to>
      <xdr:col>1</xdr:col>
      <xdr:colOff>542074</xdr:colOff>
      <xdr:row>1287</xdr:row>
      <xdr:rowOff>139390</xdr:rowOff>
    </xdr:to>
    <xdr:sp macro="" textlink="">
      <xdr:nvSpPr>
        <xdr:cNvPr id="191" name="CuadroTexto 190">
          <a:extLst>
            <a:ext uri="{FF2B5EF4-FFF2-40B4-BE49-F238E27FC236}">
              <a16:creationId xmlns:a16="http://schemas.microsoft.com/office/drawing/2014/main" id="{FE65038E-3765-6047-B0AC-0DAFB9F8F867}"/>
            </a:ext>
          </a:extLst>
        </xdr:cNvPr>
        <xdr:cNvSpPr txBox="1"/>
      </xdr:nvSpPr>
      <xdr:spPr>
        <a:xfrm>
          <a:off x="167641" y="228791058"/>
          <a:ext cx="3612933" cy="120563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-Charola Universal - Cod.</a:t>
          </a:r>
          <a:r>
            <a:rPr lang="es-ES_tradnl" sz="1100" baseline="0">
              <a:latin typeface="Century Gothic" charset="0"/>
              <a:ea typeface="Century Gothic" charset="0"/>
              <a:cs typeface="Century Gothic" charset="0"/>
            </a:rPr>
            <a:t>MECH + MEST-0021.</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xdr:txBody>
    </xdr:sp>
    <xdr:clientData/>
  </xdr:twoCellAnchor>
  <xdr:oneCellAnchor>
    <xdr:from>
      <xdr:col>0</xdr:col>
      <xdr:colOff>140574</xdr:colOff>
      <xdr:row>1270</xdr:row>
      <xdr:rowOff>131202</xdr:rowOff>
    </xdr:from>
    <xdr:ext cx="3723140" cy="1404681"/>
    <xdr:pic>
      <xdr:nvPicPr>
        <xdr:cNvPr id="192" name="Imagen 191">
          <a:extLst>
            <a:ext uri="{FF2B5EF4-FFF2-40B4-BE49-F238E27FC236}">
              <a16:creationId xmlns:a16="http://schemas.microsoft.com/office/drawing/2014/main" id="{DCEDBDBD-2FF8-F54B-902E-186CAD9142E5}"/>
            </a:ext>
          </a:extLst>
        </xdr:cNvPr>
        <xdr:cNvPicPr>
          <a:picLocks noChangeAspect="1"/>
        </xdr:cNvPicPr>
      </xdr:nvPicPr>
      <xdr:blipFill>
        <a:blip xmlns:r="http://schemas.openxmlformats.org/officeDocument/2006/relationships" r:embed="rId155" cstate="email">
          <a:extLst>
            <a:ext uri="{28A0092B-C50C-407E-A947-70E740481C1C}">
              <a14:useLocalDpi xmlns:a14="http://schemas.microsoft.com/office/drawing/2010/main"/>
            </a:ext>
          </a:extLst>
        </a:blip>
        <a:stretch>
          <a:fillRect/>
        </a:stretch>
      </xdr:blipFill>
      <xdr:spPr>
        <a:xfrm>
          <a:off x="140574" y="226965902"/>
          <a:ext cx="3723140" cy="1404681"/>
        </a:xfrm>
        <a:prstGeom prst="rect">
          <a:avLst/>
        </a:prstGeom>
      </xdr:spPr>
    </xdr:pic>
    <xdr:clientData/>
  </xdr:oneCellAnchor>
  <xdr:twoCellAnchor>
    <xdr:from>
      <xdr:col>2</xdr:col>
      <xdr:colOff>3646324</xdr:colOff>
      <xdr:row>1278</xdr:row>
      <xdr:rowOff>132575</xdr:rowOff>
    </xdr:from>
    <xdr:to>
      <xdr:col>2</xdr:col>
      <xdr:colOff>7108902</xdr:colOff>
      <xdr:row>1287</xdr:row>
      <xdr:rowOff>15487</xdr:rowOff>
    </xdr:to>
    <xdr:sp macro="" textlink="">
      <xdr:nvSpPr>
        <xdr:cNvPr id="193" name="CuadroTexto 192">
          <a:extLst>
            <a:ext uri="{FF2B5EF4-FFF2-40B4-BE49-F238E27FC236}">
              <a16:creationId xmlns:a16="http://schemas.microsoft.com/office/drawing/2014/main" id="{BAC72E6B-A128-8449-90A2-30CEF257806E}"/>
            </a:ext>
          </a:extLst>
        </xdr:cNvPr>
        <xdr:cNvSpPr txBox="1"/>
      </xdr:nvSpPr>
      <xdr:spPr>
        <a:xfrm>
          <a:off x="8205624" y="228389675"/>
          <a:ext cx="3462578" cy="1483112"/>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t>-</a:t>
          </a:r>
          <a:r>
            <a:rPr lang="es-ES_tradnl" sz="1100">
              <a:latin typeface="Century Gothic" charset="0"/>
              <a:ea typeface="Century Gothic" charset="0"/>
              <a:cs typeface="Century Gothic" charset="0"/>
            </a:rPr>
            <a:t>Media Charola Universal - Cod.</a:t>
          </a:r>
          <a:r>
            <a:rPr lang="es-ES_tradnl" sz="1100" baseline="0">
              <a:latin typeface="Century Gothic" charset="0"/>
              <a:ea typeface="Century Gothic" charset="0"/>
              <a:cs typeface="Century Gothic" charset="0"/>
            </a:rPr>
            <a:t>MECH-M + MEST-0021. *Para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endParaRPr lang="es-ES_tradnl" sz="1100" b="1" u="sng">
            <a:latin typeface="Century Gothic" charset="0"/>
            <a:ea typeface="Century Gothic" charset="0"/>
            <a:cs typeface="Century Gothic"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lang="es-ES_tradnl" sz="1100">
            <a:latin typeface="Century Gothic" charset="0"/>
            <a:ea typeface="Century Gothic" charset="0"/>
            <a:cs typeface="Century Gothic" charset="0"/>
          </a:endParaRPr>
        </a:p>
        <a:p>
          <a:pPr algn="ctr"/>
          <a:endParaRPr lang="es-ES_tradnl" sz="1100"/>
        </a:p>
      </xdr:txBody>
    </xdr:sp>
    <xdr:clientData/>
  </xdr:twoCellAnchor>
  <xdr:twoCellAnchor>
    <xdr:from>
      <xdr:col>0</xdr:col>
      <xdr:colOff>3035300</xdr:colOff>
      <xdr:row>1266</xdr:row>
      <xdr:rowOff>179293</xdr:rowOff>
    </xdr:from>
    <xdr:to>
      <xdr:col>3</xdr:col>
      <xdr:colOff>495300</xdr:colOff>
      <xdr:row>1269</xdr:row>
      <xdr:rowOff>104587</xdr:rowOff>
    </xdr:to>
    <xdr:sp macro="" textlink="">
      <xdr:nvSpPr>
        <xdr:cNvPr id="194" name="CuadroTexto 193">
          <a:extLst>
            <a:ext uri="{FF2B5EF4-FFF2-40B4-BE49-F238E27FC236}">
              <a16:creationId xmlns:a16="http://schemas.microsoft.com/office/drawing/2014/main" id="{761F182C-43BB-F546-A814-79F7DBFFE7AB}"/>
            </a:ext>
          </a:extLst>
        </xdr:cNvPr>
        <xdr:cNvSpPr txBox="1"/>
      </xdr:nvSpPr>
      <xdr:spPr>
        <a:xfrm>
          <a:off x="3035300" y="226302793"/>
          <a:ext cx="9550400" cy="45869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DE BENCH- ME-WORK</a:t>
          </a: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xdr:from>
      <xdr:col>0</xdr:col>
      <xdr:colOff>2452741</xdr:colOff>
      <xdr:row>1276</xdr:row>
      <xdr:rowOff>123665</xdr:rowOff>
    </xdr:from>
    <xdr:to>
      <xdr:col>0</xdr:col>
      <xdr:colOff>2668641</xdr:colOff>
      <xdr:row>1280</xdr:row>
      <xdr:rowOff>154331</xdr:rowOff>
    </xdr:to>
    <xdr:sp macro="" textlink="">
      <xdr:nvSpPr>
        <xdr:cNvPr id="195" name="Flecha abajo 194">
          <a:extLst>
            <a:ext uri="{FF2B5EF4-FFF2-40B4-BE49-F238E27FC236}">
              <a16:creationId xmlns:a16="http://schemas.microsoft.com/office/drawing/2014/main" id="{EC18B849-DC14-D74B-B74F-E87558B22147}"/>
            </a:ext>
          </a:extLst>
        </xdr:cNvPr>
        <xdr:cNvSpPr/>
      </xdr:nvSpPr>
      <xdr:spPr>
        <a:xfrm rot="10800000" flipH="1">
          <a:off x="2452741" y="228025165"/>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1</xdr:col>
      <xdr:colOff>808462</xdr:colOff>
      <xdr:row>1270</xdr:row>
      <xdr:rowOff>45265</xdr:rowOff>
    </xdr:from>
    <xdr:to>
      <xdr:col>2</xdr:col>
      <xdr:colOff>3174850</xdr:colOff>
      <xdr:row>1284</xdr:row>
      <xdr:rowOff>152688</xdr:rowOff>
    </xdr:to>
    <xdr:pic>
      <xdr:nvPicPr>
        <xdr:cNvPr id="196" name="Imagen 195">
          <a:extLst>
            <a:ext uri="{FF2B5EF4-FFF2-40B4-BE49-F238E27FC236}">
              <a16:creationId xmlns:a16="http://schemas.microsoft.com/office/drawing/2014/main" id="{4D12558F-2E7B-8A4D-9329-96A16D8E543D}"/>
            </a:ext>
          </a:extLst>
        </xdr:cNvPr>
        <xdr:cNvPicPr>
          <a:picLocks noChangeAspect="1"/>
        </xdr:cNvPicPr>
      </xdr:nvPicPr>
      <xdr:blipFill>
        <a:blip xmlns:r="http://schemas.openxmlformats.org/officeDocument/2006/relationships" r:embed="rId156" cstate="print"/>
        <a:stretch>
          <a:fillRect/>
        </a:stretch>
      </xdr:blipFill>
      <xdr:spPr>
        <a:xfrm>
          <a:off x="4046962" y="226879965"/>
          <a:ext cx="3687188" cy="2596623"/>
        </a:xfrm>
        <a:prstGeom prst="rect">
          <a:avLst/>
        </a:prstGeom>
      </xdr:spPr>
    </xdr:pic>
    <xdr:clientData/>
  </xdr:twoCellAnchor>
  <xdr:twoCellAnchor editAs="oneCell">
    <xdr:from>
      <xdr:col>2</xdr:col>
      <xdr:colOff>7233351</xdr:colOff>
      <xdr:row>1271</xdr:row>
      <xdr:rowOff>123902</xdr:rowOff>
    </xdr:from>
    <xdr:to>
      <xdr:col>5</xdr:col>
      <xdr:colOff>717942</xdr:colOff>
      <xdr:row>1283</xdr:row>
      <xdr:rowOff>139389</xdr:rowOff>
    </xdr:to>
    <xdr:pic>
      <xdr:nvPicPr>
        <xdr:cNvPr id="197" name="Imagen 196">
          <a:extLst>
            <a:ext uri="{FF2B5EF4-FFF2-40B4-BE49-F238E27FC236}">
              <a16:creationId xmlns:a16="http://schemas.microsoft.com/office/drawing/2014/main" id="{2ED3B35B-AA5C-394E-81DE-48EA561E3704}"/>
            </a:ext>
          </a:extLst>
        </xdr:cNvPr>
        <xdr:cNvPicPr>
          <a:picLocks noChangeAspect="1"/>
        </xdr:cNvPicPr>
      </xdr:nvPicPr>
      <xdr:blipFill rotWithShape="1">
        <a:blip xmlns:r="http://schemas.openxmlformats.org/officeDocument/2006/relationships" r:embed="rId157" cstate="print"/>
        <a:srcRect l="7174" t="18865" r="18699"/>
        <a:stretch/>
      </xdr:blipFill>
      <xdr:spPr>
        <a:xfrm>
          <a:off x="11792651" y="227136402"/>
          <a:ext cx="3555691" cy="2149087"/>
        </a:xfrm>
        <a:prstGeom prst="rect">
          <a:avLst/>
        </a:prstGeom>
      </xdr:spPr>
    </xdr:pic>
    <xdr:clientData/>
  </xdr:twoCellAnchor>
  <xdr:twoCellAnchor>
    <xdr:from>
      <xdr:col>2</xdr:col>
      <xdr:colOff>6021295</xdr:colOff>
      <xdr:row>1274</xdr:row>
      <xdr:rowOff>104589</xdr:rowOff>
    </xdr:from>
    <xdr:to>
      <xdr:col>2</xdr:col>
      <xdr:colOff>6237195</xdr:colOff>
      <xdr:row>1278</xdr:row>
      <xdr:rowOff>135255</xdr:rowOff>
    </xdr:to>
    <xdr:sp macro="" textlink="">
      <xdr:nvSpPr>
        <xdr:cNvPr id="198" name="Flecha abajo 197">
          <a:extLst>
            <a:ext uri="{FF2B5EF4-FFF2-40B4-BE49-F238E27FC236}">
              <a16:creationId xmlns:a16="http://schemas.microsoft.com/office/drawing/2014/main" id="{D9D917D8-FE85-9544-A886-9A77499F81AC}"/>
            </a:ext>
          </a:extLst>
        </xdr:cNvPr>
        <xdr:cNvSpPr/>
      </xdr:nvSpPr>
      <xdr:spPr>
        <a:xfrm rot="10800000" flipH="1">
          <a:off x="10580595" y="227650489"/>
          <a:ext cx="215900" cy="741866"/>
        </a:xfrm>
        <a:prstGeom prst="downArrow">
          <a:avLst/>
        </a:prstGeom>
        <a:solidFill>
          <a:srgbClr val="CC0066"/>
        </a:solidFill>
        <a:ln>
          <a:solidFill>
            <a:srgbClr val="CC006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editAs="oneCell">
    <xdr:from>
      <xdr:col>0</xdr:col>
      <xdr:colOff>986275</xdr:colOff>
      <xdr:row>431</xdr:row>
      <xdr:rowOff>81065</xdr:rowOff>
    </xdr:from>
    <xdr:to>
      <xdr:col>0</xdr:col>
      <xdr:colOff>2337340</xdr:colOff>
      <xdr:row>438</xdr:row>
      <xdr:rowOff>141391</xdr:rowOff>
    </xdr:to>
    <xdr:pic>
      <xdr:nvPicPr>
        <xdr:cNvPr id="199" name="Picture 4">
          <a:extLst>
            <a:ext uri="{FF2B5EF4-FFF2-40B4-BE49-F238E27FC236}">
              <a16:creationId xmlns:a16="http://schemas.microsoft.com/office/drawing/2014/main" id="{B493AF37-E730-574C-BACD-3B8E369E31B1}"/>
            </a:ext>
          </a:extLst>
        </xdr:cNvPr>
        <xdr:cNvPicPr>
          <a:picLocks noChangeAspect="1" noChangeArrowheads="1"/>
        </xdr:cNvPicPr>
      </xdr:nvPicPr>
      <xdr:blipFill>
        <a:blip xmlns:r="http://schemas.openxmlformats.org/officeDocument/2006/relationships" r:embed="rId158" cstate="print"/>
        <a:srcRect/>
        <a:stretch>
          <a:fillRect/>
        </a:stretch>
      </xdr:blipFill>
      <xdr:spPr bwMode="auto">
        <a:xfrm>
          <a:off x="986275" y="77335165"/>
          <a:ext cx="1351065" cy="1304926"/>
        </a:xfrm>
        <a:prstGeom prst="rect">
          <a:avLst/>
        </a:prstGeom>
        <a:noFill/>
      </xdr:spPr>
    </xdr:pic>
    <xdr:clientData/>
  </xdr:twoCellAnchor>
  <xdr:twoCellAnchor editAs="oneCell">
    <xdr:from>
      <xdr:col>0</xdr:col>
      <xdr:colOff>1184671</xdr:colOff>
      <xdr:row>449</xdr:row>
      <xdr:rowOff>40582</xdr:rowOff>
    </xdr:from>
    <xdr:to>
      <xdr:col>0</xdr:col>
      <xdr:colOff>2377872</xdr:colOff>
      <xdr:row>457</xdr:row>
      <xdr:rowOff>360</xdr:rowOff>
    </xdr:to>
    <xdr:pic>
      <xdr:nvPicPr>
        <xdr:cNvPr id="200" name="Picture 6">
          <a:extLst>
            <a:ext uri="{FF2B5EF4-FFF2-40B4-BE49-F238E27FC236}">
              <a16:creationId xmlns:a16="http://schemas.microsoft.com/office/drawing/2014/main" id="{01C84FEC-4418-FD42-AE10-A04186965DB3}"/>
            </a:ext>
          </a:extLst>
        </xdr:cNvPr>
        <xdr:cNvPicPr>
          <a:picLocks noChangeAspect="1" noChangeArrowheads="1"/>
        </xdr:cNvPicPr>
      </xdr:nvPicPr>
      <xdr:blipFill>
        <a:blip xmlns:r="http://schemas.openxmlformats.org/officeDocument/2006/relationships" r:embed="rId159" cstate="print"/>
        <a:srcRect/>
        <a:stretch>
          <a:fillRect/>
        </a:stretch>
      </xdr:blipFill>
      <xdr:spPr bwMode="auto">
        <a:xfrm>
          <a:off x="1184671" y="80495082"/>
          <a:ext cx="1193201" cy="1382178"/>
        </a:xfrm>
        <a:prstGeom prst="rect">
          <a:avLst/>
        </a:prstGeom>
        <a:noFill/>
      </xdr:spPr>
    </xdr:pic>
    <xdr:clientData/>
  </xdr:twoCellAnchor>
  <xdr:twoCellAnchor editAs="oneCell">
    <xdr:from>
      <xdr:col>0</xdr:col>
      <xdr:colOff>1080850</xdr:colOff>
      <xdr:row>467</xdr:row>
      <xdr:rowOff>94576</xdr:rowOff>
    </xdr:from>
    <xdr:to>
      <xdr:col>0</xdr:col>
      <xdr:colOff>2543150</xdr:colOff>
      <xdr:row>474</xdr:row>
      <xdr:rowOff>135107</xdr:rowOff>
    </xdr:to>
    <xdr:pic>
      <xdr:nvPicPr>
        <xdr:cNvPr id="201" name="Picture 2">
          <a:extLst>
            <a:ext uri="{FF2B5EF4-FFF2-40B4-BE49-F238E27FC236}">
              <a16:creationId xmlns:a16="http://schemas.microsoft.com/office/drawing/2014/main" id="{1D69704A-7E27-AD4B-B512-A6D16C5875DD}"/>
            </a:ext>
          </a:extLst>
        </xdr:cNvPr>
        <xdr:cNvPicPr>
          <a:picLocks noChangeAspect="1" noChangeArrowheads="1"/>
        </xdr:cNvPicPr>
      </xdr:nvPicPr>
      <xdr:blipFill>
        <a:blip xmlns:r="http://schemas.openxmlformats.org/officeDocument/2006/relationships" r:embed="rId160" cstate="print"/>
        <a:srcRect/>
        <a:stretch>
          <a:fillRect/>
        </a:stretch>
      </xdr:blipFill>
      <xdr:spPr bwMode="auto">
        <a:xfrm>
          <a:off x="1080850" y="83749476"/>
          <a:ext cx="1462300" cy="1285131"/>
        </a:xfrm>
        <a:prstGeom prst="rect">
          <a:avLst/>
        </a:prstGeom>
        <a:noFill/>
      </xdr:spPr>
    </xdr:pic>
    <xdr:clientData/>
  </xdr:twoCellAnchor>
  <xdr:twoCellAnchor>
    <xdr:from>
      <xdr:col>0</xdr:col>
      <xdr:colOff>396240</xdr:colOff>
      <xdr:row>502</xdr:row>
      <xdr:rowOff>67734</xdr:rowOff>
    </xdr:from>
    <xdr:to>
      <xdr:col>2</xdr:col>
      <xdr:colOff>931334</xdr:colOff>
      <xdr:row>510</xdr:row>
      <xdr:rowOff>101601</xdr:rowOff>
    </xdr:to>
    <xdr:sp macro="" textlink="">
      <xdr:nvSpPr>
        <xdr:cNvPr id="202" name="CuadroTexto 201">
          <a:extLst>
            <a:ext uri="{FF2B5EF4-FFF2-40B4-BE49-F238E27FC236}">
              <a16:creationId xmlns:a16="http://schemas.microsoft.com/office/drawing/2014/main" id="{2FAADD66-9BE6-F442-A673-BFE3007B40DC}"/>
            </a:ext>
          </a:extLst>
        </xdr:cNvPr>
        <xdr:cNvSpPr txBox="1"/>
      </xdr:nvSpPr>
      <xdr:spPr>
        <a:xfrm>
          <a:off x="396240" y="899456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484</xdr:row>
      <xdr:rowOff>69355</xdr:rowOff>
    </xdr:from>
    <xdr:to>
      <xdr:col>3</xdr:col>
      <xdr:colOff>633829</xdr:colOff>
      <xdr:row>486</xdr:row>
      <xdr:rowOff>82055</xdr:rowOff>
    </xdr:to>
    <xdr:sp macro="" textlink="">
      <xdr:nvSpPr>
        <xdr:cNvPr id="203" name="CuadroTexto 202">
          <a:extLst>
            <a:ext uri="{FF2B5EF4-FFF2-40B4-BE49-F238E27FC236}">
              <a16:creationId xmlns:a16="http://schemas.microsoft.com/office/drawing/2014/main" id="{81B2117C-D2B1-6246-BB5E-6A7F9D393682}"/>
            </a:ext>
          </a:extLst>
        </xdr:cNvPr>
        <xdr:cNvSpPr txBox="1"/>
      </xdr:nvSpPr>
      <xdr:spPr>
        <a:xfrm>
          <a:off x="3163201" y="867468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487</xdr:row>
      <xdr:rowOff>101580</xdr:rowOff>
    </xdr:from>
    <xdr:to>
      <xdr:col>2</xdr:col>
      <xdr:colOff>6404042</xdr:colOff>
      <xdr:row>496</xdr:row>
      <xdr:rowOff>152964</xdr:rowOff>
    </xdr:to>
    <xdr:sp macro="" textlink="">
      <xdr:nvSpPr>
        <xdr:cNvPr id="204" name="CuadroTexto 203">
          <a:extLst>
            <a:ext uri="{FF2B5EF4-FFF2-40B4-BE49-F238E27FC236}">
              <a16:creationId xmlns:a16="http://schemas.microsoft.com/office/drawing/2014/main" id="{0D6BD4D9-B1F5-C94B-8D70-67BC2D693A40}"/>
            </a:ext>
          </a:extLst>
        </xdr:cNvPr>
        <xdr:cNvSpPr txBox="1"/>
      </xdr:nvSpPr>
      <xdr:spPr>
        <a:xfrm>
          <a:off x="6221107" y="873124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twoCellAnchor editAs="oneCell">
    <xdr:from>
      <xdr:col>0</xdr:col>
      <xdr:colOff>905212</xdr:colOff>
      <xdr:row>487</xdr:row>
      <xdr:rowOff>27021</xdr:rowOff>
    </xdr:from>
    <xdr:to>
      <xdr:col>2</xdr:col>
      <xdr:colOff>237307</xdr:colOff>
      <xdr:row>502</xdr:row>
      <xdr:rowOff>36207</xdr:rowOff>
    </xdr:to>
    <xdr:pic>
      <xdr:nvPicPr>
        <xdr:cNvPr id="205" name="Imagen 204">
          <a:extLst>
            <a:ext uri="{FF2B5EF4-FFF2-40B4-BE49-F238E27FC236}">
              <a16:creationId xmlns:a16="http://schemas.microsoft.com/office/drawing/2014/main" id="{6343E691-85D5-064E-9ED0-DCDDD942BAA6}"/>
            </a:ext>
          </a:extLst>
        </xdr:cNvPr>
        <xdr:cNvPicPr>
          <a:picLocks noChangeAspect="1"/>
        </xdr:cNvPicPr>
      </xdr:nvPicPr>
      <xdr:blipFill>
        <a:blip xmlns:r="http://schemas.openxmlformats.org/officeDocument/2006/relationships" r:embed="rId161" cstate="print"/>
        <a:stretch>
          <a:fillRect/>
        </a:stretch>
      </xdr:blipFill>
      <xdr:spPr>
        <a:xfrm>
          <a:off x="905212" y="87237921"/>
          <a:ext cx="3891395" cy="2676186"/>
        </a:xfrm>
        <a:prstGeom prst="rect">
          <a:avLst/>
        </a:prstGeom>
      </xdr:spPr>
    </xdr:pic>
    <xdr:clientData/>
  </xdr:twoCellAnchor>
  <xdr:twoCellAnchor editAs="oneCell">
    <xdr:from>
      <xdr:col>2</xdr:col>
      <xdr:colOff>6985001</xdr:colOff>
      <xdr:row>486</xdr:row>
      <xdr:rowOff>135105</xdr:rowOff>
    </xdr:from>
    <xdr:to>
      <xdr:col>5</xdr:col>
      <xdr:colOff>285692</xdr:colOff>
      <xdr:row>498</xdr:row>
      <xdr:rowOff>135107</xdr:rowOff>
    </xdr:to>
    <xdr:pic>
      <xdr:nvPicPr>
        <xdr:cNvPr id="206" name="Imagen 205">
          <a:extLst>
            <a:ext uri="{FF2B5EF4-FFF2-40B4-BE49-F238E27FC236}">
              <a16:creationId xmlns:a16="http://schemas.microsoft.com/office/drawing/2014/main" id="{8F7514D0-6AAE-F944-BBA7-A58CDED0203C}"/>
            </a:ext>
          </a:extLst>
        </xdr:cNvPr>
        <xdr:cNvPicPr>
          <a:picLocks noChangeAspect="1"/>
        </xdr:cNvPicPr>
      </xdr:nvPicPr>
      <xdr:blipFill>
        <a:blip xmlns:r="http://schemas.openxmlformats.org/officeDocument/2006/relationships" r:embed="rId162" cstate="print"/>
        <a:stretch>
          <a:fillRect/>
        </a:stretch>
      </xdr:blipFill>
      <xdr:spPr>
        <a:xfrm>
          <a:off x="11544301" y="87168205"/>
          <a:ext cx="3371791" cy="2133602"/>
        </a:xfrm>
        <a:prstGeom prst="rect">
          <a:avLst/>
        </a:prstGeom>
      </xdr:spPr>
    </xdr:pic>
    <xdr:clientData/>
  </xdr:twoCellAnchor>
  <xdr:twoCellAnchor editAs="oneCell">
    <xdr:from>
      <xdr:col>2</xdr:col>
      <xdr:colOff>1715850</xdr:colOff>
      <xdr:row>498</xdr:row>
      <xdr:rowOff>54043</xdr:rowOff>
    </xdr:from>
    <xdr:to>
      <xdr:col>2</xdr:col>
      <xdr:colOff>3951050</xdr:colOff>
      <xdr:row>505</xdr:row>
      <xdr:rowOff>153874</xdr:rowOff>
    </xdr:to>
    <xdr:pic>
      <xdr:nvPicPr>
        <xdr:cNvPr id="207" name="Imagen 206">
          <a:extLst>
            <a:ext uri="{FF2B5EF4-FFF2-40B4-BE49-F238E27FC236}">
              <a16:creationId xmlns:a16="http://schemas.microsoft.com/office/drawing/2014/main" id="{2E08F352-1D2F-B84A-8D0F-2C0ADA2BFF93}"/>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89220743"/>
          <a:ext cx="2235200" cy="1344431"/>
        </a:xfrm>
        <a:prstGeom prst="rect">
          <a:avLst/>
        </a:prstGeom>
      </xdr:spPr>
    </xdr:pic>
    <xdr:clientData/>
  </xdr:twoCellAnchor>
  <xdr:twoCellAnchor editAs="oneCell">
    <xdr:from>
      <xdr:col>2</xdr:col>
      <xdr:colOff>4066701</xdr:colOff>
      <xdr:row>498</xdr:row>
      <xdr:rowOff>94575</xdr:rowOff>
    </xdr:from>
    <xdr:to>
      <xdr:col>3</xdr:col>
      <xdr:colOff>556</xdr:colOff>
      <xdr:row>505</xdr:row>
      <xdr:rowOff>26294</xdr:rowOff>
    </xdr:to>
    <xdr:pic>
      <xdr:nvPicPr>
        <xdr:cNvPr id="208" name="Imagen 207">
          <a:extLst>
            <a:ext uri="{FF2B5EF4-FFF2-40B4-BE49-F238E27FC236}">
              <a16:creationId xmlns:a16="http://schemas.microsoft.com/office/drawing/2014/main" id="{0CB87E3D-C21C-5747-B853-CF64DA7D25C5}"/>
            </a:ext>
          </a:extLst>
        </xdr:cNvPr>
        <xdr:cNvPicPr>
          <a:picLocks noChangeAspect="1"/>
        </xdr:cNvPicPr>
      </xdr:nvPicPr>
      <xdr:blipFill rotWithShape="1">
        <a:blip xmlns:r="http://schemas.openxmlformats.org/officeDocument/2006/relationships" r:embed="rId163" cstate="print"/>
        <a:srcRect l="3630" t="8001" r="1793" b="4963"/>
        <a:stretch/>
      </xdr:blipFill>
      <xdr:spPr>
        <a:xfrm>
          <a:off x="8626001" y="89261275"/>
          <a:ext cx="3464955" cy="1176319"/>
        </a:xfrm>
        <a:prstGeom prst="rect">
          <a:avLst/>
        </a:prstGeom>
      </xdr:spPr>
    </xdr:pic>
    <xdr:clientData/>
  </xdr:twoCellAnchor>
  <xdr:twoCellAnchor>
    <xdr:from>
      <xdr:col>0</xdr:col>
      <xdr:colOff>3242553</xdr:colOff>
      <xdr:row>490</xdr:row>
      <xdr:rowOff>148617</xdr:rowOff>
    </xdr:from>
    <xdr:to>
      <xdr:col>2</xdr:col>
      <xdr:colOff>1688830</xdr:colOff>
      <xdr:row>501</xdr:row>
      <xdr:rowOff>67553</xdr:rowOff>
    </xdr:to>
    <xdr:cxnSp macro="">
      <xdr:nvCxnSpPr>
        <xdr:cNvPr id="209" name="Conector recto de flecha 208">
          <a:extLst>
            <a:ext uri="{FF2B5EF4-FFF2-40B4-BE49-F238E27FC236}">
              <a16:creationId xmlns:a16="http://schemas.microsoft.com/office/drawing/2014/main" id="{059774E1-4D47-4D41-BA03-770F8112335E}"/>
            </a:ext>
          </a:extLst>
        </xdr:cNvPr>
        <xdr:cNvCxnSpPr/>
      </xdr:nvCxnSpPr>
      <xdr:spPr>
        <a:xfrm flipH="1" flipV="1">
          <a:off x="3242553" y="878929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6593191</xdr:colOff>
      <xdr:row>498</xdr:row>
      <xdr:rowOff>175637</xdr:rowOff>
    </xdr:from>
    <xdr:to>
      <xdr:col>5</xdr:col>
      <xdr:colOff>718523</xdr:colOff>
      <xdr:row>510</xdr:row>
      <xdr:rowOff>39179</xdr:rowOff>
    </xdr:to>
    <xdr:pic>
      <xdr:nvPicPr>
        <xdr:cNvPr id="210" name="Imagen 209">
          <a:extLst>
            <a:ext uri="{FF2B5EF4-FFF2-40B4-BE49-F238E27FC236}">
              <a16:creationId xmlns:a16="http://schemas.microsoft.com/office/drawing/2014/main" id="{6B66FA31-B3AC-FF46-9D65-FBFF07DE866E}"/>
            </a:ext>
          </a:extLst>
        </xdr:cNvPr>
        <xdr:cNvPicPr>
          <a:picLocks noChangeAspect="1"/>
        </xdr:cNvPicPr>
      </xdr:nvPicPr>
      <xdr:blipFill>
        <a:blip xmlns:r="http://schemas.openxmlformats.org/officeDocument/2006/relationships" r:embed="rId164" cstate="print"/>
        <a:stretch>
          <a:fillRect/>
        </a:stretch>
      </xdr:blipFill>
      <xdr:spPr>
        <a:xfrm>
          <a:off x="11152491" y="89342337"/>
          <a:ext cx="4196432" cy="1997142"/>
        </a:xfrm>
        <a:prstGeom prst="rect">
          <a:avLst/>
        </a:prstGeom>
      </xdr:spPr>
    </xdr:pic>
    <xdr:clientData/>
  </xdr:twoCellAnchor>
  <xdr:twoCellAnchor editAs="oneCell">
    <xdr:from>
      <xdr:col>0</xdr:col>
      <xdr:colOff>945744</xdr:colOff>
      <xdr:row>393</xdr:row>
      <xdr:rowOff>121596</xdr:rowOff>
    </xdr:from>
    <xdr:to>
      <xdr:col>0</xdr:col>
      <xdr:colOff>2567020</xdr:colOff>
      <xdr:row>401</xdr:row>
      <xdr:rowOff>27514</xdr:rowOff>
    </xdr:to>
    <xdr:pic>
      <xdr:nvPicPr>
        <xdr:cNvPr id="211" name="Imagen 210">
          <a:extLst>
            <a:ext uri="{FF2B5EF4-FFF2-40B4-BE49-F238E27FC236}">
              <a16:creationId xmlns:a16="http://schemas.microsoft.com/office/drawing/2014/main" id="{0903C022-9984-8E4A-8333-CE951DBFD05A}"/>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945744" y="70593896"/>
          <a:ext cx="1621276" cy="1328318"/>
        </a:xfrm>
        <a:prstGeom prst="rect">
          <a:avLst/>
        </a:prstGeom>
      </xdr:spPr>
    </xdr:pic>
    <xdr:clientData/>
  </xdr:twoCellAnchor>
  <xdr:oneCellAnchor>
    <xdr:from>
      <xdr:col>0</xdr:col>
      <xdr:colOff>751632</xdr:colOff>
      <xdr:row>744</xdr:row>
      <xdr:rowOff>51836</xdr:rowOff>
    </xdr:from>
    <xdr:ext cx="1980492" cy="1405108"/>
    <xdr:pic>
      <xdr:nvPicPr>
        <xdr:cNvPr id="212" name="Imagen 211">
          <a:extLst>
            <a:ext uri="{FF2B5EF4-FFF2-40B4-BE49-F238E27FC236}">
              <a16:creationId xmlns:a16="http://schemas.microsoft.com/office/drawing/2014/main" id="{CB6FB135-4689-1A4F-8A68-BDB76528CB29}"/>
            </a:ext>
          </a:extLst>
        </xdr:cNvPr>
        <xdr:cNvPicPr>
          <a:picLocks noChangeAspect="1"/>
        </xdr:cNvPicPr>
      </xdr:nvPicPr>
      <xdr:blipFill rotWithShape="1">
        <a:blip xmlns:r="http://schemas.openxmlformats.org/officeDocument/2006/relationships" r:embed="rId18" cstate="email">
          <a:extLst>
            <a:ext uri="{28A0092B-C50C-407E-A947-70E740481C1C}">
              <a14:useLocalDpi xmlns:a14="http://schemas.microsoft.com/office/drawing/2010/main"/>
            </a:ext>
          </a:extLst>
        </a:blip>
        <a:srcRect/>
        <a:stretch/>
      </xdr:blipFill>
      <xdr:spPr>
        <a:xfrm>
          <a:off x="751632" y="133135136"/>
          <a:ext cx="1980492" cy="1405108"/>
        </a:xfrm>
        <a:prstGeom prst="rect">
          <a:avLst/>
        </a:prstGeom>
      </xdr:spPr>
    </xdr:pic>
    <xdr:clientData/>
  </xdr:oneCellAnchor>
  <xdr:twoCellAnchor editAs="oneCell">
    <xdr:from>
      <xdr:col>0</xdr:col>
      <xdr:colOff>770106</xdr:colOff>
      <xdr:row>716</xdr:row>
      <xdr:rowOff>94576</xdr:rowOff>
    </xdr:from>
    <xdr:to>
      <xdr:col>0</xdr:col>
      <xdr:colOff>2431914</xdr:colOff>
      <xdr:row>724</xdr:row>
      <xdr:rowOff>118220</xdr:rowOff>
    </xdr:to>
    <xdr:pic>
      <xdr:nvPicPr>
        <xdr:cNvPr id="213" name="Picture 8">
          <a:extLst>
            <a:ext uri="{FF2B5EF4-FFF2-40B4-BE49-F238E27FC236}">
              <a16:creationId xmlns:a16="http://schemas.microsoft.com/office/drawing/2014/main" id="{81817BF8-A7C3-DF4E-AE28-835154DF0645}"/>
            </a:ext>
          </a:extLst>
        </xdr:cNvPr>
        <xdr:cNvPicPr>
          <a:picLocks noChangeAspect="1" noChangeArrowheads="1"/>
        </xdr:cNvPicPr>
      </xdr:nvPicPr>
      <xdr:blipFill>
        <a:blip xmlns:r="http://schemas.openxmlformats.org/officeDocument/2006/relationships" r:embed="rId165" cstate="print"/>
        <a:srcRect/>
        <a:stretch>
          <a:fillRect/>
        </a:stretch>
      </xdr:blipFill>
      <xdr:spPr bwMode="auto">
        <a:xfrm>
          <a:off x="770106" y="128199476"/>
          <a:ext cx="1661808" cy="1446044"/>
        </a:xfrm>
        <a:prstGeom prst="rect">
          <a:avLst/>
        </a:prstGeom>
        <a:noFill/>
      </xdr:spPr>
    </xdr:pic>
    <xdr:clientData/>
  </xdr:twoCellAnchor>
  <xdr:twoCellAnchor editAs="oneCell">
    <xdr:from>
      <xdr:col>0</xdr:col>
      <xdr:colOff>932234</xdr:colOff>
      <xdr:row>708</xdr:row>
      <xdr:rowOff>121596</xdr:rowOff>
    </xdr:from>
    <xdr:to>
      <xdr:col>0</xdr:col>
      <xdr:colOff>2242766</xdr:colOff>
      <xdr:row>716</xdr:row>
      <xdr:rowOff>54041</xdr:rowOff>
    </xdr:to>
    <xdr:pic>
      <xdr:nvPicPr>
        <xdr:cNvPr id="214" name="Picture 8">
          <a:extLst>
            <a:ext uri="{FF2B5EF4-FFF2-40B4-BE49-F238E27FC236}">
              <a16:creationId xmlns:a16="http://schemas.microsoft.com/office/drawing/2014/main" id="{D3F4BDB0-79D1-1D41-90CB-14F4D6C00316}"/>
            </a:ext>
          </a:extLst>
        </xdr:cNvPr>
        <xdr:cNvPicPr>
          <a:picLocks noChangeAspect="1" noChangeArrowheads="1"/>
        </xdr:cNvPicPr>
      </xdr:nvPicPr>
      <xdr:blipFill>
        <a:blip xmlns:r="http://schemas.openxmlformats.org/officeDocument/2006/relationships" r:embed="rId166" cstate="print"/>
        <a:srcRect/>
        <a:stretch>
          <a:fillRect/>
        </a:stretch>
      </xdr:blipFill>
      <xdr:spPr bwMode="auto">
        <a:xfrm>
          <a:off x="932234" y="126804096"/>
          <a:ext cx="1310532" cy="1354845"/>
        </a:xfrm>
        <a:prstGeom prst="rect">
          <a:avLst/>
        </a:prstGeom>
        <a:noFill/>
      </xdr:spPr>
    </xdr:pic>
    <xdr:clientData/>
  </xdr:twoCellAnchor>
  <xdr:twoCellAnchor editAs="oneCell">
    <xdr:from>
      <xdr:col>0</xdr:col>
      <xdr:colOff>824149</xdr:colOff>
      <xdr:row>734</xdr:row>
      <xdr:rowOff>40532</xdr:rowOff>
    </xdr:from>
    <xdr:to>
      <xdr:col>0</xdr:col>
      <xdr:colOff>2445425</xdr:colOff>
      <xdr:row>742</xdr:row>
      <xdr:rowOff>159425</xdr:rowOff>
    </xdr:to>
    <xdr:pic>
      <xdr:nvPicPr>
        <xdr:cNvPr id="215" name="Picture 10">
          <a:extLst>
            <a:ext uri="{FF2B5EF4-FFF2-40B4-BE49-F238E27FC236}">
              <a16:creationId xmlns:a16="http://schemas.microsoft.com/office/drawing/2014/main" id="{5CF4AECA-1AAE-F940-855A-E400EA703372}"/>
            </a:ext>
          </a:extLst>
        </xdr:cNvPr>
        <xdr:cNvPicPr>
          <a:picLocks noChangeAspect="1" noChangeArrowheads="1"/>
        </xdr:cNvPicPr>
      </xdr:nvPicPr>
      <xdr:blipFill>
        <a:blip xmlns:r="http://schemas.openxmlformats.org/officeDocument/2006/relationships" r:embed="rId167" cstate="print"/>
        <a:srcRect/>
        <a:stretch>
          <a:fillRect/>
        </a:stretch>
      </xdr:blipFill>
      <xdr:spPr bwMode="auto">
        <a:xfrm>
          <a:off x="824149" y="131345832"/>
          <a:ext cx="1621276" cy="1541293"/>
        </a:xfrm>
        <a:prstGeom prst="rect">
          <a:avLst/>
        </a:prstGeom>
        <a:noFill/>
      </xdr:spPr>
    </xdr:pic>
    <xdr:clientData/>
  </xdr:twoCellAnchor>
  <xdr:twoCellAnchor editAs="oneCell">
    <xdr:from>
      <xdr:col>0</xdr:col>
      <xdr:colOff>959254</xdr:colOff>
      <xdr:row>726</xdr:row>
      <xdr:rowOff>119703</xdr:rowOff>
    </xdr:from>
    <xdr:to>
      <xdr:col>0</xdr:col>
      <xdr:colOff>2323829</xdr:colOff>
      <xdr:row>734</xdr:row>
      <xdr:rowOff>1698</xdr:rowOff>
    </xdr:to>
    <xdr:pic>
      <xdr:nvPicPr>
        <xdr:cNvPr id="216" name="Picture 10">
          <a:extLst>
            <a:ext uri="{FF2B5EF4-FFF2-40B4-BE49-F238E27FC236}">
              <a16:creationId xmlns:a16="http://schemas.microsoft.com/office/drawing/2014/main" id="{6E107DE9-FFD5-424C-9A53-1B10E6769DC2}"/>
            </a:ext>
          </a:extLst>
        </xdr:cNvPr>
        <xdr:cNvPicPr>
          <a:picLocks noChangeAspect="1" noChangeArrowheads="1"/>
        </xdr:cNvPicPr>
      </xdr:nvPicPr>
      <xdr:blipFill>
        <a:blip xmlns:r="http://schemas.openxmlformats.org/officeDocument/2006/relationships" r:embed="rId168" cstate="print"/>
        <a:srcRect/>
        <a:stretch>
          <a:fillRect/>
        </a:stretch>
      </xdr:blipFill>
      <xdr:spPr bwMode="auto">
        <a:xfrm>
          <a:off x="959254" y="130002603"/>
          <a:ext cx="1364575" cy="1304395"/>
        </a:xfrm>
        <a:prstGeom prst="rect">
          <a:avLst/>
        </a:prstGeom>
        <a:noFill/>
      </xdr:spPr>
    </xdr:pic>
    <xdr:clientData/>
  </xdr:twoCellAnchor>
  <xdr:oneCellAnchor>
    <xdr:from>
      <xdr:col>0</xdr:col>
      <xdr:colOff>786946</xdr:colOff>
      <xdr:row>754</xdr:row>
      <xdr:rowOff>77380</xdr:rowOff>
    </xdr:from>
    <xdr:ext cx="1745753" cy="1503365"/>
    <xdr:pic>
      <xdr:nvPicPr>
        <xdr:cNvPr id="217" name="Imagen 216">
          <a:extLst>
            <a:ext uri="{FF2B5EF4-FFF2-40B4-BE49-F238E27FC236}">
              <a16:creationId xmlns:a16="http://schemas.microsoft.com/office/drawing/2014/main" id="{E918A9B3-4B88-2A41-B4AE-A5C9ECF13673}"/>
            </a:ext>
          </a:extLst>
        </xdr:cNvPr>
        <xdr:cNvPicPr>
          <a:picLocks noChangeAspect="1"/>
        </xdr:cNvPicPr>
      </xdr:nvPicPr>
      <xdr:blipFill rotWithShape="1">
        <a:blip xmlns:r="http://schemas.openxmlformats.org/officeDocument/2006/relationships" r:embed="rId53" cstate="email">
          <a:extLst>
            <a:ext uri="{28A0092B-C50C-407E-A947-70E740481C1C}">
              <a14:useLocalDpi xmlns:a14="http://schemas.microsoft.com/office/drawing/2010/main"/>
            </a:ext>
          </a:extLst>
        </a:blip>
        <a:srcRect/>
        <a:stretch/>
      </xdr:blipFill>
      <xdr:spPr>
        <a:xfrm>
          <a:off x="786946" y="134938680"/>
          <a:ext cx="1745753" cy="1503365"/>
        </a:xfrm>
        <a:prstGeom prst="rect">
          <a:avLst/>
        </a:prstGeom>
      </xdr:spPr>
    </xdr:pic>
    <xdr:clientData/>
  </xdr:oneCellAnchor>
  <xdr:oneCellAnchor>
    <xdr:from>
      <xdr:col>0</xdr:col>
      <xdr:colOff>816488</xdr:colOff>
      <xdr:row>850</xdr:row>
      <xdr:rowOff>8242</xdr:rowOff>
    </xdr:from>
    <xdr:ext cx="1927859" cy="218705"/>
    <xdr:pic>
      <xdr:nvPicPr>
        <xdr:cNvPr id="218" name="Imagen 217">
          <a:extLst>
            <a:ext uri="{FF2B5EF4-FFF2-40B4-BE49-F238E27FC236}">
              <a16:creationId xmlns:a16="http://schemas.microsoft.com/office/drawing/2014/main" id="{BF9DC52E-649A-274F-8173-2C521E0267EF}"/>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816488" y="151976442"/>
          <a:ext cx="1927859" cy="218705"/>
        </a:xfrm>
        <a:prstGeom prst="rect">
          <a:avLst/>
        </a:prstGeom>
      </xdr:spPr>
    </xdr:pic>
    <xdr:clientData/>
  </xdr:oneCellAnchor>
  <xdr:twoCellAnchor editAs="oneCell">
    <xdr:from>
      <xdr:col>0</xdr:col>
      <xdr:colOff>851170</xdr:colOff>
      <xdr:row>439</xdr:row>
      <xdr:rowOff>162127</xdr:rowOff>
    </xdr:from>
    <xdr:to>
      <xdr:col>0</xdr:col>
      <xdr:colOff>2323025</xdr:colOff>
      <xdr:row>447</xdr:row>
      <xdr:rowOff>162127</xdr:rowOff>
    </xdr:to>
    <xdr:pic>
      <xdr:nvPicPr>
        <xdr:cNvPr id="219" name="Picture 4">
          <a:extLst>
            <a:ext uri="{FF2B5EF4-FFF2-40B4-BE49-F238E27FC236}">
              <a16:creationId xmlns:a16="http://schemas.microsoft.com/office/drawing/2014/main" id="{9B0CC558-9219-2444-A259-B49AFF9560F4}"/>
            </a:ext>
          </a:extLst>
        </xdr:cNvPr>
        <xdr:cNvPicPr>
          <a:picLocks noChangeAspect="1" noChangeArrowheads="1"/>
        </xdr:cNvPicPr>
      </xdr:nvPicPr>
      <xdr:blipFill>
        <a:blip xmlns:r="http://schemas.openxmlformats.org/officeDocument/2006/relationships" r:embed="rId169" cstate="print"/>
        <a:srcRect/>
        <a:stretch>
          <a:fillRect/>
        </a:stretch>
      </xdr:blipFill>
      <xdr:spPr bwMode="auto">
        <a:xfrm>
          <a:off x="851170" y="78838627"/>
          <a:ext cx="1471855" cy="1422400"/>
        </a:xfrm>
        <a:prstGeom prst="rect">
          <a:avLst/>
        </a:prstGeom>
        <a:noFill/>
      </xdr:spPr>
    </xdr:pic>
    <xdr:clientData/>
  </xdr:twoCellAnchor>
  <xdr:twoCellAnchor editAs="oneCell">
    <xdr:from>
      <xdr:col>0</xdr:col>
      <xdr:colOff>1080851</xdr:colOff>
      <xdr:row>457</xdr:row>
      <xdr:rowOff>148618</xdr:rowOff>
    </xdr:from>
    <xdr:to>
      <xdr:col>0</xdr:col>
      <xdr:colOff>2499468</xdr:colOff>
      <xdr:row>465</xdr:row>
      <xdr:rowOff>129939</xdr:rowOff>
    </xdr:to>
    <xdr:pic>
      <xdr:nvPicPr>
        <xdr:cNvPr id="220" name="Picture 6">
          <a:extLst>
            <a:ext uri="{FF2B5EF4-FFF2-40B4-BE49-F238E27FC236}">
              <a16:creationId xmlns:a16="http://schemas.microsoft.com/office/drawing/2014/main" id="{AEE12A1E-CE9E-9F48-AE37-F8B973D44956}"/>
            </a:ext>
          </a:extLst>
        </xdr:cNvPr>
        <xdr:cNvPicPr>
          <a:picLocks noChangeAspect="1" noChangeArrowheads="1"/>
        </xdr:cNvPicPr>
      </xdr:nvPicPr>
      <xdr:blipFill>
        <a:blip xmlns:r="http://schemas.openxmlformats.org/officeDocument/2006/relationships" r:embed="rId170" cstate="print"/>
        <a:srcRect/>
        <a:stretch>
          <a:fillRect/>
        </a:stretch>
      </xdr:blipFill>
      <xdr:spPr bwMode="auto">
        <a:xfrm>
          <a:off x="1080851" y="82025518"/>
          <a:ext cx="1418617" cy="1403721"/>
        </a:xfrm>
        <a:prstGeom prst="rect">
          <a:avLst/>
        </a:prstGeom>
        <a:noFill/>
      </xdr:spPr>
    </xdr:pic>
    <xdr:clientData/>
  </xdr:twoCellAnchor>
  <xdr:twoCellAnchor editAs="oneCell">
    <xdr:from>
      <xdr:col>0</xdr:col>
      <xdr:colOff>1013296</xdr:colOff>
      <xdr:row>475</xdr:row>
      <xdr:rowOff>162128</xdr:rowOff>
    </xdr:from>
    <xdr:to>
      <xdr:col>0</xdr:col>
      <xdr:colOff>2584493</xdr:colOff>
      <xdr:row>483</xdr:row>
      <xdr:rowOff>121597</xdr:rowOff>
    </xdr:to>
    <xdr:pic>
      <xdr:nvPicPr>
        <xdr:cNvPr id="221" name="Picture 2">
          <a:extLst>
            <a:ext uri="{FF2B5EF4-FFF2-40B4-BE49-F238E27FC236}">
              <a16:creationId xmlns:a16="http://schemas.microsoft.com/office/drawing/2014/main" id="{A56C60D2-848B-5C46-88BF-08DB77CCAEA2}"/>
            </a:ext>
          </a:extLst>
        </xdr:cNvPr>
        <xdr:cNvPicPr>
          <a:picLocks noChangeAspect="1" noChangeArrowheads="1"/>
        </xdr:cNvPicPr>
      </xdr:nvPicPr>
      <xdr:blipFill>
        <a:blip xmlns:r="http://schemas.openxmlformats.org/officeDocument/2006/relationships" r:embed="rId171" cstate="print"/>
        <a:srcRect/>
        <a:stretch>
          <a:fillRect/>
        </a:stretch>
      </xdr:blipFill>
      <xdr:spPr bwMode="auto">
        <a:xfrm>
          <a:off x="1013296" y="85239428"/>
          <a:ext cx="1571197" cy="1381869"/>
        </a:xfrm>
        <a:prstGeom prst="rect">
          <a:avLst/>
        </a:prstGeom>
        <a:noFill/>
      </xdr:spPr>
    </xdr:pic>
    <xdr:clientData/>
  </xdr:twoCellAnchor>
  <xdr:twoCellAnchor>
    <xdr:from>
      <xdr:col>0</xdr:col>
      <xdr:colOff>396240</xdr:colOff>
      <xdr:row>839</xdr:row>
      <xdr:rowOff>67734</xdr:rowOff>
    </xdr:from>
    <xdr:to>
      <xdr:col>2</xdr:col>
      <xdr:colOff>931334</xdr:colOff>
      <xdr:row>847</xdr:row>
      <xdr:rowOff>101601</xdr:rowOff>
    </xdr:to>
    <xdr:sp macro="" textlink="">
      <xdr:nvSpPr>
        <xdr:cNvPr id="222" name="CuadroTexto 221">
          <a:extLst>
            <a:ext uri="{FF2B5EF4-FFF2-40B4-BE49-F238E27FC236}">
              <a16:creationId xmlns:a16="http://schemas.microsoft.com/office/drawing/2014/main" id="{B205E1A6-0A57-7345-8135-1B91961F666A}"/>
            </a:ext>
          </a:extLst>
        </xdr:cNvPr>
        <xdr:cNvSpPr txBox="1"/>
      </xdr:nvSpPr>
      <xdr:spPr>
        <a:xfrm>
          <a:off x="396240" y="150067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821</xdr:row>
      <xdr:rowOff>69355</xdr:rowOff>
    </xdr:from>
    <xdr:to>
      <xdr:col>3</xdr:col>
      <xdr:colOff>633829</xdr:colOff>
      <xdr:row>823</xdr:row>
      <xdr:rowOff>82055</xdr:rowOff>
    </xdr:to>
    <xdr:sp macro="" textlink="">
      <xdr:nvSpPr>
        <xdr:cNvPr id="223" name="CuadroTexto 222">
          <a:extLst>
            <a:ext uri="{FF2B5EF4-FFF2-40B4-BE49-F238E27FC236}">
              <a16:creationId xmlns:a16="http://schemas.microsoft.com/office/drawing/2014/main" id="{F912536B-1A9F-0E42-BAD7-84B848C923E9}"/>
            </a:ext>
          </a:extLst>
        </xdr:cNvPr>
        <xdr:cNvSpPr txBox="1"/>
      </xdr:nvSpPr>
      <xdr:spPr>
        <a:xfrm>
          <a:off x="3163201" y="146868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824</xdr:row>
      <xdr:rowOff>101580</xdr:rowOff>
    </xdr:from>
    <xdr:to>
      <xdr:col>2</xdr:col>
      <xdr:colOff>6404042</xdr:colOff>
      <xdr:row>833</xdr:row>
      <xdr:rowOff>152964</xdr:rowOff>
    </xdr:to>
    <xdr:sp macro="" textlink="">
      <xdr:nvSpPr>
        <xdr:cNvPr id="224" name="CuadroTexto 223">
          <a:extLst>
            <a:ext uri="{FF2B5EF4-FFF2-40B4-BE49-F238E27FC236}">
              <a16:creationId xmlns:a16="http://schemas.microsoft.com/office/drawing/2014/main" id="{4A1DF53C-C6D4-5148-9B92-0108CAABF6B2}"/>
            </a:ext>
          </a:extLst>
        </xdr:cNvPr>
        <xdr:cNvSpPr txBox="1"/>
      </xdr:nvSpPr>
      <xdr:spPr>
        <a:xfrm>
          <a:off x="6221107" y="147434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824</xdr:row>
      <xdr:rowOff>27021</xdr:rowOff>
    </xdr:from>
    <xdr:ext cx="3844322" cy="2630746"/>
    <xdr:pic>
      <xdr:nvPicPr>
        <xdr:cNvPr id="225" name="Imagen 224">
          <a:extLst>
            <a:ext uri="{FF2B5EF4-FFF2-40B4-BE49-F238E27FC236}">
              <a16:creationId xmlns:a16="http://schemas.microsoft.com/office/drawing/2014/main" id="{8F5B21B3-1477-114B-84F5-1E4A52CEEF0E}"/>
            </a:ext>
          </a:extLst>
        </xdr:cNvPr>
        <xdr:cNvPicPr>
          <a:picLocks noChangeAspect="1"/>
        </xdr:cNvPicPr>
      </xdr:nvPicPr>
      <xdr:blipFill>
        <a:blip xmlns:r="http://schemas.openxmlformats.org/officeDocument/2006/relationships" r:embed="rId161" cstate="print"/>
        <a:stretch>
          <a:fillRect/>
        </a:stretch>
      </xdr:blipFill>
      <xdr:spPr>
        <a:xfrm>
          <a:off x="905212" y="147359721"/>
          <a:ext cx="3844322" cy="2630746"/>
        </a:xfrm>
        <a:prstGeom prst="rect">
          <a:avLst/>
        </a:prstGeom>
      </xdr:spPr>
    </xdr:pic>
    <xdr:clientData/>
  </xdr:oneCellAnchor>
  <xdr:oneCellAnchor>
    <xdr:from>
      <xdr:col>3</xdr:col>
      <xdr:colOff>41276</xdr:colOff>
      <xdr:row>824</xdr:row>
      <xdr:rowOff>1755</xdr:rowOff>
    </xdr:from>
    <xdr:ext cx="3353926" cy="2097249"/>
    <xdr:pic>
      <xdr:nvPicPr>
        <xdr:cNvPr id="226" name="Imagen 225">
          <a:extLst>
            <a:ext uri="{FF2B5EF4-FFF2-40B4-BE49-F238E27FC236}">
              <a16:creationId xmlns:a16="http://schemas.microsoft.com/office/drawing/2014/main" id="{04864998-C8A1-E44A-93C5-AFAF3C219165}"/>
            </a:ext>
            <a:ext uri="{147F2762-F138-4A5C-976F-8EAC2B608ADB}">
              <a16:predDERef xmlns:a16="http://schemas.microsoft.com/office/drawing/2014/main" pred="{00000000-0008-0000-0000-0000E6000000}"/>
            </a:ext>
          </a:extLst>
        </xdr:cNvPr>
        <xdr:cNvPicPr>
          <a:picLocks noChangeAspect="1"/>
        </xdr:cNvPicPr>
      </xdr:nvPicPr>
      <xdr:blipFill>
        <a:blip xmlns:r="http://schemas.openxmlformats.org/officeDocument/2006/relationships" r:embed="rId162" cstate="print"/>
        <a:stretch>
          <a:fillRect/>
        </a:stretch>
      </xdr:blipFill>
      <xdr:spPr>
        <a:xfrm>
          <a:off x="12131676" y="147334455"/>
          <a:ext cx="3353926" cy="2097249"/>
        </a:xfrm>
        <a:prstGeom prst="rect">
          <a:avLst/>
        </a:prstGeom>
      </xdr:spPr>
    </xdr:pic>
    <xdr:clientData/>
  </xdr:oneCellAnchor>
  <xdr:oneCellAnchor>
    <xdr:from>
      <xdr:col>2</xdr:col>
      <xdr:colOff>1715850</xdr:colOff>
      <xdr:row>835</xdr:row>
      <xdr:rowOff>54043</xdr:rowOff>
    </xdr:from>
    <xdr:ext cx="2235200" cy="1323226"/>
    <xdr:pic>
      <xdr:nvPicPr>
        <xdr:cNvPr id="227" name="Imagen 226">
          <a:extLst>
            <a:ext uri="{FF2B5EF4-FFF2-40B4-BE49-F238E27FC236}">
              <a16:creationId xmlns:a16="http://schemas.microsoft.com/office/drawing/2014/main" id="{037240AF-3CE0-A340-A1E2-9D18084CE056}"/>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49342543"/>
          <a:ext cx="2235200" cy="1323226"/>
        </a:xfrm>
        <a:prstGeom prst="rect">
          <a:avLst/>
        </a:prstGeom>
      </xdr:spPr>
    </xdr:pic>
    <xdr:clientData/>
  </xdr:oneCellAnchor>
  <xdr:oneCellAnchor>
    <xdr:from>
      <xdr:col>2</xdr:col>
      <xdr:colOff>4066701</xdr:colOff>
      <xdr:row>835</xdr:row>
      <xdr:rowOff>94575</xdr:rowOff>
    </xdr:from>
    <xdr:ext cx="2538407" cy="1155114"/>
    <xdr:pic>
      <xdr:nvPicPr>
        <xdr:cNvPr id="228" name="Imagen 227">
          <a:extLst>
            <a:ext uri="{FF2B5EF4-FFF2-40B4-BE49-F238E27FC236}">
              <a16:creationId xmlns:a16="http://schemas.microsoft.com/office/drawing/2014/main" id="{88529AA3-9E04-9445-911E-E1B91AEF274D}"/>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49383075"/>
          <a:ext cx="2538407" cy="1155114"/>
        </a:xfrm>
        <a:prstGeom prst="rect">
          <a:avLst/>
        </a:prstGeom>
      </xdr:spPr>
    </xdr:pic>
    <xdr:clientData/>
  </xdr:oneCellAnchor>
  <xdr:twoCellAnchor>
    <xdr:from>
      <xdr:col>0</xdr:col>
      <xdr:colOff>3242553</xdr:colOff>
      <xdr:row>827</xdr:row>
      <xdr:rowOff>148617</xdr:rowOff>
    </xdr:from>
    <xdr:to>
      <xdr:col>2</xdr:col>
      <xdr:colOff>1688830</xdr:colOff>
      <xdr:row>838</xdr:row>
      <xdr:rowOff>67553</xdr:rowOff>
    </xdr:to>
    <xdr:cxnSp macro="">
      <xdr:nvCxnSpPr>
        <xdr:cNvPr id="229" name="Conector recto de flecha 228">
          <a:extLst>
            <a:ext uri="{FF2B5EF4-FFF2-40B4-BE49-F238E27FC236}">
              <a16:creationId xmlns:a16="http://schemas.microsoft.com/office/drawing/2014/main" id="{5F507FE9-8719-B44B-825F-D1BB52572AB0}"/>
            </a:ext>
          </a:extLst>
        </xdr:cNvPr>
        <xdr:cNvCxnSpPr/>
      </xdr:nvCxnSpPr>
      <xdr:spPr>
        <a:xfrm flipH="1" flipV="1">
          <a:off x="3242553" y="148014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6593191</xdr:colOff>
      <xdr:row>835</xdr:row>
      <xdr:rowOff>175637</xdr:rowOff>
    </xdr:from>
    <xdr:ext cx="4264292" cy="1960791"/>
    <xdr:pic>
      <xdr:nvPicPr>
        <xdr:cNvPr id="230" name="Imagen 229">
          <a:extLst>
            <a:ext uri="{FF2B5EF4-FFF2-40B4-BE49-F238E27FC236}">
              <a16:creationId xmlns:a16="http://schemas.microsoft.com/office/drawing/2014/main" id="{5FE81D8A-B4D6-A945-B1F7-92F8BBEE8C0B}"/>
            </a:ext>
          </a:extLst>
        </xdr:cNvPr>
        <xdr:cNvPicPr>
          <a:picLocks noChangeAspect="1"/>
        </xdr:cNvPicPr>
      </xdr:nvPicPr>
      <xdr:blipFill>
        <a:blip xmlns:r="http://schemas.openxmlformats.org/officeDocument/2006/relationships" r:embed="rId164" cstate="print"/>
        <a:stretch>
          <a:fillRect/>
        </a:stretch>
      </xdr:blipFill>
      <xdr:spPr>
        <a:xfrm>
          <a:off x="11152491" y="149464137"/>
          <a:ext cx="4264292" cy="1960791"/>
        </a:xfrm>
        <a:prstGeom prst="rect">
          <a:avLst/>
        </a:prstGeom>
      </xdr:spPr>
    </xdr:pic>
    <xdr:clientData/>
  </xdr:oneCellAnchor>
  <xdr:twoCellAnchor editAs="oneCell">
    <xdr:from>
      <xdr:col>0</xdr:col>
      <xdr:colOff>830352</xdr:colOff>
      <xdr:row>786</xdr:row>
      <xdr:rowOff>63519</xdr:rowOff>
    </xdr:from>
    <xdr:to>
      <xdr:col>0</xdr:col>
      <xdr:colOff>1957432</xdr:colOff>
      <xdr:row>794</xdr:row>
      <xdr:rowOff>106572</xdr:rowOff>
    </xdr:to>
    <xdr:pic>
      <xdr:nvPicPr>
        <xdr:cNvPr id="231" name="Picture 12">
          <a:extLst>
            <a:ext uri="{FF2B5EF4-FFF2-40B4-BE49-F238E27FC236}">
              <a16:creationId xmlns:a16="http://schemas.microsoft.com/office/drawing/2014/main" id="{55CC1E2F-B49C-384B-AD56-AFA801D500B1}"/>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30352" y="140639819"/>
          <a:ext cx="1127080" cy="1465453"/>
        </a:xfrm>
        <a:prstGeom prst="rect">
          <a:avLst/>
        </a:prstGeom>
        <a:noFill/>
      </xdr:spPr>
    </xdr:pic>
    <xdr:clientData/>
  </xdr:twoCellAnchor>
  <xdr:twoCellAnchor editAs="oneCell">
    <xdr:from>
      <xdr:col>0</xdr:col>
      <xdr:colOff>943761</xdr:colOff>
      <xdr:row>776</xdr:row>
      <xdr:rowOff>19914</xdr:rowOff>
    </xdr:from>
    <xdr:to>
      <xdr:col>0</xdr:col>
      <xdr:colOff>2353578</xdr:colOff>
      <xdr:row>784</xdr:row>
      <xdr:rowOff>59074</xdr:rowOff>
    </xdr:to>
    <xdr:pic>
      <xdr:nvPicPr>
        <xdr:cNvPr id="232" name="Picture 14">
          <a:extLst>
            <a:ext uri="{FF2B5EF4-FFF2-40B4-BE49-F238E27FC236}">
              <a16:creationId xmlns:a16="http://schemas.microsoft.com/office/drawing/2014/main" id="{CB5A147F-7CB0-6748-9B0D-AF7A3B7B6628}"/>
            </a:ext>
          </a:extLst>
        </xdr:cNvPr>
        <xdr:cNvPicPr>
          <a:picLocks noChangeAspect="1" noChangeArrowheads="1"/>
        </xdr:cNvPicPr>
      </xdr:nvPicPr>
      <xdr:blipFill>
        <a:blip xmlns:r="http://schemas.openxmlformats.org/officeDocument/2006/relationships" r:embed="rId174" cstate="print"/>
        <a:srcRect/>
        <a:stretch>
          <a:fillRect/>
        </a:stretch>
      </xdr:blipFill>
      <xdr:spPr bwMode="auto">
        <a:xfrm>
          <a:off x="943761" y="138818214"/>
          <a:ext cx="1409817" cy="1461560"/>
        </a:xfrm>
        <a:prstGeom prst="rect">
          <a:avLst/>
        </a:prstGeom>
        <a:noFill/>
      </xdr:spPr>
    </xdr:pic>
    <xdr:clientData/>
  </xdr:twoCellAnchor>
  <xdr:twoCellAnchor editAs="oneCell">
    <xdr:from>
      <xdr:col>0</xdr:col>
      <xdr:colOff>1113189</xdr:colOff>
      <xdr:row>804</xdr:row>
      <xdr:rowOff>76053</xdr:rowOff>
    </xdr:from>
    <xdr:to>
      <xdr:col>0</xdr:col>
      <xdr:colOff>2244619</xdr:colOff>
      <xdr:row>812</xdr:row>
      <xdr:rowOff>104862</xdr:rowOff>
    </xdr:to>
    <xdr:pic>
      <xdr:nvPicPr>
        <xdr:cNvPr id="233" name="Picture 16">
          <a:extLst>
            <a:ext uri="{FF2B5EF4-FFF2-40B4-BE49-F238E27FC236}">
              <a16:creationId xmlns:a16="http://schemas.microsoft.com/office/drawing/2014/main" id="{0C983080-331D-AE47-A6F2-E17BAA5B3F29}"/>
            </a:ext>
          </a:extLst>
        </xdr:cNvPr>
        <xdr:cNvPicPr>
          <a:picLocks noChangeAspect="1" noChangeArrowheads="1"/>
        </xdr:cNvPicPr>
      </xdr:nvPicPr>
      <xdr:blipFill>
        <a:blip xmlns:r="http://schemas.openxmlformats.org/officeDocument/2006/relationships" r:embed="rId175" cstate="print"/>
        <a:srcRect/>
        <a:stretch>
          <a:fillRect/>
        </a:stretch>
      </xdr:blipFill>
      <xdr:spPr bwMode="auto">
        <a:xfrm>
          <a:off x="1113189" y="143852753"/>
          <a:ext cx="1131430" cy="1451209"/>
        </a:xfrm>
        <a:prstGeom prst="rect">
          <a:avLst/>
        </a:prstGeom>
        <a:noFill/>
      </xdr:spPr>
    </xdr:pic>
    <xdr:clientData/>
  </xdr:twoCellAnchor>
  <xdr:twoCellAnchor editAs="oneCell">
    <xdr:from>
      <xdr:col>0</xdr:col>
      <xdr:colOff>1025320</xdr:colOff>
      <xdr:row>811</xdr:row>
      <xdr:rowOff>139817</xdr:rowOff>
    </xdr:from>
    <xdr:to>
      <xdr:col>0</xdr:col>
      <xdr:colOff>2225411</xdr:colOff>
      <xdr:row>820</xdr:row>
      <xdr:rowOff>80453</xdr:rowOff>
    </xdr:to>
    <xdr:pic>
      <xdr:nvPicPr>
        <xdr:cNvPr id="234" name="Picture 16">
          <a:extLst>
            <a:ext uri="{FF2B5EF4-FFF2-40B4-BE49-F238E27FC236}">
              <a16:creationId xmlns:a16="http://schemas.microsoft.com/office/drawing/2014/main" id="{4DA8B0EA-F1CB-E845-A71A-036AA6478A43}"/>
            </a:ext>
          </a:extLst>
        </xdr:cNvPr>
        <xdr:cNvPicPr>
          <a:picLocks noChangeAspect="1" noChangeArrowheads="1"/>
        </xdr:cNvPicPr>
      </xdr:nvPicPr>
      <xdr:blipFill>
        <a:blip xmlns:r="http://schemas.openxmlformats.org/officeDocument/2006/relationships" r:embed="rId176" cstate="print"/>
        <a:srcRect/>
        <a:stretch>
          <a:fillRect/>
        </a:stretch>
      </xdr:blipFill>
      <xdr:spPr bwMode="auto">
        <a:xfrm>
          <a:off x="1025320" y="145161117"/>
          <a:ext cx="1200091" cy="1540836"/>
        </a:xfrm>
        <a:prstGeom prst="rect">
          <a:avLst/>
        </a:prstGeom>
        <a:noFill/>
      </xdr:spPr>
    </xdr:pic>
    <xdr:clientData/>
  </xdr:twoCellAnchor>
  <xdr:twoCellAnchor editAs="oneCell">
    <xdr:from>
      <xdr:col>0</xdr:col>
      <xdr:colOff>850551</xdr:colOff>
      <xdr:row>794</xdr:row>
      <xdr:rowOff>104862</xdr:rowOff>
    </xdr:from>
    <xdr:to>
      <xdr:col>0</xdr:col>
      <xdr:colOff>1977631</xdr:colOff>
      <xdr:row>802</xdr:row>
      <xdr:rowOff>147917</xdr:rowOff>
    </xdr:to>
    <xdr:pic>
      <xdr:nvPicPr>
        <xdr:cNvPr id="235" name="Picture 12">
          <a:extLst>
            <a:ext uri="{FF2B5EF4-FFF2-40B4-BE49-F238E27FC236}">
              <a16:creationId xmlns:a16="http://schemas.microsoft.com/office/drawing/2014/main" id="{5D6F588E-8827-554E-9339-79B9359B29F2}"/>
            </a:ext>
          </a:extLst>
        </xdr:cNvPr>
        <xdr:cNvPicPr>
          <a:picLocks noChangeAspect="1" noChangeArrowheads="1"/>
        </xdr:cNvPicPr>
      </xdr:nvPicPr>
      <xdr:blipFill>
        <a:blip xmlns:r="http://schemas.openxmlformats.org/officeDocument/2006/relationships" r:embed="rId173" cstate="print"/>
        <a:srcRect/>
        <a:stretch>
          <a:fillRect/>
        </a:stretch>
      </xdr:blipFill>
      <xdr:spPr bwMode="auto">
        <a:xfrm>
          <a:off x="850551" y="142103562"/>
          <a:ext cx="1127080" cy="1465455"/>
        </a:xfrm>
        <a:prstGeom prst="rect">
          <a:avLst/>
        </a:prstGeom>
        <a:noFill/>
      </xdr:spPr>
    </xdr:pic>
    <xdr:clientData/>
  </xdr:twoCellAnchor>
  <xdr:twoCellAnchor editAs="oneCell">
    <xdr:from>
      <xdr:col>0</xdr:col>
      <xdr:colOff>875990</xdr:colOff>
      <xdr:row>768</xdr:row>
      <xdr:rowOff>23302</xdr:rowOff>
    </xdr:from>
    <xdr:to>
      <xdr:col>0</xdr:col>
      <xdr:colOff>2087401</xdr:colOff>
      <xdr:row>775</xdr:row>
      <xdr:rowOff>34954</xdr:rowOff>
    </xdr:to>
    <xdr:pic>
      <xdr:nvPicPr>
        <xdr:cNvPr id="236" name="Picture 14">
          <a:extLst>
            <a:ext uri="{FF2B5EF4-FFF2-40B4-BE49-F238E27FC236}">
              <a16:creationId xmlns:a16="http://schemas.microsoft.com/office/drawing/2014/main" id="{E6D68EAE-717D-F849-8F5C-96651BE1638F}"/>
            </a:ext>
          </a:extLst>
        </xdr:cNvPr>
        <xdr:cNvPicPr>
          <a:picLocks noChangeAspect="1" noChangeArrowheads="1"/>
        </xdr:cNvPicPr>
      </xdr:nvPicPr>
      <xdr:blipFill>
        <a:blip xmlns:r="http://schemas.openxmlformats.org/officeDocument/2006/relationships" r:embed="rId177" cstate="print"/>
        <a:srcRect/>
        <a:stretch>
          <a:fillRect/>
        </a:stretch>
      </xdr:blipFill>
      <xdr:spPr bwMode="auto">
        <a:xfrm>
          <a:off x="875990" y="137399202"/>
          <a:ext cx="1211411" cy="1256252"/>
        </a:xfrm>
        <a:prstGeom prst="rect">
          <a:avLst/>
        </a:prstGeom>
        <a:noFill/>
      </xdr:spPr>
    </xdr:pic>
    <xdr:clientData/>
  </xdr:twoCellAnchor>
  <xdr:twoCellAnchor>
    <xdr:from>
      <xdr:col>0</xdr:col>
      <xdr:colOff>396240</xdr:colOff>
      <xdr:row>1099</xdr:row>
      <xdr:rowOff>67734</xdr:rowOff>
    </xdr:from>
    <xdr:to>
      <xdr:col>2</xdr:col>
      <xdr:colOff>931334</xdr:colOff>
      <xdr:row>1107</xdr:row>
      <xdr:rowOff>101601</xdr:rowOff>
    </xdr:to>
    <xdr:sp macro="" textlink="">
      <xdr:nvSpPr>
        <xdr:cNvPr id="237" name="CuadroTexto 236">
          <a:extLst>
            <a:ext uri="{FF2B5EF4-FFF2-40B4-BE49-F238E27FC236}">
              <a16:creationId xmlns:a16="http://schemas.microsoft.com/office/drawing/2014/main" id="{37DB8FB0-8810-2F4A-BA2B-F0720940BBF4}"/>
            </a:ext>
          </a:extLst>
        </xdr:cNvPr>
        <xdr:cNvSpPr txBox="1"/>
      </xdr:nvSpPr>
      <xdr:spPr>
        <a:xfrm>
          <a:off x="396240" y="196422434"/>
          <a:ext cx="5094394" cy="145626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-Sistema</a:t>
          </a:r>
          <a:r>
            <a:rPr lang="es-ES_tradnl" sz="1100" baseline="0">
              <a:latin typeface="Century Gothic" charset="0"/>
              <a:ea typeface="Century Gothic" charset="0"/>
              <a:cs typeface="Century Gothic" charset="0"/>
            </a:rPr>
            <a:t> Combinado Me-Work </a:t>
          </a:r>
        </a:p>
        <a:p>
          <a:pPr algn="ctr"/>
          <a:r>
            <a:rPr lang="es-ES_tradnl" sz="1100" b="1" u="sng" baseline="0">
              <a:latin typeface="Century Gothic" charset="0"/>
              <a:ea typeface="Century Gothic" charset="0"/>
              <a:cs typeface="Century Gothic" charset="0"/>
            </a:rPr>
            <a:t>Medidas disponible ancho .60 cm a 1.60 mts</a:t>
          </a:r>
        </a:p>
        <a:p>
          <a:pPr algn="ctr"/>
          <a:r>
            <a:rPr lang="es-ES_tradnl" sz="1100" b="1" u="sng" baseline="0">
              <a:solidFill>
                <a:srgbClr val="CC0066"/>
              </a:solidFill>
              <a:latin typeface="Century Gothic" charset="0"/>
              <a:ea typeface="Century Gothic" charset="0"/>
              <a:cs typeface="Century Gothic" charset="0"/>
            </a:rPr>
            <a:t>Sistema para escritorios lleva 1 pata lateral y 1 pata lateral combinada.</a:t>
          </a:r>
        </a:p>
        <a:p>
          <a:pPr algn="ctr"/>
          <a:r>
            <a:rPr lang="es-ES_tradnl" sz="1100" b="1" u="sng" baseline="0">
              <a:solidFill>
                <a:srgbClr val="CC0066"/>
              </a:solidFill>
              <a:latin typeface="Century Gothic" charset="0"/>
              <a:ea typeface="Century Gothic" charset="0"/>
              <a:cs typeface="Century Gothic" charset="0"/>
            </a:rPr>
            <a:t>Sistema para Bench lleva pata lateral combinada + pata central combinada para formar los modulos.</a:t>
          </a:r>
        </a:p>
        <a:p>
          <a:pPr algn="ctr"/>
          <a:endParaRPr lang="es-ES_tradnl" sz="1100" b="1" u="sng">
            <a:solidFill>
              <a:srgbClr val="CC0066"/>
            </a:solidFill>
            <a:latin typeface="Century Gothic" charset="0"/>
            <a:ea typeface="Century Gothic" charset="0"/>
            <a:cs typeface="Century Gothic" charset="0"/>
          </a:endParaRPr>
        </a:p>
      </xdr:txBody>
    </xdr:sp>
    <xdr:clientData/>
  </xdr:twoCellAnchor>
  <xdr:twoCellAnchor>
    <xdr:from>
      <xdr:col>0</xdr:col>
      <xdr:colOff>3163201</xdr:colOff>
      <xdr:row>1081</xdr:row>
      <xdr:rowOff>69355</xdr:rowOff>
    </xdr:from>
    <xdr:to>
      <xdr:col>3</xdr:col>
      <xdr:colOff>633829</xdr:colOff>
      <xdr:row>1083</xdr:row>
      <xdr:rowOff>82055</xdr:rowOff>
    </xdr:to>
    <xdr:sp macro="" textlink="">
      <xdr:nvSpPr>
        <xdr:cNvPr id="238" name="CuadroTexto 237">
          <a:extLst>
            <a:ext uri="{FF2B5EF4-FFF2-40B4-BE49-F238E27FC236}">
              <a16:creationId xmlns:a16="http://schemas.microsoft.com/office/drawing/2014/main" id="{14D28D69-0684-BE4B-8C10-5798972A58EC}"/>
            </a:ext>
          </a:extLst>
        </xdr:cNvPr>
        <xdr:cNvSpPr txBox="1"/>
      </xdr:nvSpPr>
      <xdr:spPr>
        <a:xfrm>
          <a:off x="3163201" y="193223655"/>
          <a:ext cx="9561028" cy="368300"/>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SISTEMA</a:t>
          </a:r>
          <a:r>
            <a:rPr lang="es-ES_tradnl" sz="1800" baseline="0">
              <a:latin typeface="Century Gothic" charset="0"/>
              <a:ea typeface="Century Gothic" charset="0"/>
              <a:cs typeface="Century Gothic" charset="0"/>
            </a:rPr>
            <a:t> BASE COMBINADA PARA ESCRITORIOS O BENCH - WE-WORK  </a:t>
          </a:r>
          <a:endParaRPr lang="es-ES_tradnl" sz="1100"/>
        </a:p>
      </xdr:txBody>
    </xdr:sp>
    <xdr:clientData/>
  </xdr:twoCellAnchor>
  <xdr:twoCellAnchor>
    <xdr:from>
      <xdr:col>2</xdr:col>
      <xdr:colOff>1661807</xdr:colOff>
      <xdr:row>1084</xdr:row>
      <xdr:rowOff>101580</xdr:rowOff>
    </xdr:from>
    <xdr:to>
      <xdr:col>2</xdr:col>
      <xdr:colOff>6404042</xdr:colOff>
      <xdr:row>1093</xdr:row>
      <xdr:rowOff>152964</xdr:rowOff>
    </xdr:to>
    <xdr:sp macro="" textlink="">
      <xdr:nvSpPr>
        <xdr:cNvPr id="239" name="CuadroTexto 238">
          <a:extLst>
            <a:ext uri="{FF2B5EF4-FFF2-40B4-BE49-F238E27FC236}">
              <a16:creationId xmlns:a16="http://schemas.microsoft.com/office/drawing/2014/main" id="{F33906C7-0F16-8A4E-A678-AAC04943E3FA}"/>
            </a:ext>
          </a:extLst>
        </xdr:cNvPr>
        <xdr:cNvSpPr txBox="1"/>
      </xdr:nvSpPr>
      <xdr:spPr>
        <a:xfrm>
          <a:off x="6221107" y="193789280"/>
          <a:ext cx="4742235" cy="1651584"/>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100">
              <a:latin typeface="Century Gothic" charset="0"/>
              <a:ea typeface="Century Gothic" charset="0"/>
              <a:cs typeface="Century Gothic" charset="0"/>
            </a:rPr>
            <a:t>Recibe </a:t>
          </a:r>
          <a:r>
            <a:rPr lang="es-ES_tradnl" sz="1100" baseline="0">
              <a:latin typeface="Century Gothic" charset="0"/>
              <a:ea typeface="Century Gothic" charset="0"/>
              <a:cs typeface="Century Gothic" charset="0"/>
            </a:rPr>
            <a:t> Media </a:t>
          </a:r>
          <a:r>
            <a:rPr lang="es-ES_tradnl" sz="1100">
              <a:latin typeface="Century Gothic" charset="0"/>
              <a:ea typeface="Century Gothic" charset="0"/>
              <a:cs typeface="Century Gothic" charset="0"/>
            </a:rPr>
            <a:t>Charola Modelos </a:t>
          </a:r>
          <a:r>
            <a:rPr lang="es-ES_tradnl" sz="1100" baseline="0">
              <a:latin typeface="Century Gothic" charset="0"/>
              <a:ea typeface="Century Gothic" charset="0"/>
              <a:cs typeface="Century Gothic" charset="0"/>
            </a:rPr>
            <a:t>. MEHT-0100 a MEHT-0160 / CHFE-0100 a CHFE-0180</a:t>
          </a:r>
        </a:p>
        <a:p>
          <a:pPr algn="ctr"/>
          <a:r>
            <a:rPr lang="es-ES_tradnl" sz="1100" baseline="0">
              <a:latin typeface="Century Gothic" charset="0"/>
              <a:ea typeface="Century Gothic" charset="0"/>
              <a:cs typeface="Century Gothic" charset="0"/>
            </a:rPr>
            <a:t>*Para solucionar la electrificacion track-8 o track-5 + voz y datos del bench se debera elegir e incluir en costo cualquie casa nest para recibir las cajas MEST-0021, MEST-0022, MEST-0023. </a:t>
          </a:r>
          <a:r>
            <a:rPr lang="es-ES_tradnl" sz="1100" b="1" u="sng" baseline="0">
              <a:latin typeface="Century Gothic" charset="0"/>
              <a:ea typeface="Century Gothic" charset="0"/>
              <a:cs typeface="Century Gothic" charset="0"/>
            </a:rPr>
            <a:t>Nota: Puede ir de lado izquiero o derecho.</a:t>
          </a:r>
        </a:p>
      </xdr:txBody>
    </xdr:sp>
    <xdr:clientData/>
  </xdr:twoCellAnchor>
  <xdr:oneCellAnchor>
    <xdr:from>
      <xdr:col>0</xdr:col>
      <xdr:colOff>905212</xdr:colOff>
      <xdr:row>1084</xdr:row>
      <xdr:rowOff>27021</xdr:rowOff>
    </xdr:from>
    <xdr:ext cx="3844322" cy="2630746"/>
    <xdr:pic>
      <xdr:nvPicPr>
        <xdr:cNvPr id="240" name="Imagen 239">
          <a:extLst>
            <a:ext uri="{FF2B5EF4-FFF2-40B4-BE49-F238E27FC236}">
              <a16:creationId xmlns:a16="http://schemas.microsoft.com/office/drawing/2014/main" id="{79232623-F3A2-AA4D-9D71-1C7ED5737A88}"/>
            </a:ext>
          </a:extLst>
        </xdr:cNvPr>
        <xdr:cNvPicPr>
          <a:picLocks noChangeAspect="1"/>
        </xdr:cNvPicPr>
      </xdr:nvPicPr>
      <xdr:blipFill>
        <a:blip xmlns:r="http://schemas.openxmlformats.org/officeDocument/2006/relationships" r:embed="rId161" cstate="print"/>
        <a:stretch>
          <a:fillRect/>
        </a:stretch>
      </xdr:blipFill>
      <xdr:spPr>
        <a:xfrm>
          <a:off x="905212" y="193714721"/>
          <a:ext cx="3844322" cy="2630746"/>
        </a:xfrm>
        <a:prstGeom prst="rect">
          <a:avLst/>
        </a:prstGeom>
      </xdr:spPr>
    </xdr:pic>
    <xdr:clientData/>
  </xdr:oneCellAnchor>
  <xdr:oneCellAnchor>
    <xdr:from>
      <xdr:col>2</xdr:col>
      <xdr:colOff>6985001</xdr:colOff>
      <xdr:row>1083</xdr:row>
      <xdr:rowOff>135105</xdr:rowOff>
    </xdr:from>
    <xdr:ext cx="3353926" cy="2097249"/>
    <xdr:pic>
      <xdr:nvPicPr>
        <xdr:cNvPr id="241" name="Imagen 240">
          <a:extLst>
            <a:ext uri="{FF2B5EF4-FFF2-40B4-BE49-F238E27FC236}">
              <a16:creationId xmlns:a16="http://schemas.microsoft.com/office/drawing/2014/main" id="{75B79A5A-8572-474C-8801-A0AD92C3498F}"/>
            </a:ext>
          </a:extLst>
        </xdr:cNvPr>
        <xdr:cNvPicPr>
          <a:picLocks noChangeAspect="1"/>
        </xdr:cNvPicPr>
      </xdr:nvPicPr>
      <xdr:blipFill>
        <a:blip xmlns:r="http://schemas.openxmlformats.org/officeDocument/2006/relationships" r:embed="rId162" cstate="print"/>
        <a:stretch>
          <a:fillRect/>
        </a:stretch>
      </xdr:blipFill>
      <xdr:spPr>
        <a:xfrm>
          <a:off x="11544301" y="193645005"/>
          <a:ext cx="3353926" cy="2097249"/>
        </a:xfrm>
        <a:prstGeom prst="rect">
          <a:avLst/>
        </a:prstGeom>
      </xdr:spPr>
    </xdr:pic>
    <xdr:clientData/>
  </xdr:oneCellAnchor>
  <xdr:oneCellAnchor>
    <xdr:from>
      <xdr:col>2</xdr:col>
      <xdr:colOff>1715850</xdr:colOff>
      <xdr:row>1095</xdr:row>
      <xdr:rowOff>54043</xdr:rowOff>
    </xdr:from>
    <xdr:ext cx="2235200" cy="1323226"/>
    <xdr:pic>
      <xdr:nvPicPr>
        <xdr:cNvPr id="242" name="Imagen 241">
          <a:extLst>
            <a:ext uri="{FF2B5EF4-FFF2-40B4-BE49-F238E27FC236}">
              <a16:creationId xmlns:a16="http://schemas.microsoft.com/office/drawing/2014/main" id="{DCAE021A-188A-1148-A5BA-12C28A3FDDBD}"/>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6275150" y="195697543"/>
          <a:ext cx="2235200" cy="1323226"/>
        </a:xfrm>
        <a:prstGeom prst="rect">
          <a:avLst/>
        </a:prstGeom>
      </xdr:spPr>
    </xdr:pic>
    <xdr:clientData/>
  </xdr:oneCellAnchor>
  <xdr:oneCellAnchor>
    <xdr:from>
      <xdr:col>2</xdr:col>
      <xdr:colOff>4066701</xdr:colOff>
      <xdr:row>1095</xdr:row>
      <xdr:rowOff>94575</xdr:rowOff>
    </xdr:from>
    <xdr:ext cx="2538407" cy="1155114"/>
    <xdr:pic>
      <xdr:nvPicPr>
        <xdr:cNvPr id="243" name="Imagen 242">
          <a:extLst>
            <a:ext uri="{FF2B5EF4-FFF2-40B4-BE49-F238E27FC236}">
              <a16:creationId xmlns:a16="http://schemas.microsoft.com/office/drawing/2014/main" id="{A65D77F1-423C-284F-9B62-30048BA3A71B}"/>
            </a:ext>
          </a:extLst>
        </xdr:cNvPr>
        <xdr:cNvPicPr>
          <a:picLocks noChangeAspect="1"/>
        </xdr:cNvPicPr>
      </xdr:nvPicPr>
      <xdr:blipFill rotWithShape="1">
        <a:blip xmlns:r="http://schemas.openxmlformats.org/officeDocument/2006/relationships" r:embed="rId172" cstate="print"/>
        <a:srcRect l="3630" t="8001" r="1793" b="4963"/>
        <a:stretch/>
      </xdr:blipFill>
      <xdr:spPr>
        <a:xfrm>
          <a:off x="8626001" y="195738075"/>
          <a:ext cx="2538407" cy="1155114"/>
        </a:xfrm>
        <a:prstGeom prst="rect">
          <a:avLst/>
        </a:prstGeom>
      </xdr:spPr>
    </xdr:pic>
    <xdr:clientData/>
  </xdr:oneCellAnchor>
  <xdr:twoCellAnchor>
    <xdr:from>
      <xdr:col>0</xdr:col>
      <xdr:colOff>3242553</xdr:colOff>
      <xdr:row>1087</xdr:row>
      <xdr:rowOff>148617</xdr:rowOff>
    </xdr:from>
    <xdr:to>
      <xdr:col>2</xdr:col>
      <xdr:colOff>1688830</xdr:colOff>
      <xdr:row>1098</xdr:row>
      <xdr:rowOff>67553</xdr:rowOff>
    </xdr:to>
    <xdr:cxnSp macro="">
      <xdr:nvCxnSpPr>
        <xdr:cNvPr id="244" name="Conector recto de flecha 243">
          <a:extLst>
            <a:ext uri="{FF2B5EF4-FFF2-40B4-BE49-F238E27FC236}">
              <a16:creationId xmlns:a16="http://schemas.microsoft.com/office/drawing/2014/main" id="{3B368337-A574-8E4D-B2C5-BF3A491B9F0D}"/>
            </a:ext>
          </a:extLst>
        </xdr:cNvPr>
        <xdr:cNvCxnSpPr/>
      </xdr:nvCxnSpPr>
      <xdr:spPr>
        <a:xfrm flipH="1" flipV="1">
          <a:off x="3242553" y="194369717"/>
          <a:ext cx="3005577" cy="18747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830352</xdr:colOff>
      <xdr:row>1046</xdr:row>
      <xdr:rowOff>63519</xdr:rowOff>
    </xdr:from>
    <xdr:ext cx="1127080" cy="1441219"/>
    <xdr:pic>
      <xdr:nvPicPr>
        <xdr:cNvPr id="245" name="Picture 12">
          <a:extLst>
            <a:ext uri="{FF2B5EF4-FFF2-40B4-BE49-F238E27FC236}">
              <a16:creationId xmlns:a16="http://schemas.microsoft.com/office/drawing/2014/main" id="{F0C1F49A-4962-5E47-982A-9D01EB1714FE}"/>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30352" y="186994819"/>
          <a:ext cx="1127080" cy="1441219"/>
        </a:xfrm>
        <a:prstGeom prst="rect">
          <a:avLst/>
        </a:prstGeom>
        <a:noFill/>
      </xdr:spPr>
    </xdr:pic>
    <xdr:clientData/>
  </xdr:oneCellAnchor>
  <xdr:oneCellAnchor>
    <xdr:from>
      <xdr:col>0</xdr:col>
      <xdr:colOff>943761</xdr:colOff>
      <xdr:row>1036</xdr:row>
      <xdr:rowOff>19914</xdr:rowOff>
    </xdr:from>
    <xdr:ext cx="1409817" cy="1437324"/>
    <xdr:pic>
      <xdr:nvPicPr>
        <xdr:cNvPr id="246" name="Picture 14">
          <a:extLst>
            <a:ext uri="{FF2B5EF4-FFF2-40B4-BE49-F238E27FC236}">
              <a16:creationId xmlns:a16="http://schemas.microsoft.com/office/drawing/2014/main" id="{A7185107-756E-7949-8873-4CF5C573E505}"/>
            </a:ext>
          </a:extLst>
        </xdr:cNvPr>
        <xdr:cNvPicPr>
          <a:picLocks noChangeAspect="1" noChangeArrowheads="1"/>
        </xdr:cNvPicPr>
      </xdr:nvPicPr>
      <xdr:blipFill>
        <a:blip xmlns:r="http://schemas.openxmlformats.org/officeDocument/2006/relationships" r:embed="rId179" cstate="print"/>
        <a:srcRect/>
        <a:stretch>
          <a:fillRect/>
        </a:stretch>
      </xdr:blipFill>
      <xdr:spPr bwMode="auto">
        <a:xfrm>
          <a:off x="943761" y="185173214"/>
          <a:ext cx="1409817" cy="1437324"/>
        </a:xfrm>
        <a:prstGeom prst="rect">
          <a:avLst/>
        </a:prstGeom>
        <a:noFill/>
      </xdr:spPr>
    </xdr:pic>
    <xdr:clientData/>
  </xdr:oneCellAnchor>
  <xdr:oneCellAnchor>
    <xdr:from>
      <xdr:col>0</xdr:col>
      <xdr:colOff>1113189</xdr:colOff>
      <xdr:row>1064</xdr:row>
      <xdr:rowOff>76053</xdr:rowOff>
    </xdr:from>
    <xdr:ext cx="1131430" cy="1426975"/>
    <xdr:pic>
      <xdr:nvPicPr>
        <xdr:cNvPr id="247" name="Picture 16">
          <a:extLst>
            <a:ext uri="{FF2B5EF4-FFF2-40B4-BE49-F238E27FC236}">
              <a16:creationId xmlns:a16="http://schemas.microsoft.com/office/drawing/2014/main" id="{3C469AD9-BC41-3C43-BCB9-0A57BD3F13A6}"/>
            </a:ext>
          </a:extLst>
        </xdr:cNvPr>
        <xdr:cNvPicPr>
          <a:picLocks noChangeAspect="1" noChangeArrowheads="1"/>
        </xdr:cNvPicPr>
      </xdr:nvPicPr>
      <xdr:blipFill>
        <a:blip xmlns:r="http://schemas.openxmlformats.org/officeDocument/2006/relationships" r:embed="rId180" cstate="print"/>
        <a:srcRect/>
        <a:stretch>
          <a:fillRect/>
        </a:stretch>
      </xdr:blipFill>
      <xdr:spPr bwMode="auto">
        <a:xfrm>
          <a:off x="1113189" y="190207753"/>
          <a:ext cx="1131430" cy="1426975"/>
        </a:xfrm>
        <a:prstGeom prst="rect">
          <a:avLst/>
        </a:prstGeom>
        <a:noFill/>
      </xdr:spPr>
    </xdr:pic>
    <xdr:clientData/>
  </xdr:oneCellAnchor>
  <xdr:oneCellAnchor>
    <xdr:from>
      <xdr:col>0</xdr:col>
      <xdr:colOff>1025320</xdr:colOff>
      <xdr:row>1071</xdr:row>
      <xdr:rowOff>139817</xdr:rowOff>
    </xdr:from>
    <xdr:ext cx="1200091" cy="1513571"/>
    <xdr:pic>
      <xdr:nvPicPr>
        <xdr:cNvPr id="248" name="Picture 16">
          <a:extLst>
            <a:ext uri="{FF2B5EF4-FFF2-40B4-BE49-F238E27FC236}">
              <a16:creationId xmlns:a16="http://schemas.microsoft.com/office/drawing/2014/main" id="{300262D8-C362-D54D-B91D-FFB2445F98C1}"/>
            </a:ext>
          </a:extLst>
        </xdr:cNvPr>
        <xdr:cNvPicPr>
          <a:picLocks noChangeAspect="1" noChangeArrowheads="1"/>
        </xdr:cNvPicPr>
      </xdr:nvPicPr>
      <xdr:blipFill>
        <a:blip xmlns:r="http://schemas.openxmlformats.org/officeDocument/2006/relationships" r:embed="rId181" cstate="print"/>
        <a:srcRect/>
        <a:stretch>
          <a:fillRect/>
        </a:stretch>
      </xdr:blipFill>
      <xdr:spPr bwMode="auto">
        <a:xfrm>
          <a:off x="1025320" y="191516117"/>
          <a:ext cx="1200091" cy="1513571"/>
        </a:xfrm>
        <a:prstGeom prst="rect">
          <a:avLst/>
        </a:prstGeom>
        <a:noFill/>
      </xdr:spPr>
    </xdr:pic>
    <xdr:clientData/>
  </xdr:oneCellAnchor>
  <xdr:oneCellAnchor>
    <xdr:from>
      <xdr:col>0</xdr:col>
      <xdr:colOff>850551</xdr:colOff>
      <xdr:row>1054</xdr:row>
      <xdr:rowOff>104862</xdr:rowOff>
    </xdr:from>
    <xdr:ext cx="1127080" cy="1441219"/>
    <xdr:pic>
      <xdr:nvPicPr>
        <xdr:cNvPr id="249" name="Picture 12">
          <a:extLst>
            <a:ext uri="{FF2B5EF4-FFF2-40B4-BE49-F238E27FC236}">
              <a16:creationId xmlns:a16="http://schemas.microsoft.com/office/drawing/2014/main" id="{4BAA3DA4-BF90-7B46-824A-159B95F46444}"/>
            </a:ext>
          </a:extLst>
        </xdr:cNvPr>
        <xdr:cNvPicPr>
          <a:picLocks noChangeAspect="1" noChangeArrowheads="1"/>
        </xdr:cNvPicPr>
      </xdr:nvPicPr>
      <xdr:blipFill>
        <a:blip xmlns:r="http://schemas.openxmlformats.org/officeDocument/2006/relationships" r:embed="rId178" cstate="print"/>
        <a:srcRect/>
        <a:stretch>
          <a:fillRect/>
        </a:stretch>
      </xdr:blipFill>
      <xdr:spPr bwMode="auto">
        <a:xfrm>
          <a:off x="850551" y="188458562"/>
          <a:ext cx="1127080" cy="1441219"/>
        </a:xfrm>
        <a:prstGeom prst="rect">
          <a:avLst/>
        </a:prstGeom>
        <a:noFill/>
      </xdr:spPr>
    </xdr:pic>
    <xdr:clientData/>
  </xdr:oneCellAnchor>
  <xdr:oneCellAnchor>
    <xdr:from>
      <xdr:col>0</xdr:col>
      <xdr:colOff>875990</xdr:colOff>
      <xdr:row>1028</xdr:row>
      <xdr:rowOff>23302</xdr:rowOff>
    </xdr:from>
    <xdr:ext cx="1211411" cy="1235046"/>
    <xdr:pic>
      <xdr:nvPicPr>
        <xdr:cNvPr id="250" name="Picture 14">
          <a:extLst>
            <a:ext uri="{FF2B5EF4-FFF2-40B4-BE49-F238E27FC236}">
              <a16:creationId xmlns:a16="http://schemas.microsoft.com/office/drawing/2014/main" id="{91042406-E9E7-F34D-83A7-F20F7E4BCEA8}"/>
            </a:ext>
          </a:extLst>
        </xdr:cNvPr>
        <xdr:cNvPicPr>
          <a:picLocks noChangeAspect="1" noChangeArrowheads="1"/>
        </xdr:cNvPicPr>
      </xdr:nvPicPr>
      <xdr:blipFill>
        <a:blip xmlns:r="http://schemas.openxmlformats.org/officeDocument/2006/relationships" r:embed="rId182" cstate="print"/>
        <a:srcRect/>
        <a:stretch>
          <a:fillRect/>
        </a:stretch>
      </xdr:blipFill>
      <xdr:spPr bwMode="auto">
        <a:xfrm>
          <a:off x="875990" y="183754202"/>
          <a:ext cx="1211411" cy="1235046"/>
        </a:xfrm>
        <a:prstGeom prst="rect">
          <a:avLst/>
        </a:prstGeom>
        <a:noFill/>
      </xdr:spPr>
    </xdr:pic>
    <xdr:clientData/>
  </xdr:oneCellAnchor>
  <xdr:twoCellAnchor editAs="oneCell">
    <xdr:from>
      <xdr:col>0</xdr:col>
      <xdr:colOff>1363212</xdr:colOff>
      <xdr:row>1886</xdr:row>
      <xdr:rowOff>46604</xdr:rowOff>
    </xdr:from>
    <xdr:to>
      <xdr:col>0</xdr:col>
      <xdr:colOff>2256798</xdr:colOff>
      <xdr:row>1894</xdr:row>
      <xdr:rowOff>69910</xdr:rowOff>
    </xdr:to>
    <xdr:pic>
      <xdr:nvPicPr>
        <xdr:cNvPr id="251" name="Imagen 250">
          <a:extLst>
            <a:ext uri="{FF2B5EF4-FFF2-40B4-BE49-F238E27FC236}">
              <a16:creationId xmlns:a16="http://schemas.microsoft.com/office/drawing/2014/main" id="{A09FA15E-271D-4545-BCDC-04DD094393A0}"/>
            </a:ext>
          </a:extLst>
        </xdr:cNvPr>
        <xdr:cNvPicPr>
          <a:picLocks noChangeAspect="1"/>
        </xdr:cNvPicPr>
      </xdr:nvPicPr>
      <xdr:blipFill>
        <a:blip xmlns:r="http://schemas.openxmlformats.org/officeDocument/2006/relationships" r:embed="rId183" cstate="print"/>
        <a:stretch>
          <a:fillRect/>
        </a:stretch>
      </xdr:blipFill>
      <xdr:spPr>
        <a:xfrm>
          <a:off x="1363212" y="337053804"/>
          <a:ext cx="893586" cy="1445706"/>
        </a:xfrm>
        <a:prstGeom prst="rect">
          <a:avLst/>
        </a:prstGeom>
      </xdr:spPr>
    </xdr:pic>
    <xdr:clientData/>
  </xdr:twoCellAnchor>
  <xdr:twoCellAnchor editAs="oneCell">
    <xdr:from>
      <xdr:col>2</xdr:col>
      <xdr:colOff>3154231</xdr:colOff>
      <xdr:row>1330</xdr:row>
      <xdr:rowOff>153620</xdr:rowOff>
    </xdr:from>
    <xdr:to>
      <xdr:col>2</xdr:col>
      <xdr:colOff>4235068</xdr:colOff>
      <xdr:row>1334</xdr:row>
      <xdr:rowOff>86764</xdr:rowOff>
    </xdr:to>
    <xdr:pic>
      <xdr:nvPicPr>
        <xdr:cNvPr id="252" name="Imagen 251">
          <a:extLst>
            <a:ext uri="{FF2B5EF4-FFF2-40B4-BE49-F238E27FC236}">
              <a16:creationId xmlns:a16="http://schemas.microsoft.com/office/drawing/2014/main" id="{71145B49-0C06-0F4F-BB09-E3508BC01DCA}"/>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713531" y="237872220"/>
          <a:ext cx="1080837" cy="644344"/>
        </a:xfrm>
        <a:prstGeom prst="rect">
          <a:avLst/>
        </a:prstGeom>
      </xdr:spPr>
    </xdr:pic>
    <xdr:clientData/>
  </xdr:twoCellAnchor>
  <xdr:oneCellAnchor>
    <xdr:from>
      <xdr:col>0</xdr:col>
      <xdr:colOff>711200</xdr:colOff>
      <xdr:row>513</xdr:row>
      <xdr:rowOff>63500</xdr:rowOff>
    </xdr:from>
    <xdr:ext cx="1927859" cy="217841"/>
    <xdr:pic>
      <xdr:nvPicPr>
        <xdr:cNvPr id="253" name="Imagen 252">
          <a:extLst>
            <a:ext uri="{FF2B5EF4-FFF2-40B4-BE49-F238E27FC236}">
              <a16:creationId xmlns:a16="http://schemas.microsoft.com/office/drawing/2014/main" id="{9E71C9B0-5E9B-4A4C-9A4F-AF571EB42A63}"/>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711200" y="91909900"/>
          <a:ext cx="1927859" cy="217841"/>
        </a:xfrm>
        <a:prstGeom prst="rect">
          <a:avLst/>
        </a:prstGeom>
      </xdr:spPr>
    </xdr:pic>
    <xdr:clientData/>
  </xdr:oneCellAnchor>
  <xdr:twoCellAnchor editAs="oneCell">
    <xdr:from>
      <xdr:col>2</xdr:col>
      <xdr:colOff>3257826</xdr:colOff>
      <xdr:row>1338</xdr:row>
      <xdr:rowOff>69022</xdr:rowOff>
    </xdr:from>
    <xdr:to>
      <xdr:col>2</xdr:col>
      <xdr:colOff>4338663</xdr:colOff>
      <xdr:row>1342</xdr:row>
      <xdr:rowOff>2168</xdr:rowOff>
    </xdr:to>
    <xdr:pic>
      <xdr:nvPicPr>
        <xdr:cNvPr id="254" name="Imagen 253">
          <a:extLst>
            <a:ext uri="{FF2B5EF4-FFF2-40B4-BE49-F238E27FC236}">
              <a16:creationId xmlns:a16="http://schemas.microsoft.com/office/drawing/2014/main" id="{57AFC4D8-521A-E641-9617-B7B50EEC3493}"/>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7817126" y="239210022"/>
          <a:ext cx="1080837" cy="644346"/>
        </a:xfrm>
        <a:prstGeom prst="rect">
          <a:avLst/>
        </a:prstGeom>
      </xdr:spPr>
    </xdr:pic>
    <xdr:clientData/>
  </xdr:twoCellAnchor>
  <xdr:twoCellAnchor editAs="oneCell">
    <xdr:from>
      <xdr:col>0</xdr:col>
      <xdr:colOff>1022902</xdr:colOff>
      <xdr:row>1328</xdr:row>
      <xdr:rowOff>55217</xdr:rowOff>
    </xdr:from>
    <xdr:to>
      <xdr:col>0</xdr:col>
      <xdr:colOff>2128090</xdr:colOff>
      <xdr:row>1331</xdr:row>
      <xdr:rowOff>160234</xdr:rowOff>
    </xdr:to>
    <xdr:pic>
      <xdr:nvPicPr>
        <xdr:cNvPr id="255" name="Imagen 254">
          <a:extLst>
            <a:ext uri="{FF2B5EF4-FFF2-40B4-BE49-F238E27FC236}">
              <a16:creationId xmlns:a16="http://schemas.microsoft.com/office/drawing/2014/main" id="{18FCF6A2-4238-4B42-A10F-3DD34B30FCBF}"/>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tretch>
          <a:fillRect/>
        </a:stretch>
      </xdr:blipFill>
      <xdr:spPr>
        <a:xfrm>
          <a:off x="1022902" y="237418217"/>
          <a:ext cx="1105188" cy="638417"/>
        </a:xfrm>
        <a:prstGeom prst="rect">
          <a:avLst/>
        </a:prstGeom>
      </xdr:spPr>
    </xdr:pic>
    <xdr:clientData/>
  </xdr:twoCellAnchor>
  <xdr:twoCellAnchor editAs="oneCell">
    <xdr:from>
      <xdr:col>0</xdr:col>
      <xdr:colOff>924891</xdr:colOff>
      <xdr:row>1334</xdr:row>
      <xdr:rowOff>159578</xdr:rowOff>
    </xdr:from>
    <xdr:to>
      <xdr:col>0</xdr:col>
      <xdr:colOff>2367304</xdr:colOff>
      <xdr:row>1339</xdr:row>
      <xdr:rowOff>58088</xdr:rowOff>
    </xdr:to>
    <xdr:pic>
      <xdr:nvPicPr>
        <xdr:cNvPr id="256" name="Imagen 255">
          <a:extLst>
            <a:ext uri="{FF2B5EF4-FFF2-40B4-BE49-F238E27FC236}">
              <a16:creationId xmlns:a16="http://schemas.microsoft.com/office/drawing/2014/main" id="{BAC47ADD-6D13-9847-9DCB-EC2ACFA98E18}"/>
            </a:ext>
          </a:extLst>
        </xdr:cNvPr>
        <xdr:cNvPicPr>
          <a:picLocks noChangeAspect="1"/>
        </xdr:cNvPicPr>
      </xdr:nvPicPr>
      <xdr:blipFill>
        <a:blip xmlns:r="http://schemas.openxmlformats.org/officeDocument/2006/relationships" r:embed="rId185" cstate="email">
          <a:extLst>
            <a:ext uri="{28A0092B-C50C-407E-A947-70E740481C1C}">
              <a14:useLocalDpi xmlns:a14="http://schemas.microsoft.com/office/drawing/2010/main"/>
            </a:ext>
          </a:extLst>
        </a:blip>
        <a:stretch>
          <a:fillRect/>
        </a:stretch>
      </xdr:blipFill>
      <xdr:spPr>
        <a:xfrm>
          <a:off x="924891" y="238589378"/>
          <a:ext cx="1442413" cy="787510"/>
        </a:xfrm>
        <a:prstGeom prst="rect">
          <a:avLst/>
        </a:prstGeom>
      </xdr:spPr>
    </xdr:pic>
    <xdr:clientData/>
  </xdr:twoCellAnchor>
  <xdr:twoCellAnchor editAs="oneCell">
    <xdr:from>
      <xdr:col>0</xdr:col>
      <xdr:colOff>82826</xdr:colOff>
      <xdr:row>1195</xdr:row>
      <xdr:rowOff>165653</xdr:rowOff>
    </xdr:from>
    <xdr:to>
      <xdr:col>1</xdr:col>
      <xdr:colOff>4279</xdr:colOff>
      <xdr:row>1201</xdr:row>
      <xdr:rowOff>79513</xdr:rowOff>
    </xdr:to>
    <xdr:pic>
      <xdr:nvPicPr>
        <xdr:cNvPr id="257" name="Imagen 256">
          <a:extLst>
            <a:ext uri="{FF2B5EF4-FFF2-40B4-BE49-F238E27FC236}">
              <a16:creationId xmlns:a16="http://schemas.microsoft.com/office/drawing/2014/main" id="{53F8FB2C-584F-4C44-B1A5-557AF605B77E}"/>
            </a:ext>
          </a:extLst>
        </xdr:cNvPr>
        <xdr:cNvPicPr>
          <a:picLocks noChangeAspect="1"/>
        </xdr:cNvPicPr>
      </xdr:nvPicPr>
      <xdr:blipFill>
        <a:blip xmlns:r="http://schemas.openxmlformats.org/officeDocument/2006/relationships" r:embed="rId186" cstate="print"/>
        <a:stretch>
          <a:fillRect/>
        </a:stretch>
      </xdr:blipFill>
      <xdr:spPr>
        <a:xfrm>
          <a:off x="82826" y="213678053"/>
          <a:ext cx="3159953" cy="980660"/>
        </a:xfrm>
        <a:prstGeom prst="rect">
          <a:avLst/>
        </a:prstGeom>
      </xdr:spPr>
    </xdr:pic>
    <xdr:clientData/>
  </xdr:twoCellAnchor>
  <xdr:twoCellAnchor>
    <xdr:from>
      <xdr:col>0</xdr:col>
      <xdr:colOff>3230217</xdr:colOff>
      <xdr:row>1203</xdr:row>
      <xdr:rowOff>124238</xdr:rowOff>
    </xdr:from>
    <xdr:to>
      <xdr:col>3</xdr:col>
      <xdr:colOff>1218316</xdr:colOff>
      <xdr:row>1205</xdr:row>
      <xdr:rowOff>133625</xdr:rowOff>
    </xdr:to>
    <xdr:sp macro="" textlink="">
      <xdr:nvSpPr>
        <xdr:cNvPr id="258" name="CuadroTexto 257">
          <a:extLst>
            <a:ext uri="{FF2B5EF4-FFF2-40B4-BE49-F238E27FC236}">
              <a16:creationId xmlns:a16="http://schemas.microsoft.com/office/drawing/2014/main" id="{FA34B651-ED7B-294B-81E7-EF3FCBB53C27}"/>
            </a:ext>
          </a:extLst>
        </xdr:cNvPr>
        <xdr:cNvSpPr txBox="1"/>
      </xdr:nvSpPr>
      <xdr:spPr>
        <a:xfrm>
          <a:off x="3230217" y="215059038"/>
          <a:ext cx="10078499" cy="364987"/>
        </a:xfrm>
        <a:prstGeom prst="rect">
          <a:avLst/>
        </a:prstGeom>
        <a:solidFill>
          <a:schemeClr val="lt1"/>
        </a:solidFill>
        <a:ln w="9525" cmpd="sng">
          <a:solidFill>
            <a:srgbClr val="CC006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_tradnl" sz="1800">
              <a:latin typeface="Century Gothic" charset="0"/>
              <a:ea typeface="Century Gothic" charset="0"/>
              <a:cs typeface="Century Gothic" charset="0"/>
            </a:rPr>
            <a:t>TIPO DE CHAROLAS SISTEMA</a:t>
          </a:r>
          <a:r>
            <a:rPr lang="es-ES_tradnl" sz="1800" baseline="0">
              <a:latin typeface="Century Gothic" charset="0"/>
              <a:ea typeface="Century Gothic" charset="0"/>
              <a:cs typeface="Century Gothic" charset="0"/>
            </a:rPr>
            <a:t> ELECTRIFCACION- CONVESIONAL</a:t>
          </a:r>
        </a:p>
        <a:p>
          <a:pPr algn="ctr"/>
          <a:endParaRPr lang="es-ES_tradnl" sz="1800">
            <a:latin typeface="Century Gothic" charset="0"/>
            <a:ea typeface="Century Gothic" charset="0"/>
            <a:cs typeface="Century Gothic" charset="0"/>
          </a:endParaRPr>
        </a:p>
        <a:p>
          <a:pPr algn="ctr"/>
          <a:endParaRPr lang="es-ES_tradnl" sz="1100"/>
        </a:p>
      </xdr:txBody>
    </xdr:sp>
    <xdr:clientData/>
  </xdr:twoCellAnchor>
  <xdr:twoCellAnchor editAs="oneCell">
    <xdr:from>
      <xdr:col>2</xdr:col>
      <xdr:colOff>2167466</xdr:colOff>
      <xdr:row>579</xdr:row>
      <xdr:rowOff>118533</xdr:rowOff>
    </xdr:from>
    <xdr:to>
      <xdr:col>2</xdr:col>
      <xdr:colOff>6188745</xdr:colOff>
      <xdr:row>594</xdr:row>
      <xdr:rowOff>152400</xdr:rowOff>
    </xdr:to>
    <xdr:pic>
      <xdr:nvPicPr>
        <xdr:cNvPr id="259" name="Imagen 258">
          <a:extLst>
            <a:ext uri="{FF2B5EF4-FFF2-40B4-BE49-F238E27FC236}">
              <a16:creationId xmlns:a16="http://schemas.microsoft.com/office/drawing/2014/main" id="{E14D7056-FF3D-3A41-A517-F714FE176D6B}"/>
            </a:ext>
          </a:extLst>
        </xdr:cNvPr>
        <xdr:cNvPicPr>
          <a:picLocks noChangeAspect="1"/>
        </xdr:cNvPicPr>
      </xdr:nvPicPr>
      <xdr:blipFill>
        <a:blip xmlns:r="http://schemas.openxmlformats.org/officeDocument/2006/relationships" r:embed="rId187"/>
        <a:stretch>
          <a:fillRect/>
        </a:stretch>
      </xdr:blipFill>
      <xdr:spPr>
        <a:xfrm>
          <a:off x="6726766" y="103737833"/>
          <a:ext cx="4021279" cy="2700867"/>
        </a:xfrm>
        <a:prstGeom prst="rect">
          <a:avLst/>
        </a:prstGeom>
      </xdr:spPr>
    </xdr:pic>
    <xdr:clientData/>
  </xdr:twoCellAnchor>
  <xdr:twoCellAnchor editAs="oneCell">
    <xdr:from>
      <xdr:col>0</xdr:col>
      <xdr:colOff>355055</xdr:colOff>
      <xdr:row>1166</xdr:row>
      <xdr:rowOff>81936</xdr:rowOff>
    </xdr:from>
    <xdr:to>
      <xdr:col>1</xdr:col>
      <xdr:colOff>1944</xdr:colOff>
      <xdr:row>1173</xdr:row>
      <xdr:rowOff>13656</xdr:rowOff>
    </xdr:to>
    <xdr:pic>
      <xdr:nvPicPr>
        <xdr:cNvPr id="260" name="Imagen 259">
          <a:extLst>
            <a:ext uri="{FF2B5EF4-FFF2-40B4-BE49-F238E27FC236}">
              <a16:creationId xmlns:a16="http://schemas.microsoft.com/office/drawing/2014/main" id="{78C3AA6B-2DEA-0C47-8E44-FC1132707A87}"/>
            </a:ext>
          </a:extLst>
        </xdr:cNvPr>
        <xdr:cNvPicPr>
          <a:picLocks noChangeAspect="1"/>
        </xdr:cNvPicPr>
      </xdr:nvPicPr>
      <xdr:blipFill rotWithShape="1">
        <a:blip xmlns:r="http://schemas.openxmlformats.org/officeDocument/2006/relationships" r:embed="rId140" cstate="print"/>
        <a:srcRect l="3630" t="8001" r="1793" b="4963"/>
        <a:stretch/>
      </xdr:blipFill>
      <xdr:spPr>
        <a:xfrm>
          <a:off x="355055" y="208425436"/>
          <a:ext cx="2885389" cy="1176320"/>
        </a:xfrm>
        <a:prstGeom prst="rect">
          <a:avLst/>
        </a:prstGeom>
      </xdr:spPr>
    </xdr:pic>
    <xdr:clientData/>
  </xdr:twoCellAnchor>
  <xdr:oneCellAnchor>
    <xdr:from>
      <xdr:col>0</xdr:col>
      <xdr:colOff>1295400</xdr:colOff>
      <xdr:row>1380</xdr:row>
      <xdr:rowOff>80334</xdr:rowOff>
    </xdr:from>
    <xdr:ext cx="965200" cy="925476"/>
    <xdr:pic>
      <xdr:nvPicPr>
        <xdr:cNvPr id="261" name="Imagen 260">
          <a:extLst>
            <a:ext uri="{FF2B5EF4-FFF2-40B4-BE49-F238E27FC236}">
              <a16:creationId xmlns:a16="http://schemas.microsoft.com/office/drawing/2014/main" id="{C712396F-8225-884C-9C4A-1B97E3581CA2}"/>
            </a:ext>
          </a:extLst>
        </xdr:cNvPr>
        <xdr:cNvPicPr>
          <a:picLocks noChangeAspect="1"/>
        </xdr:cNvPicPr>
      </xdr:nvPicPr>
      <xdr:blipFill rotWithShape="1">
        <a:blip xmlns:r="http://schemas.openxmlformats.org/officeDocument/2006/relationships" r:embed="rId188" cstate="email">
          <a:extLst>
            <a:ext uri="{BEBA8EAE-BF5A-486C-A8C5-ECC9F3942E4B}">
              <a14:imgProps xmlns:a14="http://schemas.microsoft.com/office/drawing/2010/main">
                <a14:imgLayer r:embed="rId189">
                  <a14:imgEffect>
                    <a14:brightnessContrast bright="20000"/>
                  </a14:imgEffect>
                </a14:imgLayer>
              </a14:imgProps>
            </a:ext>
            <a:ext uri="{28A0092B-C50C-407E-A947-70E740481C1C}">
              <a14:useLocalDpi xmlns:a14="http://schemas.microsoft.com/office/drawing/2010/main"/>
            </a:ext>
          </a:extLst>
        </a:blip>
        <a:srcRect/>
        <a:stretch/>
      </xdr:blipFill>
      <xdr:spPr>
        <a:xfrm>
          <a:off x="1295400" y="246714334"/>
          <a:ext cx="965200" cy="925476"/>
        </a:xfrm>
        <a:prstGeom prst="rect">
          <a:avLst/>
        </a:prstGeom>
      </xdr:spPr>
    </xdr:pic>
    <xdr:clientData/>
  </xdr:oneCellAnchor>
  <xdr:twoCellAnchor editAs="oneCell">
    <xdr:from>
      <xdr:col>0</xdr:col>
      <xdr:colOff>1249680</xdr:colOff>
      <xdr:row>1373</xdr:row>
      <xdr:rowOff>50800</xdr:rowOff>
    </xdr:from>
    <xdr:to>
      <xdr:col>0</xdr:col>
      <xdr:colOff>2267181</xdr:colOff>
      <xdr:row>1378</xdr:row>
      <xdr:rowOff>128393</xdr:rowOff>
    </xdr:to>
    <xdr:pic>
      <xdr:nvPicPr>
        <xdr:cNvPr id="262" name="Imagen 261">
          <a:extLst>
            <a:ext uri="{FF2B5EF4-FFF2-40B4-BE49-F238E27FC236}">
              <a16:creationId xmlns:a16="http://schemas.microsoft.com/office/drawing/2014/main" id="{89F4EEE1-6358-CE41-97D4-39F14E307A70}"/>
            </a:ext>
          </a:extLst>
        </xdr:cNvPr>
        <xdr:cNvPicPr>
          <a:picLocks noChangeAspect="1"/>
        </xdr:cNvPicPr>
      </xdr:nvPicPr>
      <xdr:blipFill rotWithShape="1">
        <a:blip xmlns:r="http://schemas.openxmlformats.org/officeDocument/2006/relationships" r:embed="rId190"/>
        <a:srcRect t="16083" r="-855" b="976"/>
        <a:stretch/>
      </xdr:blipFill>
      <xdr:spPr>
        <a:xfrm>
          <a:off x="1249680" y="245440200"/>
          <a:ext cx="1017501" cy="966593"/>
        </a:xfrm>
        <a:prstGeom prst="rect">
          <a:avLst/>
        </a:prstGeom>
      </xdr:spPr>
    </xdr:pic>
    <xdr:clientData/>
  </xdr:twoCellAnchor>
  <xdr:twoCellAnchor editAs="oneCell">
    <xdr:from>
      <xdr:col>0</xdr:col>
      <xdr:colOff>1170112</xdr:colOff>
      <xdr:row>1836</xdr:row>
      <xdr:rowOff>42810</xdr:rowOff>
    </xdr:from>
    <xdr:to>
      <xdr:col>0</xdr:col>
      <xdr:colOff>2126180</xdr:colOff>
      <xdr:row>1846</xdr:row>
      <xdr:rowOff>92615</xdr:rowOff>
    </xdr:to>
    <xdr:pic>
      <xdr:nvPicPr>
        <xdr:cNvPr id="263" name="Imagen 262">
          <a:extLst>
            <a:ext uri="{FF2B5EF4-FFF2-40B4-BE49-F238E27FC236}">
              <a16:creationId xmlns:a16="http://schemas.microsoft.com/office/drawing/2014/main" id="{6652A6FA-9D3A-264F-BA0C-8FDA28C85863}"/>
            </a:ext>
          </a:extLst>
        </xdr:cNvPr>
        <xdr:cNvPicPr>
          <a:picLocks noChangeAspect="1"/>
        </xdr:cNvPicPr>
      </xdr:nvPicPr>
      <xdr:blipFill>
        <a:blip xmlns:r="http://schemas.openxmlformats.org/officeDocument/2006/relationships" r:embed="rId191"/>
        <a:stretch>
          <a:fillRect/>
        </a:stretch>
      </xdr:blipFill>
      <xdr:spPr>
        <a:xfrm>
          <a:off x="1170112" y="328134610"/>
          <a:ext cx="956068" cy="182780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161805</xdr:colOff>
      <xdr:row>0</xdr:row>
      <xdr:rowOff>167107</xdr:rowOff>
    </xdr:from>
    <xdr:to>
      <xdr:col>1</xdr:col>
      <xdr:colOff>613103</xdr:colOff>
      <xdr:row>3</xdr:row>
      <xdr:rowOff>28701</xdr:rowOff>
    </xdr:to>
    <xdr:pic>
      <xdr:nvPicPr>
        <xdr:cNvPr id="2" name="Imagen 40">
          <a:extLst>
            <a:ext uri="{FF2B5EF4-FFF2-40B4-BE49-F238E27FC236}">
              <a16:creationId xmlns:a16="http://schemas.microsoft.com/office/drawing/2014/main" id="{864689EE-CAF9-9246-97EE-20275B82868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1805" y="167107"/>
          <a:ext cx="3689798" cy="585494"/>
        </a:xfrm>
        <a:prstGeom prst="rect">
          <a:avLst/>
        </a:prstGeom>
      </xdr:spPr>
    </xdr:pic>
    <xdr:clientData/>
  </xdr:twoCellAnchor>
  <xdr:twoCellAnchor editAs="oneCell">
    <xdr:from>
      <xdr:col>2</xdr:col>
      <xdr:colOff>2048933</xdr:colOff>
      <xdr:row>0</xdr:row>
      <xdr:rowOff>33867</xdr:rowOff>
    </xdr:from>
    <xdr:to>
      <xdr:col>2</xdr:col>
      <xdr:colOff>5503333</xdr:colOff>
      <xdr:row>3</xdr:row>
      <xdr:rowOff>113605</xdr:rowOff>
    </xdr:to>
    <xdr:pic>
      <xdr:nvPicPr>
        <xdr:cNvPr id="3" name="Picture 2">
          <a:extLst>
            <a:ext uri="{FF2B5EF4-FFF2-40B4-BE49-F238E27FC236}">
              <a16:creationId xmlns:a16="http://schemas.microsoft.com/office/drawing/2014/main" id="{F2B4A1CA-E96B-1A4C-B768-613A75F48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08233" y="33867"/>
          <a:ext cx="3454400" cy="803638"/>
        </a:xfrm>
        <a:prstGeom prst="rect">
          <a:avLst/>
        </a:prstGeom>
      </xdr:spPr>
    </xdr:pic>
    <xdr:clientData/>
  </xdr:twoCellAnchor>
  <xdr:twoCellAnchor editAs="oneCell">
    <xdr:from>
      <xdr:col>0</xdr:col>
      <xdr:colOff>863600</xdr:colOff>
      <xdr:row>9</xdr:row>
      <xdr:rowOff>91440</xdr:rowOff>
    </xdr:from>
    <xdr:to>
      <xdr:col>0</xdr:col>
      <xdr:colOff>2489200</xdr:colOff>
      <xdr:row>17</xdr:row>
      <xdr:rowOff>6486</xdr:rowOff>
    </xdr:to>
    <xdr:pic>
      <xdr:nvPicPr>
        <xdr:cNvPr id="4" name="Picture 3">
          <a:extLst>
            <a:ext uri="{FF2B5EF4-FFF2-40B4-BE49-F238E27FC236}">
              <a16:creationId xmlns:a16="http://schemas.microsoft.com/office/drawing/2014/main" id="{D189C266-3DE1-B441-B6B3-E5C4A1B284BD}"/>
            </a:ext>
          </a:extLst>
        </xdr:cNvPr>
        <xdr:cNvPicPr>
          <a:picLocks noChangeAspect="1"/>
        </xdr:cNvPicPr>
      </xdr:nvPicPr>
      <xdr:blipFill>
        <a:blip xmlns:r="http://schemas.openxmlformats.org/officeDocument/2006/relationships" r:embed="rId3"/>
        <a:stretch>
          <a:fillRect/>
        </a:stretch>
      </xdr:blipFill>
      <xdr:spPr>
        <a:xfrm>
          <a:off x="863600" y="2009140"/>
          <a:ext cx="1625600" cy="1337446"/>
        </a:xfrm>
        <a:prstGeom prst="rect">
          <a:avLst/>
        </a:prstGeom>
      </xdr:spPr>
    </xdr:pic>
    <xdr:clientData/>
  </xdr:twoCellAnchor>
  <xdr:twoCellAnchor editAs="oneCell">
    <xdr:from>
      <xdr:col>0</xdr:col>
      <xdr:colOff>897467</xdr:colOff>
      <xdr:row>19</xdr:row>
      <xdr:rowOff>148947</xdr:rowOff>
    </xdr:from>
    <xdr:to>
      <xdr:col>0</xdr:col>
      <xdr:colOff>2353734</xdr:colOff>
      <xdr:row>28</xdr:row>
      <xdr:rowOff>36119</xdr:rowOff>
    </xdr:to>
    <xdr:pic>
      <xdr:nvPicPr>
        <xdr:cNvPr id="5" name="Picture 4">
          <a:extLst>
            <a:ext uri="{FF2B5EF4-FFF2-40B4-BE49-F238E27FC236}">
              <a16:creationId xmlns:a16="http://schemas.microsoft.com/office/drawing/2014/main" id="{B3768595-9E37-BA40-A2F8-6D6703DF63E5}"/>
            </a:ext>
          </a:extLst>
        </xdr:cNvPr>
        <xdr:cNvPicPr>
          <a:picLocks noChangeAspect="1"/>
        </xdr:cNvPicPr>
      </xdr:nvPicPr>
      <xdr:blipFill>
        <a:blip xmlns:r="http://schemas.openxmlformats.org/officeDocument/2006/relationships" r:embed="rId4"/>
        <a:stretch>
          <a:fillRect/>
        </a:stretch>
      </xdr:blipFill>
      <xdr:spPr>
        <a:xfrm>
          <a:off x="897467" y="3857347"/>
          <a:ext cx="1456267" cy="1487372"/>
        </a:xfrm>
        <a:prstGeom prst="rect">
          <a:avLst/>
        </a:prstGeom>
      </xdr:spPr>
    </xdr:pic>
    <xdr:clientData/>
  </xdr:twoCellAnchor>
  <xdr:twoCellAnchor editAs="oneCell">
    <xdr:from>
      <xdr:col>0</xdr:col>
      <xdr:colOff>795866</xdr:colOff>
      <xdr:row>30</xdr:row>
      <xdr:rowOff>152400</xdr:rowOff>
    </xdr:from>
    <xdr:to>
      <xdr:col>0</xdr:col>
      <xdr:colOff>2302933</xdr:colOff>
      <xdr:row>38</xdr:row>
      <xdr:rowOff>361</xdr:rowOff>
    </xdr:to>
    <xdr:pic>
      <xdr:nvPicPr>
        <xdr:cNvPr id="6" name="Picture 5">
          <a:extLst>
            <a:ext uri="{FF2B5EF4-FFF2-40B4-BE49-F238E27FC236}">
              <a16:creationId xmlns:a16="http://schemas.microsoft.com/office/drawing/2014/main" id="{01738503-EBEF-4045-8BE6-0997A176F9AC}"/>
            </a:ext>
          </a:extLst>
        </xdr:cNvPr>
        <xdr:cNvPicPr>
          <a:picLocks noChangeAspect="1"/>
        </xdr:cNvPicPr>
      </xdr:nvPicPr>
      <xdr:blipFill>
        <a:blip xmlns:r="http://schemas.openxmlformats.org/officeDocument/2006/relationships" r:embed="rId5"/>
        <a:stretch>
          <a:fillRect/>
        </a:stretch>
      </xdr:blipFill>
      <xdr:spPr>
        <a:xfrm>
          <a:off x="795866" y="5816600"/>
          <a:ext cx="1507067" cy="1270361"/>
        </a:xfrm>
        <a:prstGeom prst="rect">
          <a:avLst/>
        </a:prstGeom>
      </xdr:spPr>
    </xdr:pic>
    <xdr:clientData/>
  </xdr:twoCellAnchor>
  <xdr:twoCellAnchor editAs="oneCell">
    <xdr:from>
      <xdr:col>0</xdr:col>
      <xdr:colOff>829734</xdr:colOff>
      <xdr:row>42</xdr:row>
      <xdr:rowOff>60916</xdr:rowOff>
    </xdr:from>
    <xdr:to>
      <xdr:col>0</xdr:col>
      <xdr:colOff>2235200</xdr:colOff>
      <xdr:row>51</xdr:row>
      <xdr:rowOff>3804</xdr:rowOff>
    </xdr:to>
    <xdr:pic>
      <xdr:nvPicPr>
        <xdr:cNvPr id="7" name="Picture 6">
          <a:extLst>
            <a:ext uri="{FF2B5EF4-FFF2-40B4-BE49-F238E27FC236}">
              <a16:creationId xmlns:a16="http://schemas.microsoft.com/office/drawing/2014/main" id="{97CB5C69-F59A-D24C-883B-60BD7EB8F8D7}"/>
            </a:ext>
          </a:extLst>
        </xdr:cNvPr>
        <xdr:cNvPicPr>
          <a:picLocks noChangeAspect="1"/>
        </xdr:cNvPicPr>
      </xdr:nvPicPr>
      <xdr:blipFill>
        <a:blip xmlns:r="http://schemas.openxmlformats.org/officeDocument/2006/relationships" r:embed="rId6"/>
        <a:stretch>
          <a:fillRect/>
        </a:stretch>
      </xdr:blipFill>
      <xdr:spPr>
        <a:xfrm>
          <a:off x="829734" y="7858716"/>
          <a:ext cx="1405466" cy="1543088"/>
        </a:xfrm>
        <a:prstGeom prst="rect">
          <a:avLst/>
        </a:prstGeom>
      </xdr:spPr>
    </xdr:pic>
    <xdr:clientData/>
  </xdr:twoCellAnchor>
  <xdr:twoCellAnchor editAs="oneCell">
    <xdr:from>
      <xdr:col>0</xdr:col>
      <xdr:colOff>778933</xdr:colOff>
      <xdr:row>79</xdr:row>
      <xdr:rowOff>67734</xdr:rowOff>
    </xdr:from>
    <xdr:to>
      <xdr:col>0</xdr:col>
      <xdr:colOff>2273439</xdr:colOff>
      <xdr:row>87</xdr:row>
      <xdr:rowOff>84668</xdr:rowOff>
    </xdr:to>
    <xdr:pic>
      <xdr:nvPicPr>
        <xdr:cNvPr id="8" name="Picture 7">
          <a:extLst>
            <a:ext uri="{FF2B5EF4-FFF2-40B4-BE49-F238E27FC236}">
              <a16:creationId xmlns:a16="http://schemas.microsoft.com/office/drawing/2014/main" id="{28479622-C64B-CA46-80ED-5B06F2DE7328}"/>
            </a:ext>
          </a:extLst>
        </xdr:cNvPr>
        <xdr:cNvPicPr>
          <a:picLocks noChangeAspect="1"/>
        </xdr:cNvPicPr>
      </xdr:nvPicPr>
      <xdr:blipFill>
        <a:blip xmlns:r="http://schemas.openxmlformats.org/officeDocument/2006/relationships" r:embed="rId7"/>
        <a:stretch>
          <a:fillRect/>
        </a:stretch>
      </xdr:blipFill>
      <xdr:spPr>
        <a:xfrm>
          <a:off x="778933" y="14444134"/>
          <a:ext cx="1494506" cy="1439334"/>
        </a:xfrm>
        <a:prstGeom prst="rect">
          <a:avLst/>
        </a:prstGeom>
      </xdr:spPr>
    </xdr:pic>
    <xdr:clientData/>
  </xdr:twoCellAnchor>
  <xdr:twoCellAnchor editAs="oneCell">
    <xdr:from>
      <xdr:col>0</xdr:col>
      <xdr:colOff>643467</xdr:colOff>
      <xdr:row>103</xdr:row>
      <xdr:rowOff>87034</xdr:rowOff>
    </xdr:from>
    <xdr:to>
      <xdr:col>0</xdr:col>
      <xdr:colOff>2286000</xdr:colOff>
      <xdr:row>112</xdr:row>
      <xdr:rowOff>139855</xdr:rowOff>
    </xdr:to>
    <xdr:pic>
      <xdr:nvPicPr>
        <xdr:cNvPr id="9" name="Picture 8">
          <a:extLst>
            <a:ext uri="{FF2B5EF4-FFF2-40B4-BE49-F238E27FC236}">
              <a16:creationId xmlns:a16="http://schemas.microsoft.com/office/drawing/2014/main" id="{2ADE4D77-6777-1244-81FB-F5A6FB04152F}"/>
            </a:ext>
          </a:extLst>
        </xdr:cNvPr>
        <xdr:cNvPicPr>
          <a:picLocks noChangeAspect="1"/>
        </xdr:cNvPicPr>
      </xdr:nvPicPr>
      <xdr:blipFill>
        <a:blip xmlns:r="http://schemas.openxmlformats.org/officeDocument/2006/relationships" r:embed="rId8"/>
        <a:stretch>
          <a:fillRect/>
        </a:stretch>
      </xdr:blipFill>
      <xdr:spPr>
        <a:xfrm>
          <a:off x="643467" y="18730634"/>
          <a:ext cx="1642533" cy="1653021"/>
        </a:xfrm>
        <a:prstGeom prst="rect">
          <a:avLst/>
        </a:prstGeom>
      </xdr:spPr>
    </xdr:pic>
    <xdr:clientData/>
  </xdr:twoCellAnchor>
  <xdr:twoCellAnchor editAs="oneCell">
    <xdr:from>
      <xdr:col>0</xdr:col>
      <xdr:colOff>677334</xdr:colOff>
      <xdr:row>117</xdr:row>
      <xdr:rowOff>1</xdr:rowOff>
    </xdr:from>
    <xdr:to>
      <xdr:col>0</xdr:col>
      <xdr:colOff>2477728</xdr:colOff>
      <xdr:row>124</xdr:row>
      <xdr:rowOff>164878</xdr:rowOff>
    </xdr:to>
    <xdr:pic>
      <xdr:nvPicPr>
        <xdr:cNvPr id="10" name="Picture 9">
          <a:extLst>
            <a:ext uri="{FF2B5EF4-FFF2-40B4-BE49-F238E27FC236}">
              <a16:creationId xmlns:a16="http://schemas.microsoft.com/office/drawing/2014/main" id="{56EBB3E3-460D-694D-A9B7-AB349D554169}"/>
            </a:ext>
          </a:extLst>
        </xdr:cNvPr>
        <xdr:cNvPicPr>
          <a:picLocks noChangeAspect="1"/>
        </xdr:cNvPicPr>
      </xdr:nvPicPr>
      <xdr:blipFill>
        <a:blip xmlns:r="http://schemas.openxmlformats.org/officeDocument/2006/relationships" r:embed="rId9"/>
        <a:stretch>
          <a:fillRect/>
        </a:stretch>
      </xdr:blipFill>
      <xdr:spPr>
        <a:xfrm>
          <a:off x="677334" y="21132801"/>
          <a:ext cx="1800394" cy="1409477"/>
        </a:xfrm>
        <a:prstGeom prst="rect">
          <a:avLst/>
        </a:prstGeom>
      </xdr:spPr>
    </xdr:pic>
    <xdr:clientData/>
  </xdr:twoCellAnchor>
  <xdr:twoCellAnchor editAs="oneCell">
    <xdr:from>
      <xdr:col>0</xdr:col>
      <xdr:colOff>626534</xdr:colOff>
      <xdr:row>92</xdr:row>
      <xdr:rowOff>0</xdr:rowOff>
    </xdr:from>
    <xdr:to>
      <xdr:col>0</xdr:col>
      <xdr:colOff>2404535</xdr:colOff>
      <xdr:row>100</xdr:row>
      <xdr:rowOff>159559</xdr:rowOff>
    </xdr:to>
    <xdr:pic>
      <xdr:nvPicPr>
        <xdr:cNvPr id="11" name="Picture 10">
          <a:extLst>
            <a:ext uri="{FF2B5EF4-FFF2-40B4-BE49-F238E27FC236}">
              <a16:creationId xmlns:a16="http://schemas.microsoft.com/office/drawing/2014/main" id="{933E20DA-8357-4F4B-ADFB-5CF211931BF7}"/>
            </a:ext>
          </a:extLst>
        </xdr:cNvPr>
        <xdr:cNvPicPr>
          <a:picLocks noChangeAspect="1"/>
        </xdr:cNvPicPr>
      </xdr:nvPicPr>
      <xdr:blipFill>
        <a:blip xmlns:r="http://schemas.openxmlformats.org/officeDocument/2006/relationships" r:embed="rId10"/>
        <a:stretch>
          <a:fillRect/>
        </a:stretch>
      </xdr:blipFill>
      <xdr:spPr>
        <a:xfrm>
          <a:off x="626534" y="16687800"/>
          <a:ext cx="1778001" cy="1581959"/>
        </a:xfrm>
        <a:prstGeom prst="rect">
          <a:avLst/>
        </a:prstGeom>
      </xdr:spPr>
    </xdr:pic>
    <xdr:clientData/>
  </xdr:twoCellAnchor>
  <xdr:twoCellAnchor editAs="oneCell">
    <xdr:from>
      <xdr:col>0</xdr:col>
      <xdr:colOff>762000</xdr:colOff>
      <xdr:row>67</xdr:row>
      <xdr:rowOff>152401</xdr:rowOff>
    </xdr:from>
    <xdr:to>
      <xdr:col>0</xdr:col>
      <xdr:colOff>2404533</xdr:colOff>
      <xdr:row>76</xdr:row>
      <xdr:rowOff>15338</xdr:rowOff>
    </xdr:to>
    <xdr:pic>
      <xdr:nvPicPr>
        <xdr:cNvPr id="12" name="Picture 11">
          <a:extLst>
            <a:ext uri="{FF2B5EF4-FFF2-40B4-BE49-F238E27FC236}">
              <a16:creationId xmlns:a16="http://schemas.microsoft.com/office/drawing/2014/main" id="{EE1FC880-168A-0F43-BA4C-92293AAD29F1}"/>
            </a:ext>
          </a:extLst>
        </xdr:cNvPr>
        <xdr:cNvPicPr>
          <a:picLocks noChangeAspect="1"/>
        </xdr:cNvPicPr>
      </xdr:nvPicPr>
      <xdr:blipFill>
        <a:blip xmlns:r="http://schemas.openxmlformats.org/officeDocument/2006/relationships" r:embed="rId11"/>
        <a:stretch>
          <a:fillRect/>
        </a:stretch>
      </xdr:blipFill>
      <xdr:spPr>
        <a:xfrm>
          <a:off x="762000" y="12395201"/>
          <a:ext cx="1642533" cy="1463137"/>
        </a:xfrm>
        <a:prstGeom prst="rect">
          <a:avLst/>
        </a:prstGeom>
      </xdr:spPr>
    </xdr:pic>
    <xdr:clientData/>
  </xdr:twoCellAnchor>
  <xdr:oneCellAnchor>
    <xdr:from>
      <xdr:col>0</xdr:col>
      <xdr:colOff>677334</xdr:colOff>
      <xdr:row>55</xdr:row>
      <xdr:rowOff>1</xdr:rowOff>
    </xdr:from>
    <xdr:ext cx="1800394" cy="1468744"/>
    <xdr:pic>
      <xdr:nvPicPr>
        <xdr:cNvPr id="13" name="Picture 12">
          <a:extLst>
            <a:ext uri="{FF2B5EF4-FFF2-40B4-BE49-F238E27FC236}">
              <a16:creationId xmlns:a16="http://schemas.microsoft.com/office/drawing/2014/main" id="{7BC40E72-F8F9-CC41-B756-58E53F0216D5}"/>
            </a:ext>
          </a:extLst>
        </xdr:cNvPr>
        <xdr:cNvPicPr>
          <a:picLocks noChangeAspect="1"/>
        </xdr:cNvPicPr>
      </xdr:nvPicPr>
      <xdr:blipFill>
        <a:blip xmlns:r="http://schemas.openxmlformats.org/officeDocument/2006/relationships" r:embed="rId9"/>
        <a:stretch>
          <a:fillRect/>
        </a:stretch>
      </xdr:blipFill>
      <xdr:spPr>
        <a:xfrm>
          <a:off x="677334" y="10109201"/>
          <a:ext cx="1800394" cy="1468744"/>
        </a:xfrm>
        <a:prstGeom prst="rect">
          <a:avLst/>
        </a:prstGeom>
      </xdr:spPr>
    </xdr:pic>
    <xdr:clientData/>
  </xdr:oneCellAnchor>
  <xdr:twoCellAnchor editAs="oneCell">
    <xdr:from>
      <xdr:col>0</xdr:col>
      <xdr:colOff>609599</xdr:colOff>
      <xdr:row>54</xdr:row>
      <xdr:rowOff>135465</xdr:rowOff>
    </xdr:from>
    <xdr:to>
      <xdr:col>0</xdr:col>
      <xdr:colOff>2687368</xdr:colOff>
      <xdr:row>64</xdr:row>
      <xdr:rowOff>118533</xdr:rowOff>
    </xdr:to>
    <xdr:pic>
      <xdr:nvPicPr>
        <xdr:cNvPr id="14" name="Picture 13">
          <a:extLst>
            <a:ext uri="{FF2B5EF4-FFF2-40B4-BE49-F238E27FC236}">
              <a16:creationId xmlns:a16="http://schemas.microsoft.com/office/drawing/2014/main" id="{59A36E31-B302-D24D-96B2-CF47BB687A54}"/>
            </a:ext>
          </a:extLst>
        </xdr:cNvPr>
        <xdr:cNvPicPr>
          <a:picLocks noChangeAspect="1"/>
        </xdr:cNvPicPr>
      </xdr:nvPicPr>
      <xdr:blipFill>
        <a:blip xmlns:r="http://schemas.openxmlformats.org/officeDocument/2006/relationships" r:embed="rId12"/>
        <a:stretch>
          <a:fillRect/>
        </a:stretch>
      </xdr:blipFill>
      <xdr:spPr>
        <a:xfrm>
          <a:off x="609599" y="10066865"/>
          <a:ext cx="2077769" cy="1761068"/>
        </a:xfrm>
        <a:prstGeom prst="rect">
          <a:avLst/>
        </a:prstGeom>
      </xdr:spPr>
    </xdr:pic>
    <xdr:clientData/>
  </xdr:twoCellAnchor>
  <xdr:twoCellAnchor editAs="oneCell">
    <xdr:from>
      <xdr:col>0</xdr:col>
      <xdr:colOff>541867</xdr:colOff>
      <xdr:row>129</xdr:row>
      <xdr:rowOff>84666</xdr:rowOff>
    </xdr:from>
    <xdr:to>
      <xdr:col>0</xdr:col>
      <xdr:colOff>2622397</xdr:colOff>
      <xdr:row>140</xdr:row>
      <xdr:rowOff>33865</xdr:rowOff>
    </xdr:to>
    <xdr:pic>
      <xdr:nvPicPr>
        <xdr:cNvPr id="15" name="Picture 14">
          <a:extLst>
            <a:ext uri="{FF2B5EF4-FFF2-40B4-BE49-F238E27FC236}">
              <a16:creationId xmlns:a16="http://schemas.microsoft.com/office/drawing/2014/main" id="{BC841BF2-0A5E-134F-937C-403DF19485D8}"/>
            </a:ext>
          </a:extLst>
        </xdr:cNvPr>
        <xdr:cNvPicPr>
          <a:picLocks noChangeAspect="1"/>
        </xdr:cNvPicPr>
      </xdr:nvPicPr>
      <xdr:blipFill>
        <a:blip xmlns:r="http://schemas.openxmlformats.org/officeDocument/2006/relationships" r:embed="rId13"/>
        <a:stretch>
          <a:fillRect/>
        </a:stretch>
      </xdr:blipFill>
      <xdr:spPr>
        <a:xfrm>
          <a:off x="541867" y="23351066"/>
          <a:ext cx="2080530" cy="1904999"/>
        </a:xfrm>
        <a:prstGeom prst="rect">
          <a:avLst/>
        </a:prstGeom>
      </xdr:spPr>
    </xdr:pic>
    <xdr:clientData/>
  </xdr:twoCellAnchor>
  <xdr:twoCellAnchor editAs="oneCell">
    <xdr:from>
      <xdr:col>0</xdr:col>
      <xdr:colOff>575734</xdr:colOff>
      <xdr:row>144</xdr:row>
      <xdr:rowOff>118532</xdr:rowOff>
    </xdr:from>
    <xdr:to>
      <xdr:col>0</xdr:col>
      <xdr:colOff>2455333</xdr:colOff>
      <xdr:row>150</xdr:row>
      <xdr:rowOff>1305</xdr:rowOff>
    </xdr:to>
    <xdr:pic>
      <xdr:nvPicPr>
        <xdr:cNvPr id="16" name="Picture 15">
          <a:extLst>
            <a:ext uri="{FF2B5EF4-FFF2-40B4-BE49-F238E27FC236}">
              <a16:creationId xmlns:a16="http://schemas.microsoft.com/office/drawing/2014/main" id="{E57F44F5-8553-224D-ACCA-6EF55F7C1A39}"/>
            </a:ext>
          </a:extLst>
        </xdr:cNvPr>
        <xdr:cNvPicPr>
          <a:picLocks noChangeAspect="1"/>
        </xdr:cNvPicPr>
      </xdr:nvPicPr>
      <xdr:blipFill>
        <a:blip xmlns:r="http://schemas.openxmlformats.org/officeDocument/2006/relationships" r:embed="rId14"/>
        <a:stretch>
          <a:fillRect/>
        </a:stretch>
      </xdr:blipFill>
      <xdr:spPr>
        <a:xfrm>
          <a:off x="575734" y="26140832"/>
          <a:ext cx="1879599" cy="949573"/>
        </a:xfrm>
        <a:prstGeom prst="rect">
          <a:avLst/>
        </a:prstGeom>
      </xdr:spPr>
    </xdr:pic>
    <xdr:clientData/>
  </xdr:twoCellAnchor>
  <xdr:twoCellAnchor editAs="oneCell">
    <xdr:from>
      <xdr:col>0</xdr:col>
      <xdr:colOff>728133</xdr:colOff>
      <xdr:row>152</xdr:row>
      <xdr:rowOff>135466</xdr:rowOff>
    </xdr:from>
    <xdr:to>
      <xdr:col>0</xdr:col>
      <xdr:colOff>2633698</xdr:colOff>
      <xdr:row>160</xdr:row>
      <xdr:rowOff>0</xdr:rowOff>
    </xdr:to>
    <xdr:pic>
      <xdr:nvPicPr>
        <xdr:cNvPr id="17" name="Picture 16">
          <a:extLst>
            <a:ext uri="{FF2B5EF4-FFF2-40B4-BE49-F238E27FC236}">
              <a16:creationId xmlns:a16="http://schemas.microsoft.com/office/drawing/2014/main" id="{A7C11291-F060-A24B-A8C6-464CE2A297C8}"/>
            </a:ext>
          </a:extLst>
        </xdr:cNvPr>
        <xdr:cNvPicPr>
          <a:picLocks noChangeAspect="1"/>
        </xdr:cNvPicPr>
      </xdr:nvPicPr>
      <xdr:blipFill>
        <a:blip xmlns:r="http://schemas.openxmlformats.org/officeDocument/2006/relationships" r:embed="rId15"/>
        <a:stretch>
          <a:fillRect/>
        </a:stretch>
      </xdr:blipFill>
      <xdr:spPr>
        <a:xfrm>
          <a:off x="728133" y="27580166"/>
          <a:ext cx="1905565" cy="1286934"/>
        </a:xfrm>
        <a:prstGeom prst="rect">
          <a:avLst/>
        </a:prstGeom>
      </xdr:spPr>
    </xdr:pic>
    <xdr:clientData/>
  </xdr:twoCellAnchor>
  <xdr:twoCellAnchor editAs="oneCell">
    <xdr:from>
      <xdr:col>0</xdr:col>
      <xdr:colOff>897466</xdr:colOff>
      <xdr:row>162</xdr:row>
      <xdr:rowOff>67733</xdr:rowOff>
    </xdr:from>
    <xdr:to>
      <xdr:col>0</xdr:col>
      <xdr:colOff>2436191</xdr:colOff>
      <xdr:row>170</xdr:row>
      <xdr:rowOff>101600</xdr:rowOff>
    </xdr:to>
    <xdr:pic>
      <xdr:nvPicPr>
        <xdr:cNvPr id="18" name="Picture 17">
          <a:extLst>
            <a:ext uri="{FF2B5EF4-FFF2-40B4-BE49-F238E27FC236}">
              <a16:creationId xmlns:a16="http://schemas.microsoft.com/office/drawing/2014/main" id="{7295DE65-F200-F741-A803-ABB2C37C39F1}"/>
            </a:ext>
          </a:extLst>
        </xdr:cNvPr>
        <xdr:cNvPicPr>
          <a:picLocks noChangeAspect="1"/>
        </xdr:cNvPicPr>
      </xdr:nvPicPr>
      <xdr:blipFill>
        <a:blip xmlns:r="http://schemas.openxmlformats.org/officeDocument/2006/relationships" r:embed="rId16"/>
        <a:stretch>
          <a:fillRect/>
        </a:stretch>
      </xdr:blipFill>
      <xdr:spPr>
        <a:xfrm>
          <a:off x="897466" y="29290433"/>
          <a:ext cx="1538725" cy="1456267"/>
        </a:xfrm>
        <a:prstGeom prst="rect">
          <a:avLst/>
        </a:prstGeom>
      </xdr:spPr>
    </xdr:pic>
    <xdr:clientData/>
  </xdr:twoCellAnchor>
  <xdr:twoCellAnchor editAs="oneCell">
    <xdr:from>
      <xdr:col>0</xdr:col>
      <xdr:colOff>914400</xdr:colOff>
      <xdr:row>172</xdr:row>
      <xdr:rowOff>50800</xdr:rowOff>
    </xdr:from>
    <xdr:to>
      <xdr:col>0</xdr:col>
      <xdr:colOff>2418592</xdr:colOff>
      <xdr:row>180</xdr:row>
      <xdr:rowOff>50800</xdr:rowOff>
    </xdr:to>
    <xdr:pic>
      <xdr:nvPicPr>
        <xdr:cNvPr id="19" name="Picture 18">
          <a:extLst>
            <a:ext uri="{FF2B5EF4-FFF2-40B4-BE49-F238E27FC236}">
              <a16:creationId xmlns:a16="http://schemas.microsoft.com/office/drawing/2014/main" id="{1E879559-E63C-9E4A-B72A-57DE8DAEE016}"/>
            </a:ext>
          </a:extLst>
        </xdr:cNvPr>
        <xdr:cNvPicPr>
          <a:picLocks noChangeAspect="1"/>
        </xdr:cNvPicPr>
      </xdr:nvPicPr>
      <xdr:blipFill>
        <a:blip xmlns:r="http://schemas.openxmlformats.org/officeDocument/2006/relationships" r:embed="rId17"/>
        <a:stretch>
          <a:fillRect/>
        </a:stretch>
      </xdr:blipFill>
      <xdr:spPr>
        <a:xfrm>
          <a:off x="914400" y="31051500"/>
          <a:ext cx="1504192" cy="1422400"/>
        </a:xfrm>
        <a:prstGeom prst="rect">
          <a:avLst/>
        </a:prstGeom>
      </xdr:spPr>
    </xdr:pic>
    <xdr:clientData/>
  </xdr:twoCellAnchor>
  <xdr:twoCellAnchor editAs="oneCell">
    <xdr:from>
      <xdr:col>0</xdr:col>
      <xdr:colOff>829733</xdr:colOff>
      <xdr:row>182</xdr:row>
      <xdr:rowOff>50800</xdr:rowOff>
    </xdr:from>
    <xdr:to>
      <xdr:col>0</xdr:col>
      <xdr:colOff>2324598</xdr:colOff>
      <xdr:row>190</xdr:row>
      <xdr:rowOff>33867</xdr:rowOff>
    </xdr:to>
    <xdr:pic>
      <xdr:nvPicPr>
        <xdr:cNvPr id="20" name="Picture 19">
          <a:extLst>
            <a:ext uri="{FF2B5EF4-FFF2-40B4-BE49-F238E27FC236}">
              <a16:creationId xmlns:a16="http://schemas.microsoft.com/office/drawing/2014/main" id="{43CE5D88-BFEE-A646-845D-97E72C8B86B8}"/>
            </a:ext>
          </a:extLst>
        </xdr:cNvPr>
        <xdr:cNvPicPr>
          <a:picLocks noChangeAspect="1"/>
        </xdr:cNvPicPr>
      </xdr:nvPicPr>
      <xdr:blipFill>
        <a:blip xmlns:r="http://schemas.openxmlformats.org/officeDocument/2006/relationships" r:embed="rId18"/>
        <a:stretch>
          <a:fillRect/>
        </a:stretch>
      </xdr:blipFill>
      <xdr:spPr>
        <a:xfrm>
          <a:off x="829733" y="32829500"/>
          <a:ext cx="1494865" cy="1405467"/>
        </a:xfrm>
        <a:prstGeom prst="rect">
          <a:avLst/>
        </a:prstGeom>
      </xdr:spPr>
    </xdr:pic>
    <xdr:clientData/>
  </xdr:twoCellAnchor>
  <xdr:twoCellAnchor editAs="oneCell">
    <xdr:from>
      <xdr:col>0</xdr:col>
      <xdr:colOff>812800</xdr:colOff>
      <xdr:row>195</xdr:row>
      <xdr:rowOff>50800</xdr:rowOff>
    </xdr:from>
    <xdr:to>
      <xdr:col>0</xdr:col>
      <xdr:colOff>2428240</xdr:colOff>
      <xdr:row>204</xdr:row>
      <xdr:rowOff>169333</xdr:rowOff>
    </xdr:to>
    <xdr:pic>
      <xdr:nvPicPr>
        <xdr:cNvPr id="21" name="Picture 20">
          <a:extLst>
            <a:ext uri="{FF2B5EF4-FFF2-40B4-BE49-F238E27FC236}">
              <a16:creationId xmlns:a16="http://schemas.microsoft.com/office/drawing/2014/main" id="{278AFAB8-037B-6C4A-9EDF-CC5B440F282A}"/>
            </a:ext>
          </a:extLst>
        </xdr:cNvPr>
        <xdr:cNvPicPr>
          <a:picLocks noChangeAspect="1"/>
        </xdr:cNvPicPr>
      </xdr:nvPicPr>
      <xdr:blipFill>
        <a:blip xmlns:r="http://schemas.openxmlformats.org/officeDocument/2006/relationships" r:embed="rId19"/>
        <a:stretch>
          <a:fillRect/>
        </a:stretch>
      </xdr:blipFill>
      <xdr:spPr>
        <a:xfrm>
          <a:off x="812800" y="35229800"/>
          <a:ext cx="1615440" cy="1718733"/>
        </a:xfrm>
        <a:prstGeom prst="rect">
          <a:avLst/>
        </a:prstGeom>
      </xdr:spPr>
    </xdr:pic>
    <xdr:clientData/>
  </xdr:twoCellAnchor>
  <xdr:twoCellAnchor editAs="oneCell">
    <xdr:from>
      <xdr:col>0</xdr:col>
      <xdr:colOff>728132</xdr:colOff>
      <xdr:row>207</xdr:row>
      <xdr:rowOff>152401</xdr:rowOff>
    </xdr:from>
    <xdr:to>
      <xdr:col>0</xdr:col>
      <xdr:colOff>2446096</xdr:colOff>
      <xdr:row>217</xdr:row>
      <xdr:rowOff>118534</xdr:rowOff>
    </xdr:to>
    <xdr:pic>
      <xdr:nvPicPr>
        <xdr:cNvPr id="22" name="Picture 21">
          <a:extLst>
            <a:ext uri="{FF2B5EF4-FFF2-40B4-BE49-F238E27FC236}">
              <a16:creationId xmlns:a16="http://schemas.microsoft.com/office/drawing/2014/main" id="{AA6B550F-E688-644E-A458-B916C4B590C7}"/>
            </a:ext>
          </a:extLst>
        </xdr:cNvPr>
        <xdr:cNvPicPr>
          <a:picLocks noChangeAspect="1"/>
        </xdr:cNvPicPr>
      </xdr:nvPicPr>
      <xdr:blipFill>
        <a:blip xmlns:r="http://schemas.openxmlformats.org/officeDocument/2006/relationships" r:embed="rId20"/>
        <a:stretch>
          <a:fillRect/>
        </a:stretch>
      </xdr:blipFill>
      <xdr:spPr>
        <a:xfrm>
          <a:off x="728132" y="37465001"/>
          <a:ext cx="1717964" cy="1744133"/>
        </a:xfrm>
        <a:prstGeom prst="rect">
          <a:avLst/>
        </a:prstGeom>
      </xdr:spPr>
    </xdr:pic>
    <xdr:clientData/>
  </xdr:twoCellAnchor>
  <xdr:twoCellAnchor editAs="oneCell">
    <xdr:from>
      <xdr:col>0</xdr:col>
      <xdr:colOff>795867</xdr:colOff>
      <xdr:row>221</xdr:row>
      <xdr:rowOff>84668</xdr:rowOff>
    </xdr:from>
    <xdr:to>
      <xdr:col>0</xdr:col>
      <xdr:colOff>2594831</xdr:colOff>
      <xdr:row>230</xdr:row>
      <xdr:rowOff>50800</xdr:rowOff>
    </xdr:to>
    <xdr:pic>
      <xdr:nvPicPr>
        <xdr:cNvPr id="23" name="Picture 22">
          <a:extLst>
            <a:ext uri="{FF2B5EF4-FFF2-40B4-BE49-F238E27FC236}">
              <a16:creationId xmlns:a16="http://schemas.microsoft.com/office/drawing/2014/main" id="{4E610DED-42B8-434B-922E-DB0BE8128C5F}"/>
            </a:ext>
          </a:extLst>
        </xdr:cNvPr>
        <xdr:cNvPicPr>
          <a:picLocks noChangeAspect="1"/>
        </xdr:cNvPicPr>
      </xdr:nvPicPr>
      <xdr:blipFill>
        <a:blip xmlns:r="http://schemas.openxmlformats.org/officeDocument/2006/relationships" r:embed="rId21"/>
        <a:stretch>
          <a:fillRect/>
        </a:stretch>
      </xdr:blipFill>
      <xdr:spPr>
        <a:xfrm>
          <a:off x="795867" y="39886468"/>
          <a:ext cx="1798964" cy="1566332"/>
        </a:xfrm>
        <a:prstGeom prst="rect">
          <a:avLst/>
        </a:prstGeom>
      </xdr:spPr>
    </xdr:pic>
    <xdr:clientData/>
  </xdr:twoCellAnchor>
  <xdr:twoCellAnchor editAs="oneCell">
    <xdr:from>
      <xdr:col>0</xdr:col>
      <xdr:colOff>1032934</xdr:colOff>
      <xdr:row>235</xdr:row>
      <xdr:rowOff>101600</xdr:rowOff>
    </xdr:from>
    <xdr:to>
      <xdr:col>0</xdr:col>
      <xdr:colOff>2174517</xdr:colOff>
      <xdr:row>244</xdr:row>
      <xdr:rowOff>152401</xdr:rowOff>
    </xdr:to>
    <xdr:pic>
      <xdr:nvPicPr>
        <xdr:cNvPr id="24" name="Picture 23">
          <a:extLst>
            <a:ext uri="{FF2B5EF4-FFF2-40B4-BE49-F238E27FC236}">
              <a16:creationId xmlns:a16="http://schemas.microsoft.com/office/drawing/2014/main" id="{74112CA8-FD18-0B46-8E7B-6401889F8A21}"/>
            </a:ext>
          </a:extLst>
        </xdr:cNvPr>
        <xdr:cNvPicPr>
          <a:picLocks noChangeAspect="1"/>
        </xdr:cNvPicPr>
      </xdr:nvPicPr>
      <xdr:blipFill>
        <a:blip xmlns:r="http://schemas.openxmlformats.org/officeDocument/2006/relationships" r:embed="rId22"/>
        <a:stretch>
          <a:fillRect/>
        </a:stretch>
      </xdr:blipFill>
      <xdr:spPr>
        <a:xfrm>
          <a:off x="1032934" y="42481500"/>
          <a:ext cx="1141583" cy="1651001"/>
        </a:xfrm>
        <a:prstGeom prst="rect">
          <a:avLst/>
        </a:prstGeom>
      </xdr:spPr>
    </xdr:pic>
    <xdr:clientData/>
  </xdr:twoCellAnchor>
  <xdr:twoCellAnchor editAs="oneCell">
    <xdr:from>
      <xdr:col>0</xdr:col>
      <xdr:colOff>982134</xdr:colOff>
      <xdr:row>246</xdr:row>
      <xdr:rowOff>33866</xdr:rowOff>
    </xdr:from>
    <xdr:to>
      <xdr:col>0</xdr:col>
      <xdr:colOff>2209202</xdr:colOff>
      <xdr:row>255</xdr:row>
      <xdr:rowOff>101600</xdr:rowOff>
    </xdr:to>
    <xdr:pic>
      <xdr:nvPicPr>
        <xdr:cNvPr id="25" name="Picture 24">
          <a:extLst>
            <a:ext uri="{FF2B5EF4-FFF2-40B4-BE49-F238E27FC236}">
              <a16:creationId xmlns:a16="http://schemas.microsoft.com/office/drawing/2014/main" id="{8D10732B-333D-1641-B777-3C5E05939F51}"/>
            </a:ext>
          </a:extLst>
        </xdr:cNvPr>
        <xdr:cNvPicPr>
          <a:picLocks noChangeAspect="1"/>
        </xdr:cNvPicPr>
      </xdr:nvPicPr>
      <xdr:blipFill>
        <a:blip xmlns:r="http://schemas.openxmlformats.org/officeDocument/2006/relationships" r:embed="rId23"/>
        <a:stretch>
          <a:fillRect/>
        </a:stretch>
      </xdr:blipFill>
      <xdr:spPr>
        <a:xfrm>
          <a:off x="982134" y="44369566"/>
          <a:ext cx="1227068" cy="1667934"/>
        </a:xfrm>
        <a:prstGeom prst="rect">
          <a:avLst/>
        </a:prstGeom>
      </xdr:spPr>
    </xdr:pic>
    <xdr:clientData/>
  </xdr:twoCellAnchor>
  <xdr:twoCellAnchor editAs="oneCell">
    <xdr:from>
      <xdr:col>0</xdr:col>
      <xdr:colOff>914400</xdr:colOff>
      <xdr:row>257</xdr:row>
      <xdr:rowOff>101599</xdr:rowOff>
    </xdr:from>
    <xdr:to>
      <xdr:col>0</xdr:col>
      <xdr:colOff>2421467</xdr:colOff>
      <xdr:row>266</xdr:row>
      <xdr:rowOff>94419</xdr:rowOff>
    </xdr:to>
    <xdr:pic>
      <xdr:nvPicPr>
        <xdr:cNvPr id="26" name="Picture 25">
          <a:extLst>
            <a:ext uri="{FF2B5EF4-FFF2-40B4-BE49-F238E27FC236}">
              <a16:creationId xmlns:a16="http://schemas.microsoft.com/office/drawing/2014/main" id="{BFA5D1CD-89AB-DF4C-A77C-1270D76F6779}"/>
            </a:ext>
          </a:extLst>
        </xdr:cNvPr>
        <xdr:cNvPicPr>
          <a:picLocks noChangeAspect="1"/>
        </xdr:cNvPicPr>
      </xdr:nvPicPr>
      <xdr:blipFill>
        <a:blip xmlns:r="http://schemas.openxmlformats.org/officeDocument/2006/relationships" r:embed="rId24"/>
        <a:stretch>
          <a:fillRect/>
        </a:stretch>
      </xdr:blipFill>
      <xdr:spPr>
        <a:xfrm>
          <a:off x="914400" y="46393099"/>
          <a:ext cx="1507067" cy="1593020"/>
        </a:xfrm>
        <a:prstGeom prst="rect">
          <a:avLst/>
        </a:prstGeom>
      </xdr:spPr>
    </xdr:pic>
    <xdr:clientData/>
  </xdr:twoCellAnchor>
  <xdr:twoCellAnchor editAs="oneCell">
    <xdr:from>
      <xdr:col>0</xdr:col>
      <xdr:colOff>897467</xdr:colOff>
      <xdr:row>268</xdr:row>
      <xdr:rowOff>118535</xdr:rowOff>
    </xdr:from>
    <xdr:to>
      <xdr:col>0</xdr:col>
      <xdr:colOff>2421467</xdr:colOff>
      <xdr:row>277</xdr:row>
      <xdr:rowOff>94784</xdr:rowOff>
    </xdr:to>
    <xdr:pic>
      <xdr:nvPicPr>
        <xdr:cNvPr id="27" name="Picture 26">
          <a:extLst>
            <a:ext uri="{FF2B5EF4-FFF2-40B4-BE49-F238E27FC236}">
              <a16:creationId xmlns:a16="http://schemas.microsoft.com/office/drawing/2014/main" id="{41A67F77-FFDA-0649-8AE1-ABF0E9761EC4}"/>
            </a:ext>
          </a:extLst>
        </xdr:cNvPr>
        <xdr:cNvPicPr>
          <a:picLocks noChangeAspect="1"/>
        </xdr:cNvPicPr>
      </xdr:nvPicPr>
      <xdr:blipFill>
        <a:blip xmlns:r="http://schemas.openxmlformats.org/officeDocument/2006/relationships" r:embed="rId25"/>
        <a:stretch>
          <a:fillRect/>
        </a:stretch>
      </xdr:blipFill>
      <xdr:spPr>
        <a:xfrm>
          <a:off x="897467" y="48365835"/>
          <a:ext cx="1524000" cy="1576449"/>
        </a:xfrm>
        <a:prstGeom prst="rect">
          <a:avLst/>
        </a:prstGeom>
      </xdr:spPr>
    </xdr:pic>
    <xdr:clientData/>
  </xdr:twoCellAnchor>
  <xdr:twoCellAnchor editAs="oneCell">
    <xdr:from>
      <xdr:col>0</xdr:col>
      <xdr:colOff>948267</xdr:colOff>
      <xdr:row>279</xdr:row>
      <xdr:rowOff>84667</xdr:rowOff>
    </xdr:from>
    <xdr:to>
      <xdr:col>0</xdr:col>
      <xdr:colOff>2269067</xdr:colOff>
      <xdr:row>288</xdr:row>
      <xdr:rowOff>67956</xdr:rowOff>
    </xdr:to>
    <xdr:pic>
      <xdr:nvPicPr>
        <xdr:cNvPr id="28" name="Picture 27">
          <a:extLst>
            <a:ext uri="{FF2B5EF4-FFF2-40B4-BE49-F238E27FC236}">
              <a16:creationId xmlns:a16="http://schemas.microsoft.com/office/drawing/2014/main" id="{B2054FED-087B-AF4C-AB17-0CB8131F0D8F}"/>
            </a:ext>
          </a:extLst>
        </xdr:cNvPr>
        <xdr:cNvPicPr>
          <a:picLocks noChangeAspect="1"/>
        </xdr:cNvPicPr>
      </xdr:nvPicPr>
      <xdr:blipFill>
        <a:blip xmlns:r="http://schemas.openxmlformats.org/officeDocument/2006/relationships" r:embed="rId26"/>
        <a:stretch>
          <a:fillRect/>
        </a:stretch>
      </xdr:blipFill>
      <xdr:spPr>
        <a:xfrm>
          <a:off x="948267" y="50287767"/>
          <a:ext cx="1320800" cy="1583489"/>
        </a:xfrm>
        <a:prstGeom prst="rect">
          <a:avLst/>
        </a:prstGeom>
      </xdr:spPr>
    </xdr:pic>
    <xdr:clientData/>
  </xdr:twoCellAnchor>
  <xdr:twoCellAnchor editAs="oneCell">
    <xdr:from>
      <xdr:col>0</xdr:col>
      <xdr:colOff>778933</xdr:colOff>
      <xdr:row>290</xdr:row>
      <xdr:rowOff>101600</xdr:rowOff>
    </xdr:from>
    <xdr:to>
      <xdr:col>0</xdr:col>
      <xdr:colOff>2474383</xdr:colOff>
      <xdr:row>298</xdr:row>
      <xdr:rowOff>118534</xdr:rowOff>
    </xdr:to>
    <xdr:pic>
      <xdr:nvPicPr>
        <xdr:cNvPr id="29" name="Picture 28">
          <a:extLst>
            <a:ext uri="{FF2B5EF4-FFF2-40B4-BE49-F238E27FC236}">
              <a16:creationId xmlns:a16="http://schemas.microsoft.com/office/drawing/2014/main" id="{5CF705A1-BDB3-3F4D-8815-EDDC93370CC6}"/>
            </a:ext>
          </a:extLst>
        </xdr:cNvPr>
        <xdr:cNvPicPr>
          <a:picLocks noChangeAspect="1"/>
        </xdr:cNvPicPr>
      </xdr:nvPicPr>
      <xdr:blipFill>
        <a:blip xmlns:r="http://schemas.openxmlformats.org/officeDocument/2006/relationships" r:embed="rId27"/>
        <a:stretch>
          <a:fillRect/>
        </a:stretch>
      </xdr:blipFill>
      <xdr:spPr>
        <a:xfrm>
          <a:off x="778933" y="52260500"/>
          <a:ext cx="1695450" cy="1439334"/>
        </a:xfrm>
        <a:prstGeom prst="rect">
          <a:avLst/>
        </a:prstGeom>
      </xdr:spPr>
    </xdr:pic>
    <xdr:clientData/>
  </xdr:twoCellAnchor>
  <xdr:twoCellAnchor editAs="oneCell">
    <xdr:from>
      <xdr:col>0</xdr:col>
      <xdr:colOff>829733</xdr:colOff>
      <xdr:row>303</xdr:row>
      <xdr:rowOff>67734</xdr:rowOff>
    </xdr:from>
    <xdr:to>
      <xdr:col>0</xdr:col>
      <xdr:colOff>2372931</xdr:colOff>
      <xdr:row>312</xdr:row>
      <xdr:rowOff>50800</xdr:rowOff>
    </xdr:to>
    <xdr:pic>
      <xdr:nvPicPr>
        <xdr:cNvPr id="30" name="Picture 29">
          <a:extLst>
            <a:ext uri="{FF2B5EF4-FFF2-40B4-BE49-F238E27FC236}">
              <a16:creationId xmlns:a16="http://schemas.microsoft.com/office/drawing/2014/main" id="{0FE20844-0D88-6449-AC24-17DF295BFFAD}"/>
            </a:ext>
          </a:extLst>
        </xdr:cNvPr>
        <xdr:cNvPicPr>
          <a:picLocks noChangeAspect="1"/>
        </xdr:cNvPicPr>
      </xdr:nvPicPr>
      <xdr:blipFill>
        <a:blip xmlns:r="http://schemas.openxmlformats.org/officeDocument/2006/relationships" r:embed="rId28"/>
        <a:stretch>
          <a:fillRect/>
        </a:stretch>
      </xdr:blipFill>
      <xdr:spPr>
        <a:xfrm>
          <a:off x="829733" y="54626934"/>
          <a:ext cx="1543198" cy="1583266"/>
        </a:xfrm>
        <a:prstGeom prst="rect">
          <a:avLst/>
        </a:prstGeom>
      </xdr:spPr>
    </xdr:pic>
    <xdr:clientData/>
  </xdr:twoCellAnchor>
  <xdr:twoCellAnchor editAs="oneCell">
    <xdr:from>
      <xdr:col>0</xdr:col>
      <xdr:colOff>846667</xdr:colOff>
      <xdr:row>314</xdr:row>
      <xdr:rowOff>101601</xdr:rowOff>
    </xdr:from>
    <xdr:to>
      <xdr:col>0</xdr:col>
      <xdr:colOff>2438401</xdr:colOff>
      <xdr:row>323</xdr:row>
      <xdr:rowOff>123763</xdr:rowOff>
    </xdr:to>
    <xdr:pic>
      <xdr:nvPicPr>
        <xdr:cNvPr id="31" name="Picture 30">
          <a:extLst>
            <a:ext uri="{FF2B5EF4-FFF2-40B4-BE49-F238E27FC236}">
              <a16:creationId xmlns:a16="http://schemas.microsoft.com/office/drawing/2014/main" id="{D951C56F-5D2D-C749-85A9-C4C5750C2F79}"/>
            </a:ext>
          </a:extLst>
        </xdr:cNvPr>
        <xdr:cNvPicPr>
          <a:picLocks noChangeAspect="1"/>
        </xdr:cNvPicPr>
      </xdr:nvPicPr>
      <xdr:blipFill>
        <a:blip xmlns:r="http://schemas.openxmlformats.org/officeDocument/2006/relationships" r:embed="rId29"/>
        <a:stretch>
          <a:fillRect/>
        </a:stretch>
      </xdr:blipFill>
      <xdr:spPr>
        <a:xfrm>
          <a:off x="846667" y="56616601"/>
          <a:ext cx="1591734" cy="1622362"/>
        </a:xfrm>
        <a:prstGeom prst="rect">
          <a:avLst/>
        </a:prstGeom>
      </xdr:spPr>
    </xdr:pic>
    <xdr:clientData/>
  </xdr:twoCellAnchor>
  <xdr:twoCellAnchor editAs="oneCell">
    <xdr:from>
      <xdr:col>0</xdr:col>
      <xdr:colOff>982133</xdr:colOff>
      <xdr:row>325</xdr:row>
      <xdr:rowOff>101600</xdr:rowOff>
    </xdr:from>
    <xdr:to>
      <xdr:col>0</xdr:col>
      <xdr:colOff>2309151</xdr:colOff>
      <xdr:row>334</xdr:row>
      <xdr:rowOff>67733</xdr:rowOff>
    </xdr:to>
    <xdr:pic>
      <xdr:nvPicPr>
        <xdr:cNvPr id="32" name="Picture 31">
          <a:extLst>
            <a:ext uri="{FF2B5EF4-FFF2-40B4-BE49-F238E27FC236}">
              <a16:creationId xmlns:a16="http://schemas.microsoft.com/office/drawing/2014/main" id="{A51ECEAD-1135-7844-8229-8FB36A9BF736}"/>
            </a:ext>
          </a:extLst>
        </xdr:cNvPr>
        <xdr:cNvPicPr>
          <a:picLocks noChangeAspect="1"/>
        </xdr:cNvPicPr>
      </xdr:nvPicPr>
      <xdr:blipFill>
        <a:blip xmlns:r="http://schemas.openxmlformats.org/officeDocument/2006/relationships" r:embed="rId30"/>
        <a:stretch>
          <a:fillRect/>
        </a:stretch>
      </xdr:blipFill>
      <xdr:spPr>
        <a:xfrm>
          <a:off x="982133" y="58572400"/>
          <a:ext cx="1327018" cy="1566333"/>
        </a:xfrm>
        <a:prstGeom prst="rect">
          <a:avLst/>
        </a:prstGeom>
      </xdr:spPr>
    </xdr:pic>
    <xdr:clientData/>
  </xdr:twoCellAnchor>
  <xdr:twoCellAnchor editAs="oneCell">
    <xdr:from>
      <xdr:col>0</xdr:col>
      <xdr:colOff>914400</xdr:colOff>
      <xdr:row>336</xdr:row>
      <xdr:rowOff>88899</xdr:rowOff>
    </xdr:from>
    <xdr:to>
      <xdr:col>0</xdr:col>
      <xdr:colOff>2472267</xdr:colOff>
      <xdr:row>345</xdr:row>
      <xdr:rowOff>110037</xdr:rowOff>
    </xdr:to>
    <xdr:pic>
      <xdr:nvPicPr>
        <xdr:cNvPr id="33" name="Picture 32">
          <a:extLst>
            <a:ext uri="{FF2B5EF4-FFF2-40B4-BE49-F238E27FC236}">
              <a16:creationId xmlns:a16="http://schemas.microsoft.com/office/drawing/2014/main" id="{E8232F1F-E9B1-CA4B-8348-4A695975E22C}"/>
            </a:ext>
          </a:extLst>
        </xdr:cNvPr>
        <xdr:cNvPicPr>
          <a:picLocks noChangeAspect="1"/>
        </xdr:cNvPicPr>
      </xdr:nvPicPr>
      <xdr:blipFill>
        <a:blip xmlns:r="http://schemas.openxmlformats.org/officeDocument/2006/relationships" r:embed="rId31"/>
        <a:stretch>
          <a:fillRect/>
        </a:stretch>
      </xdr:blipFill>
      <xdr:spPr>
        <a:xfrm>
          <a:off x="914400" y="60515499"/>
          <a:ext cx="1557867" cy="1621338"/>
        </a:xfrm>
        <a:prstGeom prst="rect">
          <a:avLst/>
        </a:prstGeom>
      </xdr:spPr>
    </xdr:pic>
    <xdr:clientData/>
  </xdr:twoCellAnchor>
  <xdr:twoCellAnchor editAs="oneCell">
    <xdr:from>
      <xdr:col>0</xdr:col>
      <xdr:colOff>948267</xdr:colOff>
      <xdr:row>347</xdr:row>
      <xdr:rowOff>118534</xdr:rowOff>
    </xdr:from>
    <xdr:to>
      <xdr:col>0</xdr:col>
      <xdr:colOff>2528791</xdr:colOff>
      <xdr:row>356</xdr:row>
      <xdr:rowOff>33867</xdr:rowOff>
    </xdr:to>
    <xdr:pic>
      <xdr:nvPicPr>
        <xdr:cNvPr id="34" name="Picture 33">
          <a:extLst>
            <a:ext uri="{FF2B5EF4-FFF2-40B4-BE49-F238E27FC236}">
              <a16:creationId xmlns:a16="http://schemas.microsoft.com/office/drawing/2014/main" id="{0E53AAA7-5450-EA49-9C96-BC8377BF1D0A}"/>
            </a:ext>
          </a:extLst>
        </xdr:cNvPr>
        <xdr:cNvPicPr>
          <a:picLocks noChangeAspect="1"/>
        </xdr:cNvPicPr>
      </xdr:nvPicPr>
      <xdr:blipFill>
        <a:blip xmlns:r="http://schemas.openxmlformats.org/officeDocument/2006/relationships" r:embed="rId32"/>
        <a:stretch>
          <a:fillRect/>
        </a:stretch>
      </xdr:blipFill>
      <xdr:spPr>
        <a:xfrm>
          <a:off x="948267" y="62500934"/>
          <a:ext cx="1580524" cy="1515533"/>
        </a:xfrm>
        <a:prstGeom prst="rect">
          <a:avLst/>
        </a:prstGeom>
      </xdr:spPr>
    </xdr:pic>
    <xdr:clientData/>
  </xdr:twoCellAnchor>
  <xdr:twoCellAnchor editAs="oneCell">
    <xdr:from>
      <xdr:col>0</xdr:col>
      <xdr:colOff>745066</xdr:colOff>
      <xdr:row>360</xdr:row>
      <xdr:rowOff>118534</xdr:rowOff>
    </xdr:from>
    <xdr:to>
      <xdr:col>0</xdr:col>
      <xdr:colOff>2608210</xdr:colOff>
      <xdr:row>369</xdr:row>
      <xdr:rowOff>16934</xdr:rowOff>
    </xdr:to>
    <xdr:pic>
      <xdr:nvPicPr>
        <xdr:cNvPr id="35" name="Picture 34">
          <a:extLst>
            <a:ext uri="{FF2B5EF4-FFF2-40B4-BE49-F238E27FC236}">
              <a16:creationId xmlns:a16="http://schemas.microsoft.com/office/drawing/2014/main" id="{6E65723F-0DF4-764E-B62F-469E02815A73}"/>
            </a:ext>
          </a:extLst>
        </xdr:cNvPr>
        <xdr:cNvPicPr>
          <a:picLocks noChangeAspect="1"/>
        </xdr:cNvPicPr>
      </xdr:nvPicPr>
      <xdr:blipFill>
        <a:blip xmlns:r="http://schemas.openxmlformats.org/officeDocument/2006/relationships" r:embed="rId33"/>
        <a:stretch>
          <a:fillRect/>
        </a:stretch>
      </xdr:blipFill>
      <xdr:spPr>
        <a:xfrm>
          <a:off x="745066" y="64901234"/>
          <a:ext cx="1863144" cy="1498600"/>
        </a:xfrm>
        <a:prstGeom prst="rect">
          <a:avLst/>
        </a:prstGeom>
      </xdr:spPr>
    </xdr:pic>
    <xdr:clientData/>
  </xdr:twoCellAnchor>
  <xdr:twoCellAnchor editAs="oneCell">
    <xdr:from>
      <xdr:col>0</xdr:col>
      <xdr:colOff>1016001</xdr:colOff>
      <xdr:row>371</xdr:row>
      <xdr:rowOff>135467</xdr:rowOff>
    </xdr:from>
    <xdr:to>
      <xdr:col>0</xdr:col>
      <xdr:colOff>2116667</xdr:colOff>
      <xdr:row>380</xdr:row>
      <xdr:rowOff>47276</xdr:rowOff>
    </xdr:to>
    <xdr:pic>
      <xdr:nvPicPr>
        <xdr:cNvPr id="36" name="Picture 35">
          <a:extLst>
            <a:ext uri="{FF2B5EF4-FFF2-40B4-BE49-F238E27FC236}">
              <a16:creationId xmlns:a16="http://schemas.microsoft.com/office/drawing/2014/main" id="{24728803-B920-2E4E-9780-8096E97E3F01}"/>
            </a:ext>
          </a:extLst>
        </xdr:cNvPr>
        <xdr:cNvPicPr>
          <a:picLocks noChangeAspect="1"/>
        </xdr:cNvPicPr>
      </xdr:nvPicPr>
      <xdr:blipFill>
        <a:blip xmlns:r="http://schemas.openxmlformats.org/officeDocument/2006/relationships" r:embed="rId34"/>
        <a:stretch>
          <a:fillRect/>
        </a:stretch>
      </xdr:blipFill>
      <xdr:spPr>
        <a:xfrm>
          <a:off x="1016001" y="66873967"/>
          <a:ext cx="1100666" cy="1512009"/>
        </a:xfrm>
        <a:prstGeom prst="rect">
          <a:avLst/>
        </a:prstGeom>
      </xdr:spPr>
    </xdr:pic>
    <xdr:clientData/>
  </xdr:twoCellAnchor>
  <xdr:twoCellAnchor editAs="oneCell">
    <xdr:from>
      <xdr:col>0</xdr:col>
      <xdr:colOff>1032933</xdr:colOff>
      <xdr:row>382</xdr:row>
      <xdr:rowOff>67733</xdr:rowOff>
    </xdr:from>
    <xdr:to>
      <xdr:col>0</xdr:col>
      <xdr:colOff>2260167</xdr:colOff>
      <xdr:row>391</xdr:row>
      <xdr:rowOff>50800</xdr:rowOff>
    </xdr:to>
    <xdr:pic>
      <xdr:nvPicPr>
        <xdr:cNvPr id="37" name="Picture 36">
          <a:extLst>
            <a:ext uri="{FF2B5EF4-FFF2-40B4-BE49-F238E27FC236}">
              <a16:creationId xmlns:a16="http://schemas.microsoft.com/office/drawing/2014/main" id="{25DDBDD1-189A-1A48-BE86-70C4F382D040}"/>
            </a:ext>
          </a:extLst>
        </xdr:cNvPr>
        <xdr:cNvPicPr>
          <a:picLocks noChangeAspect="1"/>
        </xdr:cNvPicPr>
      </xdr:nvPicPr>
      <xdr:blipFill>
        <a:blip xmlns:r="http://schemas.openxmlformats.org/officeDocument/2006/relationships" r:embed="rId35"/>
        <a:stretch>
          <a:fillRect/>
        </a:stretch>
      </xdr:blipFill>
      <xdr:spPr>
        <a:xfrm>
          <a:off x="1032933" y="68762033"/>
          <a:ext cx="1227234" cy="1583267"/>
        </a:xfrm>
        <a:prstGeom prst="rect">
          <a:avLst/>
        </a:prstGeom>
      </xdr:spPr>
    </xdr:pic>
    <xdr:clientData/>
  </xdr:twoCellAnchor>
  <xdr:twoCellAnchor editAs="oneCell">
    <xdr:from>
      <xdr:col>0</xdr:col>
      <xdr:colOff>1100666</xdr:colOff>
      <xdr:row>395</xdr:row>
      <xdr:rowOff>135466</xdr:rowOff>
    </xdr:from>
    <xdr:to>
      <xdr:col>0</xdr:col>
      <xdr:colOff>2102152</xdr:colOff>
      <xdr:row>404</xdr:row>
      <xdr:rowOff>16933</xdr:rowOff>
    </xdr:to>
    <xdr:pic>
      <xdr:nvPicPr>
        <xdr:cNvPr id="38" name="Picture 37">
          <a:extLst>
            <a:ext uri="{FF2B5EF4-FFF2-40B4-BE49-F238E27FC236}">
              <a16:creationId xmlns:a16="http://schemas.microsoft.com/office/drawing/2014/main" id="{204C4014-504B-F047-B59A-08C090549E3F}"/>
            </a:ext>
          </a:extLst>
        </xdr:cNvPr>
        <xdr:cNvPicPr>
          <a:picLocks noChangeAspect="1"/>
        </xdr:cNvPicPr>
      </xdr:nvPicPr>
      <xdr:blipFill>
        <a:blip xmlns:r="http://schemas.openxmlformats.org/officeDocument/2006/relationships" r:embed="rId36"/>
        <a:stretch>
          <a:fillRect/>
        </a:stretch>
      </xdr:blipFill>
      <xdr:spPr>
        <a:xfrm>
          <a:off x="1100666" y="71230066"/>
          <a:ext cx="1001486" cy="1481667"/>
        </a:xfrm>
        <a:prstGeom prst="rect">
          <a:avLst/>
        </a:prstGeom>
      </xdr:spPr>
    </xdr:pic>
    <xdr:clientData/>
  </xdr:twoCellAnchor>
  <xdr:twoCellAnchor editAs="oneCell">
    <xdr:from>
      <xdr:col>0</xdr:col>
      <xdr:colOff>1066800</xdr:colOff>
      <xdr:row>406</xdr:row>
      <xdr:rowOff>135467</xdr:rowOff>
    </xdr:from>
    <xdr:to>
      <xdr:col>0</xdr:col>
      <xdr:colOff>2167467</xdr:colOff>
      <xdr:row>415</xdr:row>
      <xdr:rowOff>115116</xdr:rowOff>
    </xdr:to>
    <xdr:pic>
      <xdr:nvPicPr>
        <xdr:cNvPr id="39" name="Picture 38">
          <a:extLst>
            <a:ext uri="{FF2B5EF4-FFF2-40B4-BE49-F238E27FC236}">
              <a16:creationId xmlns:a16="http://schemas.microsoft.com/office/drawing/2014/main" id="{646705DD-1096-A34B-AADC-ADC47D461FD3}"/>
            </a:ext>
          </a:extLst>
        </xdr:cNvPr>
        <xdr:cNvPicPr>
          <a:picLocks noChangeAspect="1"/>
        </xdr:cNvPicPr>
      </xdr:nvPicPr>
      <xdr:blipFill>
        <a:blip xmlns:r="http://schemas.openxmlformats.org/officeDocument/2006/relationships" r:embed="rId37"/>
        <a:stretch>
          <a:fillRect/>
        </a:stretch>
      </xdr:blipFill>
      <xdr:spPr>
        <a:xfrm>
          <a:off x="1066800" y="73185867"/>
          <a:ext cx="1100667" cy="1579849"/>
        </a:xfrm>
        <a:prstGeom prst="rect">
          <a:avLst/>
        </a:prstGeom>
      </xdr:spPr>
    </xdr:pic>
    <xdr:clientData/>
  </xdr:twoCellAnchor>
  <xdr:twoCellAnchor editAs="oneCell">
    <xdr:from>
      <xdr:col>0</xdr:col>
      <xdr:colOff>778934</xdr:colOff>
      <xdr:row>417</xdr:row>
      <xdr:rowOff>84668</xdr:rowOff>
    </xdr:from>
    <xdr:to>
      <xdr:col>0</xdr:col>
      <xdr:colOff>2546979</xdr:colOff>
      <xdr:row>426</xdr:row>
      <xdr:rowOff>118534</xdr:rowOff>
    </xdr:to>
    <xdr:pic>
      <xdr:nvPicPr>
        <xdr:cNvPr id="40" name="Picture 39">
          <a:extLst>
            <a:ext uri="{FF2B5EF4-FFF2-40B4-BE49-F238E27FC236}">
              <a16:creationId xmlns:a16="http://schemas.microsoft.com/office/drawing/2014/main" id="{D10BE3DF-F689-4049-9825-A3AEAB8D3895}"/>
            </a:ext>
          </a:extLst>
        </xdr:cNvPr>
        <xdr:cNvPicPr>
          <a:picLocks noChangeAspect="1"/>
        </xdr:cNvPicPr>
      </xdr:nvPicPr>
      <xdr:blipFill>
        <a:blip xmlns:r="http://schemas.openxmlformats.org/officeDocument/2006/relationships" r:embed="rId38"/>
        <a:stretch>
          <a:fillRect/>
        </a:stretch>
      </xdr:blipFill>
      <xdr:spPr>
        <a:xfrm>
          <a:off x="778934" y="75090868"/>
          <a:ext cx="1768045" cy="1634066"/>
        </a:xfrm>
        <a:prstGeom prst="rect">
          <a:avLst/>
        </a:prstGeom>
      </xdr:spPr>
    </xdr:pic>
    <xdr:clientData/>
  </xdr:twoCellAnchor>
  <xdr:twoCellAnchor editAs="oneCell">
    <xdr:from>
      <xdr:col>0</xdr:col>
      <xdr:colOff>948268</xdr:colOff>
      <xdr:row>428</xdr:row>
      <xdr:rowOff>67733</xdr:rowOff>
    </xdr:from>
    <xdr:to>
      <xdr:col>0</xdr:col>
      <xdr:colOff>2509315</xdr:colOff>
      <xdr:row>437</xdr:row>
      <xdr:rowOff>135466</xdr:rowOff>
    </xdr:to>
    <xdr:pic>
      <xdr:nvPicPr>
        <xdr:cNvPr id="41" name="Picture 40">
          <a:extLst>
            <a:ext uri="{FF2B5EF4-FFF2-40B4-BE49-F238E27FC236}">
              <a16:creationId xmlns:a16="http://schemas.microsoft.com/office/drawing/2014/main" id="{DCB454DA-983F-F44E-B131-3AF7C3EAA799}"/>
            </a:ext>
          </a:extLst>
        </xdr:cNvPr>
        <xdr:cNvPicPr>
          <a:picLocks noChangeAspect="1"/>
        </xdr:cNvPicPr>
      </xdr:nvPicPr>
      <xdr:blipFill>
        <a:blip xmlns:r="http://schemas.openxmlformats.org/officeDocument/2006/relationships" r:embed="rId39"/>
        <a:stretch>
          <a:fillRect/>
        </a:stretch>
      </xdr:blipFill>
      <xdr:spPr>
        <a:xfrm>
          <a:off x="948268" y="77029733"/>
          <a:ext cx="1561047" cy="1667933"/>
        </a:xfrm>
        <a:prstGeom prst="rect">
          <a:avLst/>
        </a:prstGeom>
      </xdr:spPr>
    </xdr:pic>
    <xdr:clientData/>
  </xdr:twoCellAnchor>
  <xdr:twoCellAnchor editAs="oneCell">
    <xdr:from>
      <xdr:col>0</xdr:col>
      <xdr:colOff>982133</xdr:colOff>
      <xdr:row>439</xdr:row>
      <xdr:rowOff>169333</xdr:rowOff>
    </xdr:from>
    <xdr:to>
      <xdr:col>0</xdr:col>
      <xdr:colOff>2370667</xdr:colOff>
      <xdr:row>448</xdr:row>
      <xdr:rowOff>103632</xdr:rowOff>
    </xdr:to>
    <xdr:pic>
      <xdr:nvPicPr>
        <xdr:cNvPr id="42" name="Picture 41">
          <a:extLst>
            <a:ext uri="{FF2B5EF4-FFF2-40B4-BE49-F238E27FC236}">
              <a16:creationId xmlns:a16="http://schemas.microsoft.com/office/drawing/2014/main" id="{32B737C6-7018-6047-A092-ABE80E773756}"/>
            </a:ext>
          </a:extLst>
        </xdr:cNvPr>
        <xdr:cNvPicPr>
          <a:picLocks noChangeAspect="1"/>
        </xdr:cNvPicPr>
      </xdr:nvPicPr>
      <xdr:blipFill>
        <a:blip xmlns:r="http://schemas.openxmlformats.org/officeDocument/2006/relationships" r:embed="rId40"/>
        <a:stretch>
          <a:fillRect/>
        </a:stretch>
      </xdr:blipFill>
      <xdr:spPr>
        <a:xfrm>
          <a:off x="982133" y="79087133"/>
          <a:ext cx="1388534" cy="1534499"/>
        </a:xfrm>
        <a:prstGeom prst="rect">
          <a:avLst/>
        </a:prstGeom>
      </xdr:spPr>
    </xdr:pic>
    <xdr:clientData/>
  </xdr:twoCellAnchor>
  <xdr:twoCellAnchor editAs="oneCell">
    <xdr:from>
      <xdr:col>0</xdr:col>
      <xdr:colOff>880534</xdr:colOff>
      <xdr:row>452</xdr:row>
      <xdr:rowOff>67734</xdr:rowOff>
    </xdr:from>
    <xdr:to>
      <xdr:col>0</xdr:col>
      <xdr:colOff>2455334</xdr:colOff>
      <xdr:row>461</xdr:row>
      <xdr:rowOff>131323</xdr:rowOff>
    </xdr:to>
    <xdr:pic>
      <xdr:nvPicPr>
        <xdr:cNvPr id="43" name="Picture 42">
          <a:extLst>
            <a:ext uri="{FF2B5EF4-FFF2-40B4-BE49-F238E27FC236}">
              <a16:creationId xmlns:a16="http://schemas.microsoft.com/office/drawing/2014/main" id="{254C3044-5E41-694B-8EA3-E45EAC3A9A13}"/>
            </a:ext>
          </a:extLst>
        </xdr:cNvPr>
        <xdr:cNvPicPr>
          <a:picLocks noChangeAspect="1"/>
        </xdr:cNvPicPr>
      </xdr:nvPicPr>
      <xdr:blipFill>
        <a:blip xmlns:r="http://schemas.openxmlformats.org/officeDocument/2006/relationships" r:embed="rId41"/>
        <a:stretch>
          <a:fillRect/>
        </a:stretch>
      </xdr:blipFill>
      <xdr:spPr>
        <a:xfrm>
          <a:off x="880534" y="81385834"/>
          <a:ext cx="1574800" cy="1663789"/>
        </a:xfrm>
        <a:prstGeom prst="rect">
          <a:avLst/>
        </a:prstGeom>
      </xdr:spPr>
    </xdr:pic>
    <xdr:clientData/>
  </xdr:twoCellAnchor>
  <xdr:twoCellAnchor editAs="oneCell">
    <xdr:from>
      <xdr:col>0</xdr:col>
      <xdr:colOff>897467</xdr:colOff>
      <xdr:row>463</xdr:row>
      <xdr:rowOff>152400</xdr:rowOff>
    </xdr:from>
    <xdr:to>
      <xdr:col>0</xdr:col>
      <xdr:colOff>2404533</xdr:colOff>
      <xdr:row>472</xdr:row>
      <xdr:rowOff>110424</xdr:rowOff>
    </xdr:to>
    <xdr:pic>
      <xdr:nvPicPr>
        <xdr:cNvPr id="44" name="Picture 43">
          <a:extLst>
            <a:ext uri="{FF2B5EF4-FFF2-40B4-BE49-F238E27FC236}">
              <a16:creationId xmlns:a16="http://schemas.microsoft.com/office/drawing/2014/main" id="{47EF7648-C743-F640-B522-AA586C9AABA1}"/>
            </a:ext>
          </a:extLst>
        </xdr:cNvPr>
        <xdr:cNvPicPr>
          <a:picLocks noChangeAspect="1"/>
        </xdr:cNvPicPr>
      </xdr:nvPicPr>
      <xdr:blipFill>
        <a:blip xmlns:r="http://schemas.openxmlformats.org/officeDocument/2006/relationships" r:embed="rId42"/>
        <a:stretch>
          <a:fillRect/>
        </a:stretch>
      </xdr:blipFill>
      <xdr:spPr>
        <a:xfrm>
          <a:off x="897467" y="83426300"/>
          <a:ext cx="1507066" cy="1558224"/>
        </a:xfrm>
        <a:prstGeom prst="rect">
          <a:avLst/>
        </a:prstGeom>
      </xdr:spPr>
    </xdr:pic>
    <xdr:clientData/>
  </xdr:twoCellAnchor>
  <xdr:twoCellAnchor editAs="oneCell">
    <xdr:from>
      <xdr:col>0</xdr:col>
      <xdr:colOff>948266</xdr:colOff>
      <xdr:row>474</xdr:row>
      <xdr:rowOff>135466</xdr:rowOff>
    </xdr:from>
    <xdr:to>
      <xdr:col>0</xdr:col>
      <xdr:colOff>2431582</xdr:colOff>
      <xdr:row>483</xdr:row>
      <xdr:rowOff>67733</xdr:rowOff>
    </xdr:to>
    <xdr:pic>
      <xdr:nvPicPr>
        <xdr:cNvPr id="45" name="Picture 44">
          <a:extLst>
            <a:ext uri="{FF2B5EF4-FFF2-40B4-BE49-F238E27FC236}">
              <a16:creationId xmlns:a16="http://schemas.microsoft.com/office/drawing/2014/main" id="{B63F8298-3B55-2045-925F-826C6BF7DF11}"/>
            </a:ext>
          </a:extLst>
        </xdr:cNvPr>
        <xdr:cNvPicPr>
          <a:picLocks noChangeAspect="1"/>
        </xdr:cNvPicPr>
      </xdr:nvPicPr>
      <xdr:blipFill>
        <a:blip xmlns:r="http://schemas.openxmlformats.org/officeDocument/2006/relationships" r:embed="rId43"/>
        <a:stretch>
          <a:fillRect/>
        </a:stretch>
      </xdr:blipFill>
      <xdr:spPr>
        <a:xfrm>
          <a:off x="948266" y="85365166"/>
          <a:ext cx="1483316" cy="1532467"/>
        </a:xfrm>
        <a:prstGeom prst="rect">
          <a:avLst/>
        </a:prstGeom>
      </xdr:spPr>
    </xdr:pic>
    <xdr:clientData/>
  </xdr:twoCellAnchor>
  <xdr:twoCellAnchor editAs="oneCell">
    <xdr:from>
      <xdr:col>0</xdr:col>
      <xdr:colOff>846666</xdr:colOff>
      <xdr:row>485</xdr:row>
      <xdr:rowOff>101600</xdr:rowOff>
    </xdr:from>
    <xdr:to>
      <xdr:col>0</xdr:col>
      <xdr:colOff>2298183</xdr:colOff>
      <xdr:row>494</xdr:row>
      <xdr:rowOff>101600</xdr:rowOff>
    </xdr:to>
    <xdr:pic>
      <xdr:nvPicPr>
        <xdr:cNvPr id="46" name="Picture 45">
          <a:extLst>
            <a:ext uri="{FF2B5EF4-FFF2-40B4-BE49-F238E27FC236}">
              <a16:creationId xmlns:a16="http://schemas.microsoft.com/office/drawing/2014/main" id="{F86AED53-B70A-5848-9439-7DAF0A246737}"/>
            </a:ext>
          </a:extLst>
        </xdr:cNvPr>
        <xdr:cNvPicPr>
          <a:picLocks noChangeAspect="1"/>
        </xdr:cNvPicPr>
      </xdr:nvPicPr>
      <xdr:blipFill>
        <a:blip xmlns:r="http://schemas.openxmlformats.org/officeDocument/2006/relationships" r:embed="rId44"/>
        <a:stretch>
          <a:fillRect/>
        </a:stretch>
      </xdr:blipFill>
      <xdr:spPr>
        <a:xfrm>
          <a:off x="846666" y="87287100"/>
          <a:ext cx="1451517" cy="1600200"/>
        </a:xfrm>
        <a:prstGeom prst="rect">
          <a:avLst/>
        </a:prstGeom>
      </xdr:spPr>
    </xdr:pic>
    <xdr:clientData/>
  </xdr:twoCellAnchor>
  <xdr:twoCellAnchor editAs="oneCell">
    <xdr:from>
      <xdr:col>0</xdr:col>
      <xdr:colOff>1066800</xdr:colOff>
      <xdr:row>496</xdr:row>
      <xdr:rowOff>135468</xdr:rowOff>
    </xdr:from>
    <xdr:to>
      <xdr:col>0</xdr:col>
      <xdr:colOff>2132898</xdr:colOff>
      <xdr:row>505</xdr:row>
      <xdr:rowOff>67734</xdr:rowOff>
    </xdr:to>
    <xdr:pic>
      <xdr:nvPicPr>
        <xdr:cNvPr id="47" name="Picture 46">
          <a:extLst>
            <a:ext uri="{FF2B5EF4-FFF2-40B4-BE49-F238E27FC236}">
              <a16:creationId xmlns:a16="http://schemas.microsoft.com/office/drawing/2014/main" id="{14548BB5-C90F-894D-9691-E24BDDBAFF5F}"/>
            </a:ext>
          </a:extLst>
        </xdr:cNvPr>
        <xdr:cNvPicPr>
          <a:picLocks noChangeAspect="1"/>
        </xdr:cNvPicPr>
      </xdr:nvPicPr>
      <xdr:blipFill>
        <a:blip xmlns:r="http://schemas.openxmlformats.org/officeDocument/2006/relationships" r:embed="rId45"/>
        <a:stretch>
          <a:fillRect/>
        </a:stretch>
      </xdr:blipFill>
      <xdr:spPr>
        <a:xfrm>
          <a:off x="1066800" y="89276768"/>
          <a:ext cx="1066098" cy="1532466"/>
        </a:xfrm>
        <a:prstGeom prst="rect">
          <a:avLst/>
        </a:prstGeom>
      </xdr:spPr>
    </xdr:pic>
    <xdr:clientData/>
  </xdr:twoCellAnchor>
  <xdr:twoCellAnchor editAs="oneCell">
    <xdr:from>
      <xdr:col>0</xdr:col>
      <xdr:colOff>982133</xdr:colOff>
      <xdr:row>507</xdr:row>
      <xdr:rowOff>101600</xdr:rowOff>
    </xdr:from>
    <xdr:to>
      <xdr:col>0</xdr:col>
      <xdr:colOff>2286000</xdr:colOff>
      <xdr:row>516</xdr:row>
      <xdr:rowOff>253</xdr:rowOff>
    </xdr:to>
    <xdr:pic>
      <xdr:nvPicPr>
        <xdr:cNvPr id="48" name="Picture 47">
          <a:extLst>
            <a:ext uri="{FF2B5EF4-FFF2-40B4-BE49-F238E27FC236}">
              <a16:creationId xmlns:a16="http://schemas.microsoft.com/office/drawing/2014/main" id="{70741D2F-22B9-8C43-B82A-97152365AD82}"/>
            </a:ext>
          </a:extLst>
        </xdr:cNvPr>
        <xdr:cNvPicPr>
          <a:picLocks noChangeAspect="1"/>
        </xdr:cNvPicPr>
      </xdr:nvPicPr>
      <xdr:blipFill>
        <a:blip xmlns:r="http://schemas.openxmlformats.org/officeDocument/2006/relationships" r:embed="rId46"/>
        <a:stretch>
          <a:fillRect/>
        </a:stretch>
      </xdr:blipFill>
      <xdr:spPr>
        <a:xfrm>
          <a:off x="982133" y="91198700"/>
          <a:ext cx="1303867" cy="1498853"/>
        </a:xfrm>
        <a:prstGeom prst="rect">
          <a:avLst/>
        </a:prstGeom>
      </xdr:spPr>
    </xdr:pic>
    <xdr:clientData/>
  </xdr:twoCellAnchor>
  <xdr:twoCellAnchor editAs="oneCell">
    <xdr:from>
      <xdr:col>0</xdr:col>
      <xdr:colOff>677333</xdr:colOff>
      <xdr:row>518</xdr:row>
      <xdr:rowOff>67733</xdr:rowOff>
    </xdr:from>
    <xdr:to>
      <xdr:col>0</xdr:col>
      <xdr:colOff>2645833</xdr:colOff>
      <xdr:row>527</xdr:row>
      <xdr:rowOff>42333</xdr:rowOff>
    </xdr:to>
    <xdr:pic>
      <xdr:nvPicPr>
        <xdr:cNvPr id="49" name="Picture 48">
          <a:extLst>
            <a:ext uri="{FF2B5EF4-FFF2-40B4-BE49-F238E27FC236}">
              <a16:creationId xmlns:a16="http://schemas.microsoft.com/office/drawing/2014/main" id="{3D2FBD21-9D69-9F41-900D-FDECDAB91EDF}"/>
            </a:ext>
          </a:extLst>
        </xdr:cNvPr>
        <xdr:cNvPicPr>
          <a:picLocks noChangeAspect="1"/>
        </xdr:cNvPicPr>
      </xdr:nvPicPr>
      <xdr:blipFill>
        <a:blip xmlns:r="http://schemas.openxmlformats.org/officeDocument/2006/relationships" r:embed="rId47"/>
        <a:stretch>
          <a:fillRect/>
        </a:stretch>
      </xdr:blipFill>
      <xdr:spPr>
        <a:xfrm>
          <a:off x="677333" y="93120633"/>
          <a:ext cx="1968500" cy="1574800"/>
        </a:xfrm>
        <a:prstGeom prst="rect">
          <a:avLst/>
        </a:prstGeom>
      </xdr:spPr>
    </xdr:pic>
    <xdr:clientData/>
  </xdr:twoCellAnchor>
  <xdr:twoCellAnchor editAs="oneCell">
    <xdr:from>
      <xdr:col>0</xdr:col>
      <xdr:colOff>931333</xdr:colOff>
      <xdr:row>529</xdr:row>
      <xdr:rowOff>67734</xdr:rowOff>
    </xdr:from>
    <xdr:to>
      <xdr:col>0</xdr:col>
      <xdr:colOff>2658533</xdr:colOff>
      <xdr:row>538</xdr:row>
      <xdr:rowOff>118534</xdr:rowOff>
    </xdr:to>
    <xdr:pic>
      <xdr:nvPicPr>
        <xdr:cNvPr id="50" name="Picture 49">
          <a:extLst>
            <a:ext uri="{FF2B5EF4-FFF2-40B4-BE49-F238E27FC236}">
              <a16:creationId xmlns:a16="http://schemas.microsoft.com/office/drawing/2014/main" id="{8908ACAF-732E-BD45-87B0-B0E8338FD063}"/>
            </a:ext>
          </a:extLst>
        </xdr:cNvPr>
        <xdr:cNvPicPr>
          <a:picLocks noChangeAspect="1"/>
        </xdr:cNvPicPr>
      </xdr:nvPicPr>
      <xdr:blipFill>
        <a:blip xmlns:r="http://schemas.openxmlformats.org/officeDocument/2006/relationships" r:embed="rId48"/>
        <a:stretch>
          <a:fillRect/>
        </a:stretch>
      </xdr:blipFill>
      <xdr:spPr>
        <a:xfrm>
          <a:off x="931333" y="95076434"/>
          <a:ext cx="1727200" cy="1651000"/>
        </a:xfrm>
        <a:prstGeom prst="rect">
          <a:avLst/>
        </a:prstGeom>
      </xdr:spPr>
    </xdr:pic>
    <xdr:clientData/>
  </xdr:twoCellAnchor>
  <xdr:twoCellAnchor editAs="oneCell">
    <xdr:from>
      <xdr:col>0</xdr:col>
      <xdr:colOff>762000</xdr:colOff>
      <xdr:row>542</xdr:row>
      <xdr:rowOff>118534</xdr:rowOff>
    </xdr:from>
    <xdr:to>
      <xdr:col>0</xdr:col>
      <xdr:colOff>2506134</xdr:colOff>
      <xdr:row>551</xdr:row>
      <xdr:rowOff>80206</xdr:rowOff>
    </xdr:to>
    <xdr:pic>
      <xdr:nvPicPr>
        <xdr:cNvPr id="51" name="Picture 50">
          <a:extLst>
            <a:ext uri="{FF2B5EF4-FFF2-40B4-BE49-F238E27FC236}">
              <a16:creationId xmlns:a16="http://schemas.microsoft.com/office/drawing/2014/main" id="{AB761BBE-6BC2-B94F-A16F-79A39E95755A}"/>
            </a:ext>
          </a:extLst>
        </xdr:cNvPr>
        <xdr:cNvPicPr>
          <a:picLocks noChangeAspect="1"/>
        </xdr:cNvPicPr>
      </xdr:nvPicPr>
      <xdr:blipFill>
        <a:blip xmlns:r="http://schemas.openxmlformats.org/officeDocument/2006/relationships" r:embed="rId49"/>
        <a:stretch>
          <a:fillRect/>
        </a:stretch>
      </xdr:blipFill>
      <xdr:spPr>
        <a:xfrm>
          <a:off x="762000" y="97527534"/>
          <a:ext cx="1744134" cy="1561872"/>
        </a:xfrm>
        <a:prstGeom prst="rect">
          <a:avLst/>
        </a:prstGeom>
      </xdr:spPr>
    </xdr:pic>
    <xdr:clientData/>
  </xdr:twoCellAnchor>
  <xdr:twoCellAnchor editAs="oneCell">
    <xdr:from>
      <xdr:col>0</xdr:col>
      <xdr:colOff>829732</xdr:colOff>
      <xdr:row>553</xdr:row>
      <xdr:rowOff>101600</xdr:rowOff>
    </xdr:from>
    <xdr:to>
      <xdr:col>0</xdr:col>
      <xdr:colOff>2588043</xdr:colOff>
      <xdr:row>562</xdr:row>
      <xdr:rowOff>42333</xdr:rowOff>
    </xdr:to>
    <xdr:pic>
      <xdr:nvPicPr>
        <xdr:cNvPr id="52" name="Picture 51">
          <a:extLst>
            <a:ext uri="{FF2B5EF4-FFF2-40B4-BE49-F238E27FC236}">
              <a16:creationId xmlns:a16="http://schemas.microsoft.com/office/drawing/2014/main" id="{A576106F-47AA-6C43-A9E3-AF245446DD32}"/>
            </a:ext>
          </a:extLst>
        </xdr:cNvPr>
        <xdr:cNvPicPr>
          <a:picLocks noChangeAspect="1"/>
        </xdr:cNvPicPr>
      </xdr:nvPicPr>
      <xdr:blipFill>
        <a:blip xmlns:r="http://schemas.openxmlformats.org/officeDocument/2006/relationships" r:embed="rId50"/>
        <a:stretch>
          <a:fillRect/>
        </a:stretch>
      </xdr:blipFill>
      <xdr:spPr>
        <a:xfrm>
          <a:off x="829732" y="99466400"/>
          <a:ext cx="1758311" cy="1540933"/>
        </a:xfrm>
        <a:prstGeom prst="rect">
          <a:avLst/>
        </a:prstGeom>
      </xdr:spPr>
    </xdr:pic>
    <xdr:clientData/>
  </xdr:twoCellAnchor>
  <xdr:twoCellAnchor editAs="oneCell">
    <xdr:from>
      <xdr:col>0</xdr:col>
      <xdr:colOff>880534</xdr:colOff>
      <xdr:row>564</xdr:row>
      <xdr:rowOff>101599</xdr:rowOff>
    </xdr:from>
    <xdr:to>
      <xdr:col>0</xdr:col>
      <xdr:colOff>2468034</xdr:colOff>
      <xdr:row>572</xdr:row>
      <xdr:rowOff>160866</xdr:rowOff>
    </xdr:to>
    <xdr:pic>
      <xdr:nvPicPr>
        <xdr:cNvPr id="53" name="Picture 52">
          <a:extLst>
            <a:ext uri="{FF2B5EF4-FFF2-40B4-BE49-F238E27FC236}">
              <a16:creationId xmlns:a16="http://schemas.microsoft.com/office/drawing/2014/main" id="{5E0EE694-28DB-B241-9A5C-A8985CB2AB95}"/>
            </a:ext>
          </a:extLst>
        </xdr:cNvPr>
        <xdr:cNvPicPr>
          <a:picLocks noChangeAspect="1"/>
        </xdr:cNvPicPr>
      </xdr:nvPicPr>
      <xdr:blipFill>
        <a:blip xmlns:r="http://schemas.openxmlformats.org/officeDocument/2006/relationships" r:embed="rId51"/>
        <a:stretch>
          <a:fillRect/>
        </a:stretch>
      </xdr:blipFill>
      <xdr:spPr>
        <a:xfrm>
          <a:off x="880534" y="101422199"/>
          <a:ext cx="1587500" cy="1481667"/>
        </a:xfrm>
        <a:prstGeom prst="rect">
          <a:avLst/>
        </a:prstGeom>
      </xdr:spPr>
    </xdr:pic>
    <xdr:clientData/>
  </xdr:twoCellAnchor>
  <xdr:twoCellAnchor editAs="oneCell">
    <xdr:from>
      <xdr:col>0</xdr:col>
      <xdr:colOff>762000</xdr:colOff>
      <xdr:row>577</xdr:row>
      <xdr:rowOff>118534</xdr:rowOff>
    </xdr:from>
    <xdr:to>
      <xdr:col>0</xdr:col>
      <xdr:colOff>2567474</xdr:colOff>
      <xdr:row>586</xdr:row>
      <xdr:rowOff>135467</xdr:rowOff>
    </xdr:to>
    <xdr:pic>
      <xdr:nvPicPr>
        <xdr:cNvPr id="54" name="Picture 53">
          <a:extLst>
            <a:ext uri="{FF2B5EF4-FFF2-40B4-BE49-F238E27FC236}">
              <a16:creationId xmlns:a16="http://schemas.microsoft.com/office/drawing/2014/main" id="{0932C6DF-EF30-B342-9024-1E03F3CF4546}"/>
            </a:ext>
          </a:extLst>
        </xdr:cNvPr>
        <xdr:cNvPicPr>
          <a:picLocks noChangeAspect="1"/>
        </xdr:cNvPicPr>
      </xdr:nvPicPr>
      <xdr:blipFill>
        <a:blip xmlns:r="http://schemas.openxmlformats.org/officeDocument/2006/relationships" r:embed="rId52"/>
        <a:stretch>
          <a:fillRect/>
        </a:stretch>
      </xdr:blipFill>
      <xdr:spPr>
        <a:xfrm>
          <a:off x="762000" y="103839434"/>
          <a:ext cx="1805474" cy="1617133"/>
        </a:xfrm>
        <a:prstGeom prst="rect">
          <a:avLst/>
        </a:prstGeom>
      </xdr:spPr>
    </xdr:pic>
    <xdr:clientData/>
  </xdr:twoCellAnchor>
  <xdr:twoCellAnchor editAs="oneCell">
    <xdr:from>
      <xdr:col>0</xdr:col>
      <xdr:colOff>1016000</xdr:colOff>
      <xdr:row>588</xdr:row>
      <xdr:rowOff>50801</xdr:rowOff>
    </xdr:from>
    <xdr:to>
      <xdr:col>0</xdr:col>
      <xdr:colOff>2235200</xdr:colOff>
      <xdr:row>597</xdr:row>
      <xdr:rowOff>941</xdr:rowOff>
    </xdr:to>
    <xdr:pic>
      <xdr:nvPicPr>
        <xdr:cNvPr id="55" name="Picture 54">
          <a:extLst>
            <a:ext uri="{FF2B5EF4-FFF2-40B4-BE49-F238E27FC236}">
              <a16:creationId xmlns:a16="http://schemas.microsoft.com/office/drawing/2014/main" id="{141A4BE2-968D-0F43-935B-BEBFA2731E84}"/>
            </a:ext>
          </a:extLst>
        </xdr:cNvPr>
        <xdr:cNvPicPr>
          <a:picLocks noChangeAspect="1"/>
        </xdr:cNvPicPr>
      </xdr:nvPicPr>
      <xdr:blipFill>
        <a:blip xmlns:r="http://schemas.openxmlformats.org/officeDocument/2006/relationships" r:embed="rId53"/>
        <a:stretch>
          <a:fillRect/>
        </a:stretch>
      </xdr:blipFill>
      <xdr:spPr>
        <a:xfrm>
          <a:off x="1016000" y="105727501"/>
          <a:ext cx="1219200" cy="1550340"/>
        </a:xfrm>
        <a:prstGeom prst="rect">
          <a:avLst/>
        </a:prstGeom>
      </xdr:spPr>
    </xdr:pic>
    <xdr:clientData/>
  </xdr:twoCellAnchor>
  <xdr:twoCellAnchor editAs="oneCell">
    <xdr:from>
      <xdr:col>0</xdr:col>
      <xdr:colOff>711200</xdr:colOff>
      <xdr:row>599</xdr:row>
      <xdr:rowOff>84667</xdr:rowOff>
    </xdr:from>
    <xdr:to>
      <xdr:col>0</xdr:col>
      <xdr:colOff>2667000</xdr:colOff>
      <xdr:row>608</xdr:row>
      <xdr:rowOff>71967</xdr:rowOff>
    </xdr:to>
    <xdr:pic>
      <xdr:nvPicPr>
        <xdr:cNvPr id="56" name="Picture 55">
          <a:extLst>
            <a:ext uri="{FF2B5EF4-FFF2-40B4-BE49-F238E27FC236}">
              <a16:creationId xmlns:a16="http://schemas.microsoft.com/office/drawing/2014/main" id="{59106F61-34E2-524B-B9E0-15746E0F45E3}"/>
            </a:ext>
          </a:extLst>
        </xdr:cNvPr>
        <xdr:cNvPicPr>
          <a:picLocks noChangeAspect="1"/>
        </xdr:cNvPicPr>
      </xdr:nvPicPr>
      <xdr:blipFill>
        <a:blip xmlns:r="http://schemas.openxmlformats.org/officeDocument/2006/relationships" r:embed="rId54"/>
        <a:stretch>
          <a:fillRect/>
        </a:stretch>
      </xdr:blipFill>
      <xdr:spPr>
        <a:xfrm>
          <a:off x="711200" y="107717167"/>
          <a:ext cx="1955800" cy="1587500"/>
        </a:xfrm>
        <a:prstGeom prst="rect">
          <a:avLst/>
        </a:prstGeom>
      </xdr:spPr>
    </xdr:pic>
    <xdr:clientData/>
  </xdr:twoCellAnchor>
  <xdr:twoCellAnchor editAs="oneCell">
    <xdr:from>
      <xdr:col>0</xdr:col>
      <xdr:colOff>1016000</xdr:colOff>
      <xdr:row>612</xdr:row>
      <xdr:rowOff>84667</xdr:rowOff>
    </xdr:from>
    <xdr:to>
      <xdr:col>0</xdr:col>
      <xdr:colOff>2276755</xdr:colOff>
      <xdr:row>621</xdr:row>
      <xdr:rowOff>50800</xdr:rowOff>
    </xdr:to>
    <xdr:pic>
      <xdr:nvPicPr>
        <xdr:cNvPr id="57" name="Picture 56">
          <a:extLst>
            <a:ext uri="{FF2B5EF4-FFF2-40B4-BE49-F238E27FC236}">
              <a16:creationId xmlns:a16="http://schemas.microsoft.com/office/drawing/2014/main" id="{072ADD5A-B48B-A34E-A01F-9E52518E3EEB}"/>
            </a:ext>
          </a:extLst>
        </xdr:cNvPr>
        <xdr:cNvPicPr>
          <a:picLocks noChangeAspect="1"/>
        </xdr:cNvPicPr>
      </xdr:nvPicPr>
      <xdr:blipFill>
        <a:blip xmlns:r="http://schemas.openxmlformats.org/officeDocument/2006/relationships" r:embed="rId55"/>
        <a:stretch>
          <a:fillRect/>
        </a:stretch>
      </xdr:blipFill>
      <xdr:spPr>
        <a:xfrm>
          <a:off x="1016000" y="110117467"/>
          <a:ext cx="1260755" cy="1566333"/>
        </a:xfrm>
        <a:prstGeom prst="rect">
          <a:avLst/>
        </a:prstGeom>
      </xdr:spPr>
    </xdr:pic>
    <xdr:clientData/>
  </xdr:twoCellAnchor>
  <xdr:twoCellAnchor editAs="oneCell">
    <xdr:from>
      <xdr:col>0</xdr:col>
      <xdr:colOff>948267</xdr:colOff>
      <xdr:row>623</xdr:row>
      <xdr:rowOff>67733</xdr:rowOff>
    </xdr:from>
    <xdr:to>
      <xdr:col>0</xdr:col>
      <xdr:colOff>2302933</xdr:colOff>
      <xdr:row>632</xdr:row>
      <xdr:rowOff>27156</xdr:rowOff>
    </xdr:to>
    <xdr:pic>
      <xdr:nvPicPr>
        <xdr:cNvPr id="58" name="Picture 57">
          <a:extLst>
            <a:ext uri="{FF2B5EF4-FFF2-40B4-BE49-F238E27FC236}">
              <a16:creationId xmlns:a16="http://schemas.microsoft.com/office/drawing/2014/main" id="{F7E502D8-D923-E34E-8C52-098C39B7D376}"/>
            </a:ext>
          </a:extLst>
        </xdr:cNvPr>
        <xdr:cNvPicPr>
          <a:picLocks noChangeAspect="1"/>
        </xdr:cNvPicPr>
      </xdr:nvPicPr>
      <xdr:blipFill>
        <a:blip xmlns:r="http://schemas.openxmlformats.org/officeDocument/2006/relationships" r:embed="rId56"/>
        <a:stretch>
          <a:fillRect/>
        </a:stretch>
      </xdr:blipFill>
      <xdr:spPr>
        <a:xfrm>
          <a:off x="948267" y="112056333"/>
          <a:ext cx="1354666" cy="1559623"/>
        </a:xfrm>
        <a:prstGeom prst="rect">
          <a:avLst/>
        </a:prstGeom>
      </xdr:spPr>
    </xdr:pic>
    <xdr:clientData/>
  </xdr:twoCellAnchor>
  <xdr:twoCellAnchor editAs="oneCell">
    <xdr:from>
      <xdr:col>0</xdr:col>
      <xdr:colOff>1016000</xdr:colOff>
      <xdr:row>634</xdr:row>
      <xdr:rowOff>84667</xdr:rowOff>
    </xdr:from>
    <xdr:to>
      <xdr:col>0</xdr:col>
      <xdr:colOff>2299494</xdr:colOff>
      <xdr:row>643</xdr:row>
      <xdr:rowOff>84667</xdr:rowOff>
    </xdr:to>
    <xdr:pic>
      <xdr:nvPicPr>
        <xdr:cNvPr id="59" name="Picture 58">
          <a:extLst>
            <a:ext uri="{FF2B5EF4-FFF2-40B4-BE49-F238E27FC236}">
              <a16:creationId xmlns:a16="http://schemas.microsoft.com/office/drawing/2014/main" id="{06A65DDF-C58B-D04D-9746-81E855BE6F06}"/>
            </a:ext>
          </a:extLst>
        </xdr:cNvPr>
        <xdr:cNvPicPr>
          <a:picLocks noChangeAspect="1"/>
        </xdr:cNvPicPr>
      </xdr:nvPicPr>
      <xdr:blipFill>
        <a:blip xmlns:r="http://schemas.openxmlformats.org/officeDocument/2006/relationships" r:embed="rId57"/>
        <a:stretch>
          <a:fillRect/>
        </a:stretch>
      </xdr:blipFill>
      <xdr:spPr>
        <a:xfrm>
          <a:off x="1016000" y="114029067"/>
          <a:ext cx="1283494" cy="1600200"/>
        </a:xfrm>
        <a:prstGeom prst="rect">
          <a:avLst/>
        </a:prstGeom>
      </xdr:spPr>
    </xdr:pic>
    <xdr:clientData/>
  </xdr:twoCellAnchor>
  <xdr:twoCellAnchor editAs="oneCell">
    <xdr:from>
      <xdr:col>0</xdr:col>
      <xdr:colOff>677334</xdr:colOff>
      <xdr:row>645</xdr:row>
      <xdr:rowOff>67733</xdr:rowOff>
    </xdr:from>
    <xdr:to>
      <xdr:col>0</xdr:col>
      <xdr:colOff>2671234</xdr:colOff>
      <xdr:row>654</xdr:row>
      <xdr:rowOff>29633</xdr:rowOff>
    </xdr:to>
    <xdr:pic>
      <xdr:nvPicPr>
        <xdr:cNvPr id="60" name="Picture 59">
          <a:extLst>
            <a:ext uri="{FF2B5EF4-FFF2-40B4-BE49-F238E27FC236}">
              <a16:creationId xmlns:a16="http://schemas.microsoft.com/office/drawing/2014/main" id="{78C33134-62A6-0246-B63E-815349C41D55}"/>
            </a:ext>
          </a:extLst>
        </xdr:cNvPr>
        <xdr:cNvPicPr>
          <a:picLocks noChangeAspect="1"/>
        </xdr:cNvPicPr>
      </xdr:nvPicPr>
      <xdr:blipFill>
        <a:blip xmlns:r="http://schemas.openxmlformats.org/officeDocument/2006/relationships" r:embed="rId58"/>
        <a:stretch>
          <a:fillRect/>
        </a:stretch>
      </xdr:blipFill>
      <xdr:spPr>
        <a:xfrm>
          <a:off x="677334" y="115967933"/>
          <a:ext cx="1993900" cy="1562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ntiago/Downloads/planilla-de-excel-para-el-aplicativo-de-compras-y-vent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Laminado-Cdmx-Qro-Gdl-2025.xlsx" TargetMode="External"/><Relationship Id="rId1" Type="http://schemas.openxmlformats.org/officeDocument/2006/relationships/externalLinkPath" Target="Spec%20guide-Laminado-Cdmx-Qro-Gdl-2025.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Users/emilianoquevedomeza/Documents/Trabajo/SPEC%20GUIDES%202025/Spec%20guide-Lumbro-2026.xlsx" TargetMode="External"/><Relationship Id="rId2" Type="http://schemas.openxmlformats.org/officeDocument/2006/relationships/externalLinkPath" Target="https://mobiliti11-my.sharepoint.com/Users/emilianoquevedomeza/Documents/Trabajo/SPEC%20GUIDES%202025/Spec%20guide-Lumbro-2026.xlsx" TargetMode="External"/><Relationship Id="rId1" Type="http://schemas.openxmlformats.org/officeDocument/2006/relationships/externalLinkPath" Target="/Users/emilianoquevedomeza/Documents/Trabajo/SPEC%20GUIDES%202025/Spec%20guide-Lumbro-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Estructuras%20Jome-Gdl-2025.xlsx" TargetMode="External"/><Relationship Id="rId1" Type="http://schemas.openxmlformats.org/officeDocument/2006/relationships/externalLinkPath" Target="Spec%20guide-Estructuras%20Jome-Gdl-2025.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SOPORTE-JOEL-MEZA-GENERAL/Escritorio/GUIAS%20GENERALES/SPEC%20GUIDE%20MOBILITI%202024/Spec%20guide-MeWork-Cdmx-Qro-Gdl-2022.xlsx" TargetMode="External"/><Relationship Id="rId2" Type="http://schemas.openxmlformats.org/officeDocument/2006/relationships/externalLinkPath" Target="https://mobiliti11-my.sharepoint.com/personal/joel_meza_mobiliti_mx/Documents/SOPORTE-JOEL-MEZA-GENERAL/Escritorio/GUIAS%20GENERALES/SPEC%20GUIDE%20MOBILITI%202024/Spec%20guide-MeWork-Cdmx-Qro-Gdl-2022.xlsx" TargetMode="External"/><Relationship Id="rId1" Type="http://schemas.openxmlformats.org/officeDocument/2006/relationships/externalLinkPath" Target="/personal/joel_meza_mobiliti_mx/Documents/SOPORTE-JOEL-MEZA-GENERAL/Escritorio/GUIAS%20GENERALES/SPEC%20GUIDE%20MOBILITI%202024/Spec%20guide-MeWork-Cdmx-Qro-Gdl-202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mobiliti11-my.sharepoint.com/Users/emilianoquevedomeza/Downloads/Spec%20guide-CR%20Global-2025.xlsx" TargetMode="External"/><Relationship Id="rId1" Type="http://schemas.openxmlformats.org/officeDocument/2006/relationships/externalLinkPath" Target="Spec%20guide-CR%20Global-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de Comprobant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 LAMINADO CDMX-QRO-GDL"/>
      <sheetName val="Hoja1"/>
      <sheetName val="COSTO LAMINADO CDMX-QRO-GDL"/>
      <sheetName val="BASE DE DATOS "/>
      <sheetName val="CODIGOS SAP"/>
    </sheetNames>
    <sheetDataSet>
      <sheetData sheetId="0" refreshError="1"/>
      <sheetData sheetId="1" refreshError="1"/>
      <sheetData sheetId="2" refreshError="1">
        <row r="9">
          <cell r="I9">
            <v>5950</v>
          </cell>
        </row>
        <row r="20">
          <cell r="I20">
            <v>5830</v>
          </cell>
        </row>
        <row r="30">
          <cell r="I30">
            <v>5750</v>
          </cell>
        </row>
        <row r="41">
          <cell r="I41">
            <v>6230</v>
          </cell>
        </row>
        <row r="52">
          <cell r="I52">
            <v>6180</v>
          </cell>
        </row>
        <row r="61">
          <cell r="I61">
            <v>5900</v>
          </cell>
        </row>
        <row r="70">
          <cell r="I70">
            <v>5300</v>
          </cell>
        </row>
        <row r="78">
          <cell r="I78">
            <v>10500</v>
          </cell>
        </row>
        <row r="87">
          <cell r="I87">
            <v>13370</v>
          </cell>
        </row>
        <row r="96">
          <cell r="I96">
            <v>14410</v>
          </cell>
        </row>
        <row r="112">
          <cell r="I112">
            <v>8810</v>
          </cell>
        </row>
        <row r="120">
          <cell r="I120">
            <v>11400</v>
          </cell>
        </row>
        <row r="125">
          <cell r="I125">
            <v>9910</v>
          </cell>
        </row>
        <row r="132">
          <cell r="I132">
            <v>12700</v>
          </cell>
        </row>
        <row r="136">
          <cell r="I136">
            <v>12060</v>
          </cell>
        </row>
        <row r="143">
          <cell r="I143">
            <v>15820</v>
          </cell>
        </row>
        <row r="147">
          <cell r="I147">
            <v>16380</v>
          </cell>
        </row>
        <row r="164">
          <cell r="I164">
            <v>15580</v>
          </cell>
        </row>
        <row r="173">
          <cell r="I173">
            <v>14980</v>
          </cell>
        </row>
        <row r="181">
          <cell r="I181">
            <v>10380</v>
          </cell>
        </row>
        <row r="189">
          <cell r="I189">
            <v>8540</v>
          </cell>
        </row>
        <row r="196">
          <cell r="I196">
            <v>7420</v>
          </cell>
        </row>
        <row r="204">
          <cell r="I204">
            <v>6010</v>
          </cell>
        </row>
        <row r="216">
          <cell r="I216">
            <v>1980</v>
          </cell>
        </row>
        <row r="217">
          <cell r="I217">
            <v>1980</v>
          </cell>
        </row>
        <row r="218">
          <cell r="I218">
            <v>1980</v>
          </cell>
        </row>
        <row r="219">
          <cell r="I219">
            <v>1980</v>
          </cell>
        </row>
        <row r="220">
          <cell r="I220">
            <v>1980</v>
          </cell>
        </row>
        <row r="221">
          <cell r="I221">
            <v>1980</v>
          </cell>
        </row>
        <row r="222">
          <cell r="I222">
            <v>1980</v>
          </cell>
        </row>
        <row r="237">
          <cell r="I237">
            <v>8700</v>
          </cell>
        </row>
        <row r="245">
          <cell r="I245">
            <v>9030</v>
          </cell>
        </row>
        <row r="253">
          <cell r="I253">
            <v>10120</v>
          </cell>
        </row>
        <row r="261">
          <cell r="I261">
            <v>11220</v>
          </cell>
        </row>
        <row r="269">
          <cell r="I269">
            <v>15000</v>
          </cell>
        </row>
        <row r="278">
          <cell r="I278">
            <v>18200</v>
          </cell>
        </row>
        <row r="287">
          <cell r="I287">
            <v>21380</v>
          </cell>
        </row>
        <row r="295">
          <cell r="I295">
            <v>20840</v>
          </cell>
        </row>
        <row r="305">
          <cell r="I305">
            <v>8440</v>
          </cell>
        </row>
        <row r="314">
          <cell r="I314">
            <v>14830</v>
          </cell>
        </row>
        <row r="323">
          <cell r="I323">
            <v>16480</v>
          </cell>
        </row>
        <row r="334">
          <cell r="I334">
            <v>6290</v>
          </cell>
        </row>
        <row r="344">
          <cell r="I344">
            <v>7070</v>
          </cell>
        </row>
        <row r="352">
          <cell r="I352">
            <v>9270</v>
          </cell>
        </row>
        <row r="361">
          <cell r="I361">
            <v>11720</v>
          </cell>
        </row>
        <row r="373">
          <cell r="I373">
            <v>15610</v>
          </cell>
        </row>
        <row r="388">
          <cell r="I388">
            <v>9780</v>
          </cell>
        </row>
        <row r="396">
          <cell r="I396">
            <v>11000</v>
          </cell>
        </row>
        <row r="404">
          <cell r="I404">
            <v>17850</v>
          </cell>
        </row>
        <row r="416">
          <cell r="I416">
            <v>18370</v>
          </cell>
        </row>
        <row r="429">
          <cell r="I429">
            <v>17934</v>
          </cell>
        </row>
        <row r="441">
          <cell r="I441">
            <v>19390</v>
          </cell>
        </row>
        <row r="469">
          <cell r="I469">
            <v>13900</v>
          </cell>
        </row>
        <row r="481">
          <cell r="I481">
            <v>8080</v>
          </cell>
        </row>
        <row r="491">
          <cell r="I491">
            <v>8270</v>
          </cell>
        </row>
        <row r="510">
          <cell r="I510">
            <v>16990</v>
          </cell>
        </row>
        <row r="515">
          <cell r="I515">
            <v>27630</v>
          </cell>
        </row>
        <row r="522">
          <cell r="I522">
            <v>44880</v>
          </cell>
        </row>
        <row r="525">
          <cell r="I525">
            <v>30000</v>
          </cell>
        </row>
        <row r="530">
          <cell r="I530">
            <v>9840</v>
          </cell>
        </row>
        <row r="534">
          <cell r="I534">
            <v>10800</v>
          </cell>
        </row>
        <row r="538">
          <cell r="I538">
            <v>17460</v>
          </cell>
        </row>
        <row r="545">
          <cell r="I545">
            <v>18170</v>
          </cell>
        </row>
        <row r="550">
          <cell r="I550">
            <v>24170</v>
          </cell>
        </row>
        <row r="555">
          <cell r="I555">
            <v>19400</v>
          </cell>
        </row>
        <row r="570">
          <cell r="I570">
            <v>5060</v>
          </cell>
        </row>
        <row r="571">
          <cell r="I571">
            <v>5130</v>
          </cell>
        </row>
        <row r="572">
          <cell r="I572">
            <v>5880</v>
          </cell>
        </row>
        <row r="578">
          <cell r="I578">
            <v>3470</v>
          </cell>
        </row>
        <row r="579">
          <cell r="I579">
            <v>3690</v>
          </cell>
        </row>
        <row r="580">
          <cell r="I580">
            <v>4410</v>
          </cell>
        </row>
        <row r="589">
          <cell r="I589">
            <v>3850</v>
          </cell>
        </row>
        <row r="594">
          <cell r="I594">
            <v>4970</v>
          </cell>
        </row>
        <row r="599">
          <cell r="I599">
            <v>5430</v>
          </cell>
        </row>
        <row r="613">
          <cell r="I613">
            <v>19640</v>
          </cell>
        </row>
        <row r="614">
          <cell r="I614">
            <v>20590</v>
          </cell>
        </row>
        <row r="626">
          <cell r="I626">
            <v>9080</v>
          </cell>
        </row>
        <row r="663">
          <cell r="I663">
            <v>3070</v>
          </cell>
        </row>
        <row r="670">
          <cell r="I670">
            <v>2800</v>
          </cell>
        </row>
        <row r="676">
          <cell r="I676">
            <v>3260</v>
          </cell>
        </row>
        <row r="683">
          <cell r="I683">
            <v>4330</v>
          </cell>
        </row>
        <row r="684">
          <cell r="I684">
            <v>5430</v>
          </cell>
        </row>
        <row r="690">
          <cell r="I690">
            <v>4330</v>
          </cell>
        </row>
        <row r="697">
          <cell r="I697">
            <v>4330</v>
          </cell>
        </row>
        <row r="706">
          <cell r="I706">
            <v>4230</v>
          </cell>
        </row>
        <row r="714">
          <cell r="I714">
            <v>5110</v>
          </cell>
        </row>
        <row r="727">
          <cell r="I727">
            <v>5070</v>
          </cell>
        </row>
        <row r="728">
          <cell r="I728">
            <v>5340</v>
          </cell>
        </row>
        <row r="729">
          <cell r="I729">
            <v>5380</v>
          </cell>
        </row>
        <row r="730">
          <cell r="I730">
            <v>5780</v>
          </cell>
        </row>
        <row r="731">
          <cell r="I731">
            <v>5830</v>
          </cell>
        </row>
        <row r="732">
          <cell r="I732">
            <v>6240</v>
          </cell>
        </row>
        <row r="733">
          <cell r="I733">
            <v>6290</v>
          </cell>
        </row>
        <row r="734">
          <cell r="I734">
            <v>7100</v>
          </cell>
        </row>
        <row r="735">
          <cell r="I735">
            <v>7120</v>
          </cell>
        </row>
        <row r="736">
          <cell r="I736">
            <v>7200</v>
          </cell>
        </row>
        <row r="737">
          <cell r="I737">
            <v>7560</v>
          </cell>
        </row>
        <row r="738">
          <cell r="I738">
            <v>7560</v>
          </cell>
        </row>
        <row r="739">
          <cell r="I739">
            <v>7850</v>
          </cell>
        </row>
        <row r="744">
          <cell r="I744">
            <v>3800</v>
          </cell>
        </row>
        <row r="745">
          <cell r="I745">
            <v>3840</v>
          </cell>
        </row>
        <row r="746">
          <cell r="I746">
            <v>4310</v>
          </cell>
        </row>
        <row r="747">
          <cell r="I747">
            <v>4400</v>
          </cell>
        </row>
        <row r="752">
          <cell r="I752">
            <v>3240</v>
          </cell>
        </row>
        <row r="756">
          <cell r="I756">
            <v>3420</v>
          </cell>
        </row>
        <row r="761">
          <cell r="I761">
            <v>1990</v>
          </cell>
        </row>
        <row r="762">
          <cell r="I762">
            <v>2030</v>
          </cell>
        </row>
        <row r="767">
          <cell r="I767">
            <v>1400</v>
          </cell>
        </row>
        <row r="768">
          <cell r="I768">
            <v>1528.5714285714287</v>
          </cell>
        </row>
        <row r="769">
          <cell r="I769">
            <v>1664.2857142857144</v>
          </cell>
        </row>
        <row r="770">
          <cell r="I770">
            <v>1807.1428571428573</v>
          </cell>
        </row>
        <row r="771">
          <cell r="I771">
            <v>1942.8571428571429</v>
          </cell>
        </row>
        <row r="772">
          <cell r="I772">
            <v>2092.8571428571431</v>
          </cell>
        </row>
        <row r="773">
          <cell r="I773">
            <v>2228.5714285714289</v>
          </cell>
        </row>
        <row r="774">
          <cell r="I774">
            <v>2371.4285714285716</v>
          </cell>
        </row>
        <row r="775">
          <cell r="I775">
            <v>2514.2857142857142</v>
          </cell>
        </row>
        <row r="776">
          <cell r="I776">
            <v>2571.4285714285716</v>
          </cell>
        </row>
        <row r="777">
          <cell r="I777">
            <v>2635.7142857142858</v>
          </cell>
        </row>
        <row r="799">
          <cell r="I799">
            <v>3621.4285714285716</v>
          </cell>
        </row>
        <row r="800">
          <cell r="I800">
            <v>3814.2857142857147</v>
          </cell>
        </row>
        <row r="801">
          <cell r="I801">
            <v>3842.8571428571431</v>
          </cell>
        </row>
        <row r="802">
          <cell r="I802">
            <v>4128.5714285714284</v>
          </cell>
        </row>
        <row r="803">
          <cell r="I803">
            <v>4164.2857142857147</v>
          </cell>
        </row>
        <row r="804">
          <cell r="I804">
            <v>4457.1428571428578</v>
          </cell>
        </row>
        <row r="805">
          <cell r="I805">
            <v>4492.8571428571431</v>
          </cell>
        </row>
        <row r="806">
          <cell r="I806">
            <v>5071.4285714285716</v>
          </cell>
        </row>
        <row r="807">
          <cell r="I807">
            <v>5114.2857142857147</v>
          </cell>
        </row>
        <row r="808">
          <cell r="I808">
            <v>5142.8571428571431</v>
          </cell>
        </row>
        <row r="809">
          <cell r="I809">
            <v>5428.5714285714294</v>
          </cell>
        </row>
        <row r="810">
          <cell r="I810">
            <v>5428.5714285714294</v>
          </cell>
        </row>
        <row r="811">
          <cell r="I811">
            <v>5642.8571428571431</v>
          </cell>
        </row>
        <row r="813">
          <cell r="I813">
            <v>10721.428571428572</v>
          </cell>
        </row>
        <row r="814">
          <cell r="I814">
            <v>11014.285714285716</v>
          </cell>
        </row>
        <row r="815">
          <cell r="I815">
            <v>11828.571428571429</v>
          </cell>
        </row>
        <row r="816">
          <cell r="I816">
            <v>13685.714285714286</v>
          </cell>
        </row>
        <row r="817">
          <cell r="I817">
            <v>14142.857142857143</v>
          </cell>
        </row>
        <row r="818">
          <cell r="I818">
            <v>16042.857142857143</v>
          </cell>
        </row>
        <row r="819">
          <cell r="I819">
            <v>16064.285714285716</v>
          </cell>
        </row>
        <row r="821">
          <cell r="I821">
            <v>10785.714285714286</v>
          </cell>
        </row>
        <row r="822">
          <cell r="I822">
            <v>11100</v>
          </cell>
        </row>
        <row r="823">
          <cell r="I823">
            <v>11900</v>
          </cell>
        </row>
        <row r="824">
          <cell r="I824">
            <v>13807.142857142859</v>
          </cell>
        </row>
        <row r="825">
          <cell r="I825">
            <v>14214.285714285716</v>
          </cell>
        </row>
        <row r="826">
          <cell r="I826">
            <v>16114.285714285716</v>
          </cell>
        </row>
        <row r="830">
          <cell r="I830">
            <v>2971.4285714285716</v>
          </cell>
        </row>
        <row r="831">
          <cell r="I831">
            <v>3000</v>
          </cell>
        </row>
        <row r="832">
          <cell r="I832">
            <v>3342.8571428571431</v>
          </cell>
        </row>
        <row r="833">
          <cell r="I833">
            <v>3592.8571428571431</v>
          </cell>
        </row>
        <row r="840">
          <cell r="I840">
            <v>3100</v>
          </cell>
        </row>
        <row r="841">
          <cell r="I841">
            <v>3164.2857142857147</v>
          </cell>
        </row>
        <row r="849">
          <cell r="I849">
            <v>5128.5714285714294</v>
          </cell>
        </row>
        <row r="850">
          <cell r="I850">
            <v>5221.4285714285716</v>
          </cell>
        </row>
        <row r="851">
          <cell r="I851">
            <v>6021.4285714285716</v>
          </cell>
        </row>
        <row r="852">
          <cell r="I852">
            <v>6350</v>
          </cell>
        </row>
        <row r="858">
          <cell r="I858">
            <v>7721.4285714285716</v>
          </cell>
        </row>
        <row r="867">
          <cell r="I867">
            <v>8271.4285714285725</v>
          </cell>
        </row>
        <row r="868">
          <cell r="I868">
            <v>8485.7142857142862</v>
          </cell>
        </row>
        <row r="869">
          <cell r="I869">
            <v>9764.2857142857156</v>
          </cell>
        </row>
        <row r="894">
          <cell r="I894">
            <v>9585.7142857142862</v>
          </cell>
        </row>
        <row r="908">
          <cell r="I908">
            <v>10064.285714285716</v>
          </cell>
        </row>
        <row r="928">
          <cell r="I928">
            <v>785.71428571428578</v>
          </cell>
        </row>
        <row r="929">
          <cell r="I929">
            <v>857.14285714285722</v>
          </cell>
        </row>
        <row r="930">
          <cell r="I930">
            <v>1300</v>
          </cell>
        </row>
        <row r="931">
          <cell r="I931">
            <v>1307.1428571428573</v>
          </cell>
        </row>
        <row r="932">
          <cell r="I932">
            <v>1357.1428571428573</v>
          </cell>
        </row>
        <row r="933">
          <cell r="I933">
            <v>1357.1428571428573</v>
          </cell>
        </row>
        <row r="934">
          <cell r="I934">
            <v>1371.4285714285716</v>
          </cell>
        </row>
        <row r="936">
          <cell r="I936">
            <v>814.28571428571433</v>
          </cell>
        </row>
        <row r="937">
          <cell r="I937">
            <v>914.28571428571433</v>
          </cell>
        </row>
        <row r="938">
          <cell r="I938">
            <v>1314.2857142857144</v>
          </cell>
        </row>
        <row r="939">
          <cell r="I939">
            <v>1342.8571428571429</v>
          </cell>
        </row>
        <row r="940">
          <cell r="I940">
            <v>1357.1428571428573</v>
          </cell>
        </row>
        <row r="941">
          <cell r="I941">
            <v>1371.4285714285716</v>
          </cell>
        </row>
        <row r="943">
          <cell r="I943">
            <v>1378.5714285714287</v>
          </cell>
        </row>
        <row r="944">
          <cell r="I944">
            <v>1485.7142857142858</v>
          </cell>
        </row>
        <row r="945">
          <cell r="I945">
            <v>1578.5714285714287</v>
          </cell>
        </row>
        <row r="946">
          <cell r="I946">
            <v>1692.8571428571429</v>
          </cell>
        </row>
        <row r="947">
          <cell r="I947">
            <v>1792.8571428571429</v>
          </cell>
        </row>
        <row r="948">
          <cell r="I948">
            <v>2135.7142857142858</v>
          </cell>
        </row>
        <row r="949">
          <cell r="I949">
            <v>2264.2857142857142</v>
          </cell>
        </row>
        <row r="950">
          <cell r="I950">
            <v>2364.2857142857142</v>
          </cell>
        </row>
        <row r="951">
          <cell r="I951">
            <v>2514.2857142857142</v>
          </cell>
        </row>
        <row r="953">
          <cell r="I953">
            <v>1928.5714285714287</v>
          </cell>
        </row>
        <row r="954">
          <cell r="I954">
            <v>2071.4285714285716</v>
          </cell>
        </row>
        <row r="955">
          <cell r="I955">
            <v>2200</v>
          </cell>
        </row>
        <row r="956">
          <cell r="I956">
            <v>2350</v>
          </cell>
        </row>
        <row r="957">
          <cell r="I957">
            <v>2514.2857142857142</v>
          </cell>
        </row>
        <row r="958">
          <cell r="I958">
            <v>2700</v>
          </cell>
        </row>
        <row r="959">
          <cell r="I959">
            <v>2785.7142857142858</v>
          </cell>
        </row>
        <row r="960">
          <cell r="I960">
            <v>3100</v>
          </cell>
        </row>
        <row r="961">
          <cell r="I961">
            <v>3185.7142857142858</v>
          </cell>
        </row>
        <row r="963">
          <cell r="I963">
            <v>2000.0000000000002</v>
          </cell>
        </row>
        <row r="964">
          <cell r="I964">
            <v>2221.4285714285716</v>
          </cell>
        </row>
        <row r="965">
          <cell r="I965">
            <v>2307.1428571428573</v>
          </cell>
        </row>
        <row r="966">
          <cell r="I966">
            <v>2800</v>
          </cell>
        </row>
        <row r="967">
          <cell r="I967">
            <v>2842.8571428571431</v>
          </cell>
        </row>
        <row r="968">
          <cell r="I968">
            <v>3492.8571428571431</v>
          </cell>
        </row>
        <row r="969">
          <cell r="I969">
            <v>3871.4285714285716</v>
          </cell>
        </row>
        <row r="970">
          <cell r="I970">
            <v>3878.5714285714289</v>
          </cell>
        </row>
        <row r="971">
          <cell r="I971">
            <v>3892.8571428571431</v>
          </cell>
        </row>
        <row r="973">
          <cell r="I973">
            <v>2778.5714285714289</v>
          </cell>
        </row>
        <row r="974">
          <cell r="I974">
            <v>2785.7142857142858</v>
          </cell>
        </row>
        <row r="975">
          <cell r="I975">
            <v>2857.1428571428573</v>
          </cell>
        </row>
        <row r="976">
          <cell r="I976">
            <v>2921.4285714285716</v>
          </cell>
        </row>
        <row r="977">
          <cell r="I977">
            <v>3650.0000000000005</v>
          </cell>
        </row>
        <row r="978">
          <cell r="I978">
            <v>3671.4285714285716</v>
          </cell>
        </row>
        <row r="979">
          <cell r="I979">
            <v>3957.1428571428573</v>
          </cell>
        </row>
        <row r="980">
          <cell r="I980">
            <v>3971.4285714285716</v>
          </cell>
        </row>
        <row r="981">
          <cell r="I981">
            <v>3985.7142857142858</v>
          </cell>
        </row>
        <row r="983">
          <cell r="I983">
            <v>3771.4285714285716</v>
          </cell>
        </row>
        <row r="984">
          <cell r="I984">
            <v>4207.1428571428578</v>
          </cell>
        </row>
        <row r="985">
          <cell r="I985">
            <v>4214.2857142857147</v>
          </cell>
        </row>
        <row r="986">
          <cell r="I986">
            <v>4235.7142857142862</v>
          </cell>
        </row>
        <row r="987">
          <cell r="I987">
            <v>4242.8571428571431</v>
          </cell>
        </row>
        <row r="988">
          <cell r="I988">
            <v>4250</v>
          </cell>
        </row>
        <row r="989">
          <cell r="I989">
            <v>4264.2857142857147</v>
          </cell>
        </row>
        <row r="990">
          <cell r="I990">
            <v>4278.5714285714284</v>
          </cell>
        </row>
        <row r="991">
          <cell r="I991">
            <v>4285.7142857142862</v>
          </cell>
        </row>
        <row r="993">
          <cell r="I993">
            <v>2000.0000000000002</v>
          </cell>
        </row>
        <row r="994">
          <cell r="I994">
            <v>2778.5714285714289</v>
          </cell>
        </row>
        <row r="995">
          <cell r="I995">
            <v>3771.4285714285716</v>
          </cell>
        </row>
        <row r="996">
          <cell r="I996">
            <v>3778.5714285714289</v>
          </cell>
        </row>
        <row r="997">
          <cell r="I997">
            <v>3792.8571428571431</v>
          </cell>
        </row>
        <row r="998">
          <cell r="I998">
            <v>4242.8571428571431</v>
          </cell>
        </row>
        <row r="999">
          <cell r="I999">
            <v>4271.4285714285716</v>
          </cell>
        </row>
        <row r="1000">
          <cell r="I1000">
            <v>4292.8571428571431</v>
          </cell>
        </row>
        <row r="1001">
          <cell r="I1001">
            <v>4292.8571428571431</v>
          </cell>
        </row>
        <row r="1002">
          <cell r="I1002">
            <v>4300</v>
          </cell>
        </row>
        <row r="1003">
          <cell r="I1003">
            <v>4314.2857142857147</v>
          </cell>
        </row>
        <row r="1004">
          <cell r="I1004">
            <v>4457.1428571428578</v>
          </cell>
        </row>
        <row r="1005">
          <cell r="I1005">
            <v>4642.8571428571431</v>
          </cell>
        </row>
        <row r="1006">
          <cell r="I1006">
            <v>4928.5714285714284</v>
          </cell>
        </row>
        <row r="1007">
          <cell r="I1007">
            <v>4928.5714285714284</v>
          </cell>
        </row>
        <row r="1008">
          <cell r="I1008">
            <v>5014.2857142857147</v>
          </cell>
        </row>
        <row r="1010">
          <cell r="I1010">
            <v>1330.0529100529097</v>
          </cell>
        </row>
        <row r="1011">
          <cell r="I1011">
            <v>1434.1798941798936</v>
          </cell>
        </row>
        <row r="1012">
          <cell r="I1012">
            <v>1526.5255731922396</v>
          </cell>
        </row>
        <row r="1013">
          <cell r="I1013">
            <v>1630.6349206349205</v>
          </cell>
        </row>
        <row r="1014">
          <cell r="I1014">
            <v>1730.8465608465553</v>
          </cell>
        </row>
        <row r="1015">
          <cell r="I1015">
            <v>1834.9559082892383</v>
          </cell>
        </row>
        <row r="1016">
          <cell r="I1016">
            <v>1941.0582010582064</v>
          </cell>
        </row>
        <row r="1019">
          <cell r="I1019">
            <v>1654.2151675485081</v>
          </cell>
        </row>
        <row r="1020">
          <cell r="I1020">
            <v>2292.7160493827141</v>
          </cell>
        </row>
        <row r="1021">
          <cell r="I1021">
            <v>2375.0793650793648</v>
          </cell>
        </row>
        <row r="1022">
          <cell r="I1022">
            <v>2459.7178130511429</v>
          </cell>
        </row>
        <row r="1023">
          <cell r="I1023">
            <v>2540.2645502645555</v>
          </cell>
        </row>
        <row r="1024">
          <cell r="I1024">
            <v>2620.8112874779522</v>
          </cell>
        </row>
        <row r="1025">
          <cell r="I1025">
            <v>2707.2663139329843</v>
          </cell>
        </row>
        <row r="1028">
          <cell r="I1028">
            <v>1654.2151675485081</v>
          </cell>
        </row>
        <row r="1029">
          <cell r="I1029">
            <v>1777.9894179894129</v>
          </cell>
        </row>
        <row r="1030">
          <cell r="I1030">
            <v>1886.0493827160481</v>
          </cell>
        </row>
        <row r="1031">
          <cell r="I1031">
            <v>2015.7142857142858</v>
          </cell>
        </row>
        <row r="1032">
          <cell r="I1032">
            <v>2161.0934744268093</v>
          </cell>
        </row>
        <row r="1033">
          <cell r="I1033">
            <v>2316.2962962963015</v>
          </cell>
        </row>
        <row r="1034">
          <cell r="I1034">
            <v>2390.9523809523807</v>
          </cell>
        </row>
        <row r="1037">
          <cell r="I1037">
            <v>1715.1146384478575</v>
          </cell>
        </row>
        <row r="1038">
          <cell r="I1038">
            <v>1909.6119929453332</v>
          </cell>
        </row>
        <row r="1039">
          <cell r="I1039">
            <v>1978.3774250440954</v>
          </cell>
        </row>
        <row r="1040">
          <cell r="I1040">
            <v>2404.7089947090003</v>
          </cell>
        </row>
        <row r="1041">
          <cell r="I1041">
            <v>2440.0705467372063</v>
          </cell>
        </row>
        <row r="1042">
          <cell r="I1042">
            <v>2998.0246913580318</v>
          </cell>
        </row>
        <row r="1043">
          <cell r="I1043">
            <v>3326.1199294532698</v>
          </cell>
        </row>
        <row r="1046">
          <cell r="I1046">
            <v>1322.1869488536158</v>
          </cell>
        </row>
        <row r="1047">
          <cell r="I1047">
            <v>1434.1798941798936</v>
          </cell>
        </row>
        <row r="1048">
          <cell r="I1048">
            <v>1526.7019400352729</v>
          </cell>
        </row>
        <row r="1049">
          <cell r="I1049">
            <v>1630.6349206349205</v>
          </cell>
        </row>
        <row r="1050">
          <cell r="I1050">
            <v>1730.8465608465553</v>
          </cell>
        </row>
        <row r="1051">
          <cell r="I1051">
            <v>1834.9559082892383</v>
          </cell>
        </row>
        <row r="1052">
          <cell r="I1052">
            <v>1941.0582010582064</v>
          </cell>
        </row>
        <row r="1055">
          <cell r="I1055">
            <v>1330.0529100529097</v>
          </cell>
        </row>
        <row r="1056">
          <cell r="I1056">
            <v>1434.1798941798936</v>
          </cell>
        </row>
        <row r="1057">
          <cell r="I1057">
            <v>1526.7019400352729</v>
          </cell>
        </row>
        <row r="1058">
          <cell r="I1058">
            <v>1630.6349206349205</v>
          </cell>
        </row>
        <row r="1059">
          <cell r="I1059">
            <v>1730.8465608465553</v>
          </cell>
        </row>
        <row r="1060">
          <cell r="I1060">
            <v>1834.9559082892383</v>
          </cell>
        </row>
        <row r="1061">
          <cell r="I1061">
            <v>1941.0582010582064</v>
          </cell>
        </row>
        <row r="1064">
          <cell r="I1064">
            <v>1330.0529100529097</v>
          </cell>
        </row>
        <row r="1065">
          <cell r="I1065">
            <v>1434.1798941798936</v>
          </cell>
        </row>
        <row r="1066">
          <cell r="I1066">
            <v>1526.7019400352729</v>
          </cell>
        </row>
        <row r="1067">
          <cell r="I1067">
            <v>1630.6349206349205</v>
          </cell>
        </row>
        <row r="1068">
          <cell r="I1068">
            <v>1730.8465608465553</v>
          </cell>
        </row>
        <row r="1069">
          <cell r="I1069">
            <v>1834.9559082892383</v>
          </cell>
        </row>
        <row r="1070">
          <cell r="I1070">
            <v>1941.0582010582064</v>
          </cell>
        </row>
        <row r="1073">
          <cell r="I1073">
            <v>1654.2151675485081</v>
          </cell>
        </row>
        <row r="1074">
          <cell r="I1074">
            <v>1777.9894179894129</v>
          </cell>
        </row>
        <row r="1075">
          <cell r="I1075">
            <v>1886.0493827160481</v>
          </cell>
        </row>
        <row r="1076">
          <cell r="I1076">
            <v>2015.7142857142858</v>
          </cell>
        </row>
        <row r="1077">
          <cell r="I1077">
            <v>2161.0934744268093</v>
          </cell>
        </row>
        <row r="1078">
          <cell r="I1078">
            <v>2316.2962962963015</v>
          </cell>
        </row>
        <row r="1079">
          <cell r="I1079">
            <v>2390.9523809523807</v>
          </cell>
        </row>
        <row r="1082">
          <cell r="I1082">
            <v>4142.8571428571431</v>
          </cell>
        </row>
        <row r="1083">
          <cell r="I1083">
            <v>4871.4285714285716</v>
          </cell>
        </row>
        <row r="1090">
          <cell r="I1090">
            <v>8300</v>
          </cell>
        </row>
        <row r="1097">
          <cell r="I1097">
            <v>16442.857142857145</v>
          </cell>
        </row>
        <row r="1105">
          <cell r="I1105">
            <v>4142.8571428571431</v>
          </cell>
        </row>
        <row r="1106">
          <cell r="I1106">
            <v>4871.4285714285716</v>
          </cell>
        </row>
        <row r="1113">
          <cell r="I1113">
            <v>8300</v>
          </cell>
        </row>
        <row r="1120">
          <cell r="I1120">
            <v>16442.857142857145</v>
          </cell>
        </row>
        <row r="1128">
          <cell r="I1128">
            <v>4142.8571428571431</v>
          </cell>
        </row>
        <row r="1129">
          <cell r="I1129">
            <v>4871.4285714285716</v>
          </cell>
        </row>
        <row r="1135">
          <cell r="I1135">
            <v>8300</v>
          </cell>
        </row>
        <row r="1142">
          <cell r="I1142">
            <v>16442.857142857145</v>
          </cell>
        </row>
        <row r="1150">
          <cell r="I1150">
            <v>921.42857142857144</v>
          </cell>
        </row>
        <row r="1151">
          <cell r="I1151">
            <v>1485.7142857142858</v>
          </cell>
        </row>
        <row r="1152">
          <cell r="I1152">
            <v>1571.4285714285716</v>
          </cell>
        </row>
        <row r="1153">
          <cell r="I1153">
            <v>2385.7142857142858</v>
          </cell>
        </row>
        <row r="1154">
          <cell r="I1154">
            <v>3492.8571428571431</v>
          </cell>
        </row>
        <row r="1155">
          <cell r="I1155">
            <v>3771.4285714285716</v>
          </cell>
        </row>
        <row r="1158">
          <cell r="I1158">
            <v>950.00000000000011</v>
          </cell>
        </row>
        <row r="1159">
          <cell r="I1159">
            <v>1528.5714285714287</v>
          </cell>
        </row>
        <row r="1160">
          <cell r="I1160">
            <v>1642.8571428571429</v>
          </cell>
        </row>
        <row r="1161">
          <cell r="I1161">
            <v>2450</v>
          </cell>
        </row>
        <row r="1162">
          <cell r="I1162">
            <v>3600.0000000000005</v>
          </cell>
        </row>
        <row r="1163">
          <cell r="I1163">
            <v>3892.8571428571431</v>
          </cell>
        </row>
        <row r="1166">
          <cell r="I1166">
            <v>992.85714285714289</v>
          </cell>
        </row>
        <row r="1167">
          <cell r="I1167">
            <v>1571.4285714285716</v>
          </cell>
        </row>
        <row r="1168">
          <cell r="I1168">
            <v>1592.8571428571429</v>
          </cell>
        </row>
        <row r="1169">
          <cell r="I1169">
            <v>2514.2857142857142</v>
          </cell>
        </row>
        <row r="1170">
          <cell r="I1170">
            <v>3492.8571428571431</v>
          </cell>
        </row>
        <row r="1171">
          <cell r="I1171">
            <v>3785.7142857142858</v>
          </cell>
        </row>
        <row r="1173">
          <cell r="I1173">
            <v>3878.5714285714289</v>
          </cell>
        </row>
        <row r="1174">
          <cell r="I1174">
            <v>3914.2857142857147</v>
          </cell>
        </row>
        <row r="1175">
          <cell r="I1175">
            <v>3935.7142857142858</v>
          </cell>
        </row>
        <row r="1181">
          <cell r="I1181">
            <v>2014.2857142857144</v>
          </cell>
        </row>
        <row r="1182">
          <cell r="I1182">
            <v>3828.5714285714289</v>
          </cell>
        </row>
        <row r="1183">
          <cell r="I1183">
            <v>3957.1428571428573</v>
          </cell>
        </row>
        <row r="1187">
          <cell r="I1187">
            <v>4142.8571428571431</v>
          </cell>
        </row>
        <row r="1194">
          <cell r="I1194">
            <v>4142.8571428571431</v>
          </cell>
        </row>
        <row r="1200">
          <cell r="I1200">
            <v>1042.8571428571429</v>
          </cell>
        </row>
        <row r="1207">
          <cell r="I1207">
            <v>4542.8571428571431</v>
          </cell>
        </row>
        <row r="1208">
          <cell r="I1208">
            <v>4542.8571428571431</v>
          </cell>
        </row>
        <row r="1209">
          <cell r="I1209">
            <v>5064.2857142857147</v>
          </cell>
        </row>
        <row r="1210">
          <cell r="I1210">
            <v>5907.1428571428578</v>
          </cell>
        </row>
        <row r="1216">
          <cell r="I1216">
            <v>3778.5714285714289</v>
          </cell>
        </row>
        <row r="1217">
          <cell r="I1217">
            <v>3878.5714285714289</v>
          </cell>
        </row>
        <row r="1218">
          <cell r="I1218">
            <v>3907.1428571428573</v>
          </cell>
        </row>
        <row r="1219">
          <cell r="I1219">
            <v>4142.8571428571431</v>
          </cell>
        </row>
        <row r="1226">
          <cell r="I1226">
            <v>3964.2857142857147</v>
          </cell>
        </row>
        <row r="1227">
          <cell r="I1227">
            <v>4214.2857142857147</v>
          </cell>
        </row>
        <row r="1228">
          <cell r="I1228">
            <v>4242.8571428571431</v>
          </cell>
        </row>
        <row r="1229">
          <cell r="I1229">
            <v>4364.2857142857147</v>
          </cell>
        </row>
        <row r="1236">
          <cell r="I1236">
            <v>5735.7142857142862</v>
          </cell>
        </row>
        <row r="1237">
          <cell r="I1237">
            <v>5735.7142857142862</v>
          </cell>
        </row>
        <row r="1246">
          <cell r="I1246">
            <v>1446.176758769351</v>
          </cell>
        </row>
        <row r="1247">
          <cell r="I1247">
            <v>1457.9463060944286</v>
          </cell>
        </row>
        <row r="1248">
          <cell r="I1248">
            <v>1481.4854007446604</v>
          </cell>
        </row>
        <row r="1249">
          <cell r="I1249">
            <v>1493.2549480697635</v>
          </cell>
        </row>
        <row r="1250">
          <cell r="I1250">
            <v>2042.3774413743495</v>
          </cell>
        </row>
        <row r="1251">
          <cell r="I1251">
            <v>2124.091547455746</v>
          </cell>
        </row>
        <row r="1252">
          <cell r="I1252">
            <v>2287.5197596185239</v>
          </cell>
        </row>
        <row r="1253">
          <cell r="I1253">
            <v>2369.233865699905</v>
          </cell>
        </row>
        <row r="1254">
          <cell r="I1254">
            <v>2662.2398589065242</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PEC-GUIDE-LUMBRO"/>
      <sheetName val="COSTO LUMBRO "/>
    </sheetNames>
    <sheetDataSet>
      <sheetData sheetId="0"/>
      <sheetData sheetId="1" refreshError="1">
        <row r="10">
          <cell r="H10">
            <v>4034.2857142857147</v>
          </cell>
        </row>
        <row r="20">
          <cell r="H20">
            <v>4177.1428571428578</v>
          </cell>
        </row>
        <row r="31">
          <cell r="H31">
            <v>2091.4285714285716</v>
          </cell>
        </row>
        <row r="41">
          <cell r="H41">
            <v>2191.4285714285716</v>
          </cell>
        </row>
        <row r="51">
          <cell r="H51">
            <v>4484.2857142857147</v>
          </cell>
        </row>
        <row r="61">
          <cell r="H61">
            <v>4791.4285714285716</v>
          </cell>
        </row>
        <row r="71">
          <cell r="H71">
            <v>4934.2857142857147</v>
          </cell>
        </row>
        <row r="81">
          <cell r="H81">
            <v>1034.2857142857144</v>
          </cell>
        </row>
        <row r="91">
          <cell r="H91">
            <v>1177.1428571428571</v>
          </cell>
        </row>
        <row r="101">
          <cell r="H101">
            <v>557.14285714285722</v>
          </cell>
        </row>
        <row r="110">
          <cell r="H110">
            <v>1267.1428571428571</v>
          </cell>
        </row>
        <row r="120">
          <cell r="H120">
            <v>1728.5714285714287</v>
          </cell>
        </row>
        <row r="130">
          <cell r="H130">
            <v>1941.4285714285716</v>
          </cell>
        </row>
        <row r="140">
          <cell r="H140">
            <v>4034.2857142857147</v>
          </cell>
        </row>
        <row r="150">
          <cell r="H150">
            <v>3224.2857142857147</v>
          </cell>
        </row>
        <row r="162">
          <cell r="H162">
            <v>707.14285714285722</v>
          </cell>
        </row>
        <row r="172">
          <cell r="H172">
            <v>585.71428571428578</v>
          </cell>
        </row>
        <row r="182">
          <cell r="H182">
            <v>585.71428571428578</v>
          </cell>
        </row>
        <row r="192">
          <cell r="H192">
            <v>284.28571428571428</v>
          </cell>
        </row>
        <row r="202">
          <cell r="H202">
            <v>427.14285714285717</v>
          </cell>
        </row>
        <row r="212">
          <cell r="H212">
            <v>614.28571428571433</v>
          </cell>
        </row>
        <row r="222">
          <cell r="H222">
            <v>1128.5714285714287</v>
          </cell>
        </row>
        <row r="232">
          <cell r="H232">
            <v>985.71428571428578</v>
          </cell>
        </row>
        <row r="242">
          <cell r="H242">
            <v>728.57142857142867</v>
          </cell>
        </row>
        <row r="254">
          <cell r="H254">
            <v>1267.1428571428571</v>
          </cell>
        </row>
        <row r="264">
          <cell r="H264">
            <v>1267.1428571428571</v>
          </cell>
        </row>
        <row r="274">
          <cell r="H274">
            <v>1414.2857142857144</v>
          </cell>
        </row>
        <row r="284">
          <cell r="H284">
            <v>942.85714285714289</v>
          </cell>
        </row>
        <row r="294">
          <cell r="H294">
            <v>1414.2857142857144</v>
          </cell>
        </row>
        <row r="304">
          <cell r="H304">
            <v>1414.2857142857144</v>
          </cell>
        </row>
        <row r="316">
          <cell r="H316">
            <v>1484.2857142857144</v>
          </cell>
        </row>
        <row r="326">
          <cell r="H326">
            <v>557.14285714285722</v>
          </cell>
        </row>
        <row r="336">
          <cell r="H336">
            <v>825.71428571428578</v>
          </cell>
        </row>
        <row r="348">
          <cell r="H348">
            <v>3696.4285714285716</v>
          </cell>
        </row>
        <row r="358">
          <cell r="H358">
            <v>3390.428571428572</v>
          </cell>
        </row>
        <row r="368">
          <cell r="H368">
            <v>3390.428571428572</v>
          </cell>
        </row>
        <row r="380">
          <cell r="H380">
            <v>1877.2428571428572</v>
          </cell>
        </row>
        <row r="396">
          <cell r="H396">
            <v>500.00000000000006</v>
          </cell>
        </row>
        <row r="406">
          <cell r="H406">
            <v>1101.1428571428571</v>
          </cell>
        </row>
        <row r="416">
          <cell r="H416">
            <v>385.71428571428572</v>
          </cell>
        </row>
        <row r="436">
          <cell r="H436">
            <v>1540</v>
          </cell>
        </row>
        <row r="452">
          <cell r="H452">
            <v>2128.5714285714289</v>
          </cell>
        </row>
        <row r="462">
          <cell r="H462">
            <v>1557.1428571428573</v>
          </cell>
        </row>
        <row r="472">
          <cell r="H472">
            <v>2128.5714285714289</v>
          </cell>
        </row>
        <row r="482">
          <cell r="H482">
            <v>4034.2857142857147</v>
          </cell>
        </row>
        <row r="492">
          <cell r="H492">
            <v>5928.5714285714294</v>
          </cell>
        </row>
        <row r="502">
          <cell r="H502">
            <v>7828.5714285714294</v>
          </cell>
        </row>
        <row r="512">
          <cell r="H512">
            <v>2828.5714285714289</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 GUIDE CDMX,QRO,GDL 2025"/>
      <sheetName val="COSTO CDMX,QRO,GDL "/>
    </sheetNames>
    <sheetDataSet>
      <sheetData sheetId="0"/>
      <sheetData sheetId="1" refreshError="1">
        <row r="10">
          <cell r="I10">
            <v>15833.333333333334</v>
          </cell>
        </row>
        <row r="23">
          <cell r="I23">
            <v>1408.3333333333335</v>
          </cell>
        </row>
        <row r="24">
          <cell r="I24">
            <v>1468.6</v>
          </cell>
        </row>
        <row r="25">
          <cell r="I25">
            <v>1542.1166666666668</v>
          </cell>
        </row>
        <row r="26">
          <cell r="I26">
            <v>1544.4166666666667</v>
          </cell>
        </row>
        <row r="27">
          <cell r="I27">
            <v>1607.8833333333334</v>
          </cell>
        </row>
        <row r="32">
          <cell r="I32">
            <v>1796.3833333333332</v>
          </cell>
        </row>
        <row r="33">
          <cell r="I33">
            <v>1911.8666666666666</v>
          </cell>
        </row>
        <row r="34">
          <cell r="I34">
            <v>1952.4</v>
          </cell>
        </row>
        <row r="35">
          <cell r="I35">
            <v>2204.7166666666667</v>
          </cell>
        </row>
        <row r="41">
          <cell r="I41">
            <v>1830.6833333333336</v>
          </cell>
        </row>
        <row r="42">
          <cell r="I42">
            <v>1889.1666666666667</v>
          </cell>
        </row>
        <row r="43">
          <cell r="I43">
            <v>1960.7333333333336</v>
          </cell>
        </row>
        <row r="44">
          <cell r="I44">
            <v>1963.0333333333333</v>
          </cell>
        </row>
        <row r="45">
          <cell r="I45">
            <v>2023.75</v>
          </cell>
        </row>
        <row r="50">
          <cell r="I50">
            <v>2633.7000000000003</v>
          </cell>
        </row>
        <row r="51">
          <cell r="I51">
            <v>2799.7833333333333</v>
          </cell>
        </row>
        <row r="52">
          <cell r="I52">
            <v>2840.3166666666671</v>
          </cell>
        </row>
        <row r="53">
          <cell r="I53">
            <v>3039.4333333333334</v>
          </cell>
        </row>
        <row r="59">
          <cell r="I59">
            <v>3217.1333333333332</v>
          </cell>
        </row>
        <row r="60">
          <cell r="I60">
            <v>3286.5333333333338</v>
          </cell>
        </row>
        <row r="61">
          <cell r="I61">
            <v>3301.9833333333336</v>
          </cell>
        </row>
        <row r="62">
          <cell r="I62">
            <v>3413.8166666666666</v>
          </cell>
        </row>
        <row r="69">
          <cell r="I69">
            <v>5723.916666666667</v>
          </cell>
        </row>
        <row r="70">
          <cell r="I70">
            <v>5915.75</v>
          </cell>
        </row>
        <row r="71">
          <cell r="I71">
            <v>5931.1833333333334</v>
          </cell>
        </row>
        <row r="72">
          <cell r="I72">
            <v>6043.0166666666664</v>
          </cell>
        </row>
        <row r="79">
          <cell r="I79">
            <v>911.65000000000009</v>
          </cell>
        </row>
        <row r="80">
          <cell r="I80">
            <v>972.75</v>
          </cell>
        </row>
        <row r="81">
          <cell r="I81">
            <v>1046.2833333333333</v>
          </cell>
        </row>
        <row r="82">
          <cell r="I82">
            <v>1048.5666666666666</v>
          </cell>
        </row>
        <row r="83">
          <cell r="I83">
            <v>1112.0500000000002</v>
          </cell>
        </row>
        <row r="85">
          <cell r="I85">
            <v>1300.5500000000002</v>
          </cell>
        </row>
        <row r="86">
          <cell r="I86">
            <v>1416.0333333333333</v>
          </cell>
        </row>
        <row r="87">
          <cell r="I87">
            <v>1456.5666666666668</v>
          </cell>
        </row>
        <row r="88">
          <cell r="I88">
            <v>1695.3666666666668</v>
          </cell>
        </row>
        <row r="91">
          <cell r="I91">
            <v>1510.1</v>
          </cell>
        </row>
        <row r="92">
          <cell r="I92">
            <v>1576.9333333333334</v>
          </cell>
        </row>
        <row r="93">
          <cell r="I93">
            <v>1630.9333333333334</v>
          </cell>
        </row>
        <row r="94">
          <cell r="I94">
            <v>1689.1333333333334</v>
          </cell>
        </row>
        <row r="95">
          <cell r="I95">
            <v>1730.7500000000002</v>
          </cell>
        </row>
        <row r="97">
          <cell r="I97">
            <v>2427.8333333333335</v>
          </cell>
        </row>
        <row r="98">
          <cell r="I98">
            <v>2617.65</v>
          </cell>
        </row>
        <row r="99">
          <cell r="I99">
            <v>2663.9666666666672</v>
          </cell>
        </row>
        <row r="100">
          <cell r="I100">
            <v>2876.0833333333335</v>
          </cell>
        </row>
        <row r="107">
          <cell r="I107">
            <v>1640.4666666666667</v>
          </cell>
        </row>
        <row r="108">
          <cell r="I108">
            <v>1699.1166666666668</v>
          </cell>
        </row>
        <row r="109">
          <cell r="I109">
            <v>1788.5666666666668</v>
          </cell>
        </row>
        <row r="110">
          <cell r="I110">
            <v>1800.5</v>
          </cell>
        </row>
        <row r="111">
          <cell r="I111">
            <v>1879.0166666666669</v>
          </cell>
        </row>
        <row r="116">
          <cell r="I116">
            <v>2070.5166666666669</v>
          </cell>
        </row>
        <row r="117">
          <cell r="I117">
            <v>2205.65</v>
          </cell>
        </row>
        <row r="118">
          <cell r="I118">
            <v>2259.1833333333334</v>
          </cell>
        </row>
        <row r="119">
          <cell r="I119">
            <v>2488.8833333333332</v>
          </cell>
        </row>
        <row r="125">
          <cell r="I125">
            <v>1640.4666666666667</v>
          </cell>
        </row>
        <row r="126">
          <cell r="I126">
            <v>1699.1166666666668</v>
          </cell>
        </row>
        <row r="127">
          <cell r="I127">
            <v>1788.5666666666668</v>
          </cell>
        </row>
        <row r="128">
          <cell r="I128">
            <v>1800.5</v>
          </cell>
        </row>
        <row r="129">
          <cell r="I129">
            <v>1879.0166666666669</v>
          </cell>
        </row>
        <row r="134">
          <cell r="I134">
            <v>2070.5166666666669</v>
          </cell>
        </row>
        <row r="135">
          <cell r="I135">
            <v>2205.65</v>
          </cell>
        </row>
        <row r="136">
          <cell r="I136">
            <v>2259.1833333333334</v>
          </cell>
        </row>
        <row r="137">
          <cell r="I137">
            <v>2488.8833333333332</v>
          </cell>
        </row>
        <row r="143">
          <cell r="I143">
            <v>1945.1833333333332</v>
          </cell>
        </row>
        <row r="144">
          <cell r="I144">
            <v>2008.85</v>
          </cell>
        </row>
        <row r="145">
          <cell r="I145">
            <v>2086.7333333333336</v>
          </cell>
        </row>
        <row r="146">
          <cell r="I146">
            <v>2089.2333333333336</v>
          </cell>
        </row>
        <row r="147">
          <cell r="I147">
            <v>2155.3333333333335</v>
          </cell>
        </row>
        <row r="152">
          <cell r="I152">
            <v>2660.4</v>
          </cell>
        </row>
        <row r="153">
          <cell r="I153">
            <v>2841.1833333333334</v>
          </cell>
        </row>
        <row r="154">
          <cell r="I154">
            <v>2885.3</v>
          </cell>
        </row>
        <row r="155">
          <cell r="I155">
            <v>3102.0166666666669</v>
          </cell>
        </row>
        <row r="188">
          <cell r="I188">
            <v>388.76656346749235</v>
          </cell>
        </row>
        <row r="189">
          <cell r="I189">
            <v>414.46393188854495</v>
          </cell>
        </row>
        <row r="190">
          <cell r="I190">
            <v>420.02275541795677</v>
          </cell>
        </row>
        <row r="191">
          <cell r="I191">
            <v>461.55789473684234</v>
          </cell>
        </row>
        <row r="192">
          <cell r="I192">
            <v>467.116718266254</v>
          </cell>
        </row>
        <row r="193">
          <cell r="I193">
            <v>536.09001547987634</v>
          </cell>
        </row>
        <row r="194">
          <cell r="I194">
            <v>541.64883900928805</v>
          </cell>
        </row>
        <row r="195">
          <cell r="I195">
            <v>637.14845201238393</v>
          </cell>
        </row>
        <row r="196">
          <cell r="I196">
            <v>642.70727554179575</v>
          </cell>
        </row>
        <row r="197">
          <cell r="I197">
            <v>648.26609907120758</v>
          </cell>
        </row>
        <row r="198">
          <cell r="I198">
            <v>663.27492260061922</v>
          </cell>
        </row>
        <row r="199">
          <cell r="I199">
            <v>678.28374613003109</v>
          </cell>
        </row>
        <row r="200">
          <cell r="I200">
            <v>873.1741486068114</v>
          </cell>
        </row>
        <row r="201">
          <cell r="I201">
            <v>893.08781642688041</v>
          </cell>
        </row>
        <row r="206">
          <cell r="I206">
            <v>1516.8500000000001</v>
          </cell>
        </row>
        <row r="207">
          <cell r="I207">
            <v>1577.9333333333334</v>
          </cell>
        </row>
        <row r="208">
          <cell r="I208">
            <v>1651.4666666666667</v>
          </cell>
        </row>
        <row r="209">
          <cell r="I209">
            <v>1653.7666666666667</v>
          </cell>
        </row>
        <row r="210">
          <cell r="I210">
            <v>1717.2333333333333</v>
          </cell>
        </row>
        <row r="215">
          <cell r="I215">
            <v>1905.7333333333336</v>
          </cell>
        </row>
        <row r="216">
          <cell r="I216">
            <v>2021.2166666666667</v>
          </cell>
        </row>
        <row r="217">
          <cell r="I217">
            <v>2061.75</v>
          </cell>
        </row>
        <row r="218">
          <cell r="I218">
            <v>2314.0666666666671</v>
          </cell>
        </row>
        <row r="224">
          <cell r="I224">
            <v>1940.0333333333333</v>
          </cell>
        </row>
        <row r="225">
          <cell r="I225">
            <v>1998.5166666666667</v>
          </cell>
        </row>
        <row r="226">
          <cell r="I226">
            <v>2070.0833333333335</v>
          </cell>
        </row>
        <row r="227">
          <cell r="I227">
            <v>2072.3666666666668</v>
          </cell>
        </row>
        <row r="228">
          <cell r="I228">
            <v>2133.1</v>
          </cell>
        </row>
        <row r="233">
          <cell r="I233">
            <v>2743.05</v>
          </cell>
        </row>
        <row r="234">
          <cell r="I234">
            <v>2909.1333333333337</v>
          </cell>
        </row>
        <row r="235">
          <cell r="I235">
            <v>2949.6666666666665</v>
          </cell>
        </row>
        <row r="236">
          <cell r="I236">
            <v>3148.7833333333333</v>
          </cell>
        </row>
        <row r="242">
          <cell r="I242">
            <v>1038.4333333333334</v>
          </cell>
        </row>
        <row r="243">
          <cell r="I243">
            <v>1099.5333333333335</v>
          </cell>
        </row>
        <row r="244">
          <cell r="I244">
            <v>1173.0500000000002</v>
          </cell>
        </row>
        <row r="245">
          <cell r="I245">
            <v>1175.3500000000001</v>
          </cell>
        </row>
        <row r="246">
          <cell r="I246">
            <v>1238.8166666666666</v>
          </cell>
        </row>
        <row r="248">
          <cell r="I248">
            <v>1427.3166666666666</v>
          </cell>
        </row>
        <row r="249">
          <cell r="I249">
            <v>1542.8</v>
          </cell>
        </row>
        <row r="250">
          <cell r="I250">
            <v>1583.3333333333335</v>
          </cell>
        </row>
        <row r="251">
          <cell r="I251">
            <v>1822.1333333333334</v>
          </cell>
        </row>
        <row r="254">
          <cell r="I254">
            <v>1654.9833333333333</v>
          </cell>
        </row>
        <row r="255">
          <cell r="I255">
            <v>1721.8166666666666</v>
          </cell>
        </row>
        <row r="256">
          <cell r="I256">
            <v>1775.8000000000002</v>
          </cell>
        </row>
        <row r="257">
          <cell r="I257">
            <v>1834.0166666666669</v>
          </cell>
        </row>
        <row r="258">
          <cell r="I258">
            <v>1875.6333333333337</v>
          </cell>
        </row>
        <row r="260">
          <cell r="I260">
            <v>2572.7166666666672</v>
          </cell>
        </row>
        <row r="261">
          <cell r="I261">
            <v>2762.5166666666669</v>
          </cell>
        </row>
        <row r="262">
          <cell r="I262">
            <v>2808.85</v>
          </cell>
        </row>
        <row r="263">
          <cell r="I263">
            <v>3020.9666666666667</v>
          </cell>
        </row>
        <row r="271">
          <cell r="I271">
            <v>2152.9500000000003</v>
          </cell>
        </row>
        <row r="272">
          <cell r="I272">
            <v>2265.0500000000002</v>
          </cell>
        </row>
        <row r="273">
          <cell r="I273">
            <v>2393.4499999999998</v>
          </cell>
        </row>
        <row r="274">
          <cell r="I274">
            <v>2456.1333333333337</v>
          </cell>
        </row>
        <row r="275">
          <cell r="I275">
            <v>2604.8166666666671</v>
          </cell>
        </row>
        <row r="280">
          <cell r="I280">
            <v>2782.0333333333333</v>
          </cell>
        </row>
        <row r="281">
          <cell r="I281">
            <v>3025.05</v>
          </cell>
        </row>
        <row r="282">
          <cell r="I282">
            <v>3081.55</v>
          </cell>
        </row>
        <row r="283">
          <cell r="I283">
            <v>3253.5833333333335</v>
          </cell>
        </row>
        <row r="289">
          <cell r="I289">
            <v>2558.5500000000002</v>
          </cell>
        </row>
        <row r="290">
          <cell r="I290">
            <v>2675.0333333333333</v>
          </cell>
        </row>
        <row r="291">
          <cell r="I291">
            <v>2793.3</v>
          </cell>
        </row>
        <row r="292">
          <cell r="I292">
            <v>2847.7500000000005</v>
          </cell>
        </row>
        <row r="293">
          <cell r="I293">
            <v>2985.55</v>
          </cell>
        </row>
        <row r="298">
          <cell r="I298">
            <v>3576.1</v>
          </cell>
        </row>
        <row r="299">
          <cell r="I299">
            <v>3859.0666666666671</v>
          </cell>
        </row>
        <row r="300">
          <cell r="I300">
            <v>3907.3166666666666</v>
          </cell>
        </row>
        <row r="301">
          <cell r="I301">
            <v>4068.0000000000005</v>
          </cell>
        </row>
        <row r="307">
          <cell r="I307">
            <v>3342.1</v>
          </cell>
        </row>
        <row r="308">
          <cell r="I308">
            <v>3411.5000000000005</v>
          </cell>
        </row>
        <row r="309">
          <cell r="I309">
            <v>3426.9333333333334</v>
          </cell>
        </row>
        <row r="310">
          <cell r="I310">
            <v>3538.7666666666673</v>
          </cell>
        </row>
        <row r="317">
          <cell r="I317">
            <v>4533.3333333333339</v>
          </cell>
        </row>
        <row r="318">
          <cell r="I318">
            <v>5657</v>
          </cell>
        </row>
        <row r="319">
          <cell r="I319">
            <v>5692.7833333333338</v>
          </cell>
        </row>
        <row r="320">
          <cell r="I320">
            <v>5836.833333333333</v>
          </cell>
        </row>
        <row r="331">
          <cell r="I331">
            <v>1644.1666666666667</v>
          </cell>
        </row>
        <row r="332">
          <cell r="I332">
            <v>1774.4833333333336</v>
          </cell>
        </row>
        <row r="333">
          <cell r="I333">
            <v>1835.4333333333334</v>
          </cell>
        </row>
        <row r="334">
          <cell r="I334">
            <v>1839.6833333333334</v>
          </cell>
        </row>
        <row r="335">
          <cell r="I335">
            <v>1894.95</v>
          </cell>
        </row>
        <row r="340">
          <cell r="I340">
            <v>2324.0166666666669</v>
          </cell>
        </row>
        <row r="341">
          <cell r="I341">
            <v>2489.916666666667</v>
          </cell>
        </row>
        <row r="342">
          <cell r="I342">
            <v>2525.9333333333334</v>
          </cell>
        </row>
        <row r="343">
          <cell r="I343">
            <v>2700.1</v>
          </cell>
        </row>
        <row r="349">
          <cell r="I349">
            <v>1644.1666666666667</v>
          </cell>
        </row>
        <row r="350">
          <cell r="I350">
            <v>1774.4833333333336</v>
          </cell>
        </row>
        <row r="351">
          <cell r="I351">
            <v>1835.4333333333334</v>
          </cell>
        </row>
        <row r="352">
          <cell r="I352">
            <v>1839.6833333333334</v>
          </cell>
        </row>
        <row r="353">
          <cell r="I353">
            <v>1894.95</v>
          </cell>
        </row>
        <row r="358">
          <cell r="I358">
            <v>2324.0166666666669</v>
          </cell>
        </row>
        <row r="359">
          <cell r="I359">
            <v>2489.916666666667</v>
          </cell>
        </row>
        <row r="360">
          <cell r="I360">
            <v>2525.9333333333334</v>
          </cell>
        </row>
        <row r="361">
          <cell r="I361">
            <v>2700.1</v>
          </cell>
        </row>
        <row r="367">
          <cell r="I367">
            <v>1552.5166666666667</v>
          </cell>
        </row>
        <row r="368">
          <cell r="I368">
            <v>1601.2666666666667</v>
          </cell>
        </row>
        <row r="369">
          <cell r="I369">
            <v>1672.3333333333333</v>
          </cell>
        </row>
        <row r="370">
          <cell r="I370">
            <v>1684.8166666666666</v>
          </cell>
        </row>
        <row r="371">
          <cell r="I371">
            <v>1750.95</v>
          </cell>
        </row>
        <row r="376">
          <cell r="I376">
            <v>2034.3166666666666</v>
          </cell>
        </row>
        <row r="377">
          <cell r="I377">
            <v>2160.2833333333338</v>
          </cell>
        </row>
        <row r="378">
          <cell r="I378">
            <v>2204.5500000000002</v>
          </cell>
        </row>
        <row r="379">
          <cell r="I379">
            <v>2390.1</v>
          </cell>
        </row>
        <row r="412">
          <cell r="I412">
            <v>388.76656346749235</v>
          </cell>
        </row>
        <row r="413">
          <cell r="I413">
            <v>414.46393188854495</v>
          </cell>
        </row>
        <row r="414">
          <cell r="I414">
            <v>420.02275541795677</v>
          </cell>
        </row>
        <row r="415">
          <cell r="I415">
            <v>461.55789473684234</v>
          </cell>
        </row>
        <row r="416">
          <cell r="I416">
            <v>467.116718266254</v>
          </cell>
        </row>
        <row r="417">
          <cell r="I417">
            <v>536.09001547987634</v>
          </cell>
        </row>
        <row r="418">
          <cell r="I418">
            <v>541.64883900928805</v>
          </cell>
        </row>
        <row r="419">
          <cell r="I419">
            <v>637.14845201238393</v>
          </cell>
        </row>
        <row r="420">
          <cell r="I420">
            <v>642.70727554179575</v>
          </cell>
        </row>
        <row r="421">
          <cell r="I421">
            <v>648.26609907120758</v>
          </cell>
        </row>
        <row r="422">
          <cell r="I422">
            <v>663.27492260061922</v>
          </cell>
        </row>
        <row r="423">
          <cell r="I423">
            <v>678.28374613003109</v>
          </cell>
        </row>
        <row r="424">
          <cell r="I424">
            <v>873.1741486068114</v>
          </cell>
        </row>
        <row r="425">
          <cell r="I425">
            <v>893.08781642688041</v>
          </cell>
        </row>
        <row r="430">
          <cell r="I430">
            <v>1323.4628516645193</v>
          </cell>
        </row>
        <row r="431">
          <cell r="I431">
            <v>1399.4761830171046</v>
          </cell>
        </row>
        <row r="432">
          <cell r="I432">
            <v>1475.4895143696908</v>
          </cell>
        </row>
        <row r="433">
          <cell r="I433">
            <v>1551.5028457222763</v>
          </cell>
        </row>
        <row r="434">
          <cell r="I434">
            <v>1654.0340342177192</v>
          </cell>
        </row>
        <row r="435">
          <cell r="I435">
            <v>1743.3062941417336</v>
          </cell>
        </row>
        <row r="436">
          <cell r="I436">
            <v>1832.5785540657478</v>
          </cell>
        </row>
        <row r="439">
          <cell r="I439">
            <v>1487.6833333333334</v>
          </cell>
        </row>
        <row r="440">
          <cell r="I440">
            <v>1735.6</v>
          </cell>
        </row>
        <row r="467">
          <cell r="I467">
            <v>750</v>
          </cell>
        </row>
        <row r="468">
          <cell r="I468">
            <v>833.33333333333337</v>
          </cell>
        </row>
        <row r="474">
          <cell r="I474">
            <v>347.60595766044685</v>
          </cell>
        </row>
        <row r="478">
          <cell r="I478">
            <v>352.60595766044685</v>
          </cell>
        </row>
        <row r="482">
          <cell r="I482">
            <v>360.87430340557285</v>
          </cell>
        </row>
        <row r="486">
          <cell r="I486">
            <v>357.60595766044685</v>
          </cell>
        </row>
        <row r="491">
          <cell r="I491">
            <v>330.78500000000008</v>
          </cell>
        </row>
        <row r="497">
          <cell r="B497" t="str">
            <v>SCBR-0380</v>
          </cell>
          <cell r="I497">
            <v>552.66666666666674</v>
          </cell>
        </row>
        <row r="506">
          <cell r="I506">
            <v>316.66666666666669</v>
          </cell>
        </row>
        <row r="513">
          <cell r="I513">
            <v>833.33333333333337</v>
          </cell>
        </row>
        <row r="526">
          <cell r="I526">
            <v>3333.3333333333335</v>
          </cell>
        </row>
        <row r="536">
          <cell r="I536">
            <v>3083.3333333333335</v>
          </cell>
        </row>
        <row r="547">
          <cell r="I547">
            <v>3000</v>
          </cell>
        </row>
        <row r="560">
          <cell r="I560">
            <v>5700</v>
          </cell>
        </row>
        <row r="570">
          <cell r="I570">
            <v>7800</v>
          </cell>
        </row>
        <row r="578">
          <cell r="I578">
            <v>15380</v>
          </cell>
        </row>
        <row r="587">
          <cell r="I587">
            <v>16900</v>
          </cell>
        </row>
        <row r="595">
          <cell r="I595">
            <v>9647.6470588235297</v>
          </cell>
        </row>
        <row r="602">
          <cell r="I602">
            <v>12340.588235294119</v>
          </cell>
        </row>
        <row r="613">
          <cell r="I613">
            <v>2850</v>
          </cell>
        </row>
        <row r="622">
          <cell r="I622">
            <v>5130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qGfZ5yFhmEKhfNJ2mw5efh-lsInKHI1NtOfgOeZO3-o8GnyqfNwXRqWPv-aLIjz8" itemId="01DHXXN73Y7PDGEBGDH5BZ7AY2I5DLGBPP">
      <xxl21:absoluteUrl r:id="rId2"/>
      <xxl21:relativeUrl r:id="rId3"/>
    </xxl21:alternateUrls>
    <sheetNames>
      <sheetName val="SPEC GUIDE CDMX,QRO,GDL 2021"/>
      <sheetName val="COSTO CDMX,QRO,GDL "/>
    </sheetNames>
    <sheetDataSet>
      <sheetData sheetId="0"/>
      <sheetData sheetId="1">
        <row r="5">
          <cell r="I5"/>
        </row>
        <row r="10">
          <cell r="I10">
            <v>36519.229836580729</v>
          </cell>
        </row>
        <row r="11">
          <cell r="I11">
            <v>37199.424331317576</v>
          </cell>
        </row>
        <row r="12">
          <cell r="I12">
            <v>36409.521047107046</v>
          </cell>
        </row>
        <row r="13">
          <cell r="I13">
            <v>37089.715541843885</v>
          </cell>
        </row>
        <row r="14">
          <cell r="I14">
            <v>37576.785442932473</v>
          </cell>
        </row>
        <row r="15">
          <cell r="I15">
            <v>38256.979937669319</v>
          </cell>
        </row>
        <row r="16">
          <cell r="I16">
            <v>38282.578655213176</v>
          </cell>
        </row>
        <row r="20">
          <cell r="I20">
            <v>21705.294749570869</v>
          </cell>
        </row>
        <row r="21">
          <cell r="I21">
            <v>22571.994186412969</v>
          </cell>
        </row>
        <row r="22">
          <cell r="I22">
            <v>22597.592903956836</v>
          </cell>
        </row>
        <row r="23">
          <cell r="I23">
            <v>22907.884934325692</v>
          </cell>
        </row>
        <row r="24">
          <cell r="I24">
            <v>22798.176144852001</v>
          </cell>
        </row>
        <row r="25">
          <cell r="I25">
            <v>22827.43182204499</v>
          </cell>
        </row>
        <row r="26">
          <cell r="I26">
            <v>23876.42970153665</v>
          </cell>
        </row>
        <row r="27">
          <cell r="I27">
            <v>23902.028419080507</v>
          </cell>
        </row>
        <row r="28">
          <cell r="I28">
            <v>23927.627136624371</v>
          </cell>
        </row>
        <row r="29">
          <cell r="I29">
            <v>24297.67432894103</v>
          </cell>
        </row>
        <row r="35">
          <cell r="I35">
            <v>27243.185062914192</v>
          </cell>
        </row>
        <row r="36">
          <cell r="I36">
            <v>27842.787546726231</v>
          </cell>
        </row>
        <row r="37">
          <cell r="I37">
            <v>28460.264519783836</v>
          </cell>
        </row>
        <row r="38">
          <cell r="I38">
            <v>29021.522589538283</v>
          </cell>
        </row>
        <row r="39">
          <cell r="I39">
            <v>29641.594998162349</v>
          </cell>
        </row>
        <row r="40">
          <cell r="I40">
            <v>30241.197481974392</v>
          </cell>
        </row>
        <row r="41">
          <cell r="I41">
            <v>31004.559364282672</v>
          </cell>
        </row>
        <row r="45">
          <cell r="I45">
            <v>36259.97174673064</v>
          </cell>
        </row>
        <row r="46">
          <cell r="I46">
            <v>36698.18671806038</v>
          </cell>
        </row>
        <row r="47">
          <cell r="I47">
            <v>37033.933762918517</v>
          </cell>
        </row>
        <row r="48">
          <cell r="I48">
            <v>37265.298147614689</v>
          </cell>
        </row>
        <row r="49">
          <cell r="I49">
            <v>37148.795338733697</v>
          </cell>
        </row>
        <row r="50">
          <cell r="I50">
            <v>37577.835990207837</v>
          </cell>
        </row>
        <row r="51">
          <cell r="I51">
            <v>37985.676847511946</v>
          </cell>
        </row>
        <row r="52">
          <cell r="I52">
            <v>38089.452348360159</v>
          </cell>
        </row>
        <row r="55">
          <cell r="I55">
            <v>1791.812865497076</v>
          </cell>
        </row>
        <row r="56">
          <cell r="I56">
            <v>2107.6023391812864</v>
          </cell>
        </row>
        <row r="57">
          <cell r="I57">
            <v>2231.5789473684208</v>
          </cell>
        </row>
        <row r="58">
          <cell r="I58">
            <v>2341.5204678362575</v>
          </cell>
        </row>
        <row r="59">
          <cell r="I59">
            <v>2502.9239766081869</v>
          </cell>
        </row>
        <row r="60">
          <cell r="I60">
            <v>2842.105263157895</v>
          </cell>
        </row>
        <row r="65">
          <cell r="I65">
            <v>718.36680947873697</v>
          </cell>
        </row>
        <row r="66">
          <cell r="I66">
            <v>958.23084025854109</v>
          </cell>
        </row>
        <row r="67">
          <cell r="I67">
            <v>1244.6685133887352</v>
          </cell>
        </row>
        <row r="68">
          <cell r="I68">
            <v>1387.926131117267</v>
          </cell>
        </row>
        <row r="69">
          <cell r="I69">
            <v>1531.1837488457991</v>
          </cell>
        </row>
        <row r="70">
          <cell r="I70">
            <v>1674.4672206832875</v>
          </cell>
        </row>
        <row r="71">
          <cell r="I71">
            <v>1817.6214219759927</v>
          </cell>
        </row>
        <row r="72">
          <cell r="I72">
            <v>1960.9048938134815</v>
          </cell>
        </row>
        <row r="75">
          <cell r="I75">
            <v>3770.7602339181285</v>
          </cell>
        </row>
        <row r="78">
          <cell r="I78">
            <v>3992.9824561403507</v>
          </cell>
        </row>
        <row r="81">
          <cell r="I81">
            <v>4748.5380116959068</v>
          </cell>
        </row>
        <row r="88">
          <cell r="I88">
            <v>5531.1281705664733</v>
          </cell>
        </row>
        <row r="89">
          <cell r="I89">
            <v>5633.4527711219453</v>
          </cell>
        </row>
        <row r="90">
          <cell r="I90">
            <v>5756.1546723952733</v>
          </cell>
        </row>
        <row r="91">
          <cell r="I91">
            <v>5829.8687194175927</v>
          </cell>
        </row>
        <row r="92">
          <cell r="I92">
            <v>5914.9549468910382</v>
          </cell>
        </row>
        <row r="97">
          <cell r="I97">
            <v>6195.1569399689697</v>
          </cell>
        </row>
        <row r="98">
          <cell r="I98">
            <v>6433.3655567490168</v>
          </cell>
        </row>
        <row r="99">
          <cell r="I99">
            <v>6815.2935911206587</v>
          </cell>
        </row>
        <row r="100">
          <cell r="I100">
            <v>6992.5223773720018</v>
          </cell>
        </row>
        <row r="108">
          <cell r="I108">
            <v>5873.4422891963814</v>
          </cell>
        </row>
        <row r="109">
          <cell r="I109">
            <v>5975.7668897518533</v>
          </cell>
        </row>
        <row r="110">
          <cell r="I110">
            <v>6098.4687910251832</v>
          </cell>
        </row>
        <row r="111">
          <cell r="I111">
            <v>6172.1828380475008</v>
          </cell>
        </row>
        <row r="112">
          <cell r="I112">
            <v>6257.2690655209462</v>
          </cell>
        </row>
        <row r="118">
          <cell r="I118">
            <v>6797.7348132235347</v>
          </cell>
        </row>
        <row r="119">
          <cell r="I119">
            <v>7035.9434300035809</v>
          </cell>
        </row>
        <row r="120">
          <cell r="I120">
            <v>7417.8714643752246</v>
          </cell>
        </row>
        <row r="121">
          <cell r="I121">
            <v>7595.1002506265677</v>
          </cell>
        </row>
        <row r="128">
          <cell r="I128">
            <v>5531.1281705664733</v>
          </cell>
        </row>
        <row r="129">
          <cell r="I129">
            <v>5633.4527711219453</v>
          </cell>
        </row>
        <row r="130">
          <cell r="I130">
            <v>5756.1546723952733</v>
          </cell>
        </row>
        <row r="131">
          <cell r="I131">
            <v>5829.8687194175927</v>
          </cell>
        </row>
        <row r="132">
          <cell r="I132">
            <v>5914.9549468910382</v>
          </cell>
        </row>
        <row r="136">
          <cell r="I136">
            <v>6195.1569399689697</v>
          </cell>
        </row>
        <row r="137">
          <cell r="I137">
            <v>6433.3655567490168</v>
          </cell>
        </row>
        <row r="138">
          <cell r="I138">
            <v>6815.2935911206587</v>
          </cell>
        </row>
        <row r="139">
          <cell r="I139">
            <v>6992.5223773720018</v>
          </cell>
        </row>
        <row r="142">
          <cell r="I142">
            <v>5873.4422891963814</v>
          </cell>
        </row>
        <row r="143">
          <cell r="I143">
            <v>5975.7668897518533</v>
          </cell>
        </row>
        <row r="144">
          <cell r="I144">
            <v>6098.4687910251832</v>
          </cell>
        </row>
        <row r="145">
          <cell r="I145">
            <v>6172.1828380475008</v>
          </cell>
        </row>
        <row r="146">
          <cell r="I146">
            <v>6257.2690655209462</v>
          </cell>
        </row>
        <row r="150">
          <cell r="I150">
            <v>6797.7348132235347</v>
          </cell>
        </row>
        <row r="151">
          <cell r="I151">
            <v>7035.9434300035809</v>
          </cell>
        </row>
        <row r="152">
          <cell r="I152">
            <v>7417.8714643752246</v>
          </cell>
        </row>
        <row r="156">
          <cell r="I156">
            <v>4680.7771635378158</v>
          </cell>
        </row>
        <row r="157">
          <cell r="I157">
            <v>4773.5499624080576</v>
          </cell>
        </row>
        <row r="158">
          <cell r="I158">
            <v>4794.1897972893767</v>
          </cell>
        </row>
        <row r="159">
          <cell r="I159">
            <v>4960.1807809404554</v>
          </cell>
        </row>
        <row r="166">
          <cell r="I166">
            <v>8319.3610536035412</v>
          </cell>
        </row>
        <row r="167">
          <cell r="I167">
            <v>7907.4320980878156</v>
          </cell>
        </row>
        <row r="168">
          <cell r="I168">
            <v>7928.0719329691356</v>
          </cell>
        </row>
        <row r="169">
          <cell r="I169">
            <v>8077.5510487151587</v>
          </cell>
        </row>
        <row r="176">
          <cell r="I176">
            <v>1444.5842618396234</v>
          </cell>
        </row>
        <row r="177">
          <cell r="I177">
            <v>1549.4959707227617</v>
          </cell>
        </row>
        <row r="178">
          <cell r="I178">
            <v>1599.0761338627419</v>
          </cell>
        </row>
        <row r="179">
          <cell r="I179">
            <v>1605.1621728271268</v>
          </cell>
        </row>
        <row r="180">
          <cell r="I180">
            <v>1675.2122607791371</v>
          </cell>
        </row>
        <row r="181">
          <cell r="I181">
            <v>1704.3224991070872</v>
          </cell>
        </row>
        <row r="182">
          <cell r="I182">
            <v>1770.2786020966919</v>
          </cell>
        </row>
        <row r="183">
          <cell r="I183">
            <v>1836.2347050862963</v>
          </cell>
        </row>
        <row r="184">
          <cell r="I184">
            <v>1960.7951984506351</v>
          </cell>
        </row>
        <row r="185">
          <cell r="I185">
            <v>1984.5228509151298</v>
          </cell>
        </row>
        <row r="186">
          <cell r="I186">
            <v>2058.6669238295458</v>
          </cell>
        </row>
        <row r="187">
          <cell r="I187">
            <v>2132.8109967439623</v>
          </cell>
        </row>
        <row r="192">
          <cell r="I192">
            <v>2560.7528108196184</v>
          </cell>
        </row>
        <row r="193">
          <cell r="I193">
            <v>2617.4591276954002</v>
          </cell>
        </row>
        <row r="194">
          <cell r="I194">
            <v>2735.3614686871979</v>
          </cell>
        </row>
        <row r="195">
          <cell r="I195">
            <v>2768.9256422790731</v>
          </cell>
        </row>
        <row r="196">
          <cell r="I196">
            <v>2828.208136440172</v>
          </cell>
        </row>
        <row r="202">
          <cell r="I202">
            <v>3129.712280701754</v>
          </cell>
        </row>
        <row r="203">
          <cell r="I203">
            <v>3369.9228070175441</v>
          </cell>
        </row>
        <row r="204">
          <cell r="I204">
            <v>3523.2350877192985</v>
          </cell>
        </row>
        <row r="205">
          <cell r="I205">
            <v>3575.1053717886052</v>
          </cell>
        </row>
        <row r="210">
          <cell r="I210">
            <v>3248.2456140350878</v>
          </cell>
        </row>
        <row r="211">
          <cell r="I211">
            <v>3309.7473684210527</v>
          </cell>
        </row>
        <row r="212">
          <cell r="I212">
            <v>3401.582456140351</v>
          </cell>
        </row>
        <row r="213">
          <cell r="I213">
            <v>3463.0596491228071</v>
          </cell>
        </row>
        <row r="214">
          <cell r="I214">
            <v>3554.894736842105</v>
          </cell>
        </row>
        <row r="219">
          <cell r="I219">
            <v>5249.3122807017535</v>
          </cell>
        </row>
        <row r="220">
          <cell r="I220">
            <v>5484.635087719299</v>
          </cell>
        </row>
        <row r="221">
          <cell r="I221">
            <v>5634.8035087719309</v>
          </cell>
        </row>
        <row r="222">
          <cell r="I222">
            <v>5771.9052631578943</v>
          </cell>
        </row>
        <row r="229">
          <cell r="I229">
            <v>4300.264046379596</v>
          </cell>
        </row>
        <row r="230">
          <cell r="I230">
            <v>4393.0368452498369</v>
          </cell>
        </row>
        <row r="231">
          <cell r="I231">
            <v>4563.1557958771773</v>
          </cell>
        </row>
        <row r="239">
          <cell r="I239">
            <v>8319.3610536035412</v>
          </cell>
        </row>
        <row r="240">
          <cell r="I240">
            <v>7907.4320980878156</v>
          </cell>
        </row>
        <row r="241">
          <cell r="I241">
            <v>7928.0719329691356</v>
          </cell>
        </row>
        <row r="242">
          <cell r="I242">
            <v>8077.5510487151587</v>
          </cell>
        </row>
        <row r="249">
          <cell r="I249">
            <v>1755.3024636650152</v>
          </cell>
        </row>
        <row r="250">
          <cell r="I250">
            <v>1812.0087805407959</v>
          </cell>
        </row>
        <row r="251">
          <cell r="I251">
            <v>1929.9111215325943</v>
          </cell>
        </row>
        <row r="252">
          <cell r="I252">
            <v>1963.4752951244686</v>
          </cell>
        </row>
        <row r="253">
          <cell r="I253">
            <v>2022.7577892855686</v>
          </cell>
        </row>
        <row r="255">
          <cell r="I255">
            <v>2512.80350877193</v>
          </cell>
        </row>
        <row r="256">
          <cell r="I256">
            <v>2753.0140350877191</v>
          </cell>
        </row>
        <row r="257">
          <cell r="I257">
            <v>3076.4631578947369</v>
          </cell>
        </row>
        <row r="261">
          <cell r="I261">
            <v>2643.9368421052636</v>
          </cell>
        </row>
        <row r="262">
          <cell r="I262">
            <v>2756.2807017543864</v>
          </cell>
        </row>
        <row r="263">
          <cell r="I263">
            <v>2797.2736842105269</v>
          </cell>
        </row>
        <row r="264">
          <cell r="I264">
            <v>2909.5929824561399</v>
          </cell>
        </row>
        <row r="265">
          <cell r="I265">
            <v>2950.5859649122808</v>
          </cell>
        </row>
        <row r="267">
          <cell r="I267">
            <v>4645.0280701754391</v>
          </cell>
        </row>
        <row r="268">
          <cell r="I268">
            <v>4880.3263157894735</v>
          </cell>
        </row>
        <row r="269">
          <cell r="I269">
            <v>5200.6070175438599</v>
          </cell>
        </row>
        <row r="274">
          <cell r="I274">
            <v>545.63728205963844</v>
          </cell>
        </row>
        <row r="275">
          <cell r="I275">
            <v>581.7037640540982</v>
          </cell>
        </row>
        <row r="276">
          <cell r="I276">
            <v>589.50562163923757</v>
          </cell>
        </row>
        <row r="277">
          <cell r="I277">
            <v>647.80055401662082</v>
          </cell>
        </row>
        <row r="278">
          <cell r="I278">
            <v>655.60241160175997</v>
          </cell>
        </row>
        <row r="279">
          <cell r="I279">
            <v>752.40703927000175</v>
          </cell>
        </row>
        <row r="280">
          <cell r="I280">
            <v>760.20889685514112</v>
          </cell>
        </row>
        <row r="281">
          <cell r="I281">
            <v>894.24344142088955</v>
          </cell>
        </row>
        <row r="282">
          <cell r="I282">
            <v>902.04529900602904</v>
          </cell>
        </row>
        <row r="283">
          <cell r="I283">
            <v>909.84715659116864</v>
          </cell>
        </row>
        <row r="284">
          <cell r="I284">
            <v>930.91217207104455</v>
          </cell>
        </row>
        <row r="285">
          <cell r="I285">
            <v>951.9771875509208</v>
          </cell>
        </row>
        <row r="286">
          <cell r="I286">
            <v>1225.5075769920161</v>
          </cell>
        </row>
        <row r="287">
          <cell r="I287">
            <v>1253.4565844587794</v>
          </cell>
        </row>
        <row r="292">
          <cell r="I292">
            <v>33665.551511053185</v>
          </cell>
        </row>
        <row r="302">
          <cell r="I302">
            <v>65682.41495290288</v>
          </cell>
        </row>
        <row r="312">
          <cell r="I312">
            <v>97699.27839475259</v>
          </cell>
        </row>
        <row r="322">
          <cell r="I322">
            <v>129716.14183660227</v>
          </cell>
        </row>
        <row r="335">
          <cell r="I335">
            <v>16427.419366568618</v>
          </cell>
        </row>
        <row r="348">
          <cell r="I348">
            <v>1881.3621619623539</v>
          </cell>
        </row>
        <row r="349">
          <cell r="I349">
            <v>1963.0313331703874</v>
          </cell>
        </row>
        <row r="350">
          <cell r="I350">
            <v>2061.305915394782</v>
          </cell>
        </row>
        <row r="351">
          <cell r="I351">
            <v>2064.3760908333788</v>
          </cell>
        </row>
        <row r="352">
          <cell r="I352">
            <v>2149.2257278257562</v>
          </cell>
        </row>
        <row r="357">
          <cell r="I357">
            <v>2401.1865121394817</v>
          </cell>
        </row>
        <row r="358">
          <cell r="I358">
            <v>2555.5507509097829</v>
          </cell>
        </row>
        <row r="359">
          <cell r="I359">
            <v>2609.7303174732497</v>
          </cell>
        </row>
        <row r="360">
          <cell r="I360">
            <v>2946.9834089222027</v>
          </cell>
        </row>
        <row r="366">
          <cell r="I366">
            <v>2447.0371846493376</v>
          </cell>
        </row>
        <row r="367">
          <cell r="I367">
            <v>2525.2078434945929</v>
          </cell>
        </row>
        <row r="368">
          <cell r="I368">
            <v>2620.8585414469039</v>
          </cell>
        </row>
        <row r="369">
          <cell r="I369">
            <v>2623.9287168855003</v>
          </cell>
        </row>
        <row r="370">
          <cell r="I370">
            <v>2705.1049158969613</v>
          </cell>
        </row>
        <row r="375">
          <cell r="I375">
            <v>3520.4086327824621</v>
          </cell>
        </row>
        <row r="376">
          <cell r="I376">
            <v>3742.4051294420669</v>
          </cell>
        </row>
        <row r="377">
          <cell r="I377">
            <v>3796.5846960055346</v>
          </cell>
        </row>
        <row r="378">
          <cell r="I378">
            <v>4062.7346878582312</v>
          </cell>
        </row>
        <row r="384">
          <cell r="I384">
            <v>4300.264046379596</v>
          </cell>
        </row>
        <row r="385">
          <cell r="I385">
            <v>4393.0368452498369</v>
          </cell>
        </row>
        <row r="386">
          <cell r="I386">
            <v>4413.6766801311569</v>
          </cell>
        </row>
        <row r="387">
          <cell r="I387">
            <v>4563.1557958771773</v>
          </cell>
        </row>
        <row r="394">
          <cell r="I394">
            <v>6081.8713450292398</v>
          </cell>
        </row>
        <row r="395">
          <cell r="I395">
            <v>7907.4320980878156</v>
          </cell>
        </row>
        <row r="396">
          <cell r="I396">
            <v>7928.0719329691356</v>
          </cell>
        </row>
        <row r="397">
          <cell r="I397">
            <v>8077.5510487151587</v>
          </cell>
        </row>
        <row r="404">
          <cell r="I404">
            <v>1218.5893806131951</v>
          </cell>
        </row>
        <row r="405">
          <cell r="I405">
            <v>1300.2585518212293</v>
          </cell>
        </row>
        <row r="406">
          <cell r="I406">
            <v>1398.5331340456239</v>
          </cell>
        </row>
        <row r="407">
          <cell r="I407">
            <v>1401.6033094842203</v>
          </cell>
        </row>
        <row r="408">
          <cell r="I408">
            <v>1486.4529464765981</v>
          </cell>
        </row>
        <row r="410">
          <cell r="I410">
            <v>1738.4137307903238</v>
          </cell>
        </row>
        <row r="411">
          <cell r="I411">
            <v>1892.7779695606239</v>
          </cell>
        </row>
        <row r="412">
          <cell r="I412">
            <v>1946.9575361240913</v>
          </cell>
        </row>
        <row r="413">
          <cell r="I413">
            <v>2266.150772051888</v>
          </cell>
        </row>
        <row r="416">
          <cell r="I416">
            <v>2018.5194831760266</v>
          </cell>
        </row>
        <row r="417">
          <cell r="I417">
            <v>2107.8573789991756</v>
          </cell>
        </row>
        <row r="418">
          <cell r="I418">
            <v>2180.0207595868683</v>
          </cell>
        </row>
        <row r="419">
          <cell r="I419">
            <v>2257.8329370894485</v>
          </cell>
        </row>
        <row r="420">
          <cell r="I420">
            <v>2313.4540331733115</v>
          </cell>
        </row>
        <row r="422">
          <cell r="I422">
            <v>3245.2297096138827</v>
          </cell>
        </row>
        <row r="423">
          <cell r="I423">
            <v>3498.9399915105755</v>
          </cell>
        </row>
        <row r="424">
          <cell r="I424">
            <v>3560.8594961545386</v>
          </cell>
        </row>
        <row r="425">
          <cell r="I425">
            <v>3844.3910805334422</v>
          </cell>
        </row>
        <row r="432">
          <cell r="I432">
            <v>2192.7737548882942</v>
          </cell>
        </row>
        <row r="433">
          <cell r="I433">
            <v>2271.1629232159312</v>
          </cell>
        </row>
        <row r="434">
          <cell r="I434">
            <v>2390.7313907999487</v>
          </cell>
        </row>
        <row r="435">
          <cell r="I435">
            <v>2406.6760142633698</v>
          </cell>
        </row>
        <row r="436">
          <cell r="I436">
            <v>2511.6322965608374</v>
          </cell>
        </row>
        <row r="441">
          <cell r="I441">
            <v>2767.6111793420196</v>
          </cell>
        </row>
        <row r="442">
          <cell r="I442">
            <v>2948.2296132345059</v>
          </cell>
        </row>
        <row r="443">
          <cell r="I443">
            <v>3019.8035059494869</v>
          </cell>
        </row>
        <row r="444">
          <cell r="I444">
            <v>3326.8380341344141</v>
          </cell>
        </row>
        <row r="450">
          <cell r="I450">
            <v>2192.7737548882942</v>
          </cell>
        </row>
        <row r="451">
          <cell r="I451">
            <v>2271.1629232159312</v>
          </cell>
        </row>
        <row r="452">
          <cell r="I452">
            <v>2390.7313907999487</v>
          </cell>
        </row>
        <row r="453">
          <cell r="I453">
            <v>2406.6760142633698</v>
          </cell>
        </row>
        <row r="454">
          <cell r="I454">
            <v>2511.6322965608374</v>
          </cell>
        </row>
        <row r="459">
          <cell r="I459">
            <v>2767.6111793420196</v>
          </cell>
        </row>
        <row r="460">
          <cell r="I460">
            <v>2948.2296132345059</v>
          </cell>
        </row>
        <row r="461">
          <cell r="I461">
            <v>3019.8035059494869</v>
          </cell>
        </row>
        <row r="462">
          <cell r="I462">
            <v>3326.8380341344141</v>
          </cell>
        </row>
        <row r="468">
          <cell r="I468">
            <v>2600.0885089821427</v>
          </cell>
        </row>
        <row r="469">
          <cell r="I469">
            <v>2685.1722192899038</v>
          </cell>
        </row>
        <row r="470">
          <cell r="I470">
            <v>2789.2818225033034</v>
          </cell>
        </row>
        <row r="471">
          <cell r="I471">
            <v>2792.6235100555173</v>
          </cell>
        </row>
        <row r="472">
          <cell r="I472">
            <v>2880.978556598604</v>
          </cell>
        </row>
        <row r="477">
          <cell r="I477">
            <v>3556.1003124302547</v>
          </cell>
        </row>
        <row r="478">
          <cell r="I478">
            <v>3797.7291523318672</v>
          </cell>
        </row>
        <row r="479">
          <cell r="I479">
            <v>3856.7001091356415</v>
          </cell>
        </row>
        <row r="480">
          <cell r="I480">
            <v>4146.3871750977605</v>
          </cell>
        </row>
        <row r="513">
          <cell r="I513">
            <v>545.63728205963844</v>
          </cell>
        </row>
        <row r="514">
          <cell r="I514">
            <v>581.7037640540982</v>
          </cell>
        </row>
        <row r="515">
          <cell r="I515">
            <v>589.50562163923757</v>
          </cell>
        </row>
        <row r="516">
          <cell r="I516">
            <v>647.80055401662082</v>
          </cell>
        </row>
        <row r="517">
          <cell r="I517">
            <v>655.60241160175997</v>
          </cell>
        </row>
        <row r="518">
          <cell r="I518">
            <v>752.40703927000175</v>
          </cell>
        </row>
        <row r="519">
          <cell r="I519">
            <v>760.20889685514112</v>
          </cell>
        </row>
        <row r="520">
          <cell r="I520">
            <v>894.24344142088955</v>
          </cell>
        </row>
        <row r="521">
          <cell r="I521">
            <v>902.04529900602904</v>
          </cell>
        </row>
        <row r="522">
          <cell r="I522">
            <v>909.84715659116864</v>
          </cell>
        </row>
        <row r="523">
          <cell r="I523">
            <v>930.91217207104455</v>
          </cell>
        </row>
        <row r="524">
          <cell r="I524">
            <v>951.9771875509208</v>
          </cell>
        </row>
        <row r="525">
          <cell r="I525">
            <v>1225.5075769920161</v>
          </cell>
        </row>
        <row r="526">
          <cell r="I526">
            <v>1253.4565844587794</v>
          </cell>
        </row>
        <row r="531">
          <cell r="I531">
            <v>3233.8445623863586</v>
          </cell>
        </row>
        <row r="532">
          <cell r="I532">
            <v>3618.7707581647619</v>
          </cell>
        </row>
        <row r="541">
          <cell r="I541">
            <v>8821.7386699079179</v>
          </cell>
        </row>
        <row r="542">
          <cell r="I542">
            <v>9705.6592992175756</v>
          </cell>
        </row>
        <row r="552">
          <cell r="I552">
            <v>545.63728205963844</v>
          </cell>
        </row>
        <row r="553">
          <cell r="I553">
            <v>581.7037640540982</v>
          </cell>
        </row>
        <row r="554">
          <cell r="I554">
            <v>589.50562163923757</v>
          </cell>
        </row>
        <row r="555">
          <cell r="I555">
            <v>647.80055401662082</v>
          </cell>
        </row>
        <row r="556">
          <cell r="I556">
            <v>655.60241160175997</v>
          </cell>
        </row>
        <row r="593">
          <cell r="I593">
            <v>31626.587827657386</v>
          </cell>
        </row>
        <row r="603">
          <cell r="I603">
            <v>61971.211263818259</v>
          </cell>
        </row>
        <row r="613">
          <cell r="I613">
            <v>92315.834699979154</v>
          </cell>
        </row>
        <row r="623">
          <cell r="I623">
            <v>122660.45813614002</v>
          </cell>
        </row>
        <row r="636">
          <cell r="I636">
            <v>2027.5250876589475</v>
          </cell>
        </row>
        <row r="637">
          <cell r="I637">
            <v>2109.1942588669817</v>
          </cell>
        </row>
        <row r="638">
          <cell r="I638">
            <v>2207.4688410913764</v>
          </cell>
        </row>
        <row r="639">
          <cell r="I639">
            <v>2210.5390165299737</v>
          </cell>
        </row>
        <row r="640">
          <cell r="I640">
            <v>2295.388653522351</v>
          </cell>
        </row>
        <row r="645">
          <cell r="I645">
            <v>2547.3494378360756</v>
          </cell>
        </row>
        <row r="646">
          <cell r="I646">
            <v>2701.7136766063772</v>
          </cell>
        </row>
        <row r="647">
          <cell r="I647">
            <v>2755.8932431698445</v>
          </cell>
        </row>
        <row r="648">
          <cell r="I648">
            <v>3093.146334618797</v>
          </cell>
        </row>
        <row r="654">
          <cell r="I654">
            <v>2593.2001103459311</v>
          </cell>
        </row>
        <row r="655">
          <cell r="I655">
            <v>2671.3707691911868</v>
          </cell>
        </row>
        <row r="656">
          <cell r="I656">
            <v>2767.0214671434987</v>
          </cell>
        </row>
        <row r="657">
          <cell r="I657">
            <v>2770.0916425820947</v>
          </cell>
        </row>
        <row r="658">
          <cell r="I658">
            <v>2851.2678415935566</v>
          </cell>
        </row>
        <row r="663">
          <cell r="I663">
            <v>3666.571558479056</v>
          </cell>
        </row>
        <row r="664">
          <cell r="I664">
            <v>3888.5680551386613</v>
          </cell>
        </row>
        <row r="665">
          <cell r="I665">
            <v>3942.7476217021285</v>
          </cell>
        </row>
        <row r="666">
          <cell r="I666">
            <v>4208.8976135548264</v>
          </cell>
        </row>
        <row r="672">
          <cell r="I672">
            <v>1388.0396975529584</v>
          </cell>
        </row>
        <row r="673">
          <cell r="I673">
            <v>1469.7088687609921</v>
          </cell>
        </row>
        <row r="674">
          <cell r="I674">
            <v>1567.9834509853865</v>
          </cell>
        </row>
        <row r="675">
          <cell r="I675">
            <v>1571.0536264239831</v>
          </cell>
        </row>
        <row r="676">
          <cell r="I676">
            <v>1655.9032634163614</v>
          </cell>
        </row>
        <row r="678">
          <cell r="I678">
            <v>1907.8640477300864</v>
          </cell>
        </row>
        <row r="679">
          <cell r="I679">
            <v>2062.2282865003872</v>
          </cell>
        </row>
        <row r="680">
          <cell r="I680">
            <v>2116.4078530638549</v>
          </cell>
        </row>
        <row r="681">
          <cell r="I681">
            <v>2435.6010889916515</v>
          </cell>
        </row>
        <row r="684">
          <cell r="I684">
            <v>2212.1769882500416</v>
          </cell>
        </row>
        <row r="685">
          <cell r="I685">
            <v>2301.5148840731904</v>
          </cell>
        </row>
        <row r="686">
          <cell r="I686">
            <v>2373.6782646608831</v>
          </cell>
        </row>
        <row r="687">
          <cell r="I687">
            <v>2451.4904421634628</v>
          </cell>
        </row>
        <row r="688">
          <cell r="I688">
            <v>2507.1115382473263</v>
          </cell>
        </row>
        <row r="690">
          <cell r="I690">
            <v>3438.8872146878975</v>
          </cell>
        </row>
        <row r="691">
          <cell r="I691">
            <v>3692.5974965845908</v>
          </cell>
        </row>
        <row r="692">
          <cell r="I692">
            <v>3754.5170012285525</v>
          </cell>
        </row>
        <row r="693">
          <cell r="I693">
            <v>4038.048585607457</v>
          </cell>
        </row>
        <row r="701">
          <cell r="I701">
            <v>2877.7997697488768</v>
          </cell>
        </row>
        <row r="702">
          <cell r="I702">
            <v>3027.6370104828638</v>
          </cell>
        </row>
        <row r="703">
          <cell r="I703">
            <v>3199.2612896189571</v>
          </cell>
        </row>
        <row r="704">
          <cell r="I704">
            <v>3283.0554844283051</v>
          </cell>
        </row>
        <row r="705">
          <cell r="I705">
            <v>3481.7878675015713</v>
          </cell>
        </row>
        <row r="710">
          <cell r="I710">
            <v>3718.6692867359316</v>
          </cell>
        </row>
        <row r="711">
          <cell r="I711">
            <v>4043.5038188867411</v>
          </cell>
        </row>
        <row r="712">
          <cell r="I712">
            <v>4119.0308718131755</v>
          </cell>
        </row>
        <row r="713">
          <cell r="I713">
            <v>4348.9863935725107</v>
          </cell>
        </row>
        <row r="719">
          <cell r="I719">
            <v>3419.9483735954414</v>
          </cell>
        </row>
        <row r="720">
          <cell r="I720">
            <v>3575.6433385620376</v>
          </cell>
        </row>
        <row r="721">
          <cell r="I721">
            <v>3733.7411113738394</v>
          </cell>
        </row>
        <row r="722">
          <cell r="I722">
            <v>3806.5077372608821</v>
          </cell>
        </row>
        <row r="723">
          <cell r="I723">
            <v>3990.7140390490645</v>
          </cell>
        </row>
        <row r="728">
          <cell r="I728">
            <v>4780.0936662170334</v>
          </cell>
        </row>
        <row r="729">
          <cell r="I729">
            <v>5158.3123036258276</v>
          </cell>
        </row>
        <row r="730">
          <cell r="I730">
            <v>5222.8117876299557</v>
          </cell>
        </row>
        <row r="731">
          <cell r="I731">
            <v>5437.5882799443343</v>
          </cell>
        </row>
        <row r="737">
          <cell r="I737">
            <v>4467.2908781649412</v>
          </cell>
        </row>
        <row r="738">
          <cell r="I738">
            <v>4560.0636770351812</v>
          </cell>
        </row>
        <row r="739">
          <cell r="I739">
            <v>4580.7035119165021</v>
          </cell>
        </row>
        <row r="740">
          <cell r="I740">
            <v>4730.1826276625243</v>
          </cell>
        </row>
        <row r="747">
          <cell r="I747">
            <v>6081.8713450292398</v>
          </cell>
        </row>
        <row r="748">
          <cell r="I748">
            <v>7907.4320980878156</v>
          </cell>
        </row>
        <row r="749">
          <cell r="I749">
            <v>7928.0719329691356</v>
          </cell>
        </row>
        <row r="750">
          <cell r="I750">
            <v>8077.5510487151587</v>
          </cell>
        </row>
        <row r="761">
          <cell r="I761">
            <v>2197.7071195939202</v>
          </cell>
        </row>
        <row r="762">
          <cell r="I762">
            <v>2371.9145680395959</v>
          </cell>
        </row>
        <row r="763">
          <cell r="I763">
            <v>2453.3785479067042</v>
          </cell>
        </row>
        <row r="764">
          <cell r="I764">
            <v>2459.0545024990674</v>
          </cell>
        </row>
        <row r="765">
          <cell r="I765">
            <v>2532.9251957440483</v>
          </cell>
        </row>
        <row r="770">
          <cell r="I770">
            <v>3106.4568696956417</v>
          </cell>
        </row>
        <row r="771">
          <cell r="I771">
            <v>3328.2020220502131</v>
          </cell>
        </row>
        <row r="772">
          <cell r="I772">
            <v>3376.3616367732948</v>
          </cell>
        </row>
        <row r="773">
          <cell r="I773">
            <v>3609.1979846088284</v>
          </cell>
        </row>
        <row r="779">
          <cell r="I779">
            <v>2197.7071195939202</v>
          </cell>
        </row>
        <row r="780">
          <cell r="I780">
            <v>2371.9145680395959</v>
          </cell>
        </row>
        <row r="781">
          <cell r="I781">
            <v>2453.3785479067042</v>
          </cell>
        </row>
        <row r="782">
          <cell r="I782">
            <v>2459.0545024990674</v>
          </cell>
        </row>
        <row r="783">
          <cell r="I783">
            <v>2532.9251957440483</v>
          </cell>
        </row>
        <row r="788">
          <cell r="I788">
            <v>3106.4568696956417</v>
          </cell>
        </row>
        <row r="789">
          <cell r="I789">
            <v>3328.2020220502131</v>
          </cell>
        </row>
        <row r="790">
          <cell r="I790">
            <v>3376.3616367732948</v>
          </cell>
        </row>
        <row r="791">
          <cell r="I791">
            <v>3609.1979846088284</v>
          </cell>
        </row>
        <row r="797">
          <cell r="I797">
            <v>2075.2145184993333</v>
          </cell>
        </row>
        <row r="798">
          <cell r="I798">
            <v>2140.3650683057954</v>
          </cell>
        </row>
        <row r="799">
          <cell r="I799">
            <v>2235.3555544971937</v>
          </cell>
        </row>
        <row r="800">
          <cell r="I800">
            <v>2252.0590780118632</v>
          </cell>
        </row>
        <row r="801">
          <cell r="I801">
            <v>2340.4558525419275</v>
          </cell>
        </row>
        <row r="806">
          <cell r="I806">
            <v>2719.2258166679285</v>
          </cell>
        </row>
        <row r="807">
          <cell r="I807">
            <v>2887.5868637645144</v>
          </cell>
        </row>
        <row r="808">
          <cell r="I808">
            <v>2946.7740474099028</v>
          </cell>
        </row>
        <row r="809">
          <cell r="I809">
            <v>3194.7894246903925</v>
          </cell>
        </row>
        <row r="842">
          <cell r="I842">
            <v>545.63728205963844</v>
          </cell>
        </row>
        <row r="843">
          <cell r="I843">
            <v>581.7037640540982</v>
          </cell>
        </row>
        <row r="844">
          <cell r="I844">
            <v>589.50562163923757</v>
          </cell>
        </row>
        <row r="845">
          <cell r="I845">
            <v>647.80055401662082</v>
          </cell>
        </row>
        <row r="846">
          <cell r="I846">
            <v>655.60241160175997</v>
          </cell>
        </row>
        <row r="847">
          <cell r="I847">
            <v>752.40703927000175</v>
          </cell>
        </row>
        <row r="848">
          <cell r="I848">
            <v>760.20889685514112</v>
          </cell>
        </row>
        <row r="849">
          <cell r="I849">
            <v>894.24344142088955</v>
          </cell>
        </row>
        <row r="850">
          <cell r="I850">
            <v>902.04529900602904</v>
          </cell>
        </row>
        <row r="851">
          <cell r="I851">
            <v>909.84715659116864</v>
          </cell>
        </row>
        <row r="852">
          <cell r="I852">
            <v>930.91217207104455</v>
          </cell>
        </row>
        <row r="853">
          <cell r="I853">
            <v>951.9771875509208</v>
          </cell>
        </row>
        <row r="854">
          <cell r="I854">
            <v>1225.5075769920161</v>
          </cell>
        </row>
        <row r="855">
          <cell r="I855">
            <v>1253.4565844587794</v>
          </cell>
        </row>
        <row r="860">
          <cell r="I860">
            <v>2286.5505615604197</v>
          </cell>
        </row>
        <row r="861">
          <cell r="I861">
            <v>2368.219732768453</v>
          </cell>
        </row>
        <row r="862">
          <cell r="I862">
            <v>2466.4943149928486</v>
          </cell>
        </row>
        <row r="863">
          <cell r="I863">
            <v>2469.5644904314449</v>
          </cell>
        </row>
        <row r="864">
          <cell r="I864">
            <v>2554.4141274238232</v>
          </cell>
        </row>
        <row r="869">
          <cell r="I869">
            <v>2806.3749117375482</v>
          </cell>
        </row>
        <row r="870">
          <cell r="I870">
            <v>2960.7391505078485</v>
          </cell>
        </row>
        <row r="871">
          <cell r="I871">
            <v>3014.9187170713158</v>
          </cell>
        </row>
        <row r="872">
          <cell r="I872">
            <v>3290.2523038763061</v>
          </cell>
        </row>
        <row r="878">
          <cell r="I878">
            <v>3259.6863819970326</v>
          </cell>
        </row>
        <row r="879">
          <cell r="I879">
            <v>3349.0242778201819</v>
          </cell>
        </row>
        <row r="880">
          <cell r="I880">
            <v>3458.339361194252</v>
          </cell>
        </row>
        <row r="881">
          <cell r="I881">
            <v>3461.8481331240769</v>
          </cell>
        </row>
        <row r="882">
          <cell r="I882">
            <v>3554.6209319943177</v>
          </cell>
        </row>
        <row r="887">
          <cell r="I887">
            <v>4486.3966084348885</v>
          </cell>
        </row>
        <row r="888">
          <cell r="I888">
            <v>4740.1068903315818</v>
          </cell>
        </row>
        <row r="889">
          <cell r="I889">
            <v>4802.0263949755445</v>
          </cell>
        </row>
        <row r="890">
          <cell r="I890">
            <v>5106.1978142357693</v>
          </cell>
        </row>
        <row r="896">
          <cell r="I896">
            <v>4680.7771635378158</v>
          </cell>
        </row>
        <row r="897">
          <cell r="I897">
            <v>4773.5499624080576</v>
          </cell>
        </row>
        <row r="898">
          <cell r="I898">
            <v>4794.1897972893767</v>
          </cell>
        </row>
        <row r="899">
          <cell r="I899">
            <v>4960.1807809404554</v>
          </cell>
        </row>
        <row r="906">
          <cell r="I906">
            <v>1654.4628422621743</v>
          </cell>
        </row>
        <row r="907">
          <cell r="I907">
            <v>1736.1320134702082</v>
          </cell>
        </row>
        <row r="908">
          <cell r="I908">
            <v>1834.4065956946029</v>
          </cell>
        </row>
        <row r="909">
          <cell r="I909">
            <v>1837.4767711331995</v>
          </cell>
        </row>
        <row r="910">
          <cell r="I910">
            <v>1922.3264081255772</v>
          </cell>
        </row>
        <row r="912">
          <cell r="I912">
            <v>2174.2871924393025</v>
          </cell>
        </row>
        <row r="913">
          <cell r="I913">
            <v>2328.6514312096028</v>
          </cell>
        </row>
        <row r="914">
          <cell r="I914">
            <v>2382.8309977730705</v>
          </cell>
        </row>
        <row r="915">
          <cell r="I915">
            <v>2658.1645845780608</v>
          </cell>
        </row>
        <row r="918">
          <cell r="I918">
            <v>2537.3004170847516</v>
          </cell>
        </row>
        <row r="919">
          <cell r="I919">
            <v>2626.6383129079009</v>
          </cell>
        </row>
        <row r="920">
          <cell r="I920">
            <v>2735.953396281971</v>
          </cell>
        </row>
        <row r="921">
          <cell r="I921">
            <v>2739.4621682117959</v>
          </cell>
        </row>
        <row r="922">
          <cell r="I922">
            <v>2832.2349670820367</v>
          </cell>
        </row>
        <row r="924">
          <cell r="I924">
            <v>3764.0106435226085</v>
          </cell>
        </row>
        <row r="925">
          <cell r="I925">
            <v>4017.7209254193008</v>
          </cell>
        </row>
        <row r="926">
          <cell r="I926">
            <v>4079.6404300632644</v>
          </cell>
        </row>
        <row r="927">
          <cell r="I927">
            <v>4383.8118493234888</v>
          </cell>
        </row>
        <row r="933">
          <cell r="I933">
            <v>2447.0371846493376</v>
          </cell>
        </row>
        <row r="934">
          <cell r="I934">
            <v>2525.2078434945929</v>
          </cell>
        </row>
        <row r="935">
          <cell r="I935">
            <v>2620.8585414469039</v>
          </cell>
        </row>
        <row r="936">
          <cell r="I936">
            <v>2623.9287168855003</v>
          </cell>
        </row>
        <row r="937">
          <cell r="I937">
            <v>2705.1049158969613</v>
          </cell>
        </row>
        <row r="942">
          <cell r="I942">
            <v>3520.4086327824621</v>
          </cell>
        </row>
        <row r="943">
          <cell r="I943">
            <v>3742.4051294420669</v>
          </cell>
        </row>
        <row r="944">
          <cell r="I944">
            <v>3796.5846960055346</v>
          </cell>
        </row>
        <row r="945">
          <cell r="I945">
            <v>4062.7346878582312</v>
          </cell>
        </row>
        <row r="952">
          <cell r="I952">
            <v>3898.8408474946127</v>
          </cell>
        </row>
        <row r="953">
          <cell r="I953">
            <v>4071.2547027046185</v>
          </cell>
        </row>
        <row r="954">
          <cell r="I954">
            <v>4263.6457454655438</v>
          </cell>
        </row>
        <row r="955">
          <cell r="I955">
            <v>4350.2304767822252</v>
          </cell>
        </row>
        <row r="956">
          <cell r="I956">
            <v>4526.0792350393231</v>
          </cell>
        </row>
        <row r="961">
          <cell r="I961">
            <v>5590.3752513062391</v>
          </cell>
        </row>
        <row r="962">
          <cell r="I962">
            <v>5976.6058730292752</v>
          </cell>
        </row>
        <row r="963">
          <cell r="I963">
            <v>6110.4098869453919</v>
          </cell>
        </row>
        <row r="964">
          <cell r="I964">
            <v>2934.425078192769</v>
          </cell>
        </row>
        <row r="970">
          <cell r="I970">
            <v>4680.7771635378158</v>
          </cell>
        </row>
        <row r="971">
          <cell r="I971">
            <v>4773.5499624080576</v>
          </cell>
        </row>
        <row r="972">
          <cell r="I972">
            <v>4794.1897972893767</v>
          </cell>
        </row>
        <row r="973">
          <cell r="I973">
            <v>4960.1807809404554</v>
          </cell>
        </row>
        <row r="980">
          <cell r="I980">
            <v>1654.4628422621743</v>
          </cell>
        </row>
        <row r="981">
          <cell r="I981">
            <v>1736.1320134702082</v>
          </cell>
        </row>
        <row r="982">
          <cell r="I982">
            <v>1834.4065956946029</v>
          </cell>
        </row>
        <row r="983">
          <cell r="I983">
            <v>1837.4767711331995</v>
          </cell>
        </row>
        <row r="984">
          <cell r="I984"/>
        </row>
        <row r="992">
          <cell r="I992">
            <v>2537.3004170847516</v>
          </cell>
        </row>
        <row r="993">
          <cell r="I993">
            <v>2626.6383129079009</v>
          </cell>
        </row>
        <row r="994">
          <cell r="I994">
            <v>2735.953396281971</v>
          </cell>
        </row>
        <row r="995">
          <cell r="I995">
            <v>2739.4621682117959</v>
          </cell>
        </row>
        <row r="996">
          <cell r="I996">
            <v>2832.2349670820367</v>
          </cell>
        </row>
        <row r="998">
          <cell r="I998">
            <v>3764.0106435226085</v>
          </cell>
        </row>
        <row r="999">
          <cell r="I999">
            <v>4017.7209254193008</v>
          </cell>
        </row>
        <row r="1000">
          <cell r="I1000">
            <v>4079.6404300632644</v>
          </cell>
        </row>
        <row r="1001">
          <cell r="I1001">
            <v>4383.8118493234888</v>
          </cell>
        </row>
        <row r="1007">
          <cell r="I1007">
            <v>6081.8713450292398</v>
          </cell>
        </row>
        <row r="1008">
          <cell r="I1008">
            <v>7907.4320980878156</v>
          </cell>
        </row>
        <row r="1009">
          <cell r="I1009">
            <v>7928.0719329691356</v>
          </cell>
        </row>
        <row r="1010">
          <cell r="I1010">
            <v>8077.5510487151587</v>
          </cell>
        </row>
        <row r="1021">
          <cell r="I1021">
            <v>2844.9776442627399</v>
          </cell>
        </row>
        <row r="1022">
          <cell r="I1022">
            <v>2930.0613545705005</v>
          </cell>
        </row>
        <row r="1023">
          <cell r="I1023">
            <v>3034.170957783901</v>
          </cell>
        </row>
        <row r="1024">
          <cell r="I1024">
            <v>3037.5126453361154</v>
          </cell>
        </row>
        <row r="1025">
          <cell r="I1025">
            <v>3125.8676918792016</v>
          </cell>
        </row>
        <row r="1030">
          <cell r="I1030">
            <v>3810.2187955903555</v>
          </cell>
        </row>
        <row r="1031">
          <cell r="I1031">
            <v>4051.8476354919676</v>
          </cell>
        </row>
        <row r="1032">
          <cell r="I1032">
            <v>4110.8185922957409</v>
          </cell>
        </row>
        <row r="1033">
          <cell r="I1033">
            <v>4400.50565825786</v>
          </cell>
        </row>
        <row r="1039">
          <cell r="I1039">
            <v>2844.9776442627399</v>
          </cell>
        </row>
        <row r="1040">
          <cell r="I1040">
            <v>2930.0613545705005</v>
          </cell>
        </row>
        <row r="1041">
          <cell r="I1041">
            <v>3034.170957783901</v>
          </cell>
        </row>
        <row r="1042">
          <cell r="I1042">
            <v>3037.5126453361154</v>
          </cell>
        </row>
        <row r="1043">
          <cell r="I1043">
            <v>3125.8676918792016</v>
          </cell>
        </row>
        <row r="1048">
          <cell r="I1048">
            <v>3810.2187955903555</v>
          </cell>
        </row>
        <row r="1049">
          <cell r="I1049">
            <v>4051.8476354919676</v>
          </cell>
        </row>
        <row r="1050">
          <cell r="I1050">
            <v>4110.8185922957409</v>
          </cell>
        </row>
        <row r="1051">
          <cell r="I1051">
            <v>4400.50565825786</v>
          </cell>
        </row>
        <row r="1057">
          <cell r="I1057">
            <v>2611.4788305801449</v>
          </cell>
        </row>
        <row r="1058">
          <cell r="I1058">
            <v>2700.370445500454</v>
          </cell>
        </row>
        <row r="1059">
          <cell r="I1059">
            <v>2807.3359771732648</v>
          </cell>
        </row>
        <row r="1060">
          <cell r="I1060">
            <v>2863.1898976888392</v>
          </cell>
        </row>
        <row r="1061">
          <cell r="I1061">
            <v>2955.543244075101</v>
          </cell>
        </row>
        <row r="1066">
          <cell r="I1066">
            <v>3377.4826865187447</v>
          </cell>
        </row>
        <row r="1067">
          <cell r="I1067">
            <v>3545.4981845000239</v>
          </cell>
        </row>
        <row r="1068">
          <cell r="I1068">
            <v>3604.4691413037976</v>
          </cell>
        </row>
        <row r="1069">
          <cell r="I1069">
            <v>3904.1519568738549</v>
          </cell>
        </row>
        <row r="1102">
          <cell r="I1102">
            <v>545.63728205963844</v>
          </cell>
        </row>
        <row r="1103">
          <cell r="I1103">
            <v>581.7037640540982</v>
          </cell>
        </row>
        <row r="1104">
          <cell r="I1104">
            <v>589.50562163923757</v>
          </cell>
        </row>
        <row r="1105">
          <cell r="I1105">
            <v>647.80055401662082</v>
          </cell>
        </row>
        <row r="1106">
          <cell r="I1106">
            <v>655.60241160175997</v>
          </cell>
        </row>
        <row r="1107">
          <cell r="I1107">
            <v>752.40703927000175</v>
          </cell>
        </row>
        <row r="1108">
          <cell r="I1108">
            <v>760.20889685514112</v>
          </cell>
        </row>
        <row r="1109">
          <cell r="I1109">
            <v>894.24344142088955</v>
          </cell>
        </row>
        <row r="1110">
          <cell r="I1110">
            <v>902.04529900602904</v>
          </cell>
        </row>
        <row r="1111">
          <cell r="I1111">
            <v>909.84715659116864</v>
          </cell>
        </row>
        <row r="1112">
          <cell r="I1112">
            <v>930.91217207104455</v>
          </cell>
        </row>
        <row r="1113">
          <cell r="I1113">
            <v>951.9771875509208</v>
          </cell>
        </row>
        <row r="1114">
          <cell r="I1114">
            <v>1225.5075769920161</v>
          </cell>
        </row>
        <row r="1115">
          <cell r="I1115">
            <v>1253.4565844587794</v>
          </cell>
        </row>
        <row r="1120">
          <cell r="I1120">
            <v>3957.5348540936411</v>
          </cell>
        </row>
        <row r="1121">
          <cell r="I1121">
            <v>3957.5348540936411</v>
          </cell>
        </row>
        <row r="1122">
          <cell r="I1122">
            <v>3957.5348540936411</v>
          </cell>
        </row>
        <row r="1123">
          <cell r="I1123">
            <v>4051.4971144840883</v>
          </cell>
        </row>
        <row r="1124">
          <cell r="I1124">
            <v>4145.4593748745365</v>
          </cell>
        </row>
        <row r="1125">
          <cell r="I1125">
            <v>4239.4216352649846</v>
          </cell>
        </row>
        <row r="1126">
          <cell r="I1126">
            <v>4333.3838956554318</v>
          </cell>
        </row>
        <row r="1127">
          <cell r="I1127">
            <v>4427.3461560458809</v>
          </cell>
        </row>
        <row r="1128">
          <cell r="I1128">
            <v>4521.308416436329</v>
          </cell>
        </row>
        <row r="1150">
          <cell r="I1150">
            <v>2416.8421052631579</v>
          </cell>
        </row>
        <row r="1159">
          <cell r="I1159">
            <v>2193.9415204678362</v>
          </cell>
        </row>
        <row r="1160">
          <cell r="I1160">
            <v>2360.2339181286552</v>
          </cell>
        </row>
        <row r="1161">
          <cell r="I1161">
            <v>2526.2222222222226</v>
          </cell>
        </row>
        <row r="1162">
          <cell r="I1162">
            <v>2543.2514619883041</v>
          </cell>
        </row>
        <row r="1163">
          <cell r="I1163">
            <v>2695.2046783625733</v>
          </cell>
        </row>
        <row r="1164">
          <cell r="I1164">
            <v>2861.1228070175443</v>
          </cell>
        </row>
        <row r="1165">
          <cell r="I1165">
            <v>3539.1111111111113</v>
          </cell>
        </row>
        <row r="1188">
          <cell r="I1188">
            <v>1857.4917216344131</v>
          </cell>
        </row>
        <row r="1189">
          <cell r="I1189">
            <v>1964.177098971375</v>
          </cell>
        </row>
        <row r="1190">
          <cell r="I1190">
            <v>2070.862476308338</v>
          </cell>
        </row>
        <row r="1191">
          <cell r="I1191">
            <v>2177.5478536453002</v>
          </cell>
        </row>
        <row r="1192">
          <cell r="I1192">
            <v>2321.4512760950442</v>
          </cell>
        </row>
        <row r="1193">
          <cell r="I1193">
            <v>2446.7456759883985</v>
          </cell>
        </row>
        <row r="1194">
          <cell r="I1194">
            <v>2572.0400758817514</v>
          </cell>
        </row>
        <row r="1217">
          <cell r="I1217">
            <v>2087.9766081871344</v>
          </cell>
        </row>
        <row r="1218">
          <cell r="I1218">
            <v>2435.9298245614036</v>
          </cell>
        </row>
        <row r="1245">
          <cell r="I1245">
            <v>5406.7211993934825</v>
          </cell>
        </row>
        <row r="1246">
          <cell r="I1246">
            <v>5916.8461853206445</v>
          </cell>
        </row>
        <row r="1253">
          <cell r="I1253">
            <v>4383.326506609279</v>
          </cell>
        </row>
        <row r="1254">
          <cell r="I1254">
            <v>4830.3296680875565</v>
          </cell>
        </row>
        <row r="1282">
          <cell r="I1282">
            <v>489.01091829120651</v>
          </cell>
        </row>
        <row r="1287">
          <cell r="I1287">
            <v>764.76616936233165</v>
          </cell>
        </row>
        <row r="1292">
          <cell r="I1292">
            <v>800.13083264920999</v>
          </cell>
        </row>
        <row r="1298">
          <cell r="I1298">
            <v>778.55724006292905</v>
          </cell>
        </row>
        <row r="1299">
          <cell r="I1299">
            <v>1180.7691789565536</v>
          </cell>
        </row>
        <row r="1305">
          <cell r="I1305">
            <v>314.18728423427604</v>
          </cell>
        </row>
        <row r="1314">
          <cell r="I1314">
            <v>779.58411819021239</v>
          </cell>
        </row>
        <row r="1315">
          <cell r="I1315">
            <v>1032.3545706371192</v>
          </cell>
        </row>
        <row r="1316">
          <cell r="I1316">
            <v>1409.6332409972304</v>
          </cell>
        </row>
        <row r="1320">
          <cell r="I1320">
            <v>1930.8158818097882</v>
          </cell>
        </row>
        <row r="1328">
          <cell r="I1328">
            <v>2401.3192982456144</v>
          </cell>
        </row>
        <row r="1337">
          <cell r="I1337">
            <v>453.38011695906437</v>
          </cell>
        </row>
        <row r="1343">
          <cell r="I1343">
            <v>487.86801075150436</v>
          </cell>
        </row>
        <row r="1347">
          <cell r="I1347">
            <v>494.88555461115345</v>
          </cell>
        </row>
        <row r="1351">
          <cell r="I1351">
            <v>506.49025039378637</v>
          </cell>
        </row>
        <row r="1355">
          <cell r="I1355">
            <v>501.90309847080255</v>
          </cell>
        </row>
        <row r="1360">
          <cell r="I1360">
            <v>464.2596491228071</v>
          </cell>
        </row>
        <row r="1366">
          <cell r="B1366" t="str">
            <v>SCBR-0380</v>
          </cell>
          <cell r="I1366">
            <v>775.67251461988303</v>
          </cell>
        </row>
        <row r="1375">
          <cell r="I1375">
            <v>237.7543859649123</v>
          </cell>
        </row>
        <row r="1382">
          <cell r="I1382">
            <v>2132.5847953216376</v>
          </cell>
        </row>
        <row r="1396">
          <cell r="I1396">
            <v>1789.4736842105262</v>
          </cell>
        </row>
        <row r="1397">
          <cell r="I1397">
            <v>2067.8362573099416</v>
          </cell>
        </row>
        <row r="1398">
          <cell r="I1398">
            <v>2067.8362573099416</v>
          </cell>
        </row>
        <row r="1399">
          <cell r="I1399">
            <v>1918.1286549707604</v>
          </cell>
        </row>
        <row r="1400">
          <cell r="I1400">
            <v>2292.3976608187136</v>
          </cell>
        </row>
        <row r="1401">
          <cell r="I1401">
            <v>2636.2573099415204</v>
          </cell>
        </row>
        <row r="1405">
          <cell r="I1405">
            <v>1789.4736842105262</v>
          </cell>
        </row>
        <row r="1406">
          <cell r="I1406">
            <v>2219.8830409356729</v>
          </cell>
        </row>
        <row r="1407">
          <cell r="I1407">
            <v>2290.0584795321638</v>
          </cell>
        </row>
        <row r="1408">
          <cell r="I1408">
            <v>2388.3040935672511</v>
          </cell>
        </row>
        <row r="1409">
          <cell r="I1409">
            <v>2484.2105263157891</v>
          </cell>
        </row>
        <row r="1410">
          <cell r="I1410">
            <v>2886.5497076023394</v>
          </cell>
        </row>
        <row r="1414">
          <cell r="I1414">
            <v>1901.7543859649122</v>
          </cell>
        </row>
        <row r="1415">
          <cell r="I1415">
            <v>2290.0584795321638</v>
          </cell>
        </row>
        <row r="1416">
          <cell r="I1416">
            <v>2346.198830409357</v>
          </cell>
        </row>
        <row r="1417">
          <cell r="I1417">
            <v>2442.105263157895</v>
          </cell>
        </row>
        <row r="1418">
          <cell r="I1418">
            <v>2650.292397660819</v>
          </cell>
        </row>
        <row r="1419">
          <cell r="I1419">
            <v>2968.4210526315792</v>
          </cell>
        </row>
        <row r="1423">
          <cell r="I1423">
            <v>991.81286549707602</v>
          </cell>
        </row>
        <row r="1424">
          <cell r="I1424">
            <v>1225.7309941520468</v>
          </cell>
        </row>
        <row r="1425">
          <cell r="I1425">
            <v>1242.1052631578946</v>
          </cell>
        </row>
        <row r="1426">
          <cell r="I1426">
            <v>1263.1578947368421</v>
          </cell>
        </row>
        <row r="1427">
          <cell r="I1427">
            <v>1270.1754385964912</v>
          </cell>
        </row>
        <row r="1428">
          <cell r="I1428">
            <v>1742.6900584795321</v>
          </cell>
        </row>
        <row r="1429">
          <cell r="I1429">
            <v>1756.7251461988305</v>
          </cell>
        </row>
        <row r="1430">
          <cell r="I1430">
            <v>1770.7602339181287</v>
          </cell>
        </row>
        <row r="1431">
          <cell r="I1431">
            <v>1730.9941520467837</v>
          </cell>
        </row>
        <row r="1432">
          <cell r="I1432">
            <v>1745.0292397660819</v>
          </cell>
        </row>
        <row r="1433">
          <cell r="I1433">
            <v>1763.7426900584796</v>
          </cell>
        </row>
        <row r="1436">
          <cell r="I1436">
            <v>802.42105263157919</v>
          </cell>
        </row>
        <row r="1437">
          <cell r="I1437">
            <v>837.54385964912285</v>
          </cell>
        </row>
        <row r="1438">
          <cell r="I1438">
            <v>1045.5789473684213</v>
          </cell>
        </row>
        <row r="1439">
          <cell r="I1439">
            <v>1072.5964912280704</v>
          </cell>
        </row>
        <row r="1446">
          <cell r="I1446">
            <v>1786.5621052631584</v>
          </cell>
        </row>
        <row r="1447">
          <cell r="I1447">
            <v>2061.1954385964914</v>
          </cell>
        </row>
        <row r="1448">
          <cell r="I1448">
            <v>2335.8287719298246</v>
          </cell>
        </row>
        <row r="1456">
          <cell r="I1456">
            <v>1000.9356725146199</v>
          </cell>
        </row>
        <row r="1466">
          <cell r="I1466">
            <v>2637.4269005847955</v>
          </cell>
        </row>
        <row r="1476">
          <cell r="I1476">
            <v>17968.115789473686</v>
          </cell>
        </row>
        <row r="1489">
          <cell r="I1489">
            <v>19342.596491228072</v>
          </cell>
        </row>
        <row r="1490">
          <cell r="I1490">
            <v>20853.736842105271</v>
          </cell>
        </row>
        <row r="1502">
          <cell r="I1502">
            <v>2691.5122807017542</v>
          </cell>
        </row>
        <row r="1514">
          <cell r="I1514">
            <v>10400</v>
          </cell>
        </row>
        <row r="1525">
          <cell r="I1525">
            <v>11578.947368421053</v>
          </cell>
        </row>
        <row r="1526">
          <cell r="I1526">
            <v>11578.947368421053</v>
          </cell>
        </row>
        <row r="1527">
          <cell r="I1527">
            <v>13380.116959064328</v>
          </cell>
        </row>
        <row r="1528">
          <cell r="I1528">
            <v>13380.116959064328</v>
          </cell>
        </row>
        <row r="1529">
          <cell r="I1529">
            <v>13380.116959064328</v>
          </cell>
        </row>
        <row r="1539">
          <cell r="I1539">
            <v>3006.5122807017547</v>
          </cell>
        </row>
        <row r="1550">
          <cell r="I1550">
            <v>4578.7974209026843</v>
          </cell>
        </row>
        <row r="1551">
          <cell r="I1551">
            <v>5140.9206777627833</v>
          </cell>
        </row>
        <row r="1552">
          <cell r="I1552">
            <v>6201.8293597240972</v>
          </cell>
        </row>
        <row r="1563">
          <cell r="I1563">
            <v>4863.1578947368425</v>
          </cell>
        </row>
        <row r="1574">
          <cell r="I1574">
            <v>4334.6725597523227</v>
          </cell>
        </row>
        <row r="1583">
          <cell r="I1583">
            <v>5475.7778229102169</v>
          </cell>
        </row>
        <row r="1592">
          <cell r="I1592">
            <v>4569.9060000000018</v>
          </cell>
        </row>
        <row r="1603">
          <cell r="I1603">
            <v>5711.0112631578959</v>
          </cell>
        </row>
        <row r="1614">
          <cell r="I1614">
            <v>6913.3089473684222</v>
          </cell>
        </row>
        <row r="1626">
          <cell r="I1626">
            <v>5981.2291578947388</v>
          </cell>
        </row>
        <row r="1638">
          <cell r="I1638">
            <v>3955.2926769230771</v>
          </cell>
        </row>
        <row r="1648">
          <cell r="I1648">
            <v>5494.9664544891657</v>
          </cell>
        </row>
        <row r="1657">
          <cell r="I1657">
            <v>4322.8070175438597</v>
          </cell>
        </row>
        <row r="1669">
          <cell r="I1669">
            <v>5730.1998947368438</v>
          </cell>
        </row>
        <row r="1681">
          <cell r="I1681">
            <v>6933.9565263157892</v>
          </cell>
        </row>
        <row r="1692">
          <cell r="I1692">
            <v>6000.4177894736868</v>
          </cell>
        </row>
        <row r="1775">
          <cell r="I1775">
            <v>6166.0818713450299</v>
          </cell>
        </row>
        <row r="1776">
          <cell r="I1776">
            <v>8229.2397660818715</v>
          </cell>
        </row>
        <row r="1786">
          <cell r="I1786">
            <v>17345.029239766081</v>
          </cell>
        </row>
        <row r="1797">
          <cell r="I1797">
            <v>17712.280701754386</v>
          </cell>
        </row>
        <row r="1808">
          <cell r="I1808">
            <v>43592.982456140358</v>
          </cell>
        </row>
        <row r="1819">
          <cell r="I1819">
            <v>0</v>
          </cell>
        </row>
        <row r="1831">
          <cell r="I1831">
            <v>118156.72514619882</v>
          </cell>
        </row>
        <row r="1847">
          <cell r="I1847">
            <v>6746.6666666666661</v>
          </cell>
        </row>
        <row r="1857">
          <cell r="I1857">
            <v>269.00584795321635</v>
          </cell>
        </row>
        <row r="1868">
          <cell r="I1868">
            <v>5740.5847953216371</v>
          </cell>
        </row>
        <row r="1877">
          <cell r="I1877">
            <v>839.76608187134502</v>
          </cell>
        </row>
        <row r="1879">
          <cell r="I1879">
            <v>818.71345029239762</v>
          </cell>
        </row>
        <row r="1882">
          <cell r="I1882">
            <v>4991.812865497076</v>
          </cell>
        </row>
        <row r="1894">
          <cell r="I1894">
            <v>7873.6842105263158</v>
          </cell>
        </row>
        <row r="1904">
          <cell r="I1904">
            <v>19354.385964912282</v>
          </cell>
        </row>
        <row r="1912">
          <cell r="I1912">
            <v>24954.385964912282</v>
          </cell>
        </row>
        <row r="1921">
          <cell r="I1921">
            <v>30328.998968008254</v>
          </cell>
        </row>
        <row r="1929">
          <cell r="I1929">
            <v>11283.797729618163</v>
          </cell>
        </row>
        <row r="1936">
          <cell r="I1936">
            <v>14433.436532507742</v>
          </cell>
        </row>
        <row r="1943">
          <cell r="I1943">
            <v>912.28070175438597</v>
          </cell>
        </row>
        <row r="1950">
          <cell r="I1950">
            <v>3859.6491228070176</v>
          </cell>
        </row>
        <row r="1959">
          <cell r="I1959">
            <v>6947.3684210526317</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C-GUIDE-LUMBRO"/>
      <sheetName val="COSTO CR GLOBAL "/>
    </sheetNames>
    <sheetDataSet>
      <sheetData sheetId="0"/>
      <sheetData sheetId="1" refreshError="1">
        <row r="10">
          <cell r="H10">
            <v>10151.111111111111</v>
          </cell>
        </row>
        <row r="20">
          <cell r="H20">
            <v>11088.888888888891</v>
          </cell>
        </row>
        <row r="31">
          <cell r="H31">
            <v>12222.222222222224</v>
          </cell>
        </row>
        <row r="43">
          <cell r="H43">
            <v>17000</v>
          </cell>
        </row>
        <row r="55">
          <cell r="H55">
            <v>10208.333333333334</v>
          </cell>
        </row>
        <row r="68">
          <cell r="H68">
            <v>17000</v>
          </cell>
        </row>
        <row r="80">
          <cell r="H80">
            <v>17395.555555555558</v>
          </cell>
        </row>
        <row r="92">
          <cell r="H92">
            <v>26131.111111111113</v>
          </cell>
        </row>
        <row r="104">
          <cell r="H104">
            <v>24500</v>
          </cell>
        </row>
        <row r="117">
          <cell r="H117">
            <v>24500</v>
          </cell>
        </row>
        <row r="130">
          <cell r="H130">
            <v>34629.166666666664</v>
          </cell>
        </row>
        <row r="145">
          <cell r="H145">
            <v>3537.5</v>
          </cell>
        </row>
        <row r="153">
          <cell r="H153">
            <v>1766.6666666666667</v>
          </cell>
        </row>
        <row r="163">
          <cell r="H163">
            <v>1766.6666666666667</v>
          </cell>
        </row>
        <row r="173">
          <cell r="H173">
            <v>1766.6666666666667</v>
          </cell>
        </row>
        <row r="183">
          <cell r="H183">
            <v>4370.833333333333</v>
          </cell>
        </row>
        <row r="195">
          <cell r="H195">
            <v>37179.166666666664</v>
          </cell>
        </row>
        <row r="208">
          <cell r="H208">
            <v>36245.833333333336</v>
          </cell>
        </row>
        <row r="221">
          <cell r="H221">
            <v>24500</v>
          </cell>
        </row>
        <row r="236">
          <cell r="H236">
            <v>18747.916666666668</v>
          </cell>
        </row>
        <row r="247">
          <cell r="H247">
            <v>19622.916666666668</v>
          </cell>
        </row>
        <row r="258">
          <cell r="H258">
            <v>19622.916666666668</v>
          </cell>
        </row>
        <row r="269">
          <cell r="H269">
            <v>31025</v>
          </cell>
        </row>
        <row r="280">
          <cell r="H280">
            <v>22781.25</v>
          </cell>
        </row>
        <row r="291">
          <cell r="H291">
            <v>16450</v>
          </cell>
        </row>
        <row r="304">
          <cell r="H304">
            <v>9318.75</v>
          </cell>
        </row>
        <row r="315">
          <cell r="H315">
            <v>11014.583333333334</v>
          </cell>
        </row>
        <row r="326">
          <cell r="H326">
            <v>11014.583333333334</v>
          </cell>
        </row>
        <row r="337">
          <cell r="H337">
            <v>12250</v>
          </cell>
        </row>
        <row r="348">
          <cell r="H348">
            <v>15904.166666666666</v>
          </cell>
        </row>
        <row r="361">
          <cell r="H361">
            <v>8087.5</v>
          </cell>
        </row>
        <row r="372">
          <cell r="H372">
            <v>11437.5</v>
          </cell>
        </row>
        <row r="383">
          <cell r="H383">
            <v>11666.666666666666</v>
          </cell>
        </row>
        <row r="396">
          <cell r="H396">
            <v>11987.5</v>
          </cell>
        </row>
        <row r="407">
          <cell r="H407">
            <v>16877.083333333332</v>
          </cell>
        </row>
        <row r="418">
          <cell r="H418">
            <v>1756.25</v>
          </cell>
        </row>
        <row r="429">
          <cell r="H429">
            <v>5512.5</v>
          </cell>
        </row>
        <row r="440">
          <cell r="H440">
            <v>4466.666666666667</v>
          </cell>
        </row>
        <row r="453">
          <cell r="H453">
            <v>1781.25</v>
          </cell>
        </row>
        <row r="464">
          <cell r="H464">
            <v>1291.6666666666667</v>
          </cell>
        </row>
        <row r="475">
          <cell r="H475">
            <v>3893.75</v>
          </cell>
        </row>
        <row r="486">
          <cell r="H486">
            <v>2604.1666666666665</v>
          </cell>
        </row>
        <row r="497">
          <cell r="H497">
            <v>1781.25</v>
          </cell>
        </row>
        <row r="508">
          <cell r="H508">
            <v>3731.25</v>
          </cell>
        </row>
        <row r="519">
          <cell r="H519">
            <v>6137.5</v>
          </cell>
        </row>
        <row r="530">
          <cell r="H530">
            <v>4062.5</v>
          </cell>
        </row>
        <row r="543">
          <cell r="H543">
            <v>1116.6666666666667</v>
          </cell>
        </row>
        <row r="554">
          <cell r="H554">
            <v>687.5</v>
          </cell>
        </row>
        <row r="565">
          <cell r="H565">
            <v>537.5</v>
          </cell>
        </row>
        <row r="578">
          <cell r="H578">
            <v>5175</v>
          </cell>
        </row>
        <row r="589">
          <cell r="H589">
            <v>231.25</v>
          </cell>
        </row>
        <row r="600">
          <cell r="H600">
            <v>1106.25</v>
          </cell>
        </row>
        <row r="613">
          <cell r="H613">
            <v>8772.9166666666661</v>
          </cell>
        </row>
        <row r="624">
          <cell r="H624">
            <v>8772.9166666666661</v>
          </cell>
        </row>
        <row r="635">
          <cell r="H635">
            <v>2781.25</v>
          </cell>
        </row>
        <row r="646">
          <cell r="H646">
            <v>6137.5</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onterrey" TargetMode="External"/><Relationship Id="rId13" Type="http://schemas.openxmlformats.org/officeDocument/2006/relationships/hyperlink" Target="https://www.bing.com/th?id=OSK.6ccdbcdb2e2fe39fae8ede38ca345d3d&amp;qlt=95" TargetMode="External"/><Relationship Id="rId3" Type="http://schemas.openxmlformats.org/officeDocument/2006/relationships/hyperlink" Target="https://www.bing.com/th?id=OSK.589792e1f06f974259094ff57bfd875c&amp;qlt=95" TargetMode="External"/><Relationship Id="rId7" Type="http://schemas.openxmlformats.org/officeDocument/2006/relationships/hyperlink" Target="https://www.bing.com/th?id=OSK.6e0daddf8fd44973d6ad387735e0fff6&amp;qlt=95" TargetMode="External"/><Relationship Id="rId12" Type="http://schemas.openxmlformats.org/officeDocument/2006/relationships/hyperlink" Target="https://www.bing.com/images/search?form=xlimg&amp;q=M%c3%a9rida,%20Yucat%c3%a1n" TargetMode="External"/><Relationship Id="rId2" Type="http://schemas.openxmlformats.org/officeDocument/2006/relationships/hyperlink" Target="https://www.bing.com/images/search?form=xlimg&amp;q=Mexico%20City" TargetMode="External"/><Relationship Id="rId16" Type="http://schemas.openxmlformats.org/officeDocument/2006/relationships/hyperlink" Target="https://www.bing.com/images/search?form=xlimg&amp;q=State%20of%20Mexico" TargetMode="External"/><Relationship Id="rId1" Type="http://schemas.openxmlformats.org/officeDocument/2006/relationships/hyperlink" Target="https://www.bing.com/th?id=OSK.7RFmRXoqQSTIr0w9phfTttsce705jXAbNsQPY6jEJ-0&amp;qlt=95" TargetMode="External"/><Relationship Id="rId6" Type="http://schemas.openxmlformats.org/officeDocument/2006/relationships/hyperlink" Target="https://www.bing.com/images/search?form=xlimg&amp;q=Jalisco" TargetMode="External"/><Relationship Id="rId11" Type="http://schemas.openxmlformats.org/officeDocument/2006/relationships/hyperlink" Target="https://www.bing.com/th?id=OSK.4adedf0c8f3039d2f5440e1b6ca561e8&amp;qlt=95" TargetMode="External"/><Relationship Id="rId5" Type="http://schemas.openxmlformats.org/officeDocument/2006/relationships/hyperlink" Target="https://www.bing.com/th?id=OSK.0e6344dbb3d0111a0507256998b994c6&amp;qlt=95" TargetMode="External"/><Relationship Id="rId15" Type="http://schemas.openxmlformats.org/officeDocument/2006/relationships/hyperlink" Target="https://www.bing.com/th?id=OSK.c07ddc16d09c7785280b6b2fbf54bef0&amp;qlt=95" TargetMode="External"/><Relationship Id="rId10" Type="http://schemas.openxmlformats.org/officeDocument/2006/relationships/hyperlink" Target="https://www.bing.com/images/search?form=xlimg&amp;q=Tijuana" TargetMode="External"/><Relationship Id="rId4" Type="http://schemas.openxmlformats.org/officeDocument/2006/relationships/hyperlink" Target="https://www.bing.com/images/search?form=xlimg&amp;q=Guadalajara" TargetMode="External"/><Relationship Id="rId9" Type="http://schemas.openxmlformats.org/officeDocument/2006/relationships/hyperlink" Target="https://www.bing.com/th?id=OSK.99a3465deac7ccbd522ed390cc27a3fd&amp;qlt=95" TargetMode="External"/><Relationship Id="rId14" Type="http://schemas.openxmlformats.org/officeDocument/2006/relationships/hyperlink" Target="https://www.bing.com/images/search?form=xlimg&amp;q=Quer%c3%a9taro"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Srd>
</file>

<file path=xl/richData/rdarray.xml><?xml version="1.0" encoding="utf-8"?>
<arrayData xmlns="http://schemas.microsoft.com/office/spreadsheetml/2017/richdata2" count="11">
  <a r="1">
    <v t="r">7</v>
  </a>
  <a r="1">
    <v t="s">Central Time Zone</v>
  </a>
  <a r="1">
    <v t="r">18</v>
  </a>
  <a r="4">
    <v t="r">28</v>
    <v t="r">29</v>
    <v t="r">30</v>
    <v t="r">31</v>
  </a>
  <a r="1">
    <v t="r">42</v>
  </a>
  <a r="1">
    <v t="r">54</v>
  </a>
  <a r="1">
    <v t="s">Pacific Time Zone</v>
  </a>
  <a r="1">
    <v t="r">67</v>
  </a>
  <a r="4">
    <v t="r">78</v>
    <v t="r">79</v>
    <v t="r">80</v>
    <v t="r">81</v>
  </a>
  <a r="4">
    <v t="r">92</v>
    <v t="r">93</v>
    <v t="r">94</v>
    <v t="r">95</v>
  </a>
  <a r="1">
    <v t="s">UTC−06:00</v>
  </a>
</arrayData>
</file>

<file path=xl/richData/rdrichvalue.xml><?xml version="1.0" encoding="utf-8"?>
<rvData xmlns="http://schemas.microsoft.com/office/spreadsheetml/2017/richdata" count="101">
  <rv s="0">
    <v>0</v>
    <v>USD/MXN</v>
    <v>2</v>
    <v>3</v>
    <v>Finance</v>
    <v>4</v>
    <v>en-US</v>
    <v>avyqcw</v>
    <v>268435456</v>
    <v>1</v>
    <v>Powered by Refinitiv</v>
    <v>19.568000000000001</v>
    <v>17.081299999999999</v>
    <v>4.41E-2</v>
    <v>2.5480000000000004E-3</v>
    <v>MXN</v>
    <v>USD</v>
    <v>17.375</v>
    <v>Currency Pair</v>
    <v>46163.548634259256</v>
    <v>17.292400000000001</v>
    <v>US Dollar/Mexican Peso FX Spot Rate</v>
    <v>17.292999999999999</v>
    <v>17.308</v>
    <v>17.3521</v>
    <v>USDMXN</v>
    <v>USD/MXN</v>
  </rv>
  <rv s="1">
    <v>0</v>
  </rv>
  <rv s="2">
    <v>536870912</v>
    <v>Mexico City</v>
    <v>f1281260-8340-e258-c8ec-3522504400e5</v>
    <v>en-US</v>
    <v>Map</v>
  </rv>
  <rv s="3">
    <fb>1485</fb>
    <v>14</v>
  </rv>
  <rv s="2">
    <v>536870912</v>
    <v>Mexico</v>
    <v>8e475659-4bdc-d912-6494-affce0096bc1</v>
    <v>en-US</v>
    <v>Map</v>
  </rv>
  <rv s="3">
    <fb>2714955</fb>
    <v>14</v>
  </rv>
  <rv s="4">
    <v>0</v>
    <v>12</v>
    <v>5</v>
    <v>7</v>
    <v>0</v>
    <v>Image of Mexico City</v>
  </rv>
  <rv s="2">
    <v>805306368</v>
    <v>Martí Batres (Mayor)</v>
    <v>5a622f9e-7cc9-58c5-fba0-05c932da0c1b</v>
    <v>en-US</v>
    <v>Generic</v>
  </rv>
  <rv s="5">
    <v>0</v>
  </rv>
  <rv s="6">
    <v>https://www.bing.com/search?q=mexico+city&amp;form=skydnc</v>
    <v>Learn more on Bing</v>
  </rv>
  <rv s="3">
    <fb>9209944</fb>
    <v>14</v>
  </rv>
  <rv s="5">
    <v>1</v>
  </rv>
  <rv s="7">
    <v>#VALUE!</v>
    <v>8</v>
    <v>9</v>
    <v>Mexico City</v>
    <v>10</v>
    <v>11</v>
    <v>Map</v>
    <v>12</v>
    <v>13</v>
    <v>en-US</v>
    <v>f1281260-8340-e258-c8ec-3522504400e5</v>
    <v>536870912</v>
    <v>1</v>
    <v>MX-CMX</v>
    <v>3</v>
    <v>4</v>
    <v>Mexico City is the capital and largest city of Mexico, and is also North America's most populous city. It is one of the most important cultural and financial centers in the world. Mexico City is located in the Valley of Mexico within the high ...</v>
    <v>5</v>
    <v>6</v>
    <v>8</v>
    <v>9</v>
    <v>Mexico City</v>
    <v>10</v>
    <v>11</v>
    <v>Mexico City</v>
    <v>mdp/vdpid/5162431768069931014</v>
  </rv>
  <rv s="2">
    <v>536870912</v>
    <v>Guadalajara</v>
    <v>bde57fba-2206-ac66-4407-b25eb03c3813</v>
    <v>en-US</v>
    <v>Map</v>
  </rv>
  <rv s="2">
    <v>536870912</v>
    <v>Jalisco</v>
    <v>18c29bf9-bbf0-e90f-10f3-c48c9791339b</v>
    <v>en-US</v>
    <v>Map</v>
  </rv>
  <rv s="3">
    <fb>151.4</fb>
    <v>14</v>
  </rv>
  <rv s="4">
    <v>1</v>
    <v>12</v>
    <v>15</v>
    <v>7</v>
    <v>0</v>
    <v>Image of Guadalajara</v>
  </rv>
  <rv s="3">
    <fb>20.676666666667</fb>
    <v>19</v>
  </rv>
  <rv s="2">
    <v>805306368</v>
    <v>Pablo Lemus Navarro (Mayor)</v>
    <v>c2e15953-74e3-297e-f97f-b85261c6b9e4</v>
    <v>en-US</v>
    <v>Generic</v>
  </rv>
  <rv s="5">
    <v>2</v>
  </rv>
  <rv s="6">
    <v>https://www.bing.com/search?q=guadalajara+mexico&amp;form=skydnc</v>
    <v>Learn more on Bing</v>
  </rv>
  <rv s="3">
    <fb>-103.3475</fb>
    <v>19</v>
  </rv>
  <rv s="3">
    <fb>1460148</fb>
    <v>14</v>
  </rv>
  <rv s="8">
    <v>#VALUE!</v>
    <v>16</v>
    <v>17</v>
    <v>Guadalajara</v>
    <v>10</v>
    <v>11</v>
    <v>Map</v>
    <v>12</v>
    <v>18</v>
    <v>en-US</v>
    <v>bde57fba-2206-ac66-4407-b25eb03c3813</v>
    <v>536870912</v>
    <v>1</v>
    <v>14</v>
    <v>15</v>
    <v>4</v>
    <v>Guadalajara is a city in western Mexico and the capital of the state of Jalisco. According to the 2020 census, the city has a population of 1,385,629 people, making it the 7th most populous city in Mexico, while the Guadalajara metropolitan area ...</v>
    <v>16</v>
    <v>17</v>
    <v>19</v>
    <v>20</v>
    <v>21</v>
    <v>Guadalajara</v>
    <v>22</v>
    <v>11</v>
    <v>Guadalajara</v>
    <v>mdp/vdpid/5155231513767313409</v>
  </rv>
  <rv s="3">
    <fb>78588</fb>
    <v>14</v>
  </rv>
  <rv s="3">
    <fb>2253064</fb>
    <v>14</v>
  </rv>
  <rv s="4">
    <v>2</v>
    <v>12</v>
    <v>20</v>
    <v>7</v>
    <v>0</v>
    <v>Image of Jalisco</v>
  </rv>
  <rv s="2">
    <v>536870912</v>
    <v>Zapopan</v>
    <v>e9731b1c-650f-b0e9-7c9e-4e23535d1230</v>
    <v>en-US</v>
    <v>Map</v>
  </rv>
  <rv s="2">
    <v>805306368</v>
    <v>Enrique Alfaro Ramírez (Governor)</v>
    <v>a75f6e8d-48da-af65-c745-41ce6ae874a4</v>
    <v>en-US</v>
    <v>Generic</v>
  </rv>
  <rv s="2">
    <v>805306368</v>
    <v>Clemente Castañeda Hoeflich (Senate)</v>
    <v>77a1975f-8134-2ec1-4074-0ec34da36719</v>
    <v>en-US</v>
    <v>Generic</v>
  </rv>
  <rv s="2">
    <v>805306368</v>
    <v>Veronica Delgadillo García (Senate)</v>
    <v>3fe5e404-e66b-fba4-d643-5a6b693d8392</v>
    <v>en-US</v>
    <v>Generic</v>
  </rv>
  <rv s="2">
    <v>805306368</v>
    <v>María Antonia Cárdenas Mariscal (Senate)</v>
    <v>755481a4-b05b-7ae8-a829-81683867ea0c</v>
    <v>en-US</v>
    <v>Generic</v>
  </rv>
  <rv s="5">
    <v>3</v>
  </rv>
  <rv s="6">
    <v>https://www.bing.com/search?q=jalisco&amp;form=skydnc</v>
    <v>Learn more on Bing</v>
  </rv>
  <rv s="3">
    <fb>7844830</fb>
    <v>14</v>
  </rv>
  <rv s="9">
    <v>#VALUE!</v>
    <v>22</v>
    <v>23</v>
    <v>Jalisco</v>
    <v>10</v>
    <v>11</v>
    <v>Map</v>
    <v>12</v>
    <v>24</v>
    <v>en-US</v>
    <v>18c29bf9-bbf0-e90f-10f3-c48c9791339b</v>
    <v>536870912</v>
    <v>1</v>
    <v>MX-JAL</v>
    <v>24</v>
    <v>13</v>
    <v>4</v>
    <v>Jalisco, officially the Free and Sovereign State of Jalisco, is one of the 31 states which, along with Mexico City, comprise the 32 Federal Entities of Mexico. It is located in western Mexico and is bordered by six states, Nayarit, Zacatecas, ...</v>
    <v>25</v>
    <v>26</v>
    <v>27</v>
    <v>32</v>
    <v>33</v>
    <v>Jalisco</v>
    <v>34</v>
    <v>Jalisco</v>
    <v>mdp/vdpid/15353</v>
  </rv>
  <rv s="2">
    <v>536870912</v>
    <v>Monterrey</v>
    <v>7efc18c0-8c1d-eee3-2e2c-94beca244838</v>
    <v>en-US</v>
    <v>Map</v>
  </rv>
  <rv s="2">
    <v>536870912</v>
    <v>Nuevo León</v>
    <v>1696b325-bf35-b9aa-28db-3304c1996498</v>
    <v>en-US</v>
    <v>Map</v>
  </rv>
  <rv s="2">
    <v>536870912</v>
    <v>Monterrey Municipality</v>
    <v>d920aac2-20c8-7f47-8652-c75656d92f7d</v>
    <v>en-US</v>
    <v>Map</v>
  </rv>
  <rv s="3">
    <fb>969.7</fb>
    <v>14</v>
  </rv>
  <rv s="4">
    <v>3</v>
    <v>12</v>
    <v>25</v>
    <v>7</v>
    <v>0</v>
    <v>Image of Monterrey</v>
  </rv>
  <rv s="3">
    <fb>25.671388888888998</fb>
    <v>19</v>
  </rv>
  <rv s="2">
    <v>805306368</v>
    <v>Luis Donaldo Colosio Riojas (Mayor)</v>
    <v>f701e679-b830-e299-11e8-bd28c111d118</v>
    <v>en-US</v>
    <v>Generic</v>
  </rv>
  <rv s="5">
    <v>4</v>
  </rv>
  <rv s="6">
    <v>https://www.bing.com/search?q=monterrey+mexico&amp;form=skydnc</v>
    <v>Learn more on Bing</v>
  </rv>
  <rv s="3">
    <fb>-100.30861111111</fb>
    <v>19</v>
  </rv>
  <rv s="3">
    <fb>1135512</fb>
    <v>14</v>
  </rv>
  <rv s="10">
    <v>#VALUE!</v>
    <v>26</v>
    <v>27</v>
    <v>Monterrey</v>
    <v>10</v>
    <v>11</v>
    <v>Map</v>
    <v>12</v>
    <v>18</v>
    <v>en-US</v>
    <v>7efc18c0-8c1d-eee3-2e2c-94beca244838</v>
    <v>536870912</v>
    <v>1</v>
    <v>37</v>
    <v>38</v>
    <v>39</v>
    <v>4</v>
    <v>Monterrey is the capital and largest city of the northeastern state of Nuevo León, Mexico, and the second largest city in Mexico behind Mexico City. Located at the foothills of the Sierra Madre Oriental, the city is anchor to the Monterrey ...</v>
    <v>40</v>
    <v>41</v>
    <v>43</v>
    <v>44</v>
    <v>45</v>
    <v>Monterrey</v>
    <v>46</v>
    <v>Monterrey</v>
    <v>mdp/vdpid/5111976795486289921</v>
  </rv>
  <rv s="2">
    <v>536870912</v>
    <v>Tijuana</v>
    <v>1e58832d-43ef-4c25-b05a-512cb17f6f5a</v>
    <v>en-US</v>
    <v>Map</v>
  </rv>
  <rv s="2">
    <v>536870912</v>
    <v>Baja California</v>
    <v>6b504587-24aa-0512-9ca8-180f7fa0f586</v>
    <v>en-US</v>
    <v>Map</v>
  </rv>
  <rv s="2">
    <v>536870912</v>
    <v>Tijuana Municipality</v>
    <v>da657058-d3b3-7859-313a-5639fa02ef0b</v>
    <v>en-US</v>
    <v>Map</v>
  </rv>
  <rv s="3">
    <fb>637</fb>
    <v>14</v>
  </rv>
  <rv s="4">
    <v>4</v>
    <v>12</v>
    <v>28</v>
    <v>7</v>
    <v>0</v>
    <v>Image of Tijuana</v>
  </rv>
  <rv s="3">
    <fb>32.536447000000003</fb>
    <v>19</v>
  </rv>
  <rv s="2">
    <v>805306368</v>
    <v>Montserrat Caballero Ramírez (Mayor)</v>
    <v>0a23413b-c516-c992-83f8-67a64483166e</v>
    <v>en-US</v>
    <v>Generic</v>
  </rv>
  <rv s="5">
    <v>5</v>
  </rv>
  <rv s="6">
    <v>https://www.bing.com/search?q=tijuana&amp;form=skydnc</v>
    <v>Learn more on Bing</v>
  </rv>
  <rv s="3">
    <fb>-117.037155</fb>
    <v>19</v>
  </rv>
  <rv s="3">
    <fb>1964788</fb>
    <v>14</v>
  </rv>
  <rv s="5">
    <v>6</v>
  </rv>
  <rv s="11">
    <v>#VALUE!</v>
    <v>29</v>
    <v>30</v>
    <v>Tijuana</v>
    <v>10</v>
    <v>11</v>
    <v>Map</v>
    <v>12</v>
    <v>31</v>
    <v>en-US</v>
    <v>1e58832d-43ef-4c25-b05a-512cb17f6f5a</v>
    <v>536870912</v>
    <v>1</v>
    <v>49</v>
    <v>50</v>
    <v>51</v>
    <v>4</v>
    <v>Tijuana is the largest city in the state of Baja California, located on the northwestern Pacific Coast of Mexico. Tijuana is the municipal seat of the Tijuana Municipality and the hub of the Tijuana metropolitan area. It has a close proximity to ...</v>
    <v>52</v>
    <v>53</v>
    <v>55</v>
    <v>56</v>
    <v>57</v>
    <v>Tijuana</v>
    <v>58</v>
    <v>59</v>
    <v>Tijuana</v>
    <v>mdp/vdpid/5073440518747193345</v>
  </rv>
  <rv s="2">
    <v>536870912</v>
    <v>Mérida, Yucatán</v>
    <v>a5d5d869-54fc-c36d-271a-5c6c72b3e615</v>
    <v>en-US</v>
    <v>Map</v>
  </rv>
  <rv s="2">
    <v>536870912</v>
    <v>Yucatán</v>
    <v>f096e19b-5b56-f73a-3e33-e3f03e33fffc</v>
    <v>en-US</v>
    <v>Map</v>
  </rv>
  <rv s="2">
    <v>536870912</v>
    <v>Mérida Municipality</v>
    <v>6277eaad-4cd3-acf5-a082-3e60ad6f4f9d</v>
    <v>en-US</v>
    <v>Map</v>
  </rv>
  <rv s="3">
    <fb>883.41</fb>
    <v>14</v>
  </rv>
  <rv s="4">
    <v>5</v>
    <v>12</v>
    <v>32</v>
    <v>7</v>
    <v>0</v>
    <v>Image of Mérida, Yucatán</v>
  </rv>
  <rv s="3">
    <fb>20.97</fb>
    <v>19</v>
  </rv>
  <rv s="2">
    <v>805306368</v>
    <v>Alejandro Ruz Castro (Mayor)</v>
    <v>18aa3816-afe7-f175-6d62-ee719e597944</v>
    <v>en-US</v>
    <v>Generic</v>
  </rv>
  <rv s="5">
    <v>7</v>
  </rv>
  <rv s="6">
    <v>https://www.bing.com/search?q=m%c3%a9rida+yucatan&amp;form=skydnc</v>
    <v>Learn more on Bing</v>
  </rv>
  <rv s="3">
    <fb>-89.62</fb>
    <v>19</v>
  </rv>
  <rv s="3">
    <fb>892363</fb>
    <v>14</v>
  </rv>
  <rv s="10">
    <v>#VALUE!</v>
    <v>33</v>
    <v>27</v>
    <v>Mérida, Yucatán</v>
    <v>10</v>
    <v>11</v>
    <v>Map</v>
    <v>12</v>
    <v>34</v>
    <v>en-US</v>
    <v>a5d5d869-54fc-c36d-271a-5c6c72b3e615</v>
    <v>536870912</v>
    <v>1</v>
    <v>62</v>
    <v>63</v>
    <v>64</v>
    <v>4</v>
    <v>Mérida is the capital of the Mexican state of Yucatán, and the largest city in southeastern Mexico. The city is also the seat of the eponymous municipality. It is located in the northwest corner of the Yucatán Peninsula, about 35 km inland from ...</v>
    <v>65</v>
    <v>66</v>
    <v>68</v>
    <v>69</v>
    <v>70</v>
    <v>Mérida, Yucatán</v>
    <v>71</v>
    <v>Mérida, Yucatán</v>
    <v>mdp/vdpid/5548723635251838977</v>
  </rv>
  <rv s="2">
    <v>536870912</v>
    <v>Querétaro</v>
    <v>4a2d4179-0f55-70d5-99e7-165b2289a273</v>
    <v>en-US</v>
    <v>Map</v>
  </rv>
  <rv s="3">
    <fb>11699</fb>
    <v>14</v>
  </rv>
  <rv s="2">
    <v>536870912</v>
    <v>Querétaro</v>
    <v>ec2a2278-4e06-2076-4a85-ced55489bf6f</v>
    <v>en-US</v>
    <v>Map</v>
  </rv>
  <rv s="3">
    <fb>555579</fb>
    <v>14</v>
  </rv>
  <rv s="4">
    <v>6</v>
    <v>12</v>
    <v>35</v>
    <v>7</v>
    <v>0</v>
    <v>Image of Querétaro</v>
  </rv>
  <rv s="2">
    <v>805306368</v>
    <v>Mauricio Kuri (Governor)</v>
    <v>3eda8212-0873-5135-1b54-a65ba6e5f1c6</v>
    <v>en-US</v>
    <v>Generic</v>
  </rv>
  <rv s="2">
    <v>805306368</v>
    <v>José Alfredo Botello (Senate)</v>
    <v>c50d98b4-3879-247d-8158-e717aa5f887d</v>
    <v>en-US</v>
    <v>Generic</v>
  </rv>
  <rv s="2">
    <v>805306368</v>
    <v>Estrella Rojas Loreto (Senate)</v>
    <v>56790dd4-cfee-6f10-7685-dfdf5d442a9f</v>
    <v>en-US</v>
    <v>Generic</v>
  </rv>
  <rv s="2">
    <v>805306368</v>
    <v>Gilberto Herrera Ruiz (Senate)</v>
    <v>de388552-e909-2107-ffd7-d110fb09cb89</v>
    <v>en-US</v>
    <v>Generic</v>
  </rv>
  <rv s="5">
    <v>8</v>
  </rv>
  <rv s="6">
    <v>https://www.bing.com/search?q=quer%c3%a9taro&amp;form=skydnc</v>
    <v>Learn more on Bing</v>
  </rv>
  <rv s="3">
    <fb>2038372</fb>
    <v>14</v>
  </rv>
  <rv s="9">
    <v>#VALUE!</v>
    <v>37</v>
    <v>23</v>
    <v>Querétaro</v>
    <v>10</v>
    <v>11</v>
    <v>Map</v>
    <v>12</v>
    <v>24</v>
    <v>en-US</v>
    <v>4a2d4179-0f55-70d5-99e7-165b2289a273</v>
    <v>536870912</v>
    <v>1</v>
    <v>MX-QUE</v>
    <v>74</v>
    <v>75</v>
    <v>4</v>
    <v>Querétaro, officially the Free and Sovereign State of Querétaro, is one of the 32 federal entities of Mexico. It is divided into 18 municipalities. Its capital city is Santiago de Querétaro. It is located in north-central Mexico, in a region ...</v>
    <v>76</v>
    <v>77</v>
    <v>75</v>
    <v>82</v>
    <v>83</v>
    <v>Querétaro</v>
    <v>84</v>
    <v>Querétaro</v>
    <v>mdp/vdpid/27102</v>
  </rv>
  <rv s="2">
    <v>536870912</v>
    <v>State of Mexico</v>
    <v>884c2c6c-6f06-85ee-aa8d-65b8980f2231</v>
    <v>en-US</v>
    <v>Map</v>
  </rv>
  <rv s="3">
    <fb>22351</fb>
    <v>14</v>
  </rv>
  <rv s="2">
    <v>536870912</v>
    <v>Toluca</v>
    <v>215756d4-2249-ee5b-fe0c-29e084dd042f</v>
    <v>en-US</v>
    <v>Map</v>
  </rv>
  <rv s="3">
    <fb>4587961</fb>
    <v>14</v>
  </rv>
  <rv s="4">
    <v>7</v>
    <v>12</v>
    <v>38</v>
    <v>7</v>
    <v>0</v>
    <v>Image of State of Mexico</v>
  </rv>
  <rv s="2">
    <v>536870912</v>
    <v>Ecatepec de Morelos</v>
    <v>e6609fb1-c818-90fe-df2f-1dcc42095123</v>
    <v>en-US</v>
    <v>Map</v>
  </rv>
  <rv s="2">
    <v>805306368</v>
    <v>Delfina Gómez Álvarez (Governor)</v>
    <v>450a60af-a95a-6edd-18d5-d8f8eb4cdf4c</v>
    <v>en-US</v>
    <v>Generic</v>
  </rv>
  <rv s="2">
    <v>805306368</v>
    <v>Martha Guerrero (Senate)</v>
    <v>a48fc84c-7392-9d25-dd50-609d2a32620a</v>
    <v>en-US</v>
    <v>Generic</v>
  </rv>
  <rv s="2">
    <v>805306368</v>
    <v>Higinio Martínez (Senate)</v>
    <v>5ee7b8ab-ba0f-9188-d418-ac67542a64e9</v>
    <v>en-US</v>
    <v>Generic</v>
  </rv>
  <rv s="2">
    <v>805306368</v>
    <v>Juan Manuel Zepeda (Senate)</v>
    <v>36a235dc-e2fa-7a21-7cb9-07b6c21c50df</v>
    <v>en-US</v>
    <v>Generic</v>
  </rv>
  <rv s="5">
    <v>9</v>
  </rv>
  <rv s="6">
    <v>https://www.bing.com/search?q=estado+de+mexico&amp;form=skydnc</v>
    <v>Learn more on Bing</v>
  </rv>
  <rv s="3">
    <fb>16992418</fb>
    <v>14</v>
  </rv>
  <rv s="5">
    <v>10</v>
  </rv>
  <rv s="12">
    <v>#VALUE!</v>
    <v>40</v>
    <v>41</v>
    <v>State of Mexico</v>
    <v>10</v>
    <v>11</v>
    <v>Map</v>
    <v>12</v>
    <v>13</v>
    <v>en-US</v>
    <v>884c2c6c-6f06-85ee-aa8d-65b8980f2231</v>
    <v>536870912</v>
    <v>1</v>
    <v>MX-MEX</v>
    <v>87</v>
    <v>88</v>
    <v>4</v>
    <v>The State of Mexico, officially just Mexico, is one of the 32 federal entities of Mexico. Commonly known as Edomex, to distinguish it from the name of the whole country, it is the most populous state and the second most densely populated.</v>
    <v>89</v>
    <v>90</v>
    <v>91</v>
    <v>96</v>
    <v>97</v>
    <v>State of Mexico</v>
    <v>98</v>
    <v>99</v>
    <v>State of Mexico</v>
    <v>mdp/vdpid/8316657</v>
  </rv>
</rvData>
</file>

<file path=xl/richData/rdrichvaluestructure.xml><?xml version="1.0" encoding="utf-8"?>
<rvStructures xmlns="http://schemas.microsoft.com/office/spreadsheetml/2017/richdata" count="13">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From currency" t="s"/>
    <k n="High"/>
    <k n="Instrument type" t="s"/>
    <k n="Last trade time"/>
    <k n="Low"/>
    <k n="Name" t="s"/>
    <k n="Open"/>
    <k n="Previous close"/>
    <k n="Price"/>
    <k n="Ticker symbol" t="s"/>
    <k n="UniqueName" t="s"/>
  </s>
  <s t="_linkedentity">
    <k n="%cvi" t="r"/>
  </s>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Image" t="r"/>
    <k n="Leader(s)" t="r"/>
    <k n="LearnMoreOnLink"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Image" t="r"/>
    <k n="Largest city" t="r"/>
    <k n="Leader(s)" t="r"/>
    <k n="LearnMoreOnLink"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Image" t="r"/>
    <k n="Largest city" t="r"/>
    <k n="Leader(s)"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7">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5">
      <v t="s">%EntityServiceId</v>
      <v t="s">%IsRefreshable</v>
      <v t="s">%EntityCulture</v>
      <v t="s">%EntityId</v>
      <v t="s">_Icon</v>
      <v t="s">_Provider</v>
      <v t="s">_Attribution</v>
      <v t="s">_Display</v>
      <v t="s">Name</v>
      <v t="s">_Format</v>
      <v t="s">Leader(s)</v>
      <v t="s">Country/region</v>
      <v t="s">_SubLabel</v>
      <v t="s">Population</v>
      <v t="s">Area</v>
      <v t="s">Abbreviation</v>
      <v t="s">Households</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Time zone(s)</v>
      <v t="s">_Flags</v>
      <v t="s">VDPID/VSID</v>
      <v t="s">UniqueName</v>
      <v t="s">_DisplayString</v>
      <v t="s">LearnMoreOnLink</v>
      <v t="s">Image</v>
      <v t="s">Description</v>
    </a>
  </spbArrays>
  <spbData count="42">
    <spb s="0">
      <v>0</v>
      <v>Name</v>
    </spb>
    <spb s="1">
      <v>0</v>
      <v>0</v>
      <v>0</v>
    </spb>
    <spb s="2">
      <v>1</v>
      <v>1</v>
    </spb>
    <spb s="3">
      <v>1</v>
      <v>1</v>
      <v>2</v>
      <v>1</v>
      <v>1</v>
      <v>1</v>
      <v>3</v>
      <v>1</v>
      <v>1</v>
      <v>1</v>
      <v>4</v>
      <v>5</v>
    </spb>
    <spb s="4">
      <v>GMT</v>
    </spb>
    <spb s="5">
      <v xml:space="preserve">Wikipedia	</v>
      <v xml:space="preserve">CC BY-SA 3.0	</v>
      <v xml:space="preserve">https://en.wikipedia.org/wiki/Mexico_City	</v>
      <v xml:space="preserve">https://creativecommons.org/licenses/by-sa/3.0	</v>
    </spb>
    <spb s="5">
      <v xml:space="preserve">beta.inegi.org.mx	</v>
      <v xml:space="preserve">	</v>
      <v xml:space="preserve">http://www.beta.inegi.org.mx/app/tmp/Infoenoe/Default_15mas_en.aspx#EmploymentAmount	</v>
      <v xml:space="preserve">	</v>
    </spb>
    <spb s="5">
      <v xml:space="preserve">Wikipedia	</v>
      <v xml:space="preserve">CC-BY-SA	</v>
      <v xml:space="preserve">http://en.wikipedia.org/wiki/Mexico_City	</v>
      <v xml:space="preserve">http://creativecommons.org/licenses/by-sa/3.0/	</v>
    </spb>
    <spb s="6">
      <v>5</v>
      <v>5</v>
      <v>6</v>
      <v>5</v>
      <v>5</v>
      <v>5</v>
      <v>7</v>
      <v>5</v>
    </spb>
    <spb s="7">
      <v>1</v>
      <v>Name</v>
      <v>LearnMoreOnLink</v>
    </spb>
    <spb s="8">
      <v>1</v>
      <v>1</v>
      <v>1</v>
    </spb>
    <spb s="9">
      <v>2</v>
      <v>6</v>
    </spb>
    <spb s="10">
      <v>https://www.bing.com</v>
      <v>https://www.bing.com/th?id=Ga%5Cbing_yt.png&amp;w=100&amp;h=40&amp;c=0&amp;pid=0.1</v>
      <v>Powered by Bing</v>
    </spb>
    <spb s="11">
      <v>square km</v>
      <v>2017</v>
      <v>2020</v>
    </spb>
    <spb s="12">
      <v>7</v>
    </spb>
    <spb s="5">
      <v xml:space="preserve">Wikipedia	</v>
      <v xml:space="preserve">CC BY-SA 3.0	</v>
      <v xml:space="preserve">https://en.wikipedia.org/wiki/Guadalajara	</v>
      <v xml:space="preserve">https://creativecommons.org/licenses/by-sa/3.0	</v>
    </spb>
    <spb s="13">
      <v>15</v>
      <v>15</v>
      <v>15</v>
      <v>15</v>
      <v>15</v>
      <v>15</v>
      <v>15</v>
      <v>15</v>
      <v>15</v>
    </spb>
    <spb s="7">
      <v>2</v>
      <v>Name</v>
      <v>LearnMoreOnLink</v>
    </spb>
    <spb s="14">
      <v>square km</v>
      <v>2010</v>
    </spb>
    <spb s="12">
      <v>8</v>
    </spb>
    <spb s="5">
      <v xml:space="preserve">Wikipedia	</v>
      <v xml:space="preserve">CC BY-SA 3.0	</v>
      <v xml:space="preserve">https://en.wikipedia.org/wiki/Jalisco	</v>
      <v xml:space="preserve">https://creativecommons.org/licenses/by-sa/3.0	</v>
    </spb>
    <spb s="5">
      <v xml:space="preserve">Wikipedia	</v>
      <v xml:space="preserve">CC-BY-SA	</v>
      <v xml:space="preserve">http://en.wikipedia.org/wiki/Jalisco	</v>
      <v xml:space="preserve">http://creativecommons.org/licenses/by-sa/3.0/	</v>
    </spb>
    <spb s="15">
      <v>20</v>
      <v>20</v>
      <v>6</v>
      <v>20</v>
      <v>20</v>
      <v>20</v>
      <v>21</v>
      <v>20</v>
      <v>20</v>
      <v>20</v>
    </spb>
    <spb s="7">
      <v>3</v>
      <v>Name</v>
      <v>LearnMoreOnLink</v>
    </spb>
    <spb s="11">
      <v>square km</v>
      <v>2017</v>
      <v>2015</v>
    </spb>
    <spb s="5">
      <v xml:space="preserve">Wikipedia	</v>
      <v xml:space="preserve">CC BY-SA 3.0	</v>
      <v xml:space="preserve">https://en.wikipedia.org/wiki/Monterrey	</v>
      <v xml:space="preserve">https://creativecommons.org/licenses/by-sa/3.0	</v>
    </spb>
    <spb s="16">
      <v>25</v>
      <v>25</v>
      <v>25</v>
      <v>25</v>
      <v>25</v>
      <v>25</v>
      <v>25</v>
      <v>25</v>
      <v>25</v>
      <v>25</v>
    </spb>
    <spb s="7">
      <v>4</v>
      <v>Name</v>
      <v>LearnMoreOnLink</v>
    </spb>
    <spb s="5">
      <v xml:space="preserve">Wikipedia	</v>
      <v xml:space="preserve">CC BY-SA 3.0	</v>
      <v xml:space="preserve">https://en.wikipedia.org/wiki/Tijuana	</v>
      <v xml:space="preserve">https://creativecommons.org/licenses/by-sa/3.0	</v>
    </spb>
    <spb s="16">
      <v>28</v>
      <v>28</v>
      <v>28</v>
      <v>28</v>
      <v>28</v>
      <v>28</v>
      <v>28</v>
      <v>28</v>
      <v>28</v>
      <v>28</v>
    </spb>
    <spb s="7">
      <v>5</v>
      <v>Name</v>
      <v>LearnMoreOnLink</v>
    </spb>
    <spb s="14">
      <v>square km</v>
      <v>2019</v>
    </spb>
    <spb s="5">
      <v xml:space="preserve">Wikipedia	</v>
      <v xml:space="preserve">CC BY-SA 3.0	</v>
      <v xml:space="preserve">https://en.wikipedia.org/wiki/M%C3%A9rida,_Yucat%C3%A1n	</v>
      <v xml:space="preserve">https://creativecommons.org/licenses/by-sa/3.0	</v>
    </spb>
    <spb s="16">
      <v>32</v>
      <v>32</v>
      <v>32</v>
      <v>32</v>
      <v>32</v>
      <v>32</v>
      <v>32</v>
      <v>32</v>
      <v>32</v>
      <v>32</v>
    </spb>
    <spb s="14">
      <v>square km</v>
      <v>2015</v>
    </spb>
    <spb s="5">
      <v xml:space="preserve">Wikipedia	</v>
      <v xml:space="preserve">CC BY-SA 3.0	</v>
      <v xml:space="preserve">https://en.wikipedia.org/wiki/Quer%C3%A9taro	</v>
      <v xml:space="preserve">https://creativecommons.org/licenses/by-sa/3.0	</v>
    </spb>
    <spb s="5">
      <v xml:space="preserve">Wikipedia	</v>
      <v xml:space="preserve">CC-BY-SA	</v>
      <v xml:space="preserve">http://en.wikipedia.org/wiki/Querétaro	</v>
      <v xml:space="preserve">http://creativecommons.org/licenses/by-sa/3.0/	</v>
    </spb>
    <spb s="15">
      <v>35</v>
      <v>35</v>
      <v>6</v>
      <v>35</v>
      <v>35</v>
      <v>35</v>
      <v>36</v>
      <v>35</v>
      <v>35</v>
      <v>35</v>
    </spb>
    <spb s="5">
      <v xml:space="preserve">Wikipedia	</v>
      <v xml:space="preserve">CC BY-SA 3.0	</v>
      <v xml:space="preserve">https://en.wikipedia.org/wiki/State_of_Mexico	</v>
      <v xml:space="preserve">https://creativecommons.org/licenses/by-sa/3.0	</v>
    </spb>
    <spb s="5">
      <v xml:space="preserve">Wikipedia	</v>
      <v xml:space="preserve">CC-BY-SA	</v>
      <v xml:space="preserve">http://en.wikipedia.org/wiki/State_of_Mexico	</v>
      <v xml:space="preserve">http://creativecommons.org/licenses/by-sa/3.0/	</v>
    </spb>
    <spb s="15">
      <v>38</v>
      <v>38</v>
      <v>6</v>
      <v>38</v>
      <v>38</v>
      <v>38</v>
      <v>39</v>
      <v>38</v>
      <v>38</v>
      <v>38</v>
    </spb>
    <spb s="7">
      <v>6</v>
      <v>Name</v>
      <v>LearnMoreOnLink</v>
    </spb>
  </spbData>
</supportingPropertyBags>
</file>

<file path=xl/richData/rdsupportingpropertybagstructure.xml><?xml version="1.0" encoding="utf-8"?>
<spbStructures xmlns="http://schemas.microsoft.com/office/spreadsheetml/2017/richdata2" count="17">
  <s>
    <k n="^Order" t="spba"/>
    <k n="TitleProperty" t="s"/>
  </s>
  <s>
    <k n="ShowInCardView" t="b"/>
    <k n="ShowInDotNotation" t="b"/>
    <k n="ShowInAutoComplete" t="b"/>
  </s>
  <s>
    <k n="UniqueName" t="spb"/>
    <k n="`%ProviderInfo" t="spb"/>
  </s>
  <s>
    <k n="Low" t="i"/>
    <k n="High" t="i"/>
    <k n="Name" t="i"/>
    <k n="Open" t="i"/>
    <k n="Price" t="i"/>
    <k n="Change" t="i"/>
    <k n="Change (%)" t="i"/>
    <k n="52 week low" t="i"/>
    <k n="52 week high" t="i"/>
    <k n="Previous close" t="i"/>
    <k n="Last trade time" t="i"/>
    <k n="`%EntityServiceId" t="i"/>
  </s>
  <s>
    <k n="Last trade time" t="s"/>
  </s>
  <s>
    <k n="SourceText" t="s"/>
    <k n="LicenseText" t="s"/>
    <k n="SourceAddress" t="s"/>
    <k n="LicenseAddress" t="s"/>
  </s>
  <s>
    <k n="Area" t="spb"/>
    <k n="Name" t="spb"/>
    <k n="Households" t="spb"/>
    <k n="Population" t="spb"/>
    <k n="UniqueName" t="spb"/>
    <k n="Description" t="spb"/>
    <k n="Abbreviation" t="spb"/>
    <k n="Country/region" t="spb"/>
  </s>
  <s>
    <k n="^Order" t="spba"/>
    <k n="TitleProperty" t="s"/>
    <k n="SubTitleProperty" t="s"/>
  </s>
  <s>
    <k n="UniqueName" t="spb"/>
    <k n="VDPID/VSID" t="spb"/>
    <k n="LearnMoreOnLink" t="spb"/>
  </s>
  <s>
    <k n="Name" t="i"/>
    <k n="Image" t="i"/>
  </s>
  <s>
    <k n="link" t="s"/>
    <k n="logo" t="s"/>
    <k n="name" t="s"/>
  </s>
  <s>
    <k n="Area" t="s"/>
    <k n="Households" t="s"/>
    <k n="Population" t="s"/>
  </s>
  <s>
    <k n="_Self" t="i"/>
  </s>
  <s>
    <k n="Area" t="spb"/>
    <k n="Name" t="spb"/>
    <k n="Latitude" t="spb"/>
    <k n="Longitude" t="spb"/>
    <k n="Population" t="spb"/>
    <k n="UniqueName" t="spb"/>
    <k n="Description" t="spb"/>
    <k n="Country/region" t="spb"/>
    <k n="Admin Division 1 (State/province/other)" t="spb"/>
  </s>
  <s>
    <k n="Area" t="s"/>
    <k n="Population" t="s"/>
  </s>
  <s>
    <k n="Area" t="spb"/>
    <k n="Name" t="spb"/>
    <k n="Households" t="spb"/>
    <k n="Population" t="spb"/>
    <k n="UniqueName" t="spb"/>
    <k n="Description" t="spb"/>
    <k n="Abbreviation" t="spb"/>
    <k n="Largest city" t="spb"/>
    <k n="Country/region" t="spb"/>
    <k n="Capital/Major City" t="spb"/>
  </s>
  <s>
    <k n="Area" t="spb"/>
    <k n="Name" t="spb"/>
    <k n="Latitude" t="spb"/>
    <k n="Longitude" t="spb"/>
    <k n="Population" t="spb"/>
    <k n="UniqueName" t="spb"/>
    <k n="Description"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2" formatCode="0.00"/>
    </x:dxf>
    <x:dxf>
      <x:numFmt numFmtId="27" formatCode="d/m/yy\ h:mm"/>
    </x:dxf>
    <x:dxf>
      <x:numFmt numFmtId="14" formatCode="0.00%"/>
    </x:dxf>
  </dxfs>
  <richProperties>
    <rPr n="NumberFormat" t="s"/>
    <rPr n="IsTitleField" t="b"/>
    <rPr n="IsHeroField" t="b"/>
  </richProperties>
  <richStyles>
    <rSty dxfid="1">
      <rpv i="0">_-[$$-es-MX]* #,##0.00_-;-[$$-es-MX]* #,##0.00_-;_-[$$-es-MX]* "-"??_-;_-@_-</rpv>
    </rSty>
    <rSty>
      <rpv i="1">1</rpv>
    </rSty>
    <rSty dxfid="4"/>
    <rSty dxfid="3"/>
    <rSty dxfid="2">
      <rpv i="0">0.00</rpv>
    </rSty>
    <rSty>
      <rpv i="2">1</rpv>
    </rSty>
    <rSty dxfid="0">
      <rpv i="0">#,##0</rpv>
    </rSty>
    <rSty dxfid="1">
      <rpv i="0">0.0000</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9F92EF9-5EAF-D248-8DF5-4B58E8E677DF}">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lynnli@mexytech.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4.bin"/><Relationship Id="rId1" Type="http://schemas.openxmlformats.org/officeDocument/2006/relationships/hyperlink" Target="http://www.mobiliti.mx/"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hyperlink" Target="http://www.mobiliti.mx/"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6.bin"/><Relationship Id="rId1" Type="http://schemas.openxmlformats.org/officeDocument/2006/relationships/hyperlink" Target="http://www.mobilitioffice.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hyperlink" Target="http://www.mobilitioffice.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8.bin"/><Relationship Id="rId1" Type="http://schemas.openxmlformats.org/officeDocument/2006/relationships/hyperlink" Target="http://www.mobiliti.mx/"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3:BA168"/>
  <sheetViews>
    <sheetView view="pageBreakPreview" zoomScale="75" zoomScaleNormal="100" zoomScaleSheetLayoutView="40" workbookViewId="0">
      <selection activeCell="A65" sqref="A65:J65"/>
    </sheetView>
  </sheetViews>
  <sheetFormatPr baseColWidth="10" defaultColWidth="11.5" defaultRowHeight="11"/>
  <cols>
    <col min="1" max="1" width="40.5" style="54" customWidth="1"/>
    <col min="2" max="2" width="74.6640625" style="53" customWidth="1"/>
    <col min="3" max="3" width="76.6640625" style="54" customWidth="1"/>
    <col min="4" max="4" width="19.5" style="220" customWidth="1"/>
    <col min="5" max="5" width="10.6640625" style="52" customWidth="1"/>
    <col min="6" max="6" width="18.1640625" style="116" customWidth="1"/>
    <col min="7" max="7" width="15" style="225" customWidth="1"/>
    <col min="8" max="8" width="19" style="55" customWidth="1"/>
    <col min="9" max="9" width="18.6640625" style="56" customWidth="1"/>
    <col min="10" max="10" width="19.5" style="52" customWidth="1"/>
    <col min="11" max="11" width="16.5" style="52" customWidth="1"/>
    <col min="12" max="12" width="31.5" style="52" customWidth="1"/>
    <col min="13" max="13" width="15.1640625" style="52" customWidth="1"/>
    <col min="14" max="14" width="10.6640625" style="52"/>
    <col min="15" max="15" width="40.6640625" style="52" customWidth="1"/>
    <col min="16" max="18" width="40.6640625" style="90" customWidth="1"/>
    <col min="19" max="45" width="10.6640625" style="90"/>
    <col min="46" max="258" width="10.6640625" style="52"/>
    <col min="259" max="259" width="45.1640625" style="52" customWidth="1"/>
    <col min="260" max="260" width="10.33203125" style="52" customWidth="1"/>
    <col min="261" max="261" width="68.33203125" style="52" customWidth="1"/>
    <col min="262" max="262" width="13.5" style="52" customWidth="1"/>
    <col min="263" max="263" width="6.6640625" style="52" customWidth="1"/>
    <col min="264" max="264" width="5.6640625" style="52" customWidth="1"/>
    <col min="265" max="265" width="10.6640625" style="52" customWidth="1"/>
    <col min="266" max="266" width="12.33203125" style="52" customWidth="1"/>
    <col min="267" max="514" width="10.6640625" style="52"/>
    <col min="515" max="515" width="45.1640625" style="52" customWidth="1"/>
    <col min="516" max="516" width="10.33203125" style="52" customWidth="1"/>
    <col min="517" max="517" width="68.33203125" style="52" customWidth="1"/>
    <col min="518" max="518" width="13.5" style="52" customWidth="1"/>
    <col min="519" max="519" width="6.6640625" style="52" customWidth="1"/>
    <col min="520" max="520" width="5.6640625" style="52" customWidth="1"/>
    <col min="521" max="521" width="10.6640625" style="52" customWidth="1"/>
    <col min="522" max="522" width="12.33203125" style="52" customWidth="1"/>
    <col min="523" max="770" width="10.6640625" style="52"/>
    <col min="771" max="771" width="45.1640625" style="52" customWidth="1"/>
    <col min="772" max="772" width="10.33203125" style="52" customWidth="1"/>
    <col min="773" max="773" width="68.33203125" style="52" customWidth="1"/>
    <col min="774" max="774" width="13.5" style="52" customWidth="1"/>
    <col min="775" max="775" width="6.6640625" style="52" customWidth="1"/>
    <col min="776" max="776" width="5.6640625" style="52" customWidth="1"/>
    <col min="777" max="777" width="10.6640625" style="52" customWidth="1"/>
    <col min="778" max="778" width="12.33203125" style="52" customWidth="1"/>
    <col min="779" max="1026" width="10.6640625" style="52"/>
    <col min="1027" max="1027" width="45.1640625" style="52" customWidth="1"/>
    <col min="1028" max="1028" width="10.33203125" style="52" customWidth="1"/>
    <col min="1029" max="1029" width="68.33203125" style="52" customWidth="1"/>
    <col min="1030" max="1030" width="13.5" style="52" customWidth="1"/>
    <col min="1031" max="1031" width="6.6640625" style="52" customWidth="1"/>
    <col min="1032" max="1032" width="5.6640625" style="52" customWidth="1"/>
    <col min="1033" max="1033" width="10.6640625" style="52" customWidth="1"/>
    <col min="1034" max="1034" width="12.33203125" style="52" customWidth="1"/>
    <col min="1035" max="1282" width="10.6640625" style="52"/>
    <col min="1283" max="1283" width="45.1640625" style="52" customWidth="1"/>
    <col min="1284" max="1284" width="10.33203125" style="52" customWidth="1"/>
    <col min="1285" max="1285" width="68.33203125" style="52" customWidth="1"/>
    <col min="1286" max="1286" width="13.5" style="52" customWidth="1"/>
    <col min="1287" max="1287" width="6.6640625" style="52" customWidth="1"/>
    <col min="1288" max="1288" width="5.6640625" style="52" customWidth="1"/>
    <col min="1289" max="1289" width="10.6640625" style="52" customWidth="1"/>
    <col min="1290" max="1290" width="12.33203125" style="52" customWidth="1"/>
    <col min="1291" max="1538" width="10.6640625" style="52"/>
    <col min="1539" max="1539" width="45.1640625" style="52" customWidth="1"/>
    <col min="1540" max="1540" width="10.33203125" style="52" customWidth="1"/>
    <col min="1541" max="1541" width="68.33203125" style="52" customWidth="1"/>
    <col min="1542" max="1542" width="13.5" style="52" customWidth="1"/>
    <col min="1543" max="1543" width="6.6640625" style="52" customWidth="1"/>
    <col min="1544" max="1544" width="5.6640625" style="52" customWidth="1"/>
    <col min="1545" max="1545" width="10.6640625" style="52" customWidth="1"/>
    <col min="1546" max="1546" width="12.33203125" style="52" customWidth="1"/>
    <col min="1547" max="1794" width="10.6640625" style="52"/>
    <col min="1795" max="1795" width="45.1640625" style="52" customWidth="1"/>
    <col min="1796" max="1796" width="10.33203125" style="52" customWidth="1"/>
    <col min="1797" max="1797" width="68.33203125" style="52" customWidth="1"/>
    <col min="1798" max="1798" width="13.5" style="52" customWidth="1"/>
    <col min="1799" max="1799" width="6.6640625" style="52" customWidth="1"/>
    <col min="1800" max="1800" width="5.6640625" style="52" customWidth="1"/>
    <col min="1801" max="1801" width="10.6640625" style="52" customWidth="1"/>
    <col min="1802" max="1802" width="12.33203125" style="52" customWidth="1"/>
    <col min="1803" max="2050" width="10.6640625" style="52"/>
    <col min="2051" max="2051" width="45.1640625" style="52" customWidth="1"/>
    <col min="2052" max="2052" width="10.33203125" style="52" customWidth="1"/>
    <col min="2053" max="2053" width="68.33203125" style="52" customWidth="1"/>
    <col min="2054" max="2054" width="13.5" style="52" customWidth="1"/>
    <col min="2055" max="2055" width="6.6640625" style="52" customWidth="1"/>
    <col min="2056" max="2056" width="5.6640625" style="52" customWidth="1"/>
    <col min="2057" max="2057" width="10.6640625" style="52" customWidth="1"/>
    <col min="2058" max="2058" width="12.33203125" style="52" customWidth="1"/>
    <col min="2059" max="2306" width="10.6640625" style="52"/>
    <col min="2307" max="2307" width="45.1640625" style="52" customWidth="1"/>
    <col min="2308" max="2308" width="10.33203125" style="52" customWidth="1"/>
    <col min="2309" max="2309" width="68.33203125" style="52" customWidth="1"/>
    <col min="2310" max="2310" width="13.5" style="52" customWidth="1"/>
    <col min="2311" max="2311" width="6.6640625" style="52" customWidth="1"/>
    <col min="2312" max="2312" width="5.6640625" style="52" customWidth="1"/>
    <col min="2313" max="2313" width="10.6640625" style="52" customWidth="1"/>
    <col min="2314" max="2314" width="12.33203125" style="52" customWidth="1"/>
    <col min="2315" max="2562" width="10.6640625" style="52"/>
    <col min="2563" max="2563" width="45.1640625" style="52" customWidth="1"/>
    <col min="2564" max="2564" width="10.33203125" style="52" customWidth="1"/>
    <col min="2565" max="2565" width="68.33203125" style="52" customWidth="1"/>
    <col min="2566" max="2566" width="13.5" style="52" customWidth="1"/>
    <col min="2567" max="2567" width="6.6640625" style="52" customWidth="1"/>
    <col min="2568" max="2568" width="5.6640625" style="52" customWidth="1"/>
    <col min="2569" max="2569" width="10.6640625" style="52" customWidth="1"/>
    <col min="2570" max="2570" width="12.33203125" style="52" customWidth="1"/>
    <col min="2571" max="2818" width="10.6640625" style="52"/>
    <col min="2819" max="2819" width="45.1640625" style="52" customWidth="1"/>
    <col min="2820" max="2820" width="10.33203125" style="52" customWidth="1"/>
    <col min="2821" max="2821" width="68.33203125" style="52" customWidth="1"/>
    <col min="2822" max="2822" width="13.5" style="52" customWidth="1"/>
    <col min="2823" max="2823" width="6.6640625" style="52" customWidth="1"/>
    <col min="2824" max="2824" width="5.6640625" style="52" customWidth="1"/>
    <col min="2825" max="2825" width="10.6640625" style="52" customWidth="1"/>
    <col min="2826" max="2826" width="12.33203125" style="52" customWidth="1"/>
    <col min="2827" max="3074" width="10.6640625" style="52"/>
    <col min="3075" max="3075" width="45.1640625" style="52" customWidth="1"/>
    <col min="3076" max="3076" width="10.33203125" style="52" customWidth="1"/>
    <col min="3077" max="3077" width="68.33203125" style="52" customWidth="1"/>
    <col min="3078" max="3078" width="13.5" style="52" customWidth="1"/>
    <col min="3079" max="3079" width="6.6640625" style="52" customWidth="1"/>
    <col min="3080" max="3080" width="5.6640625" style="52" customWidth="1"/>
    <col min="3081" max="3081" width="10.6640625" style="52" customWidth="1"/>
    <col min="3082" max="3082" width="12.33203125" style="52" customWidth="1"/>
    <col min="3083" max="3330" width="10.6640625" style="52"/>
    <col min="3331" max="3331" width="45.1640625" style="52" customWidth="1"/>
    <col min="3332" max="3332" width="10.33203125" style="52" customWidth="1"/>
    <col min="3333" max="3333" width="68.33203125" style="52" customWidth="1"/>
    <col min="3334" max="3334" width="13.5" style="52" customWidth="1"/>
    <col min="3335" max="3335" width="6.6640625" style="52" customWidth="1"/>
    <col min="3336" max="3336" width="5.6640625" style="52" customWidth="1"/>
    <col min="3337" max="3337" width="10.6640625" style="52" customWidth="1"/>
    <col min="3338" max="3338" width="12.33203125" style="52" customWidth="1"/>
    <col min="3339" max="3586" width="10.6640625" style="52"/>
    <col min="3587" max="3587" width="45.1640625" style="52" customWidth="1"/>
    <col min="3588" max="3588" width="10.33203125" style="52" customWidth="1"/>
    <col min="3589" max="3589" width="68.33203125" style="52" customWidth="1"/>
    <col min="3590" max="3590" width="13.5" style="52" customWidth="1"/>
    <col min="3591" max="3591" width="6.6640625" style="52" customWidth="1"/>
    <col min="3592" max="3592" width="5.6640625" style="52" customWidth="1"/>
    <col min="3593" max="3593" width="10.6640625" style="52" customWidth="1"/>
    <col min="3594" max="3594" width="12.33203125" style="52" customWidth="1"/>
    <col min="3595" max="3842" width="10.6640625" style="52"/>
    <col min="3843" max="3843" width="45.1640625" style="52" customWidth="1"/>
    <col min="3844" max="3844" width="10.33203125" style="52" customWidth="1"/>
    <col min="3845" max="3845" width="68.33203125" style="52" customWidth="1"/>
    <col min="3846" max="3846" width="13.5" style="52" customWidth="1"/>
    <col min="3847" max="3847" width="6.6640625" style="52" customWidth="1"/>
    <col min="3848" max="3848" width="5.6640625" style="52" customWidth="1"/>
    <col min="3849" max="3849" width="10.6640625" style="52" customWidth="1"/>
    <col min="3850" max="3850" width="12.33203125" style="52" customWidth="1"/>
    <col min="3851" max="4098" width="10.6640625" style="52"/>
    <col min="4099" max="4099" width="45.1640625" style="52" customWidth="1"/>
    <col min="4100" max="4100" width="10.33203125" style="52" customWidth="1"/>
    <col min="4101" max="4101" width="68.33203125" style="52" customWidth="1"/>
    <col min="4102" max="4102" width="13.5" style="52" customWidth="1"/>
    <col min="4103" max="4103" width="6.6640625" style="52" customWidth="1"/>
    <col min="4104" max="4104" width="5.6640625" style="52" customWidth="1"/>
    <col min="4105" max="4105" width="10.6640625" style="52" customWidth="1"/>
    <col min="4106" max="4106" width="12.33203125" style="52" customWidth="1"/>
    <col min="4107" max="4354" width="10.6640625" style="52"/>
    <col min="4355" max="4355" width="45.1640625" style="52" customWidth="1"/>
    <col min="4356" max="4356" width="10.33203125" style="52" customWidth="1"/>
    <col min="4357" max="4357" width="68.33203125" style="52" customWidth="1"/>
    <col min="4358" max="4358" width="13.5" style="52" customWidth="1"/>
    <col min="4359" max="4359" width="6.6640625" style="52" customWidth="1"/>
    <col min="4360" max="4360" width="5.6640625" style="52" customWidth="1"/>
    <col min="4361" max="4361" width="10.6640625" style="52" customWidth="1"/>
    <col min="4362" max="4362" width="12.33203125" style="52" customWidth="1"/>
    <col min="4363" max="4610" width="10.6640625" style="52"/>
    <col min="4611" max="4611" width="45.1640625" style="52" customWidth="1"/>
    <col min="4612" max="4612" width="10.33203125" style="52" customWidth="1"/>
    <col min="4613" max="4613" width="68.33203125" style="52" customWidth="1"/>
    <col min="4614" max="4614" width="13.5" style="52" customWidth="1"/>
    <col min="4615" max="4615" width="6.6640625" style="52" customWidth="1"/>
    <col min="4616" max="4616" width="5.6640625" style="52" customWidth="1"/>
    <col min="4617" max="4617" width="10.6640625" style="52" customWidth="1"/>
    <col min="4618" max="4618" width="12.33203125" style="52" customWidth="1"/>
    <col min="4619" max="4866" width="10.6640625" style="52"/>
    <col min="4867" max="4867" width="45.1640625" style="52" customWidth="1"/>
    <col min="4868" max="4868" width="10.33203125" style="52" customWidth="1"/>
    <col min="4869" max="4869" width="68.33203125" style="52" customWidth="1"/>
    <col min="4870" max="4870" width="13.5" style="52" customWidth="1"/>
    <col min="4871" max="4871" width="6.6640625" style="52" customWidth="1"/>
    <col min="4872" max="4872" width="5.6640625" style="52" customWidth="1"/>
    <col min="4873" max="4873" width="10.6640625" style="52" customWidth="1"/>
    <col min="4874" max="4874" width="12.33203125" style="52" customWidth="1"/>
    <col min="4875" max="5122" width="10.6640625" style="52"/>
    <col min="5123" max="5123" width="45.1640625" style="52" customWidth="1"/>
    <col min="5124" max="5124" width="10.33203125" style="52" customWidth="1"/>
    <col min="5125" max="5125" width="68.33203125" style="52" customWidth="1"/>
    <col min="5126" max="5126" width="13.5" style="52" customWidth="1"/>
    <col min="5127" max="5127" width="6.6640625" style="52" customWidth="1"/>
    <col min="5128" max="5128" width="5.6640625" style="52" customWidth="1"/>
    <col min="5129" max="5129" width="10.6640625" style="52" customWidth="1"/>
    <col min="5130" max="5130" width="12.33203125" style="52" customWidth="1"/>
    <col min="5131" max="5378" width="10.6640625" style="52"/>
    <col min="5379" max="5379" width="45.1640625" style="52" customWidth="1"/>
    <col min="5380" max="5380" width="10.33203125" style="52" customWidth="1"/>
    <col min="5381" max="5381" width="68.33203125" style="52" customWidth="1"/>
    <col min="5382" max="5382" width="13.5" style="52" customWidth="1"/>
    <col min="5383" max="5383" width="6.6640625" style="52" customWidth="1"/>
    <col min="5384" max="5384" width="5.6640625" style="52" customWidth="1"/>
    <col min="5385" max="5385" width="10.6640625" style="52" customWidth="1"/>
    <col min="5386" max="5386" width="12.33203125" style="52" customWidth="1"/>
    <col min="5387" max="5634" width="10.6640625" style="52"/>
    <col min="5635" max="5635" width="45.1640625" style="52" customWidth="1"/>
    <col min="5636" max="5636" width="10.33203125" style="52" customWidth="1"/>
    <col min="5637" max="5637" width="68.33203125" style="52" customWidth="1"/>
    <col min="5638" max="5638" width="13.5" style="52" customWidth="1"/>
    <col min="5639" max="5639" width="6.6640625" style="52" customWidth="1"/>
    <col min="5640" max="5640" width="5.6640625" style="52" customWidth="1"/>
    <col min="5641" max="5641" width="10.6640625" style="52" customWidth="1"/>
    <col min="5642" max="5642" width="12.33203125" style="52" customWidth="1"/>
    <col min="5643" max="5890" width="10.6640625" style="52"/>
    <col min="5891" max="5891" width="45.1640625" style="52" customWidth="1"/>
    <col min="5892" max="5892" width="10.33203125" style="52" customWidth="1"/>
    <col min="5893" max="5893" width="68.33203125" style="52" customWidth="1"/>
    <col min="5894" max="5894" width="13.5" style="52" customWidth="1"/>
    <col min="5895" max="5895" width="6.6640625" style="52" customWidth="1"/>
    <col min="5896" max="5896" width="5.6640625" style="52" customWidth="1"/>
    <col min="5897" max="5897" width="10.6640625" style="52" customWidth="1"/>
    <col min="5898" max="5898" width="12.33203125" style="52" customWidth="1"/>
    <col min="5899" max="6146" width="10.6640625" style="52"/>
    <col min="6147" max="6147" width="45.1640625" style="52" customWidth="1"/>
    <col min="6148" max="6148" width="10.33203125" style="52" customWidth="1"/>
    <col min="6149" max="6149" width="68.33203125" style="52" customWidth="1"/>
    <col min="6150" max="6150" width="13.5" style="52" customWidth="1"/>
    <col min="6151" max="6151" width="6.6640625" style="52" customWidth="1"/>
    <col min="6152" max="6152" width="5.6640625" style="52" customWidth="1"/>
    <col min="6153" max="6153" width="10.6640625" style="52" customWidth="1"/>
    <col min="6154" max="6154" width="12.33203125" style="52" customWidth="1"/>
    <col min="6155" max="6402" width="10.6640625" style="52"/>
    <col min="6403" max="6403" width="45.1640625" style="52" customWidth="1"/>
    <col min="6404" max="6404" width="10.33203125" style="52" customWidth="1"/>
    <col min="6405" max="6405" width="68.33203125" style="52" customWidth="1"/>
    <col min="6406" max="6406" width="13.5" style="52" customWidth="1"/>
    <col min="6407" max="6407" width="6.6640625" style="52" customWidth="1"/>
    <col min="6408" max="6408" width="5.6640625" style="52" customWidth="1"/>
    <col min="6409" max="6409" width="10.6640625" style="52" customWidth="1"/>
    <col min="6410" max="6410" width="12.33203125" style="52" customWidth="1"/>
    <col min="6411" max="6658" width="10.6640625" style="52"/>
    <col min="6659" max="6659" width="45.1640625" style="52" customWidth="1"/>
    <col min="6660" max="6660" width="10.33203125" style="52" customWidth="1"/>
    <col min="6661" max="6661" width="68.33203125" style="52" customWidth="1"/>
    <col min="6662" max="6662" width="13.5" style="52" customWidth="1"/>
    <col min="6663" max="6663" width="6.6640625" style="52" customWidth="1"/>
    <col min="6664" max="6664" width="5.6640625" style="52" customWidth="1"/>
    <col min="6665" max="6665" width="10.6640625" style="52" customWidth="1"/>
    <col min="6666" max="6666" width="12.33203125" style="52" customWidth="1"/>
    <col min="6667" max="6914" width="10.6640625" style="52"/>
    <col min="6915" max="6915" width="45.1640625" style="52" customWidth="1"/>
    <col min="6916" max="6916" width="10.33203125" style="52" customWidth="1"/>
    <col min="6917" max="6917" width="68.33203125" style="52" customWidth="1"/>
    <col min="6918" max="6918" width="13.5" style="52" customWidth="1"/>
    <col min="6919" max="6919" width="6.6640625" style="52" customWidth="1"/>
    <col min="6920" max="6920" width="5.6640625" style="52" customWidth="1"/>
    <col min="6921" max="6921" width="10.6640625" style="52" customWidth="1"/>
    <col min="6922" max="6922" width="12.33203125" style="52" customWidth="1"/>
    <col min="6923" max="7170" width="10.6640625" style="52"/>
    <col min="7171" max="7171" width="45.1640625" style="52" customWidth="1"/>
    <col min="7172" max="7172" width="10.33203125" style="52" customWidth="1"/>
    <col min="7173" max="7173" width="68.33203125" style="52" customWidth="1"/>
    <col min="7174" max="7174" width="13.5" style="52" customWidth="1"/>
    <col min="7175" max="7175" width="6.6640625" style="52" customWidth="1"/>
    <col min="7176" max="7176" width="5.6640625" style="52" customWidth="1"/>
    <col min="7177" max="7177" width="10.6640625" style="52" customWidth="1"/>
    <col min="7178" max="7178" width="12.33203125" style="52" customWidth="1"/>
    <col min="7179" max="7426" width="10.6640625" style="52"/>
    <col min="7427" max="7427" width="45.1640625" style="52" customWidth="1"/>
    <col min="7428" max="7428" width="10.33203125" style="52" customWidth="1"/>
    <col min="7429" max="7429" width="68.33203125" style="52" customWidth="1"/>
    <col min="7430" max="7430" width="13.5" style="52" customWidth="1"/>
    <col min="7431" max="7431" width="6.6640625" style="52" customWidth="1"/>
    <col min="7432" max="7432" width="5.6640625" style="52" customWidth="1"/>
    <col min="7433" max="7433" width="10.6640625" style="52" customWidth="1"/>
    <col min="7434" max="7434" width="12.33203125" style="52" customWidth="1"/>
    <col min="7435" max="7682" width="10.6640625" style="52"/>
    <col min="7683" max="7683" width="45.1640625" style="52" customWidth="1"/>
    <col min="7684" max="7684" width="10.33203125" style="52" customWidth="1"/>
    <col min="7685" max="7685" width="68.33203125" style="52" customWidth="1"/>
    <col min="7686" max="7686" width="13.5" style="52" customWidth="1"/>
    <col min="7687" max="7687" width="6.6640625" style="52" customWidth="1"/>
    <col min="7688" max="7688" width="5.6640625" style="52" customWidth="1"/>
    <col min="7689" max="7689" width="10.6640625" style="52" customWidth="1"/>
    <col min="7690" max="7690" width="12.33203125" style="52" customWidth="1"/>
    <col min="7691" max="7938" width="10.6640625" style="52"/>
    <col min="7939" max="7939" width="45.1640625" style="52" customWidth="1"/>
    <col min="7940" max="7940" width="10.33203125" style="52" customWidth="1"/>
    <col min="7941" max="7941" width="68.33203125" style="52" customWidth="1"/>
    <col min="7942" max="7942" width="13.5" style="52" customWidth="1"/>
    <col min="7943" max="7943" width="6.6640625" style="52" customWidth="1"/>
    <col min="7944" max="7944" width="5.6640625" style="52" customWidth="1"/>
    <col min="7945" max="7945" width="10.6640625" style="52" customWidth="1"/>
    <col min="7946" max="7946" width="12.33203125" style="52" customWidth="1"/>
    <col min="7947" max="8194" width="10.6640625" style="52"/>
    <col min="8195" max="8195" width="45.1640625" style="52" customWidth="1"/>
    <col min="8196" max="8196" width="10.33203125" style="52" customWidth="1"/>
    <col min="8197" max="8197" width="68.33203125" style="52" customWidth="1"/>
    <col min="8198" max="8198" width="13.5" style="52" customWidth="1"/>
    <col min="8199" max="8199" width="6.6640625" style="52" customWidth="1"/>
    <col min="8200" max="8200" width="5.6640625" style="52" customWidth="1"/>
    <col min="8201" max="8201" width="10.6640625" style="52" customWidth="1"/>
    <col min="8202" max="8202" width="12.33203125" style="52" customWidth="1"/>
    <col min="8203" max="8450" width="10.6640625" style="52"/>
    <col min="8451" max="8451" width="45.1640625" style="52" customWidth="1"/>
    <col min="8452" max="8452" width="10.33203125" style="52" customWidth="1"/>
    <col min="8453" max="8453" width="68.33203125" style="52" customWidth="1"/>
    <col min="8454" max="8454" width="13.5" style="52" customWidth="1"/>
    <col min="8455" max="8455" width="6.6640625" style="52" customWidth="1"/>
    <col min="8456" max="8456" width="5.6640625" style="52" customWidth="1"/>
    <col min="8457" max="8457" width="10.6640625" style="52" customWidth="1"/>
    <col min="8458" max="8458" width="12.33203125" style="52" customWidth="1"/>
    <col min="8459" max="8706" width="10.6640625" style="52"/>
    <col min="8707" max="8707" width="45.1640625" style="52" customWidth="1"/>
    <col min="8708" max="8708" width="10.33203125" style="52" customWidth="1"/>
    <col min="8709" max="8709" width="68.33203125" style="52" customWidth="1"/>
    <col min="8710" max="8710" width="13.5" style="52" customWidth="1"/>
    <col min="8711" max="8711" width="6.6640625" style="52" customWidth="1"/>
    <col min="8712" max="8712" width="5.6640625" style="52" customWidth="1"/>
    <col min="8713" max="8713" width="10.6640625" style="52" customWidth="1"/>
    <col min="8714" max="8714" width="12.33203125" style="52" customWidth="1"/>
    <col min="8715" max="8962" width="10.6640625" style="52"/>
    <col min="8963" max="8963" width="45.1640625" style="52" customWidth="1"/>
    <col min="8964" max="8964" width="10.33203125" style="52" customWidth="1"/>
    <col min="8965" max="8965" width="68.33203125" style="52" customWidth="1"/>
    <col min="8966" max="8966" width="13.5" style="52" customWidth="1"/>
    <col min="8967" max="8967" width="6.6640625" style="52" customWidth="1"/>
    <col min="8968" max="8968" width="5.6640625" style="52" customWidth="1"/>
    <col min="8969" max="8969" width="10.6640625" style="52" customWidth="1"/>
    <col min="8970" max="8970" width="12.33203125" style="52" customWidth="1"/>
    <col min="8971" max="9218" width="10.6640625" style="52"/>
    <col min="9219" max="9219" width="45.1640625" style="52" customWidth="1"/>
    <col min="9220" max="9220" width="10.33203125" style="52" customWidth="1"/>
    <col min="9221" max="9221" width="68.33203125" style="52" customWidth="1"/>
    <col min="9222" max="9222" width="13.5" style="52" customWidth="1"/>
    <col min="9223" max="9223" width="6.6640625" style="52" customWidth="1"/>
    <col min="9224" max="9224" width="5.6640625" style="52" customWidth="1"/>
    <col min="9225" max="9225" width="10.6640625" style="52" customWidth="1"/>
    <col min="9226" max="9226" width="12.33203125" style="52" customWidth="1"/>
    <col min="9227" max="9474" width="10.6640625" style="52"/>
    <col min="9475" max="9475" width="45.1640625" style="52" customWidth="1"/>
    <col min="9476" max="9476" width="10.33203125" style="52" customWidth="1"/>
    <col min="9477" max="9477" width="68.33203125" style="52" customWidth="1"/>
    <col min="9478" max="9478" width="13.5" style="52" customWidth="1"/>
    <col min="9479" max="9479" width="6.6640625" style="52" customWidth="1"/>
    <col min="9480" max="9480" width="5.6640625" style="52" customWidth="1"/>
    <col min="9481" max="9481" width="10.6640625" style="52" customWidth="1"/>
    <col min="9482" max="9482" width="12.33203125" style="52" customWidth="1"/>
    <col min="9483" max="9730" width="10.6640625" style="52"/>
    <col min="9731" max="9731" width="45.1640625" style="52" customWidth="1"/>
    <col min="9732" max="9732" width="10.33203125" style="52" customWidth="1"/>
    <col min="9733" max="9733" width="68.33203125" style="52" customWidth="1"/>
    <col min="9734" max="9734" width="13.5" style="52" customWidth="1"/>
    <col min="9735" max="9735" width="6.6640625" style="52" customWidth="1"/>
    <col min="9736" max="9736" width="5.6640625" style="52" customWidth="1"/>
    <col min="9737" max="9737" width="10.6640625" style="52" customWidth="1"/>
    <col min="9738" max="9738" width="12.33203125" style="52" customWidth="1"/>
    <col min="9739" max="9986" width="10.6640625" style="52"/>
    <col min="9987" max="9987" width="45.1640625" style="52" customWidth="1"/>
    <col min="9988" max="9988" width="10.33203125" style="52" customWidth="1"/>
    <col min="9989" max="9989" width="68.33203125" style="52" customWidth="1"/>
    <col min="9990" max="9990" width="13.5" style="52" customWidth="1"/>
    <col min="9991" max="9991" width="6.6640625" style="52" customWidth="1"/>
    <col min="9992" max="9992" width="5.6640625" style="52" customWidth="1"/>
    <col min="9993" max="9993" width="10.6640625" style="52" customWidth="1"/>
    <col min="9994" max="9994" width="12.33203125" style="52" customWidth="1"/>
    <col min="9995" max="10242" width="10.6640625" style="52"/>
    <col min="10243" max="10243" width="45.1640625" style="52" customWidth="1"/>
    <col min="10244" max="10244" width="10.33203125" style="52" customWidth="1"/>
    <col min="10245" max="10245" width="68.33203125" style="52" customWidth="1"/>
    <col min="10246" max="10246" width="13.5" style="52" customWidth="1"/>
    <col min="10247" max="10247" width="6.6640625" style="52" customWidth="1"/>
    <col min="10248" max="10248" width="5.6640625" style="52" customWidth="1"/>
    <col min="10249" max="10249" width="10.6640625" style="52" customWidth="1"/>
    <col min="10250" max="10250" width="12.33203125" style="52" customWidth="1"/>
    <col min="10251" max="10498" width="10.6640625" style="52"/>
    <col min="10499" max="10499" width="45.1640625" style="52" customWidth="1"/>
    <col min="10500" max="10500" width="10.33203125" style="52" customWidth="1"/>
    <col min="10501" max="10501" width="68.33203125" style="52" customWidth="1"/>
    <col min="10502" max="10502" width="13.5" style="52" customWidth="1"/>
    <col min="10503" max="10503" width="6.6640625" style="52" customWidth="1"/>
    <col min="10504" max="10504" width="5.6640625" style="52" customWidth="1"/>
    <col min="10505" max="10505" width="10.6640625" style="52" customWidth="1"/>
    <col min="10506" max="10506" width="12.33203125" style="52" customWidth="1"/>
    <col min="10507" max="10754" width="10.6640625" style="52"/>
    <col min="10755" max="10755" width="45.1640625" style="52" customWidth="1"/>
    <col min="10756" max="10756" width="10.33203125" style="52" customWidth="1"/>
    <col min="10757" max="10757" width="68.33203125" style="52" customWidth="1"/>
    <col min="10758" max="10758" width="13.5" style="52" customWidth="1"/>
    <col min="10759" max="10759" width="6.6640625" style="52" customWidth="1"/>
    <col min="10760" max="10760" width="5.6640625" style="52" customWidth="1"/>
    <col min="10761" max="10761" width="10.6640625" style="52" customWidth="1"/>
    <col min="10762" max="10762" width="12.33203125" style="52" customWidth="1"/>
    <col min="10763" max="11010" width="10.6640625" style="52"/>
    <col min="11011" max="11011" width="45.1640625" style="52" customWidth="1"/>
    <col min="11012" max="11012" width="10.33203125" style="52" customWidth="1"/>
    <col min="11013" max="11013" width="68.33203125" style="52" customWidth="1"/>
    <col min="11014" max="11014" width="13.5" style="52" customWidth="1"/>
    <col min="11015" max="11015" width="6.6640625" style="52" customWidth="1"/>
    <col min="11016" max="11016" width="5.6640625" style="52" customWidth="1"/>
    <col min="11017" max="11017" width="10.6640625" style="52" customWidth="1"/>
    <col min="11018" max="11018" width="12.33203125" style="52" customWidth="1"/>
    <col min="11019" max="11266" width="10.6640625" style="52"/>
    <col min="11267" max="11267" width="45.1640625" style="52" customWidth="1"/>
    <col min="11268" max="11268" width="10.33203125" style="52" customWidth="1"/>
    <col min="11269" max="11269" width="68.33203125" style="52" customWidth="1"/>
    <col min="11270" max="11270" width="13.5" style="52" customWidth="1"/>
    <col min="11271" max="11271" width="6.6640625" style="52" customWidth="1"/>
    <col min="11272" max="11272" width="5.6640625" style="52" customWidth="1"/>
    <col min="11273" max="11273" width="10.6640625" style="52" customWidth="1"/>
    <col min="11274" max="11274" width="12.33203125" style="52" customWidth="1"/>
    <col min="11275" max="11522" width="10.6640625" style="52"/>
    <col min="11523" max="11523" width="45.1640625" style="52" customWidth="1"/>
    <col min="11524" max="11524" width="10.33203125" style="52" customWidth="1"/>
    <col min="11525" max="11525" width="68.33203125" style="52" customWidth="1"/>
    <col min="11526" max="11526" width="13.5" style="52" customWidth="1"/>
    <col min="11527" max="11527" width="6.6640625" style="52" customWidth="1"/>
    <col min="11528" max="11528" width="5.6640625" style="52" customWidth="1"/>
    <col min="11529" max="11529" width="10.6640625" style="52" customWidth="1"/>
    <col min="11530" max="11530" width="12.33203125" style="52" customWidth="1"/>
    <col min="11531" max="11778" width="10.6640625" style="52"/>
    <col min="11779" max="11779" width="45.1640625" style="52" customWidth="1"/>
    <col min="11780" max="11780" width="10.33203125" style="52" customWidth="1"/>
    <col min="11781" max="11781" width="68.33203125" style="52" customWidth="1"/>
    <col min="11782" max="11782" width="13.5" style="52" customWidth="1"/>
    <col min="11783" max="11783" width="6.6640625" style="52" customWidth="1"/>
    <col min="11784" max="11784" width="5.6640625" style="52" customWidth="1"/>
    <col min="11785" max="11785" width="10.6640625" style="52" customWidth="1"/>
    <col min="11786" max="11786" width="12.33203125" style="52" customWidth="1"/>
    <col min="11787" max="12034" width="10.6640625" style="52"/>
    <col min="12035" max="12035" width="45.1640625" style="52" customWidth="1"/>
    <col min="12036" max="12036" width="10.33203125" style="52" customWidth="1"/>
    <col min="12037" max="12037" width="68.33203125" style="52" customWidth="1"/>
    <col min="12038" max="12038" width="13.5" style="52" customWidth="1"/>
    <col min="12039" max="12039" width="6.6640625" style="52" customWidth="1"/>
    <col min="12040" max="12040" width="5.6640625" style="52" customWidth="1"/>
    <col min="12041" max="12041" width="10.6640625" style="52" customWidth="1"/>
    <col min="12042" max="12042" width="12.33203125" style="52" customWidth="1"/>
    <col min="12043" max="12290" width="10.6640625" style="52"/>
    <col min="12291" max="12291" width="45.1640625" style="52" customWidth="1"/>
    <col min="12292" max="12292" width="10.33203125" style="52" customWidth="1"/>
    <col min="12293" max="12293" width="68.33203125" style="52" customWidth="1"/>
    <col min="12294" max="12294" width="13.5" style="52" customWidth="1"/>
    <col min="12295" max="12295" width="6.6640625" style="52" customWidth="1"/>
    <col min="12296" max="12296" width="5.6640625" style="52" customWidth="1"/>
    <col min="12297" max="12297" width="10.6640625" style="52" customWidth="1"/>
    <col min="12298" max="12298" width="12.33203125" style="52" customWidth="1"/>
    <col min="12299" max="12546" width="10.6640625" style="52"/>
    <col min="12547" max="12547" width="45.1640625" style="52" customWidth="1"/>
    <col min="12548" max="12548" width="10.33203125" style="52" customWidth="1"/>
    <col min="12549" max="12549" width="68.33203125" style="52" customWidth="1"/>
    <col min="12550" max="12550" width="13.5" style="52" customWidth="1"/>
    <col min="12551" max="12551" width="6.6640625" style="52" customWidth="1"/>
    <col min="12552" max="12552" width="5.6640625" style="52" customWidth="1"/>
    <col min="12553" max="12553" width="10.6640625" style="52" customWidth="1"/>
    <col min="12554" max="12554" width="12.33203125" style="52" customWidth="1"/>
    <col min="12555" max="12802" width="10.6640625" style="52"/>
    <col min="12803" max="12803" width="45.1640625" style="52" customWidth="1"/>
    <col min="12804" max="12804" width="10.33203125" style="52" customWidth="1"/>
    <col min="12805" max="12805" width="68.33203125" style="52" customWidth="1"/>
    <col min="12806" max="12806" width="13.5" style="52" customWidth="1"/>
    <col min="12807" max="12807" width="6.6640625" style="52" customWidth="1"/>
    <col min="12808" max="12808" width="5.6640625" style="52" customWidth="1"/>
    <col min="12809" max="12809" width="10.6640625" style="52" customWidth="1"/>
    <col min="12810" max="12810" width="12.33203125" style="52" customWidth="1"/>
    <col min="12811" max="13058" width="10.6640625" style="52"/>
    <col min="13059" max="13059" width="45.1640625" style="52" customWidth="1"/>
    <col min="13060" max="13060" width="10.33203125" style="52" customWidth="1"/>
    <col min="13061" max="13061" width="68.33203125" style="52" customWidth="1"/>
    <col min="13062" max="13062" width="13.5" style="52" customWidth="1"/>
    <col min="13063" max="13063" width="6.6640625" style="52" customWidth="1"/>
    <col min="13064" max="13064" width="5.6640625" style="52" customWidth="1"/>
    <col min="13065" max="13065" width="10.6640625" style="52" customWidth="1"/>
    <col min="13066" max="13066" width="12.33203125" style="52" customWidth="1"/>
    <col min="13067" max="13314" width="10.6640625" style="52"/>
    <col min="13315" max="13315" width="45.1640625" style="52" customWidth="1"/>
    <col min="13316" max="13316" width="10.33203125" style="52" customWidth="1"/>
    <col min="13317" max="13317" width="68.33203125" style="52" customWidth="1"/>
    <col min="13318" max="13318" width="13.5" style="52" customWidth="1"/>
    <col min="13319" max="13319" width="6.6640625" style="52" customWidth="1"/>
    <col min="13320" max="13320" width="5.6640625" style="52" customWidth="1"/>
    <col min="13321" max="13321" width="10.6640625" style="52" customWidth="1"/>
    <col min="13322" max="13322" width="12.33203125" style="52" customWidth="1"/>
    <col min="13323" max="13570" width="10.6640625" style="52"/>
    <col min="13571" max="13571" width="45.1640625" style="52" customWidth="1"/>
    <col min="13572" max="13572" width="10.33203125" style="52" customWidth="1"/>
    <col min="13573" max="13573" width="68.33203125" style="52" customWidth="1"/>
    <col min="13574" max="13574" width="13.5" style="52" customWidth="1"/>
    <col min="13575" max="13575" width="6.6640625" style="52" customWidth="1"/>
    <col min="13576" max="13576" width="5.6640625" style="52" customWidth="1"/>
    <col min="13577" max="13577" width="10.6640625" style="52" customWidth="1"/>
    <col min="13578" max="13578" width="12.33203125" style="52" customWidth="1"/>
    <col min="13579" max="13826" width="10.6640625" style="52"/>
    <col min="13827" max="13827" width="45.1640625" style="52" customWidth="1"/>
    <col min="13828" max="13828" width="10.33203125" style="52" customWidth="1"/>
    <col min="13829" max="13829" width="68.33203125" style="52" customWidth="1"/>
    <col min="13830" max="13830" width="13.5" style="52" customWidth="1"/>
    <col min="13831" max="13831" width="6.6640625" style="52" customWidth="1"/>
    <col min="13832" max="13832" width="5.6640625" style="52" customWidth="1"/>
    <col min="13833" max="13833" width="10.6640625" style="52" customWidth="1"/>
    <col min="13834" max="13834" width="12.33203125" style="52" customWidth="1"/>
    <col min="13835" max="14082" width="10.6640625" style="52"/>
    <col min="14083" max="14083" width="45.1640625" style="52" customWidth="1"/>
    <col min="14084" max="14084" width="10.33203125" style="52" customWidth="1"/>
    <col min="14085" max="14085" width="68.33203125" style="52" customWidth="1"/>
    <col min="14086" max="14086" width="13.5" style="52" customWidth="1"/>
    <col min="14087" max="14087" width="6.6640625" style="52" customWidth="1"/>
    <col min="14088" max="14088" width="5.6640625" style="52" customWidth="1"/>
    <col min="14089" max="14089" width="10.6640625" style="52" customWidth="1"/>
    <col min="14090" max="14090" width="12.33203125" style="52" customWidth="1"/>
    <col min="14091" max="14338" width="10.6640625" style="52"/>
    <col min="14339" max="14339" width="45.1640625" style="52" customWidth="1"/>
    <col min="14340" max="14340" width="10.33203125" style="52" customWidth="1"/>
    <col min="14341" max="14341" width="68.33203125" style="52" customWidth="1"/>
    <col min="14342" max="14342" width="13.5" style="52" customWidth="1"/>
    <col min="14343" max="14343" width="6.6640625" style="52" customWidth="1"/>
    <col min="14344" max="14344" width="5.6640625" style="52" customWidth="1"/>
    <col min="14345" max="14345" width="10.6640625" style="52" customWidth="1"/>
    <col min="14346" max="14346" width="12.33203125" style="52" customWidth="1"/>
    <col min="14347" max="14594" width="10.6640625" style="52"/>
    <col min="14595" max="14595" width="45.1640625" style="52" customWidth="1"/>
    <col min="14596" max="14596" width="10.33203125" style="52" customWidth="1"/>
    <col min="14597" max="14597" width="68.33203125" style="52" customWidth="1"/>
    <col min="14598" max="14598" width="13.5" style="52" customWidth="1"/>
    <col min="14599" max="14599" width="6.6640625" style="52" customWidth="1"/>
    <col min="14600" max="14600" width="5.6640625" style="52" customWidth="1"/>
    <col min="14601" max="14601" width="10.6640625" style="52" customWidth="1"/>
    <col min="14602" max="14602" width="12.33203125" style="52" customWidth="1"/>
    <col min="14603" max="14850" width="10.6640625" style="52"/>
    <col min="14851" max="14851" width="45.1640625" style="52" customWidth="1"/>
    <col min="14852" max="14852" width="10.33203125" style="52" customWidth="1"/>
    <col min="14853" max="14853" width="68.33203125" style="52" customWidth="1"/>
    <col min="14854" max="14854" width="13.5" style="52" customWidth="1"/>
    <col min="14855" max="14855" width="6.6640625" style="52" customWidth="1"/>
    <col min="14856" max="14856" width="5.6640625" style="52" customWidth="1"/>
    <col min="14857" max="14857" width="10.6640625" style="52" customWidth="1"/>
    <col min="14858" max="14858" width="12.33203125" style="52" customWidth="1"/>
    <col min="14859" max="15106" width="10.6640625" style="52"/>
    <col min="15107" max="15107" width="45.1640625" style="52" customWidth="1"/>
    <col min="15108" max="15108" width="10.33203125" style="52" customWidth="1"/>
    <col min="15109" max="15109" width="68.33203125" style="52" customWidth="1"/>
    <col min="15110" max="15110" width="13.5" style="52" customWidth="1"/>
    <col min="15111" max="15111" width="6.6640625" style="52" customWidth="1"/>
    <col min="15112" max="15112" width="5.6640625" style="52" customWidth="1"/>
    <col min="15113" max="15113" width="10.6640625" style="52" customWidth="1"/>
    <col min="15114" max="15114" width="12.33203125" style="52" customWidth="1"/>
    <col min="15115" max="15362" width="10.6640625" style="52"/>
    <col min="15363" max="15363" width="45.1640625" style="52" customWidth="1"/>
    <col min="15364" max="15364" width="10.33203125" style="52" customWidth="1"/>
    <col min="15365" max="15365" width="68.33203125" style="52" customWidth="1"/>
    <col min="15366" max="15366" width="13.5" style="52" customWidth="1"/>
    <col min="15367" max="15367" width="6.6640625" style="52" customWidth="1"/>
    <col min="15368" max="15368" width="5.6640625" style="52" customWidth="1"/>
    <col min="15369" max="15369" width="10.6640625" style="52" customWidth="1"/>
    <col min="15370" max="15370" width="12.33203125" style="52" customWidth="1"/>
    <col min="15371" max="15618" width="10.6640625" style="52"/>
    <col min="15619" max="15619" width="45.1640625" style="52" customWidth="1"/>
    <col min="15620" max="15620" width="10.33203125" style="52" customWidth="1"/>
    <col min="15621" max="15621" width="68.33203125" style="52" customWidth="1"/>
    <col min="15622" max="15622" width="13.5" style="52" customWidth="1"/>
    <col min="15623" max="15623" width="6.6640625" style="52" customWidth="1"/>
    <col min="15624" max="15624" width="5.6640625" style="52" customWidth="1"/>
    <col min="15625" max="15625" width="10.6640625" style="52" customWidth="1"/>
    <col min="15626" max="15626" width="12.33203125" style="52" customWidth="1"/>
    <col min="15627" max="15874" width="10.6640625" style="52"/>
    <col min="15875" max="15875" width="45.1640625" style="52" customWidth="1"/>
    <col min="15876" max="15876" width="10.33203125" style="52" customWidth="1"/>
    <col min="15877" max="15877" width="68.33203125" style="52" customWidth="1"/>
    <col min="15878" max="15878" width="13.5" style="52" customWidth="1"/>
    <col min="15879" max="15879" width="6.6640625" style="52" customWidth="1"/>
    <col min="15880" max="15880" width="5.6640625" style="52" customWidth="1"/>
    <col min="15881" max="15881" width="10.6640625" style="52" customWidth="1"/>
    <col min="15882" max="15882" width="12.33203125" style="52" customWidth="1"/>
    <col min="15883" max="16130" width="10.6640625" style="52"/>
    <col min="16131" max="16131" width="45.1640625" style="52" customWidth="1"/>
    <col min="16132" max="16132" width="10.33203125" style="52" customWidth="1"/>
    <col min="16133" max="16133" width="68.33203125" style="52" customWidth="1"/>
    <col min="16134" max="16134" width="13.5" style="52" customWidth="1"/>
    <col min="16135" max="16135" width="6.6640625" style="52" customWidth="1"/>
    <col min="16136" max="16136" width="5.6640625" style="52" customWidth="1"/>
    <col min="16137" max="16137" width="10.6640625" style="52" customWidth="1"/>
    <col min="16138" max="16138" width="12.33203125" style="52" customWidth="1"/>
    <col min="16139" max="16384" width="10.6640625" style="52"/>
  </cols>
  <sheetData>
    <row r="3" spans="1:45" ht="36">
      <c r="A3" s="128" t="s">
        <v>0</v>
      </c>
      <c r="B3" s="131" t="s">
        <v>1</v>
      </c>
      <c r="C3" s="129"/>
    </row>
    <row r="4" spans="1:45" ht="31.5" customHeight="1">
      <c r="A4" s="1338">
        <f ca="1">TODAY()</f>
        <v>46163</v>
      </c>
      <c r="B4" s="1338"/>
      <c r="C4" s="129"/>
    </row>
    <row r="5" spans="1:45">
      <c r="A5" s="129"/>
      <c r="B5" s="130"/>
      <c r="C5" s="129"/>
    </row>
    <row r="6" spans="1:45">
      <c r="A6" s="129"/>
      <c r="B6" s="130"/>
      <c r="C6" s="129"/>
    </row>
    <row r="7" spans="1:45" ht="36.75" customHeight="1">
      <c r="A7" s="128" t="s">
        <v>2</v>
      </c>
      <c r="B7" s="1335"/>
      <c r="C7" s="1335"/>
    </row>
    <row r="8" spans="1:45" s="75" customFormat="1" ht="24.75" customHeight="1">
      <c r="A8" s="241" t="s">
        <v>3</v>
      </c>
      <c r="B8" s="1336"/>
      <c r="C8" s="1336"/>
      <c r="D8" s="221"/>
      <c r="F8" s="117"/>
      <c r="G8" s="226"/>
      <c r="H8" s="76"/>
      <c r="I8" s="77"/>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row>
    <row r="9" spans="1:45" s="75" customFormat="1" ht="24.75" customHeight="1">
      <c r="A9" s="242" t="s">
        <v>4</v>
      </c>
      <c r="B9" s="1337"/>
      <c r="C9" s="1336"/>
      <c r="D9" s="221"/>
      <c r="F9" s="117"/>
      <c r="G9" s="226"/>
      <c r="H9" s="76"/>
      <c r="I9" s="77"/>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row>
    <row r="10" spans="1:45" s="75" customFormat="1" ht="24.75" customHeight="1">
      <c r="A10" s="242" t="s">
        <v>5</v>
      </c>
      <c r="B10" s="1339"/>
      <c r="C10" s="1339"/>
      <c r="D10" s="222"/>
      <c r="E10" s="79"/>
      <c r="F10" s="118"/>
      <c r="G10" s="227"/>
      <c r="H10" s="80"/>
      <c r="I10" s="81"/>
      <c r="J10" s="94"/>
      <c r="L10" s="82"/>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row>
    <row r="11" spans="1:45" s="75" customFormat="1" ht="24.75" customHeight="1">
      <c r="A11" s="242" t="s">
        <v>6</v>
      </c>
      <c r="B11" s="1336"/>
      <c r="C11" s="1336"/>
      <c r="D11" s="222"/>
      <c r="E11" s="79"/>
      <c r="F11" s="118"/>
      <c r="G11" s="227"/>
      <c r="H11" s="80"/>
      <c r="I11" s="81"/>
      <c r="J11" s="95"/>
      <c r="L11" s="82"/>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row>
    <row r="12" spans="1:45" s="75" customFormat="1" ht="24.75" customHeight="1">
      <c r="A12" s="242" t="s">
        <v>7</v>
      </c>
      <c r="B12" s="1389"/>
      <c r="C12" s="1389"/>
      <c r="D12" s="222"/>
      <c r="E12" s="79"/>
      <c r="F12" s="118"/>
      <c r="G12" s="227"/>
      <c r="H12" s="80"/>
      <c r="I12" s="81"/>
      <c r="J12" s="95"/>
      <c r="K12" s="88"/>
      <c r="L12" s="89"/>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row>
    <row r="13" spans="1:45" s="75" customFormat="1" ht="20.25" customHeight="1">
      <c r="A13" s="127"/>
      <c r="B13" s="78"/>
      <c r="C13" s="83"/>
      <c r="D13" s="222"/>
      <c r="E13" s="79"/>
      <c r="F13" s="118"/>
      <c r="G13" s="227"/>
      <c r="H13" s="80"/>
      <c r="I13" s="81"/>
      <c r="J13" s="95"/>
      <c r="K13" s="88"/>
      <c r="L13" s="89"/>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row>
    <row r="14" spans="1:45" ht="26.25" customHeight="1" thickBot="1">
      <c r="C14" s="72"/>
      <c r="D14" s="223"/>
      <c r="E14" s="73"/>
      <c r="F14" s="119"/>
      <c r="G14" s="228"/>
      <c r="H14" s="86"/>
      <c r="I14" s="107"/>
      <c r="J14" s="108"/>
      <c r="K14" s="90"/>
      <c r="L14" s="91"/>
      <c r="M14" s="90"/>
      <c r="N14" s="90"/>
      <c r="O14" s="90"/>
    </row>
    <row r="15" spans="1:45" s="87" customFormat="1" ht="29.25" customHeight="1" thickTop="1">
      <c r="A15" s="243" t="s">
        <v>8</v>
      </c>
      <c r="B15" s="244" t="s">
        <v>9</v>
      </c>
      <c r="C15" s="245" t="s">
        <v>10</v>
      </c>
      <c r="D15" s="246" t="s">
        <v>11</v>
      </c>
      <c r="E15" s="247" t="s">
        <v>12</v>
      </c>
      <c r="F15" s="248" t="s">
        <v>13</v>
      </c>
      <c r="G15" s="249" t="s">
        <v>14</v>
      </c>
      <c r="H15" s="250" t="s">
        <v>15</v>
      </c>
      <c r="I15" s="250" t="s">
        <v>16</v>
      </c>
      <c r="J15" s="251" t="s">
        <v>17</v>
      </c>
      <c r="K15" s="92"/>
      <c r="L15" s="93"/>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row>
    <row r="16" spans="1:45" s="112" customFormat="1" ht="22.5" customHeight="1">
      <c r="A16" s="1378"/>
      <c r="B16" s="1379"/>
      <c r="C16" s="1379"/>
      <c r="D16" s="1379"/>
      <c r="E16" s="1379"/>
      <c r="F16" s="1379"/>
      <c r="G16" s="1379"/>
      <c r="H16" s="1379"/>
      <c r="I16" s="1379"/>
      <c r="J16" s="1380"/>
      <c r="K16" s="111"/>
      <c r="L16" s="91"/>
      <c r="M16" s="111"/>
      <c r="N16" s="111"/>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row>
    <row r="17" spans="1:53" s="114" customFormat="1" ht="408" customHeight="1" thickBot="1">
      <c r="A17" s="1276"/>
      <c r="B17" s="252"/>
      <c r="C17" s="253"/>
      <c r="D17" s="254"/>
      <c r="E17" s="255">
        <v>0</v>
      </c>
      <c r="F17" s="256"/>
      <c r="G17" s="829">
        <v>0</v>
      </c>
      <c r="H17" s="1132">
        <f t="shared" ref="H17:H20" si="0">F17*G17</f>
        <v>0</v>
      </c>
      <c r="I17" s="830">
        <f>F17-H17</f>
        <v>0</v>
      </c>
      <c r="J17" s="831">
        <f>E17*I17</f>
        <v>0</v>
      </c>
      <c r="K17" s="113"/>
      <c r="L17" s="89">
        <f>1400/5</f>
        <v>280</v>
      </c>
      <c r="M17" s="113"/>
      <c r="N17" s="113"/>
      <c r="O17" s="832">
        <v>483441.6</v>
      </c>
      <c r="P17" s="833">
        <f>O17*3%</f>
        <v>14503.248</v>
      </c>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c r="AO17" s="113"/>
      <c r="AP17" s="113"/>
      <c r="AQ17" s="113"/>
      <c r="AR17" s="113"/>
      <c r="AS17" s="113"/>
      <c r="AT17" s="113"/>
      <c r="AU17" s="113"/>
      <c r="AV17" s="113"/>
      <c r="AW17" s="113"/>
      <c r="AX17" s="113"/>
      <c r="AY17" s="113"/>
      <c r="AZ17" s="113"/>
      <c r="BA17" s="113"/>
    </row>
    <row r="18" spans="1:53" s="258" customFormat="1" ht="307" customHeight="1" thickTop="1">
      <c r="A18" s="1276"/>
      <c r="B18" s="259"/>
      <c r="C18" s="253"/>
      <c r="D18" s="254"/>
      <c r="E18" s="255"/>
      <c r="F18" s="256"/>
      <c r="G18" s="829">
        <v>0</v>
      </c>
      <c r="H18" s="1131">
        <f t="shared" si="0"/>
        <v>0</v>
      </c>
      <c r="I18" s="830">
        <f t="shared" ref="I18:I20" si="1">F18-H18</f>
        <v>0</v>
      </c>
      <c r="J18" s="831">
        <f t="shared" ref="J18:J20" si="2">E18*I18</f>
        <v>0</v>
      </c>
      <c r="K18" s="113"/>
      <c r="L18" s="89"/>
      <c r="M18" s="113"/>
      <c r="N18" s="113"/>
      <c r="O18" s="113"/>
      <c r="P18" s="834">
        <v>19774</v>
      </c>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row>
    <row r="19" spans="1:53" s="258" customFormat="1" ht="272.25" customHeight="1">
      <c r="A19" s="1276"/>
      <c r="B19" s="252"/>
      <c r="C19" s="253"/>
      <c r="D19" s="254"/>
      <c r="E19" s="255"/>
      <c r="F19" s="256"/>
      <c r="G19" s="829">
        <v>0</v>
      </c>
      <c r="H19" s="1131">
        <f t="shared" si="0"/>
        <v>0</v>
      </c>
      <c r="I19" s="830">
        <f t="shared" si="1"/>
        <v>0</v>
      </c>
      <c r="J19" s="831">
        <f t="shared" si="2"/>
        <v>0</v>
      </c>
      <c r="K19" s="113"/>
      <c r="L19" s="89"/>
      <c r="M19" s="113"/>
      <c r="N19" s="113"/>
      <c r="O19" s="113"/>
      <c r="P19" s="834">
        <f>SUM(P17:P18)</f>
        <v>34277.248</v>
      </c>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c r="AO19" s="113"/>
      <c r="AP19" s="113"/>
      <c r="AQ19" s="113"/>
      <c r="AR19" s="113"/>
      <c r="AS19" s="113"/>
      <c r="AT19" s="113"/>
      <c r="AU19" s="113"/>
      <c r="AV19" s="113"/>
      <c r="AW19" s="113"/>
      <c r="AX19" s="113"/>
      <c r="AY19" s="113"/>
      <c r="AZ19" s="113"/>
      <c r="BA19" s="113"/>
    </row>
    <row r="20" spans="1:53" s="258" customFormat="1" ht="307" customHeight="1">
      <c r="A20" s="1276"/>
      <c r="B20" s="252"/>
      <c r="C20" s="253"/>
      <c r="D20" s="254"/>
      <c r="E20" s="255"/>
      <c r="F20" s="256"/>
      <c r="G20" s="829">
        <v>0</v>
      </c>
      <c r="H20" s="1131">
        <f t="shared" si="0"/>
        <v>0</v>
      </c>
      <c r="I20" s="830">
        <f t="shared" si="1"/>
        <v>0</v>
      </c>
      <c r="J20" s="831">
        <f t="shared" si="2"/>
        <v>0</v>
      </c>
      <c r="K20" s="113"/>
      <c r="L20" s="89"/>
      <c r="M20" s="113"/>
      <c r="N20" s="113"/>
      <c r="O20" s="113"/>
      <c r="P20" s="834"/>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row>
    <row r="21" spans="1:53" ht="26.25" customHeight="1">
      <c r="C21" s="72"/>
      <c r="D21" s="1381" t="s">
        <v>18</v>
      </c>
      <c r="E21" s="1382"/>
      <c r="F21" s="1382"/>
      <c r="G21" s="1382"/>
      <c r="H21" s="1383" cm="1">
        <f t="array" ref="H21">SUM(IFERROR(J17:J20,0))</f>
        <v>0</v>
      </c>
      <c r="I21" s="1383"/>
      <c r="J21" s="1384"/>
      <c r="K21" s="90"/>
      <c r="L21" s="91"/>
      <c r="M21" s="90"/>
      <c r="N21" s="90"/>
      <c r="O21" s="90"/>
    </row>
    <row r="22" spans="1:53" ht="26.25" customHeight="1">
      <c r="C22" s="72"/>
      <c r="D22" s="1385" t="s">
        <v>19</v>
      </c>
      <c r="E22" s="1386"/>
      <c r="F22" s="1386"/>
      <c r="G22" s="1386"/>
      <c r="H22" s="1387">
        <f>H21*10%</f>
        <v>0</v>
      </c>
      <c r="I22" s="1387"/>
      <c r="J22" s="1388"/>
      <c r="K22" s="90"/>
      <c r="L22" s="91"/>
      <c r="M22" s="90"/>
      <c r="N22" s="90"/>
      <c r="O22" s="90"/>
      <c r="P22" s="835" t="e">
        <f>#REF!-P19</f>
        <v>#REF!</v>
      </c>
    </row>
    <row r="23" spans="1:53" ht="26.25" customHeight="1">
      <c r="C23" s="72"/>
      <c r="D23" s="1390" t="s">
        <v>18</v>
      </c>
      <c r="E23" s="1391"/>
      <c r="F23" s="1391"/>
      <c r="G23" s="1391"/>
      <c r="H23" s="1392">
        <f>H21+H22</f>
        <v>0</v>
      </c>
      <c r="I23" s="1392"/>
      <c r="J23" s="1393"/>
      <c r="K23" s="90"/>
      <c r="L23" s="91"/>
      <c r="M23" s="90"/>
      <c r="N23" s="90"/>
      <c r="O23" s="90"/>
    </row>
    <row r="24" spans="1:53" ht="26.25" customHeight="1">
      <c r="C24" s="72"/>
      <c r="D24" s="1390" t="s">
        <v>20</v>
      </c>
      <c r="E24" s="1391"/>
      <c r="F24" s="1391"/>
      <c r="G24" s="1391"/>
      <c r="H24" s="1392">
        <f>H23*16%</f>
        <v>0</v>
      </c>
      <c r="I24" s="1392"/>
      <c r="J24" s="1393"/>
      <c r="K24" s="90"/>
      <c r="L24" s="91"/>
      <c r="M24" s="90"/>
      <c r="N24" s="90"/>
      <c r="O24" s="90"/>
    </row>
    <row r="25" spans="1:53" ht="26.25" customHeight="1">
      <c r="C25" s="72"/>
      <c r="D25" s="1374" t="s">
        <v>21</v>
      </c>
      <c r="E25" s="1375"/>
      <c r="F25" s="1375"/>
      <c r="G25" s="1375"/>
      <c r="H25" s="1376">
        <f>H23+H24</f>
        <v>0</v>
      </c>
      <c r="I25" s="1376"/>
      <c r="J25" s="1377"/>
      <c r="K25" s="90"/>
      <c r="L25" s="91"/>
      <c r="M25" s="90"/>
      <c r="N25" s="90"/>
      <c r="O25" s="90"/>
    </row>
    <row r="26" spans="1:53" ht="26.25" customHeight="1">
      <c r="C26" s="72"/>
      <c r="D26" s="223"/>
      <c r="E26" s="73"/>
      <c r="F26" s="119"/>
      <c r="G26" s="228"/>
      <c r="H26" s="58"/>
      <c r="I26" s="59"/>
      <c r="J26" s="74"/>
      <c r="K26" s="90"/>
      <c r="L26" s="91"/>
      <c r="M26" s="90"/>
      <c r="N26" s="90"/>
      <c r="O26" s="90"/>
    </row>
    <row r="27" spans="1:53" ht="26.25" customHeight="1">
      <c r="C27" s="72"/>
      <c r="D27" s="223"/>
      <c r="E27" s="73"/>
      <c r="F27" s="119"/>
      <c r="G27" s="228"/>
      <c r="H27" s="58"/>
      <c r="I27" s="59"/>
      <c r="J27" s="74"/>
      <c r="K27" s="90"/>
      <c r="L27" s="91"/>
      <c r="M27" s="90"/>
      <c r="N27" s="90"/>
      <c r="O27" s="90"/>
    </row>
    <row r="28" spans="1:53" ht="26.25" customHeight="1">
      <c r="C28" s="72"/>
      <c r="D28" s="223"/>
      <c r="E28" s="73"/>
      <c r="F28" s="119"/>
      <c r="G28" s="228"/>
      <c r="H28" s="58"/>
      <c r="I28" s="59"/>
      <c r="J28" s="74"/>
      <c r="K28" s="90"/>
      <c r="L28" s="91"/>
      <c r="M28" s="90"/>
      <c r="N28" s="90"/>
      <c r="O28" s="90"/>
    </row>
    <row r="29" spans="1:53" s="110" customFormat="1" ht="41.25" customHeight="1">
      <c r="A29" s="1370" t="s">
        <v>22</v>
      </c>
      <c r="B29" s="1370"/>
      <c r="C29" s="1370"/>
      <c r="D29" s="1368" t="s">
        <v>23</v>
      </c>
      <c r="E29" s="1369"/>
      <c r="F29" s="1369"/>
      <c r="G29" s="1369"/>
      <c r="H29" s="1369"/>
      <c r="I29" s="1369"/>
      <c r="J29" s="1369"/>
      <c r="K29" s="109"/>
      <c r="L29"/>
      <c r="M29" s="109"/>
      <c r="N29" s="109"/>
      <c r="O29" s="109"/>
      <c r="P29" s="109"/>
      <c r="Q29" s="109"/>
      <c r="R29" s="109"/>
      <c r="S29" s="109"/>
      <c r="T29" s="109"/>
      <c r="U29" s="109"/>
      <c r="V29" s="109"/>
      <c r="W29" s="109"/>
      <c r="X29" s="109"/>
      <c r="Y29" s="109"/>
      <c r="Z29" s="109"/>
      <c r="AA29" s="109"/>
      <c r="AB29" s="109"/>
      <c r="AC29" s="109"/>
      <c r="AD29" s="109"/>
      <c r="AE29" s="109"/>
      <c r="AF29" s="109"/>
      <c r="AG29" s="109"/>
      <c r="AH29" s="109"/>
      <c r="AI29" s="109"/>
      <c r="AJ29" s="109"/>
      <c r="AK29" s="109"/>
      <c r="AL29" s="109"/>
      <c r="AM29" s="109"/>
      <c r="AN29" s="109"/>
      <c r="AO29" s="109"/>
      <c r="AP29" s="109"/>
      <c r="AQ29" s="109"/>
      <c r="AR29" s="109"/>
      <c r="AS29" s="109"/>
    </row>
    <row r="30" spans="1:53" ht="26.25" customHeight="1">
      <c r="B30" s="52"/>
      <c r="C30" s="52"/>
      <c r="D30" s="223"/>
      <c r="E30" s="73"/>
      <c r="F30" s="119"/>
      <c r="G30" s="228"/>
      <c r="H30" s="58"/>
      <c r="I30" s="59"/>
      <c r="J30" s="74"/>
      <c r="K30" s="90"/>
      <c r="L30" s="91"/>
      <c r="M30" s="90"/>
      <c r="N30" s="90"/>
      <c r="O30" s="90"/>
    </row>
    <row r="31" spans="1:53" ht="26.25" customHeight="1">
      <c r="A31" s="68"/>
      <c r="B31" s="67"/>
      <c r="C31" s="68"/>
      <c r="D31" s="224"/>
      <c r="E31" s="66"/>
      <c r="F31" s="120"/>
      <c r="G31" s="229"/>
      <c r="H31" s="69"/>
      <c r="I31" s="70"/>
      <c r="J31" s="66"/>
      <c r="K31" s="90"/>
      <c r="L31" s="91"/>
      <c r="M31" s="90"/>
      <c r="N31" s="90"/>
      <c r="O31" s="90"/>
    </row>
    <row r="32" spans="1:53" ht="26.25" customHeight="1">
      <c r="A32" s="1371" t="s">
        <v>24</v>
      </c>
      <c r="B32" s="1372"/>
      <c r="C32" s="1372"/>
      <c r="D32" s="1372"/>
      <c r="E32" s="1372"/>
      <c r="F32" s="1372"/>
      <c r="G32" s="1372"/>
      <c r="H32" s="1372"/>
      <c r="I32" s="1372"/>
      <c r="J32" s="1373"/>
      <c r="K32" s="90"/>
      <c r="L32" s="91"/>
      <c r="M32" s="90"/>
      <c r="N32" s="90"/>
      <c r="O32" s="90"/>
    </row>
    <row r="33" spans="1:45" ht="24.75" customHeight="1">
      <c r="A33" s="1359" t="s">
        <v>25</v>
      </c>
      <c r="B33" s="1360"/>
      <c r="C33" s="1360"/>
      <c r="D33" s="1360"/>
      <c r="E33" s="1360"/>
      <c r="F33" s="1360"/>
      <c r="G33" s="1360"/>
      <c r="H33" s="1360"/>
      <c r="I33" s="1360"/>
      <c r="J33" s="1361"/>
      <c r="K33" s="90"/>
      <c r="L33" s="91"/>
      <c r="M33" s="90"/>
      <c r="N33" s="90"/>
      <c r="O33" s="90"/>
    </row>
    <row r="34" spans="1:45" ht="24.75" customHeight="1">
      <c r="A34" s="1356" t="s">
        <v>26</v>
      </c>
      <c r="B34" s="1357"/>
      <c r="C34" s="1357"/>
      <c r="D34" s="1357"/>
      <c r="E34" s="1357"/>
      <c r="F34" s="1357"/>
      <c r="G34" s="1357"/>
      <c r="H34" s="1357"/>
      <c r="I34" s="1357"/>
      <c r="J34" s="1358"/>
    </row>
    <row r="35" spans="1:45" ht="55.5" customHeight="1">
      <c r="A35" s="1356" t="s">
        <v>27</v>
      </c>
      <c r="B35" s="1357"/>
      <c r="C35" s="1357"/>
      <c r="D35" s="1357"/>
      <c r="E35" s="1357"/>
      <c r="F35" s="1357"/>
      <c r="G35" s="1357"/>
      <c r="H35" s="1357"/>
      <c r="I35" s="1357"/>
      <c r="J35" s="1358"/>
    </row>
    <row r="36" spans="1:45" ht="74.5" customHeight="1">
      <c r="A36" s="1356" t="s">
        <v>28</v>
      </c>
      <c r="B36" s="1357"/>
      <c r="C36" s="1357"/>
      <c r="D36" s="1357"/>
      <c r="E36" s="1357"/>
      <c r="F36" s="1357"/>
      <c r="G36" s="1357"/>
      <c r="H36" s="1357"/>
      <c r="I36" s="1357"/>
      <c r="J36" s="1358"/>
    </row>
    <row r="37" spans="1:45" ht="24.75" customHeight="1">
      <c r="A37" s="1356" t="s">
        <v>29</v>
      </c>
      <c r="B37" s="1357"/>
      <c r="C37" s="1357"/>
      <c r="D37" s="1357"/>
      <c r="E37" s="1357"/>
      <c r="F37" s="1357"/>
      <c r="G37" s="1357"/>
      <c r="H37" s="1357"/>
      <c r="I37" s="1357"/>
      <c r="J37" s="1358"/>
    </row>
    <row r="38" spans="1:45" ht="24.75" customHeight="1">
      <c r="A38" s="1356" t="s">
        <v>30</v>
      </c>
      <c r="B38" s="1357"/>
      <c r="C38" s="1357"/>
      <c r="D38" s="1357"/>
      <c r="E38" s="1357"/>
      <c r="F38" s="1357"/>
      <c r="G38" s="1357"/>
      <c r="H38" s="1357"/>
      <c r="I38" s="1357"/>
      <c r="J38" s="1358"/>
    </row>
    <row r="39" spans="1:45" ht="73.5" customHeight="1">
      <c r="A39" s="1356" t="s">
        <v>31</v>
      </c>
      <c r="B39" s="1357"/>
      <c r="C39" s="1357"/>
      <c r="D39" s="1357"/>
      <c r="E39" s="1357"/>
      <c r="F39" s="1357"/>
      <c r="G39" s="1357"/>
      <c r="H39" s="1357"/>
      <c r="I39" s="1357"/>
      <c r="J39" s="1358"/>
      <c r="K39" s="123"/>
    </row>
    <row r="40" spans="1:45" ht="24.75" customHeight="1">
      <c r="A40" s="230"/>
      <c r="B40" s="231"/>
      <c r="C40" s="232"/>
      <c r="D40" s="233"/>
      <c r="E40" s="234"/>
      <c r="F40" s="235"/>
      <c r="G40" s="236"/>
      <c r="H40" s="237"/>
      <c r="I40" s="238"/>
      <c r="J40" s="234"/>
      <c r="K40" s="122"/>
      <c r="L40" s="60"/>
      <c r="M40" s="57"/>
      <c r="N40" s="96"/>
    </row>
    <row r="41" spans="1:45" s="60" customFormat="1" ht="24.75" customHeight="1">
      <c r="A41" s="1359" t="s">
        <v>32</v>
      </c>
      <c r="B41" s="1360"/>
      <c r="C41" s="1360"/>
      <c r="D41" s="1360"/>
      <c r="E41" s="1360"/>
      <c r="F41" s="1360"/>
      <c r="G41" s="1360"/>
      <c r="H41" s="1360"/>
      <c r="I41" s="1360"/>
      <c r="J41" s="1360"/>
      <c r="K41" s="121"/>
      <c r="L41" s="61"/>
      <c r="M41" s="59"/>
      <c r="N41" s="74"/>
      <c r="P41" s="104"/>
      <c r="Q41" s="104"/>
      <c r="R41" s="57"/>
      <c r="S41" s="96"/>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row>
    <row r="42" spans="1:45" s="61" customFormat="1" ht="24.75" customHeight="1">
      <c r="A42" s="1356" t="s">
        <v>33</v>
      </c>
      <c r="B42" s="1357"/>
      <c r="C42" s="1357"/>
      <c r="D42" s="1357"/>
      <c r="E42" s="1357"/>
      <c r="F42" s="1357"/>
      <c r="G42" s="1357"/>
      <c r="H42" s="1357"/>
      <c r="I42" s="1357"/>
      <c r="J42" s="1358"/>
      <c r="K42" s="62"/>
      <c r="L42" s="62"/>
      <c r="M42" s="59"/>
      <c r="N42" s="74"/>
      <c r="P42" s="105"/>
      <c r="Q42" s="105"/>
      <c r="R42" s="59"/>
      <c r="S42" s="74"/>
      <c r="T42" s="105"/>
      <c r="U42" s="105"/>
      <c r="V42" s="105"/>
      <c r="W42" s="105"/>
      <c r="X42" s="105"/>
      <c r="Y42" s="105"/>
      <c r="Z42" s="105"/>
      <c r="AA42" s="105"/>
      <c r="AB42" s="105"/>
      <c r="AC42" s="105"/>
      <c r="AD42" s="105"/>
      <c r="AE42" s="105"/>
      <c r="AF42" s="105"/>
      <c r="AG42" s="105"/>
      <c r="AH42" s="105"/>
      <c r="AI42" s="105"/>
      <c r="AJ42" s="105"/>
      <c r="AK42" s="105"/>
      <c r="AL42" s="105"/>
      <c r="AM42" s="105"/>
      <c r="AN42" s="105"/>
      <c r="AO42" s="105"/>
      <c r="AP42" s="105"/>
      <c r="AQ42" s="105"/>
      <c r="AR42" s="105"/>
      <c r="AS42" s="105"/>
    </row>
    <row r="43" spans="1:45" s="62" customFormat="1" ht="54" customHeight="1">
      <c r="A43" s="1356" t="s">
        <v>34</v>
      </c>
      <c r="B43" s="1357"/>
      <c r="C43" s="1357"/>
      <c r="D43" s="1357"/>
      <c r="E43" s="1357"/>
      <c r="F43" s="1357"/>
      <c r="G43" s="1357"/>
      <c r="H43" s="1357"/>
      <c r="I43" s="1357"/>
      <c r="J43" s="1358"/>
      <c r="K43" s="63"/>
      <c r="L43" s="63"/>
      <c r="M43" s="59"/>
      <c r="N43" s="74"/>
      <c r="P43" s="106"/>
      <c r="Q43" s="106"/>
      <c r="R43" s="59"/>
      <c r="S43" s="74"/>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row>
    <row r="44" spans="1:45" s="63" customFormat="1" ht="24.75" customHeight="1">
      <c r="A44" s="1346" t="s">
        <v>35</v>
      </c>
      <c r="B44" s="1347"/>
      <c r="C44" s="1347"/>
      <c r="D44" s="1347"/>
      <c r="E44" s="1347"/>
      <c r="F44" s="1347"/>
      <c r="G44" s="1347"/>
      <c r="H44" s="1347"/>
      <c r="I44" s="1347"/>
      <c r="J44" s="1348"/>
      <c r="M44" s="84"/>
      <c r="N44" s="85"/>
      <c r="R44" s="59"/>
      <c r="S44" s="74"/>
    </row>
    <row r="45" spans="1:45" s="63" customFormat="1" ht="24.75" customHeight="1">
      <c r="A45" s="1346" t="s">
        <v>36</v>
      </c>
      <c r="B45" s="1347"/>
      <c r="C45" s="1347"/>
      <c r="D45" s="1347"/>
      <c r="E45" s="1347"/>
      <c r="F45" s="1347"/>
      <c r="G45" s="1347"/>
      <c r="H45" s="1347"/>
      <c r="I45" s="1347"/>
      <c r="J45" s="1348"/>
      <c r="K45" s="97"/>
      <c r="Q45" s="85"/>
      <c r="R45" s="84"/>
    </row>
    <row r="46" spans="1:45" s="63" customFormat="1" ht="24.75" customHeight="1">
      <c r="A46" s="1346"/>
      <c r="B46" s="1347"/>
      <c r="C46" s="1347"/>
      <c r="D46" s="1347"/>
      <c r="E46" s="1347"/>
      <c r="F46" s="1347"/>
      <c r="G46" s="1347"/>
      <c r="H46" s="1347"/>
      <c r="I46" s="1347"/>
      <c r="J46" s="1348"/>
      <c r="K46" s="97"/>
    </row>
    <row r="47" spans="1:45" s="63" customFormat="1" ht="24.75" customHeight="1">
      <c r="A47" s="1351" t="s">
        <v>37</v>
      </c>
      <c r="B47" s="1352"/>
      <c r="C47" s="1352"/>
      <c r="D47" s="1352"/>
      <c r="E47" s="1352"/>
      <c r="F47" s="1352"/>
      <c r="G47" s="1352"/>
      <c r="H47" s="1352"/>
      <c r="I47" s="1352"/>
      <c r="J47" s="1353"/>
      <c r="K47" s="97"/>
    </row>
    <row r="48" spans="1:45" s="63" customFormat="1" ht="24" customHeight="1">
      <c r="A48" s="1365" t="s">
        <v>38</v>
      </c>
      <c r="B48" s="1366"/>
      <c r="C48" s="1366"/>
      <c r="D48" s="1366"/>
      <c r="E48" s="1366"/>
      <c r="F48" s="1366"/>
      <c r="G48" s="1366"/>
      <c r="H48" s="1366"/>
      <c r="I48" s="1366"/>
      <c r="J48" s="1367"/>
      <c r="K48" s="97"/>
    </row>
    <row r="49" spans="1:11" s="63" customFormat="1" ht="66.75" customHeight="1">
      <c r="A49" s="1346" t="s">
        <v>39</v>
      </c>
      <c r="B49" s="1347"/>
      <c r="C49" s="1347"/>
      <c r="D49" s="1347"/>
      <c r="E49" s="1347"/>
      <c r="F49" s="1347"/>
      <c r="G49" s="1347"/>
      <c r="H49" s="1347"/>
      <c r="I49" s="1347"/>
      <c r="J49" s="1348"/>
      <c r="K49" s="97"/>
    </row>
    <row r="50" spans="1:11" s="63" customFormat="1" ht="56.25" customHeight="1">
      <c r="A50" s="1346" t="s">
        <v>40</v>
      </c>
      <c r="B50" s="1347"/>
      <c r="C50" s="1347"/>
      <c r="D50" s="1347"/>
      <c r="E50" s="1347"/>
      <c r="F50" s="1347"/>
      <c r="G50" s="1347"/>
      <c r="H50" s="1347"/>
      <c r="I50" s="1347"/>
      <c r="J50" s="1348"/>
      <c r="K50" s="97"/>
    </row>
    <row r="51" spans="1:11" s="63" customFormat="1" ht="66" customHeight="1">
      <c r="A51" s="1346" t="s">
        <v>41</v>
      </c>
      <c r="B51" s="1347"/>
      <c r="C51" s="1347"/>
      <c r="D51" s="1347"/>
      <c r="E51" s="1347"/>
      <c r="F51" s="1347"/>
      <c r="G51" s="1347"/>
      <c r="H51" s="1347"/>
      <c r="I51" s="1347"/>
      <c r="J51" s="1348"/>
      <c r="K51" s="97"/>
    </row>
    <row r="52" spans="1:11" s="63" customFormat="1" ht="63" customHeight="1">
      <c r="A52" s="1346" t="s">
        <v>42</v>
      </c>
      <c r="B52" s="1347"/>
      <c r="C52" s="1347"/>
      <c r="D52" s="1347"/>
      <c r="E52" s="1347"/>
      <c r="F52" s="1347"/>
      <c r="G52" s="1347"/>
      <c r="H52" s="1347"/>
      <c r="I52" s="1347"/>
      <c r="J52" s="1348"/>
      <c r="K52" s="97"/>
    </row>
    <row r="53" spans="1:11" s="63" customFormat="1" ht="47.25" customHeight="1">
      <c r="A53" s="1346" t="s">
        <v>43</v>
      </c>
      <c r="B53" s="1347"/>
      <c r="C53" s="1347"/>
      <c r="D53" s="1347"/>
      <c r="E53" s="1347"/>
      <c r="F53" s="1347"/>
      <c r="G53" s="1347"/>
      <c r="H53" s="1347"/>
      <c r="I53" s="1347"/>
      <c r="J53" s="1348"/>
      <c r="K53" s="97"/>
    </row>
    <row r="54" spans="1:11" s="63" customFormat="1" ht="24.75" customHeight="1">
      <c r="A54" s="1346"/>
      <c r="B54" s="1347"/>
      <c r="C54" s="1347"/>
      <c r="D54" s="1347"/>
      <c r="E54" s="1347"/>
      <c r="F54" s="1347"/>
      <c r="G54" s="1347"/>
      <c r="H54" s="1347"/>
      <c r="I54" s="1347"/>
      <c r="J54" s="1348"/>
      <c r="K54" s="97"/>
    </row>
    <row r="55" spans="1:11" s="63" customFormat="1" ht="24.75" customHeight="1">
      <c r="A55" s="1351" t="s">
        <v>44</v>
      </c>
      <c r="B55" s="1352"/>
      <c r="C55" s="1352"/>
      <c r="D55" s="1352"/>
      <c r="E55" s="1352"/>
      <c r="F55" s="1352"/>
      <c r="G55" s="1352"/>
      <c r="H55" s="1352"/>
      <c r="I55" s="1352"/>
      <c r="J55" s="1353"/>
      <c r="K55" s="97"/>
    </row>
    <row r="56" spans="1:11" s="63" customFormat="1" ht="60" customHeight="1">
      <c r="A56" s="1346" t="s">
        <v>45</v>
      </c>
      <c r="B56" s="1347"/>
      <c r="C56" s="1347"/>
      <c r="D56" s="1347"/>
      <c r="E56" s="1347"/>
      <c r="F56" s="1347"/>
      <c r="G56" s="1347"/>
      <c r="H56" s="1347"/>
      <c r="I56" s="1347"/>
      <c r="J56" s="1348"/>
      <c r="K56" s="97"/>
    </row>
    <row r="57" spans="1:11" s="63" customFormat="1" ht="62.25" customHeight="1">
      <c r="A57" s="1346" t="s">
        <v>46</v>
      </c>
      <c r="B57" s="1347"/>
      <c r="C57" s="1347"/>
      <c r="D57" s="1347"/>
      <c r="E57" s="1347"/>
      <c r="F57" s="1347"/>
      <c r="G57" s="1347"/>
      <c r="H57" s="1347"/>
      <c r="I57" s="1347"/>
      <c r="J57" s="1348"/>
      <c r="K57" s="97"/>
    </row>
    <row r="58" spans="1:11" s="63" customFormat="1" ht="24.75" customHeight="1">
      <c r="A58" s="1346"/>
      <c r="B58" s="1347"/>
      <c r="C58" s="1347"/>
      <c r="D58" s="1347"/>
      <c r="E58" s="1347"/>
      <c r="F58" s="1347"/>
      <c r="G58" s="1347"/>
      <c r="H58" s="1347"/>
      <c r="I58" s="1347"/>
      <c r="J58" s="1348"/>
      <c r="K58" s="97"/>
    </row>
    <row r="59" spans="1:11" s="63" customFormat="1" ht="24.75" customHeight="1">
      <c r="A59" s="1351" t="s">
        <v>47</v>
      </c>
      <c r="B59" s="1354"/>
      <c r="C59" s="1354"/>
      <c r="D59" s="1354"/>
      <c r="E59" s="1354"/>
      <c r="F59" s="1354"/>
      <c r="G59" s="1354"/>
      <c r="H59" s="1354"/>
      <c r="I59" s="1354"/>
      <c r="J59" s="1355"/>
      <c r="K59" s="97"/>
    </row>
    <row r="60" spans="1:11" s="63" customFormat="1" ht="24.75" customHeight="1">
      <c r="A60" s="1346" t="s">
        <v>48</v>
      </c>
      <c r="B60" s="1347"/>
      <c r="C60" s="1347"/>
      <c r="D60" s="1347"/>
      <c r="E60" s="1347"/>
      <c r="F60" s="1347"/>
      <c r="G60" s="1347"/>
      <c r="H60" s="1347"/>
      <c r="I60" s="1347"/>
      <c r="J60" s="1348"/>
      <c r="K60" s="97"/>
    </row>
    <row r="61" spans="1:11" s="63" customFormat="1" ht="24.75" customHeight="1">
      <c r="A61" s="1346"/>
      <c r="B61" s="1347"/>
      <c r="C61" s="1347"/>
      <c r="D61" s="1347"/>
      <c r="E61" s="1347"/>
      <c r="F61" s="1347"/>
      <c r="G61" s="1347"/>
      <c r="H61" s="1347"/>
      <c r="I61" s="1347"/>
      <c r="J61" s="1348"/>
      <c r="K61" s="97"/>
    </row>
    <row r="62" spans="1:11" s="63" customFormat="1" ht="24.75" customHeight="1">
      <c r="A62" s="1351" t="s">
        <v>49</v>
      </c>
      <c r="B62" s="1352"/>
      <c r="C62" s="1352"/>
      <c r="D62" s="1352"/>
      <c r="E62" s="1352"/>
      <c r="F62" s="1352"/>
      <c r="G62" s="1352"/>
      <c r="H62" s="1352"/>
      <c r="I62" s="1352"/>
      <c r="J62" s="1353"/>
      <c r="K62" s="97"/>
    </row>
    <row r="63" spans="1:11" s="63" customFormat="1" ht="24.75" customHeight="1">
      <c r="A63" s="1356" t="s">
        <v>50</v>
      </c>
      <c r="B63" s="1357"/>
      <c r="C63" s="1357"/>
      <c r="D63" s="1357"/>
      <c r="E63" s="1357"/>
      <c r="F63" s="1357"/>
      <c r="G63" s="1357"/>
      <c r="H63" s="1357"/>
      <c r="I63" s="1357"/>
      <c r="J63" s="1358"/>
      <c r="K63" s="97"/>
    </row>
    <row r="64" spans="1:11" s="63" customFormat="1" ht="49.5" customHeight="1">
      <c r="A64" s="1356" t="s">
        <v>51</v>
      </c>
      <c r="B64" s="1357"/>
      <c r="C64" s="1357"/>
      <c r="D64" s="1357"/>
      <c r="E64" s="1357"/>
      <c r="F64" s="1357"/>
      <c r="G64" s="1357"/>
      <c r="H64" s="1357"/>
      <c r="I64" s="1357"/>
      <c r="J64" s="1358"/>
      <c r="K64" s="97"/>
    </row>
    <row r="65" spans="1:11" s="63" customFormat="1" ht="51.75" customHeight="1">
      <c r="A65" s="1356" t="s">
        <v>52</v>
      </c>
      <c r="B65" s="1357"/>
      <c r="C65" s="1357"/>
      <c r="D65" s="1357"/>
      <c r="E65" s="1357"/>
      <c r="F65" s="1357"/>
      <c r="G65" s="1357"/>
      <c r="H65" s="1357"/>
      <c r="I65" s="1357"/>
      <c r="J65" s="1358"/>
      <c r="K65" s="97"/>
    </row>
    <row r="66" spans="1:11" s="63" customFormat="1" ht="24.75" customHeight="1">
      <c r="A66" s="230"/>
      <c r="B66" s="231"/>
      <c r="C66" s="232"/>
      <c r="D66" s="233"/>
      <c r="E66" s="234"/>
      <c r="F66" s="235"/>
      <c r="G66" s="236"/>
      <c r="H66" s="237"/>
      <c r="I66" s="238"/>
      <c r="J66" s="234"/>
      <c r="K66" s="97"/>
    </row>
    <row r="67" spans="1:11" s="63" customFormat="1" ht="24.75" customHeight="1">
      <c r="A67" s="1359" t="s">
        <v>53</v>
      </c>
      <c r="B67" s="1360"/>
      <c r="C67" s="1360"/>
      <c r="D67" s="1360"/>
      <c r="E67" s="1360"/>
      <c r="F67" s="1360"/>
      <c r="G67" s="1360"/>
      <c r="H67" s="1360"/>
      <c r="I67" s="1360"/>
      <c r="J67" s="1361"/>
      <c r="K67" s="97"/>
    </row>
    <row r="68" spans="1:11" s="63" customFormat="1" ht="24.75" customHeight="1">
      <c r="A68" s="1356" t="s">
        <v>54</v>
      </c>
      <c r="B68" s="1357"/>
      <c r="C68" s="1357"/>
      <c r="D68" s="1357"/>
      <c r="E68" s="1357"/>
      <c r="F68" s="1357"/>
      <c r="G68" s="1357"/>
      <c r="H68" s="1357"/>
      <c r="I68" s="1357"/>
      <c r="J68" s="1358"/>
      <c r="K68" s="97"/>
    </row>
    <row r="69" spans="1:11" s="63" customFormat="1" ht="24.75" customHeight="1">
      <c r="A69" s="1362"/>
      <c r="B69" s="1363"/>
      <c r="C69" s="1363"/>
      <c r="D69" s="1363"/>
      <c r="E69" s="1363"/>
      <c r="F69" s="1363"/>
      <c r="G69" s="1363"/>
      <c r="H69" s="1363"/>
      <c r="I69" s="1363"/>
      <c r="J69" s="1364"/>
      <c r="K69" s="97"/>
    </row>
    <row r="70" spans="1:11" s="63" customFormat="1" ht="24.75" customHeight="1">
      <c r="A70" s="1359" t="s">
        <v>55</v>
      </c>
      <c r="B70" s="1360"/>
      <c r="C70" s="1360"/>
      <c r="D70" s="1360"/>
      <c r="E70" s="1360"/>
      <c r="F70" s="1360"/>
      <c r="G70" s="1360"/>
      <c r="H70" s="1360"/>
      <c r="I70" s="1360"/>
      <c r="J70" s="1361"/>
      <c r="K70" s="97"/>
    </row>
    <row r="71" spans="1:11" s="63" customFormat="1" ht="24.75" customHeight="1">
      <c r="A71" s="1356" t="s">
        <v>56</v>
      </c>
      <c r="B71" s="1357"/>
      <c r="C71" s="1357"/>
      <c r="D71" s="1357"/>
      <c r="E71" s="1357"/>
      <c r="F71" s="1357"/>
      <c r="G71" s="1357"/>
      <c r="H71" s="1357"/>
      <c r="I71" s="1357"/>
      <c r="J71" s="1358"/>
      <c r="K71" s="97"/>
    </row>
    <row r="72" spans="1:11" s="63" customFormat="1" ht="24.75" customHeight="1">
      <c r="A72" s="1356" t="s">
        <v>57</v>
      </c>
      <c r="B72" s="1357"/>
      <c r="C72" s="1357"/>
      <c r="D72" s="1357"/>
      <c r="E72" s="1357"/>
      <c r="F72" s="1357"/>
      <c r="G72" s="1357"/>
      <c r="H72" s="1357"/>
      <c r="I72" s="1357"/>
      <c r="J72" s="1358"/>
      <c r="K72" s="97"/>
    </row>
    <row r="73" spans="1:11" s="63" customFormat="1" ht="67.5" customHeight="1">
      <c r="A73" s="1356" t="s">
        <v>58</v>
      </c>
      <c r="B73" s="1357"/>
      <c r="C73" s="1357"/>
      <c r="D73" s="1357"/>
      <c r="E73" s="1357"/>
      <c r="F73" s="1357"/>
      <c r="G73" s="1357"/>
      <c r="H73" s="1357"/>
      <c r="I73" s="1357"/>
      <c r="J73" s="1358"/>
      <c r="K73" s="97"/>
    </row>
    <row r="74" spans="1:11" s="63" customFormat="1" ht="17.25" customHeight="1">
      <c r="A74" s="1342"/>
      <c r="B74" s="1343"/>
      <c r="C74" s="1343"/>
      <c r="D74" s="1343"/>
      <c r="E74" s="1343"/>
      <c r="F74" s="1343"/>
      <c r="G74" s="1344"/>
      <c r="H74" s="1344"/>
      <c r="I74" s="1344"/>
      <c r="J74" s="1345"/>
      <c r="K74" s="97"/>
    </row>
    <row r="75" spans="1:11" s="63" customFormat="1" ht="17.25" customHeight="1">
      <c r="A75" s="1349"/>
      <c r="B75" s="1349"/>
      <c r="C75" s="1349"/>
      <c r="D75" s="1350"/>
      <c r="E75" s="1350"/>
      <c r="F75" s="1350"/>
      <c r="G75" s="1350"/>
      <c r="H75" s="1350"/>
      <c r="I75" s="1350"/>
      <c r="J75" s="1350"/>
      <c r="K75" s="97"/>
    </row>
    <row r="76" spans="1:11" s="63" customFormat="1" ht="83.25" customHeight="1">
      <c r="A76" s="1349"/>
      <c r="B76" s="1349"/>
      <c r="C76" s="1349"/>
      <c r="D76" s="1350"/>
      <c r="E76" s="1350"/>
      <c r="F76" s="1350"/>
      <c r="G76" s="1350"/>
      <c r="H76" s="1350"/>
      <c r="I76" s="1350"/>
      <c r="J76" s="1350"/>
      <c r="K76" s="97"/>
    </row>
    <row r="77" spans="1:11" s="63" customFormat="1" ht="17.25" customHeight="1">
      <c r="A77" s="1340" t="s">
        <v>59</v>
      </c>
      <c r="B77" s="1340"/>
      <c r="C77" s="1340"/>
      <c r="D77" s="1341" t="s">
        <v>60</v>
      </c>
      <c r="E77" s="1341"/>
      <c r="F77" s="1341"/>
      <c r="G77" s="1341"/>
      <c r="H77" s="1341"/>
      <c r="I77" s="1341"/>
      <c r="J77" s="1341"/>
      <c r="K77" s="97"/>
    </row>
    <row r="78" spans="1:11" s="63" customFormat="1" ht="17.25" customHeight="1">
      <c r="A78" s="54"/>
      <c r="B78" s="53"/>
      <c r="C78" s="54"/>
      <c r="D78" s="220"/>
      <c r="E78" s="52"/>
      <c r="F78" s="116"/>
      <c r="G78" s="225"/>
      <c r="H78" s="55"/>
      <c r="I78" s="56"/>
      <c r="J78" s="52"/>
      <c r="K78" s="97"/>
    </row>
    <row r="79" spans="1:11" s="63" customFormat="1" ht="17.25" customHeight="1">
      <c r="A79" s="54"/>
      <c r="B79" s="53"/>
      <c r="C79" s="54"/>
      <c r="D79" s="220"/>
      <c r="E79" s="52"/>
      <c r="F79" s="116"/>
      <c r="G79" s="225"/>
      <c r="H79" s="55"/>
      <c r="I79" s="56"/>
      <c r="J79" s="52"/>
      <c r="K79" s="97"/>
    </row>
    <row r="80" spans="1:11" s="63" customFormat="1" ht="17.25" customHeight="1">
      <c r="A80" s="54"/>
      <c r="B80" s="53"/>
      <c r="C80" s="54"/>
      <c r="D80" s="220"/>
      <c r="E80" s="52"/>
      <c r="F80" s="116"/>
      <c r="G80" s="225"/>
      <c r="H80" s="55"/>
      <c r="I80" s="56"/>
      <c r="J80" s="52"/>
      <c r="K80" s="97"/>
    </row>
    <row r="81" spans="1:11" s="63" customFormat="1" ht="17.25" customHeight="1">
      <c r="A81" s="54"/>
      <c r="B81" s="53"/>
      <c r="C81" s="54"/>
      <c r="D81" s="220"/>
      <c r="E81" s="52"/>
      <c r="F81" s="116"/>
      <c r="G81" s="225"/>
      <c r="H81" s="55"/>
      <c r="I81" s="56"/>
      <c r="J81" s="52"/>
      <c r="K81" s="97"/>
    </row>
    <row r="82" spans="1:11" s="63" customFormat="1" ht="17.25" customHeight="1">
      <c r="A82" s="54"/>
      <c r="B82" s="53"/>
      <c r="C82" s="54"/>
      <c r="D82" s="220"/>
      <c r="E82" s="52"/>
      <c r="F82" s="116"/>
      <c r="G82" s="225"/>
      <c r="H82" s="55"/>
      <c r="I82" s="56"/>
      <c r="J82" s="52"/>
      <c r="K82" s="97"/>
    </row>
    <row r="83" spans="1:11" s="63" customFormat="1" ht="17.25" customHeight="1">
      <c r="A83" s="54"/>
      <c r="B83" s="53"/>
      <c r="C83" s="54"/>
      <c r="D83" s="220"/>
      <c r="E83" s="52"/>
      <c r="F83" s="116"/>
      <c r="G83" s="225"/>
      <c r="H83" s="55"/>
      <c r="I83" s="56"/>
      <c r="J83" s="52"/>
      <c r="K83" s="97"/>
    </row>
    <row r="84" spans="1:11" s="63" customFormat="1" ht="17.25" customHeight="1">
      <c r="A84" s="54"/>
      <c r="B84" s="53"/>
      <c r="C84" s="54"/>
      <c r="D84" s="220"/>
      <c r="E84" s="52"/>
      <c r="F84" s="116"/>
      <c r="G84" s="225"/>
      <c r="H84" s="55"/>
      <c r="I84" s="56"/>
      <c r="J84" s="52"/>
      <c r="K84" s="97"/>
    </row>
    <row r="85" spans="1:11" s="63" customFormat="1" ht="17.25" customHeight="1">
      <c r="A85" s="54"/>
      <c r="B85" s="53"/>
      <c r="C85" s="54"/>
      <c r="D85" s="220"/>
      <c r="E85" s="52"/>
      <c r="F85" s="116"/>
      <c r="G85" s="225"/>
      <c r="H85" s="55"/>
      <c r="I85" s="56"/>
      <c r="J85" s="52"/>
      <c r="K85" s="97"/>
    </row>
    <row r="86" spans="1:11" s="63" customFormat="1" ht="17.25" customHeight="1">
      <c r="A86" s="54"/>
      <c r="B86" s="53"/>
      <c r="C86" s="54"/>
      <c r="D86" s="220"/>
      <c r="E86" s="52"/>
      <c r="F86" s="116"/>
      <c r="G86" s="225"/>
      <c r="H86" s="55"/>
      <c r="I86" s="56"/>
      <c r="J86" s="52"/>
      <c r="K86" s="97"/>
    </row>
    <row r="87" spans="1:11" s="63" customFormat="1" ht="17.25" customHeight="1">
      <c r="A87" s="54"/>
      <c r="B87" s="53"/>
      <c r="C87" s="54"/>
      <c r="D87" s="220"/>
      <c r="E87" s="52"/>
      <c r="F87" s="116"/>
      <c r="G87" s="225"/>
      <c r="H87" s="55"/>
      <c r="I87" s="56"/>
      <c r="J87" s="52"/>
      <c r="K87" s="97"/>
    </row>
    <row r="88" spans="1:11" s="63" customFormat="1" ht="17.25" customHeight="1">
      <c r="A88" s="54"/>
      <c r="B88" s="53"/>
      <c r="C88" s="54"/>
      <c r="D88" s="220"/>
      <c r="E88" s="52"/>
      <c r="F88" s="116"/>
      <c r="G88" s="225"/>
      <c r="H88" s="55"/>
      <c r="I88" s="56"/>
      <c r="J88" s="52"/>
      <c r="K88" s="97"/>
    </row>
    <row r="89" spans="1:11" s="63" customFormat="1" ht="17.25" customHeight="1">
      <c r="A89" s="54"/>
      <c r="B89" s="53"/>
      <c r="C89" s="54"/>
      <c r="D89" s="220"/>
      <c r="E89" s="52"/>
      <c r="F89" s="116"/>
      <c r="G89" s="225"/>
      <c r="H89" s="55"/>
      <c r="I89" s="56"/>
      <c r="J89" s="52"/>
      <c r="K89" s="97"/>
    </row>
    <row r="90" spans="1:11" s="63" customFormat="1" ht="17.25" customHeight="1">
      <c r="A90" s="54"/>
      <c r="B90" s="53"/>
      <c r="C90" s="54"/>
      <c r="D90" s="220"/>
      <c r="E90" s="52"/>
      <c r="F90" s="116"/>
      <c r="G90" s="225"/>
      <c r="H90" s="55"/>
      <c r="I90" s="56"/>
      <c r="J90" s="52"/>
      <c r="K90" s="97"/>
    </row>
    <row r="91" spans="1:11" s="63" customFormat="1" ht="17.25" customHeight="1">
      <c r="A91" s="54"/>
      <c r="B91" s="53"/>
      <c r="C91" s="54"/>
      <c r="D91" s="220"/>
      <c r="E91" s="52"/>
      <c r="F91" s="116"/>
      <c r="G91" s="225"/>
      <c r="H91" s="55"/>
      <c r="I91" s="56"/>
      <c r="J91" s="52"/>
      <c r="K91" s="97"/>
    </row>
    <row r="92" spans="1:11" s="63" customFormat="1" ht="17.25" customHeight="1">
      <c r="A92" s="54"/>
      <c r="B92" s="53"/>
      <c r="C92" s="54"/>
      <c r="D92" s="220"/>
      <c r="E92" s="52"/>
      <c r="F92" s="116"/>
      <c r="G92" s="225"/>
      <c r="H92" s="55"/>
      <c r="I92" s="56"/>
      <c r="J92" s="52"/>
      <c r="K92" s="97"/>
    </row>
    <row r="93" spans="1:11" s="63" customFormat="1" ht="17.25" customHeight="1">
      <c r="A93" s="54"/>
      <c r="B93" s="53"/>
      <c r="C93" s="54"/>
      <c r="D93" s="220"/>
      <c r="E93" s="52"/>
      <c r="F93" s="116"/>
      <c r="G93" s="225"/>
      <c r="H93" s="55"/>
      <c r="I93" s="56"/>
      <c r="J93" s="52"/>
      <c r="K93" s="97"/>
    </row>
    <row r="94" spans="1:11" s="63" customFormat="1" ht="17.25" customHeight="1">
      <c r="A94" s="54"/>
      <c r="B94" s="53"/>
      <c r="C94" s="54"/>
      <c r="D94" s="220"/>
      <c r="E94" s="52"/>
      <c r="F94" s="116"/>
      <c r="G94" s="225"/>
      <c r="H94" s="55"/>
      <c r="I94" s="56"/>
      <c r="J94" s="52"/>
      <c r="K94" s="97"/>
    </row>
    <row r="95" spans="1:11" s="63" customFormat="1" ht="17.25" customHeight="1">
      <c r="A95" s="54"/>
      <c r="B95" s="53"/>
      <c r="C95" s="54"/>
      <c r="D95" s="220"/>
      <c r="E95" s="52"/>
      <c r="F95" s="116"/>
      <c r="G95" s="225"/>
      <c r="H95" s="55"/>
      <c r="I95" s="56"/>
      <c r="J95" s="52"/>
      <c r="K95" s="97"/>
    </row>
    <row r="96" spans="1:11" s="63" customFormat="1" ht="17.25" customHeight="1">
      <c r="A96" s="54"/>
      <c r="B96" s="53"/>
      <c r="C96" s="54"/>
      <c r="D96" s="220"/>
      <c r="E96" s="52"/>
      <c r="F96" s="116"/>
      <c r="G96" s="225"/>
      <c r="H96" s="55"/>
      <c r="I96" s="56"/>
      <c r="J96" s="52"/>
      <c r="K96" s="97"/>
    </row>
    <row r="97" spans="1:45" s="63" customFormat="1" ht="17.25" customHeight="1">
      <c r="A97" s="54"/>
      <c r="B97" s="53"/>
      <c r="C97" s="54"/>
      <c r="D97" s="220"/>
      <c r="E97" s="52"/>
      <c r="F97" s="116"/>
      <c r="G97" s="225"/>
      <c r="H97" s="55"/>
      <c r="I97" s="56"/>
      <c r="J97" s="52"/>
      <c r="K97" s="97"/>
    </row>
    <row r="98" spans="1:45" s="63" customFormat="1" ht="17.25" customHeight="1">
      <c r="A98" s="54"/>
      <c r="B98" s="53"/>
      <c r="C98" s="54"/>
      <c r="D98" s="220"/>
      <c r="E98" s="52"/>
      <c r="F98" s="116"/>
      <c r="G98" s="225"/>
      <c r="H98" s="55"/>
      <c r="I98" s="56"/>
      <c r="J98" s="52"/>
      <c r="K98" s="97"/>
    </row>
    <row r="99" spans="1:45" s="63" customFormat="1" ht="17.25" customHeight="1">
      <c r="A99" s="54"/>
      <c r="B99" s="53"/>
      <c r="C99" s="54"/>
      <c r="D99" s="220"/>
      <c r="E99" s="52"/>
      <c r="F99" s="116"/>
      <c r="G99" s="225"/>
      <c r="H99" s="55"/>
      <c r="I99" s="56"/>
      <c r="J99" s="52"/>
      <c r="K99" s="97"/>
    </row>
    <row r="100" spans="1:45" s="64" customFormat="1" ht="17.25" customHeight="1">
      <c r="A100" s="54"/>
      <c r="B100" s="53"/>
      <c r="C100" s="54"/>
      <c r="D100" s="220"/>
      <c r="E100" s="52"/>
      <c r="F100" s="116"/>
      <c r="G100" s="225"/>
      <c r="H100" s="55"/>
      <c r="I100" s="56"/>
      <c r="J100" s="52"/>
      <c r="K100" s="98"/>
      <c r="L100" s="98"/>
    </row>
    <row r="101" spans="1:45" s="64" customFormat="1" ht="17.25" customHeight="1">
      <c r="A101" s="54"/>
      <c r="B101" s="53"/>
      <c r="C101" s="54"/>
      <c r="D101" s="220"/>
      <c r="E101" s="52"/>
      <c r="F101" s="116"/>
      <c r="G101" s="225"/>
      <c r="H101" s="55"/>
      <c r="I101" s="56"/>
      <c r="J101" s="52"/>
      <c r="K101" s="98"/>
      <c r="L101" s="98"/>
    </row>
    <row r="102" spans="1:45" s="64" customFormat="1" ht="17.25" customHeight="1">
      <c r="A102" s="54"/>
      <c r="B102" s="53"/>
      <c r="C102" s="54"/>
      <c r="D102" s="220"/>
      <c r="E102" s="52"/>
      <c r="F102" s="116"/>
      <c r="G102" s="225"/>
      <c r="H102" s="55"/>
      <c r="I102" s="56"/>
      <c r="J102" s="52"/>
      <c r="K102" s="98"/>
      <c r="L102" s="98"/>
    </row>
    <row r="103" spans="1:45" s="64" customFormat="1" ht="17.25" customHeight="1">
      <c r="A103" s="54"/>
      <c r="B103" s="53"/>
      <c r="C103" s="54"/>
      <c r="D103" s="220"/>
      <c r="E103" s="52"/>
      <c r="F103" s="116"/>
      <c r="G103" s="225"/>
      <c r="H103" s="55"/>
      <c r="I103" s="56"/>
      <c r="J103" s="52"/>
      <c r="K103" s="98"/>
      <c r="L103" s="98"/>
    </row>
    <row r="104" spans="1:45" s="64" customFormat="1" ht="17.25" customHeight="1">
      <c r="A104" s="54"/>
      <c r="B104" s="53"/>
      <c r="C104" s="54"/>
      <c r="D104" s="220"/>
      <c r="E104" s="52"/>
      <c r="F104" s="116"/>
      <c r="G104" s="225"/>
      <c r="H104" s="55"/>
      <c r="I104" s="56"/>
      <c r="J104" s="52"/>
      <c r="K104" s="98"/>
      <c r="L104" s="98"/>
    </row>
    <row r="105" spans="1:45" s="64" customFormat="1" ht="17.25" customHeight="1">
      <c r="A105" s="54"/>
      <c r="B105" s="53"/>
      <c r="C105" s="54"/>
      <c r="D105" s="220"/>
      <c r="E105" s="52"/>
      <c r="F105" s="116"/>
      <c r="G105" s="225"/>
      <c r="H105" s="55"/>
      <c r="I105" s="56"/>
      <c r="J105" s="52"/>
      <c r="K105" s="98"/>
      <c r="L105" s="98"/>
    </row>
    <row r="106" spans="1:45" s="64" customFormat="1" ht="17.25" customHeight="1">
      <c r="A106" s="54"/>
      <c r="B106" s="53"/>
      <c r="C106" s="54"/>
      <c r="D106" s="220"/>
      <c r="E106" s="52"/>
      <c r="F106" s="116"/>
      <c r="G106" s="225"/>
      <c r="H106" s="55"/>
      <c r="I106" s="56"/>
      <c r="J106" s="52"/>
      <c r="K106" s="98"/>
      <c r="L106" s="98"/>
    </row>
    <row r="107" spans="1:45" s="64" customFormat="1" ht="17.25" customHeight="1">
      <c r="A107" s="54"/>
      <c r="B107" s="53"/>
      <c r="C107" s="54"/>
      <c r="D107" s="220"/>
      <c r="E107" s="52"/>
      <c r="F107" s="116"/>
      <c r="G107" s="225"/>
      <c r="H107" s="55"/>
      <c r="I107" s="56"/>
      <c r="J107" s="52"/>
      <c r="K107" s="98"/>
      <c r="L107" s="98"/>
    </row>
    <row r="108" spans="1:45" s="64" customFormat="1" ht="17.25" customHeight="1">
      <c r="A108" s="54"/>
      <c r="B108" s="53"/>
      <c r="C108" s="54"/>
      <c r="D108" s="220"/>
      <c r="E108" s="52"/>
      <c r="F108" s="116"/>
      <c r="G108" s="225"/>
      <c r="H108" s="55"/>
      <c r="I108" s="56"/>
      <c r="J108" s="52"/>
      <c r="K108" s="98"/>
      <c r="L108" s="98"/>
    </row>
    <row r="109" spans="1:45" s="62" customFormat="1" ht="17.25" customHeight="1">
      <c r="A109" s="54"/>
      <c r="B109" s="53"/>
      <c r="C109" s="54"/>
      <c r="D109" s="220"/>
      <c r="E109" s="52"/>
      <c r="F109" s="116"/>
      <c r="G109" s="225"/>
      <c r="H109" s="55"/>
      <c r="I109" s="56"/>
      <c r="J109" s="52"/>
      <c r="K109" s="99"/>
      <c r="L109" s="99"/>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row>
    <row r="110" spans="1:45" s="65" customFormat="1" ht="17.25" customHeight="1">
      <c r="A110" s="54"/>
      <c r="B110" s="53"/>
      <c r="C110" s="54"/>
      <c r="D110" s="220"/>
      <c r="E110" s="52"/>
      <c r="F110" s="116"/>
      <c r="G110" s="225"/>
      <c r="H110" s="55"/>
      <c r="I110" s="56"/>
      <c r="J110" s="52"/>
      <c r="K110" s="99"/>
      <c r="L110" s="100"/>
    </row>
    <row r="111" spans="1:45" s="65" customFormat="1" ht="17.25" customHeight="1">
      <c r="A111" s="54"/>
      <c r="B111" s="53"/>
      <c r="C111" s="54"/>
      <c r="D111" s="220"/>
      <c r="E111" s="52"/>
      <c r="F111" s="116"/>
      <c r="G111" s="225"/>
      <c r="H111" s="55"/>
      <c r="I111" s="56"/>
      <c r="J111" s="52"/>
      <c r="K111" s="99"/>
      <c r="L111" s="100"/>
    </row>
    <row r="112" spans="1:45" s="65" customFormat="1" ht="17.25" customHeight="1">
      <c r="A112" s="54"/>
      <c r="B112" s="53"/>
      <c r="C112" s="54"/>
      <c r="D112" s="220"/>
      <c r="E112" s="52"/>
      <c r="F112" s="116"/>
      <c r="G112" s="225"/>
      <c r="H112" s="55"/>
      <c r="I112" s="56"/>
      <c r="J112" s="52"/>
      <c r="K112" s="99"/>
      <c r="L112" s="100"/>
    </row>
    <row r="113" spans="1:45" s="65" customFormat="1" ht="17.25" customHeight="1">
      <c r="A113" s="54"/>
      <c r="B113" s="53"/>
      <c r="C113" s="54"/>
      <c r="D113" s="220"/>
      <c r="E113" s="52"/>
      <c r="F113" s="116"/>
      <c r="G113" s="225"/>
      <c r="H113" s="55"/>
      <c r="I113" s="56"/>
      <c r="J113" s="52"/>
      <c r="K113" s="99"/>
      <c r="L113" s="100"/>
    </row>
    <row r="114" spans="1:45" s="65" customFormat="1" ht="17.25" customHeight="1">
      <c r="A114" s="54"/>
      <c r="B114" s="53"/>
      <c r="C114" s="54"/>
      <c r="D114" s="220"/>
      <c r="E114" s="52"/>
      <c r="F114" s="116"/>
      <c r="G114" s="225"/>
      <c r="H114" s="55"/>
      <c r="I114" s="56"/>
      <c r="J114" s="52"/>
      <c r="K114" s="99"/>
      <c r="L114" s="100"/>
    </row>
    <row r="115" spans="1:45" s="65" customFormat="1" ht="17.25" customHeight="1">
      <c r="A115" s="54"/>
      <c r="B115" s="53"/>
      <c r="C115" s="54"/>
      <c r="D115" s="220"/>
      <c r="E115" s="52"/>
      <c r="F115" s="116"/>
      <c r="G115" s="225"/>
      <c r="H115" s="55"/>
      <c r="I115" s="56"/>
      <c r="J115" s="52"/>
      <c r="K115" s="99"/>
      <c r="L115" s="100"/>
    </row>
    <row r="116" spans="1:45" s="62" customFormat="1" ht="17.25" customHeight="1">
      <c r="A116" s="54"/>
      <c r="B116" s="53"/>
      <c r="C116" s="54"/>
      <c r="D116" s="220"/>
      <c r="E116" s="52"/>
      <c r="F116" s="116"/>
      <c r="G116" s="225"/>
      <c r="H116" s="55"/>
      <c r="I116" s="56"/>
      <c r="J116" s="52"/>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row>
    <row r="117" spans="1:45" s="62" customFormat="1" ht="17.25" customHeight="1">
      <c r="A117" s="54"/>
      <c r="B117" s="53"/>
      <c r="C117" s="54"/>
      <c r="D117" s="220"/>
      <c r="E117" s="52"/>
      <c r="F117" s="116"/>
      <c r="G117" s="225"/>
      <c r="H117" s="55"/>
      <c r="I117" s="56"/>
      <c r="J117" s="52"/>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row>
    <row r="118" spans="1:45" ht="15" customHeight="1">
      <c r="K118" s="101"/>
      <c r="L118" s="102"/>
    </row>
    <row r="119" spans="1:45" ht="15" customHeight="1">
      <c r="K119" s="101"/>
      <c r="L119" s="102"/>
    </row>
    <row r="120" spans="1:45" ht="15" customHeight="1">
      <c r="K120" s="101"/>
      <c r="L120" s="102"/>
    </row>
    <row r="121" spans="1:45" ht="15" customHeight="1"/>
    <row r="122" spans="1:45" ht="15" customHeight="1">
      <c r="L122" s="103" t="e">
        <f>IF(ROUND(#REF!,2)=ROUND('Estrategia Comercial '!B69,2),"ESTRATEGIA CORRECTA","REVISA TU ESTRATEGIA")</f>
        <v>#REF!</v>
      </c>
    </row>
    <row r="123" spans="1:45" ht="15" customHeight="1"/>
    <row r="124" spans="1:45" ht="18.75" customHeight="1"/>
    <row r="125" spans="1:45" s="71" customFormat="1">
      <c r="A125" s="54"/>
      <c r="B125" s="53"/>
      <c r="C125" s="54"/>
      <c r="D125" s="220"/>
      <c r="E125" s="52"/>
      <c r="F125" s="116"/>
      <c r="G125" s="225"/>
      <c r="H125" s="55"/>
      <c r="I125" s="56"/>
      <c r="J125" s="52"/>
    </row>
    <row r="126" spans="1:45" s="71" customFormat="1" ht="38.25" customHeight="1">
      <c r="A126" s="54"/>
      <c r="B126" s="53"/>
      <c r="C126" s="54"/>
      <c r="D126" s="220"/>
      <c r="E126" s="52"/>
      <c r="F126" s="116"/>
      <c r="G126" s="225"/>
      <c r="H126" s="55"/>
      <c r="I126" s="56"/>
      <c r="J126" s="52"/>
    </row>
    <row r="127" spans="1:45" s="71" customFormat="1" ht="38.25" customHeight="1">
      <c r="A127" s="54"/>
      <c r="B127" s="53"/>
      <c r="C127" s="54"/>
      <c r="D127" s="220"/>
      <c r="E127" s="52"/>
      <c r="F127" s="116"/>
      <c r="G127" s="225"/>
      <c r="H127" s="55"/>
      <c r="I127" s="56"/>
      <c r="J127" s="52"/>
    </row>
    <row r="128" spans="1:45" s="71" customFormat="1" ht="38.25" customHeight="1">
      <c r="A128" s="54"/>
      <c r="B128" s="53"/>
      <c r="C128" s="54"/>
      <c r="D128" s="220"/>
      <c r="E128" s="52"/>
      <c r="F128" s="116"/>
      <c r="G128" s="225"/>
      <c r="H128" s="55"/>
      <c r="I128" s="56"/>
      <c r="J128" s="52"/>
    </row>
    <row r="129" spans="1:10" s="71" customFormat="1" ht="38.25" customHeight="1">
      <c r="A129" s="54"/>
      <c r="B129" s="53"/>
      <c r="C129" s="54"/>
      <c r="D129" s="220"/>
      <c r="E129" s="52"/>
      <c r="F129" s="116"/>
      <c r="G129" s="225"/>
      <c r="H129" s="55"/>
      <c r="I129" s="56"/>
      <c r="J129" s="52"/>
    </row>
    <row r="130" spans="1:10" s="71" customFormat="1" ht="38.25" customHeight="1">
      <c r="A130" s="54"/>
      <c r="B130" s="53"/>
      <c r="C130" s="54"/>
      <c r="D130" s="220"/>
      <c r="E130" s="52"/>
      <c r="F130" s="116"/>
      <c r="G130" s="225"/>
      <c r="H130" s="55"/>
      <c r="I130" s="56"/>
      <c r="J130" s="52"/>
    </row>
    <row r="131" spans="1:10" s="71" customFormat="1" ht="46.5" customHeight="1">
      <c r="A131" s="54"/>
      <c r="B131" s="53"/>
      <c r="C131" s="54"/>
      <c r="D131" s="220"/>
      <c r="E131" s="52"/>
      <c r="F131" s="116"/>
      <c r="G131" s="225"/>
      <c r="H131" s="55"/>
      <c r="I131" s="56"/>
      <c r="J131" s="52"/>
    </row>
    <row r="132" spans="1:10" s="71" customFormat="1">
      <c r="A132" s="54"/>
      <c r="B132" s="53"/>
      <c r="C132" s="54"/>
      <c r="D132" s="220"/>
      <c r="E132" s="52"/>
      <c r="F132" s="116"/>
      <c r="G132" s="225"/>
      <c r="H132" s="55"/>
      <c r="I132" s="56"/>
      <c r="J132" s="52"/>
    </row>
    <row r="133" spans="1:10" s="71" customFormat="1">
      <c r="A133" s="54"/>
      <c r="B133" s="53"/>
      <c r="C133" s="54"/>
      <c r="D133" s="220"/>
      <c r="E133" s="52"/>
      <c r="F133" s="116"/>
      <c r="G133" s="225"/>
      <c r="H133" s="55"/>
      <c r="I133" s="56"/>
      <c r="J133" s="52"/>
    </row>
    <row r="134" spans="1:10" s="71" customFormat="1" ht="38.25" customHeight="1">
      <c r="A134" s="54"/>
      <c r="B134" s="53"/>
      <c r="C134" s="54"/>
      <c r="D134" s="220"/>
      <c r="E134" s="52"/>
      <c r="F134" s="116"/>
      <c r="G134" s="225"/>
      <c r="H134" s="55"/>
      <c r="I134" s="56"/>
      <c r="J134" s="52"/>
    </row>
    <row r="135" spans="1:10" s="71" customFormat="1" ht="38.25" customHeight="1">
      <c r="A135" s="54"/>
      <c r="B135" s="53"/>
      <c r="C135" s="54"/>
      <c r="D135" s="220"/>
      <c r="E135" s="52"/>
      <c r="F135" s="116"/>
      <c r="G135" s="225"/>
      <c r="H135" s="55"/>
      <c r="I135" s="56"/>
      <c r="J135" s="52"/>
    </row>
    <row r="136" spans="1:10" s="71" customFormat="1" ht="38.25" customHeight="1">
      <c r="A136" s="54"/>
      <c r="B136" s="53"/>
      <c r="C136" s="54"/>
      <c r="D136" s="220"/>
      <c r="E136" s="52"/>
      <c r="F136" s="116"/>
      <c r="G136" s="225"/>
      <c r="H136" s="55"/>
      <c r="I136" s="56"/>
      <c r="J136" s="52"/>
    </row>
    <row r="137" spans="1:10" s="71" customFormat="1" ht="38.25" customHeight="1">
      <c r="A137" s="54"/>
      <c r="B137" s="53"/>
      <c r="C137" s="54"/>
      <c r="D137" s="220"/>
      <c r="E137" s="52"/>
      <c r="F137" s="116"/>
      <c r="G137" s="225"/>
      <c r="H137" s="55"/>
      <c r="I137" s="56"/>
      <c r="J137" s="52"/>
    </row>
    <row r="138" spans="1:10" s="71" customFormat="1">
      <c r="A138" s="54"/>
      <c r="B138" s="53"/>
      <c r="C138" s="54"/>
      <c r="D138" s="220"/>
      <c r="E138" s="52"/>
      <c r="F138" s="116"/>
      <c r="G138" s="225"/>
      <c r="H138" s="55"/>
      <c r="I138" s="56"/>
      <c r="J138" s="52"/>
    </row>
    <row r="139" spans="1:10" s="71" customFormat="1">
      <c r="A139" s="54"/>
      <c r="B139" s="53"/>
      <c r="C139" s="54"/>
      <c r="D139" s="220"/>
      <c r="E139" s="52"/>
      <c r="F139" s="116"/>
      <c r="G139" s="225"/>
      <c r="H139" s="55"/>
      <c r="I139" s="56"/>
      <c r="J139" s="52"/>
    </row>
    <row r="140" spans="1:10" s="71" customFormat="1" ht="38.25" customHeight="1">
      <c r="A140" s="54"/>
      <c r="B140" s="53"/>
      <c r="C140" s="54"/>
      <c r="D140" s="220"/>
      <c r="E140" s="52"/>
      <c r="F140" s="116"/>
      <c r="G140" s="225"/>
      <c r="H140" s="55"/>
      <c r="I140" s="56"/>
      <c r="J140" s="52"/>
    </row>
    <row r="141" spans="1:10" s="71" customFormat="1" ht="38.25" customHeight="1">
      <c r="A141" s="54"/>
      <c r="B141" s="53"/>
      <c r="C141" s="54"/>
      <c r="D141" s="220"/>
      <c r="E141" s="52"/>
      <c r="F141" s="116"/>
      <c r="G141" s="225"/>
      <c r="H141" s="55"/>
      <c r="I141" s="56"/>
      <c r="J141" s="52"/>
    </row>
    <row r="142" spans="1:10" s="71" customFormat="1" ht="38.25" customHeight="1">
      <c r="A142" s="54"/>
      <c r="B142" s="53"/>
      <c r="C142" s="54"/>
      <c r="D142" s="220"/>
      <c r="E142" s="52"/>
      <c r="F142" s="116"/>
      <c r="G142" s="225"/>
      <c r="H142" s="55"/>
      <c r="I142" s="56"/>
      <c r="J142" s="52"/>
    </row>
    <row r="143" spans="1:10" s="71" customFormat="1" ht="38.25" customHeight="1">
      <c r="A143" s="54"/>
      <c r="B143" s="53"/>
      <c r="C143" s="54"/>
      <c r="D143" s="220"/>
      <c r="E143" s="52"/>
      <c r="F143" s="116"/>
      <c r="G143" s="225"/>
      <c r="H143" s="55"/>
      <c r="I143" s="56"/>
      <c r="J143" s="52"/>
    </row>
    <row r="144" spans="1:10" s="71" customFormat="1" ht="38.25" customHeight="1">
      <c r="A144" s="54"/>
      <c r="B144" s="53"/>
      <c r="C144" s="54"/>
      <c r="D144" s="220"/>
      <c r="E144" s="52"/>
      <c r="F144" s="116"/>
      <c r="G144" s="225"/>
      <c r="H144" s="55"/>
      <c r="I144" s="56"/>
      <c r="J144" s="52"/>
    </row>
    <row r="145" spans="1:10" s="71" customFormat="1" ht="38.25" customHeight="1">
      <c r="A145" s="54"/>
      <c r="B145" s="53"/>
      <c r="C145" s="54"/>
      <c r="D145" s="220"/>
      <c r="E145" s="52"/>
      <c r="F145" s="116"/>
      <c r="G145" s="225"/>
      <c r="H145" s="55"/>
      <c r="I145" s="56"/>
      <c r="J145" s="52"/>
    </row>
    <row r="146" spans="1:10" s="71" customFormat="1">
      <c r="A146" s="54"/>
      <c r="B146" s="53"/>
      <c r="C146" s="54"/>
      <c r="D146" s="220"/>
      <c r="E146" s="52"/>
      <c r="F146" s="116"/>
      <c r="G146" s="225"/>
      <c r="H146" s="55"/>
      <c r="I146" s="56"/>
      <c r="J146" s="52"/>
    </row>
    <row r="147" spans="1:10" s="71" customFormat="1">
      <c r="A147" s="54"/>
      <c r="B147" s="53"/>
      <c r="C147" s="54"/>
      <c r="D147" s="220"/>
      <c r="E147" s="52"/>
      <c r="F147" s="116"/>
      <c r="G147" s="225"/>
      <c r="H147" s="55"/>
      <c r="I147" s="56"/>
      <c r="J147" s="52"/>
    </row>
    <row r="148" spans="1:10" s="71" customFormat="1" ht="41.25" customHeight="1">
      <c r="A148" s="54"/>
      <c r="B148" s="53"/>
      <c r="C148" s="54"/>
      <c r="D148" s="220"/>
      <c r="E148" s="52"/>
      <c r="F148" s="116"/>
      <c r="G148" s="225"/>
      <c r="H148" s="55"/>
      <c r="I148" s="56"/>
      <c r="J148" s="52"/>
    </row>
    <row r="149" spans="1:10" s="71" customFormat="1" ht="41.25" customHeight="1">
      <c r="A149" s="54"/>
      <c r="B149" s="53"/>
      <c r="C149" s="54"/>
      <c r="D149" s="220"/>
      <c r="E149" s="52"/>
      <c r="F149" s="116"/>
      <c r="G149" s="225"/>
      <c r="H149" s="55"/>
      <c r="I149" s="56"/>
      <c r="J149" s="52"/>
    </row>
    <row r="150" spans="1:10" s="71" customFormat="1">
      <c r="A150" s="54"/>
      <c r="B150" s="53"/>
      <c r="C150" s="54"/>
      <c r="D150" s="220"/>
      <c r="E150" s="52"/>
      <c r="F150" s="116"/>
      <c r="G150" s="225"/>
      <c r="H150" s="55"/>
      <c r="I150" s="56"/>
      <c r="J150" s="52"/>
    </row>
    <row r="151" spans="1:10" s="71" customFormat="1">
      <c r="A151" s="54"/>
      <c r="B151" s="53"/>
      <c r="C151" s="54"/>
      <c r="D151" s="220"/>
      <c r="E151" s="52"/>
      <c r="F151" s="116"/>
      <c r="G151" s="225"/>
      <c r="H151" s="55"/>
      <c r="I151" s="56"/>
      <c r="J151" s="52"/>
    </row>
    <row r="152" spans="1:10" s="71" customFormat="1" ht="37.5" customHeight="1">
      <c r="A152" s="54"/>
      <c r="B152" s="53"/>
      <c r="C152" s="54"/>
      <c r="D152" s="220"/>
      <c r="E152" s="52"/>
      <c r="F152" s="116"/>
      <c r="G152" s="225"/>
      <c r="H152" s="55"/>
      <c r="I152" s="56"/>
      <c r="J152" s="52"/>
    </row>
    <row r="153" spans="1:10" s="71" customFormat="1">
      <c r="A153" s="54"/>
      <c r="B153" s="53"/>
      <c r="C153" s="54"/>
      <c r="D153" s="220"/>
      <c r="E153" s="52"/>
      <c r="F153" s="116"/>
      <c r="G153" s="225"/>
      <c r="H153" s="55"/>
      <c r="I153" s="56"/>
      <c r="J153" s="52"/>
    </row>
    <row r="154" spans="1:10" s="71" customFormat="1">
      <c r="A154" s="54"/>
      <c r="B154" s="53"/>
      <c r="C154" s="54"/>
      <c r="D154" s="220"/>
      <c r="E154" s="52"/>
      <c r="F154" s="116"/>
      <c r="G154" s="225"/>
      <c r="H154" s="55"/>
      <c r="I154" s="56"/>
      <c r="J154" s="52"/>
    </row>
    <row r="155" spans="1:10" s="71" customFormat="1" ht="38.25" customHeight="1">
      <c r="A155" s="54"/>
      <c r="B155" s="53"/>
      <c r="C155" s="54"/>
      <c r="D155" s="220"/>
      <c r="E155" s="52"/>
      <c r="F155" s="116"/>
      <c r="G155" s="225"/>
      <c r="H155" s="55"/>
      <c r="I155" s="56"/>
      <c r="J155" s="52"/>
    </row>
    <row r="156" spans="1:10" s="71" customFormat="1" ht="38.25" customHeight="1">
      <c r="A156" s="54"/>
      <c r="B156" s="53"/>
      <c r="C156" s="54"/>
      <c r="D156" s="220"/>
      <c r="E156" s="52"/>
      <c r="F156" s="116"/>
      <c r="G156" s="225"/>
      <c r="H156" s="55"/>
      <c r="I156" s="56"/>
      <c r="J156" s="52"/>
    </row>
    <row r="157" spans="1:10" s="71" customFormat="1" ht="38.25" customHeight="1">
      <c r="A157" s="54"/>
      <c r="B157" s="53"/>
      <c r="C157" s="54"/>
      <c r="D157" s="220"/>
      <c r="E157" s="52"/>
      <c r="F157" s="116"/>
      <c r="G157" s="225"/>
      <c r="H157" s="55"/>
      <c r="I157" s="56"/>
      <c r="J157" s="52"/>
    </row>
    <row r="158" spans="1:10" s="71" customFormat="1" ht="13.5" customHeight="1">
      <c r="A158" s="54"/>
      <c r="B158" s="53"/>
      <c r="C158" s="54"/>
      <c r="D158" s="220"/>
      <c r="E158" s="52"/>
      <c r="F158" s="116"/>
      <c r="G158" s="225"/>
      <c r="H158" s="55"/>
      <c r="I158" s="56"/>
      <c r="J158" s="52"/>
    </row>
    <row r="159" spans="1:10" s="71" customFormat="1">
      <c r="A159" s="54"/>
      <c r="B159" s="53"/>
      <c r="C159" s="54"/>
      <c r="D159" s="220"/>
      <c r="E159" s="52"/>
      <c r="F159" s="116"/>
      <c r="G159" s="225"/>
      <c r="H159" s="55"/>
      <c r="I159" s="56"/>
      <c r="J159" s="52"/>
    </row>
    <row r="160" spans="1:10" s="71" customFormat="1" ht="38.25" customHeight="1">
      <c r="A160" s="54"/>
      <c r="B160" s="53"/>
      <c r="C160" s="54"/>
      <c r="D160" s="220"/>
      <c r="E160" s="52"/>
      <c r="F160" s="116"/>
      <c r="G160" s="225"/>
      <c r="H160" s="55"/>
      <c r="I160" s="56"/>
      <c r="J160" s="52"/>
    </row>
    <row r="161" spans="1:10" s="71" customFormat="1">
      <c r="A161" s="54"/>
      <c r="B161" s="53"/>
      <c r="C161" s="54"/>
      <c r="D161" s="220"/>
      <c r="E161" s="52"/>
      <c r="F161" s="116"/>
      <c r="G161" s="225"/>
      <c r="H161" s="55"/>
      <c r="I161" s="56"/>
      <c r="J161" s="52"/>
    </row>
    <row r="162" spans="1:10" s="71" customFormat="1">
      <c r="A162" s="54"/>
      <c r="B162" s="53"/>
      <c r="C162" s="54"/>
      <c r="D162" s="220"/>
      <c r="E162" s="52"/>
      <c r="F162" s="116"/>
      <c r="G162" s="225"/>
      <c r="H162" s="55"/>
      <c r="I162" s="56"/>
      <c r="J162" s="52"/>
    </row>
    <row r="163" spans="1:10" s="71" customFormat="1" ht="37.5" customHeight="1">
      <c r="A163" s="54"/>
      <c r="B163" s="53"/>
      <c r="C163" s="54"/>
      <c r="D163" s="220"/>
      <c r="E163" s="52"/>
      <c r="F163" s="116"/>
      <c r="G163" s="225"/>
      <c r="H163" s="55"/>
      <c r="I163" s="56"/>
      <c r="J163" s="52"/>
    </row>
    <row r="164" spans="1:10" s="71" customFormat="1" ht="37.5" customHeight="1">
      <c r="A164" s="54"/>
      <c r="B164" s="53"/>
      <c r="C164" s="54"/>
      <c r="D164" s="220"/>
      <c r="E164" s="52"/>
      <c r="F164" s="116"/>
      <c r="G164" s="225"/>
      <c r="H164" s="55"/>
      <c r="I164" s="56"/>
      <c r="J164" s="52"/>
    </row>
    <row r="165" spans="1:10" s="71" customFormat="1" ht="37.5" customHeight="1">
      <c r="A165" s="54"/>
      <c r="B165" s="53"/>
      <c r="C165" s="54"/>
      <c r="D165" s="220"/>
      <c r="E165" s="52"/>
      <c r="F165" s="116"/>
      <c r="G165" s="225"/>
      <c r="H165" s="55"/>
      <c r="I165" s="56"/>
      <c r="J165" s="52"/>
    </row>
    <row r="166" spans="1:10" ht="18.75" customHeight="1"/>
    <row r="167" spans="1:10" ht="14.25" customHeight="1"/>
    <row r="168" spans="1:10" ht="14.25" customHeight="1"/>
  </sheetData>
  <sheetProtection formatCells="0" formatColumns="0" formatRows="0" insertRows="0" insertHyperlinks="0" deleteRows="0"/>
  <mergeCells count="65">
    <mergeCell ref="B12:C12"/>
    <mergeCell ref="D23:G23"/>
    <mergeCell ref="H23:J23"/>
    <mergeCell ref="D24:G24"/>
    <mergeCell ref="H24:J24"/>
    <mergeCell ref="D25:G25"/>
    <mergeCell ref="H25:J25"/>
    <mergeCell ref="A16:J16"/>
    <mergeCell ref="D21:G21"/>
    <mergeCell ref="H21:J21"/>
    <mergeCell ref="D22:G22"/>
    <mergeCell ref="H22:J22"/>
    <mergeCell ref="A33:J33"/>
    <mergeCell ref="A34:J34"/>
    <mergeCell ref="A43:J43"/>
    <mergeCell ref="D29:J29"/>
    <mergeCell ref="A29:C29"/>
    <mergeCell ref="A32:J32"/>
    <mergeCell ref="A35:J35"/>
    <mergeCell ref="A38:J38"/>
    <mergeCell ref="A39:J39"/>
    <mergeCell ref="A41:J41"/>
    <mergeCell ref="A42:J42"/>
    <mergeCell ref="A49:J49"/>
    <mergeCell ref="A58:J58"/>
    <mergeCell ref="A46:J46"/>
    <mergeCell ref="A53:J53"/>
    <mergeCell ref="A36:J36"/>
    <mergeCell ref="A37:J37"/>
    <mergeCell ref="A47:J47"/>
    <mergeCell ref="A56:J56"/>
    <mergeCell ref="A57:J57"/>
    <mergeCell ref="A48:J48"/>
    <mergeCell ref="A50:J50"/>
    <mergeCell ref="A51:J51"/>
    <mergeCell ref="A52:J52"/>
    <mergeCell ref="A44:J44"/>
    <mergeCell ref="A45:J45"/>
    <mergeCell ref="A69:J69"/>
    <mergeCell ref="A60:J60"/>
    <mergeCell ref="A63:J63"/>
    <mergeCell ref="A62:J62"/>
    <mergeCell ref="A61:J61"/>
    <mergeCell ref="A77:C77"/>
    <mergeCell ref="D77:J77"/>
    <mergeCell ref="A74:J74"/>
    <mergeCell ref="A54:J54"/>
    <mergeCell ref="A75:C76"/>
    <mergeCell ref="D75:J76"/>
    <mergeCell ref="A55:J55"/>
    <mergeCell ref="A59:J59"/>
    <mergeCell ref="A73:J73"/>
    <mergeCell ref="A67:J67"/>
    <mergeCell ref="A68:J68"/>
    <mergeCell ref="A70:J70"/>
    <mergeCell ref="A64:J64"/>
    <mergeCell ref="A65:J65"/>
    <mergeCell ref="A71:J71"/>
    <mergeCell ref="A72:J72"/>
    <mergeCell ref="B7:C7"/>
    <mergeCell ref="B8:C8"/>
    <mergeCell ref="B9:C9"/>
    <mergeCell ref="B11:C11"/>
    <mergeCell ref="A4:B4"/>
    <mergeCell ref="B10:C10"/>
  </mergeCells>
  <phoneticPr fontId="13" type="noConversion"/>
  <conditionalFormatting sqref="L122">
    <cfRule type="containsText" dxfId="106" priority="2" operator="containsText" text="REVISA TU ESTRATEGIA">
      <formula>NOT(ISERROR(SEARCH("REVISA TU ESTRATEGIA",L122)))</formula>
    </cfRule>
  </conditionalFormatting>
  <pageMargins left="0.25" right="0.25" top="0.75" bottom="0.75" header="0.3" footer="0.3"/>
  <pageSetup scale="3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5B71-BD27-FD41-99CC-7D1B8A9A03E0}">
  <dimension ref="A1:K19"/>
  <sheetViews>
    <sheetView showGridLines="0" tabSelected="1" topLeftCell="A6" zoomScale="180" zoomScaleNormal="90" zoomScaleSheetLayoutView="10" workbookViewId="0">
      <selection activeCell="E7" sqref="E7"/>
    </sheetView>
  </sheetViews>
  <sheetFormatPr baseColWidth="10" defaultColWidth="10.33203125" defaultRowHeight="20" customHeight="1"/>
  <cols>
    <col min="1" max="2" width="11.5" style="1525" customWidth="1"/>
    <col min="3" max="3" width="21.1640625" style="1525" customWidth="1"/>
    <col min="4" max="5" width="19.5" style="1525" customWidth="1"/>
    <col min="6" max="6" width="14.6640625" style="1525" customWidth="1"/>
    <col min="7" max="7" width="12.5" style="1525" customWidth="1"/>
    <col min="8" max="8" width="16.33203125" style="1525" customWidth="1"/>
    <col min="9" max="9" width="14.6640625" style="1525" customWidth="1"/>
    <col min="10" max="10" width="30.6640625" style="1525" customWidth="1"/>
    <col min="11" max="11" width="21.6640625" style="1526" customWidth="1"/>
    <col min="12" max="16384" width="10.33203125" style="1525"/>
  </cols>
  <sheetData>
    <row r="1" spans="1:11" ht="28" customHeight="1">
      <c r="A1" s="1557" t="s">
        <v>2891</v>
      </c>
      <c r="B1" s="1557"/>
      <c r="C1" s="1557"/>
      <c r="D1" s="1557"/>
      <c r="E1" s="1557"/>
      <c r="F1" s="1557"/>
      <c r="G1" s="1557"/>
      <c r="H1" s="1557"/>
      <c r="I1" s="1557"/>
      <c r="J1" s="1557"/>
    </row>
    <row r="2" spans="1:11" ht="9" customHeight="1"/>
    <row r="3" spans="1:11" s="1548" customFormat="1" ht="20" customHeight="1">
      <c r="A3" s="1553" t="s">
        <v>2890</v>
      </c>
      <c r="B3" s="1552"/>
      <c r="C3" s="1550"/>
      <c r="D3" s="1550"/>
      <c r="E3" s="1550"/>
      <c r="F3" s="1550"/>
      <c r="G3" s="1550"/>
      <c r="H3" s="1550"/>
      <c r="I3" s="1552" t="s">
        <v>2889</v>
      </c>
      <c r="J3" s="1556" t="s">
        <v>2888</v>
      </c>
      <c r="K3" s="1549"/>
    </row>
    <row r="4" spans="1:11" s="1548" customFormat="1" ht="20" customHeight="1">
      <c r="A4" s="1553" t="s">
        <v>2887</v>
      </c>
      <c r="B4" s="1552"/>
      <c r="C4" s="1555" t="s">
        <v>2886</v>
      </c>
      <c r="D4" s="1555"/>
      <c r="E4" s="1558"/>
      <c r="F4" s="1550"/>
      <c r="G4" s="1550"/>
      <c r="H4" s="1550"/>
      <c r="I4" s="1552" t="s">
        <v>2885</v>
      </c>
      <c r="J4" s="1554">
        <v>46141</v>
      </c>
      <c r="K4" s="1549"/>
    </row>
    <row r="5" spans="1:11" s="1548" customFormat="1" ht="20" customHeight="1">
      <c r="A5" s="1553" t="s">
        <v>2884</v>
      </c>
      <c r="B5" s="1552"/>
      <c r="C5" s="1550"/>
      <c r="D5" s="1550"/>
      <c r="E5" s="1550"/>
      <c r="F5" s="1550"/>
      <c r="G5" s="1550"/>
      <c r="H5" s="1550"/>
      <c r="I5" s="1552" t="s">
        <v>2883</v>
      </c>
      <c r="J5" s="1551" t="s">
        <v>2882</v>
      </c>
      <c r="K5" s="1549"/>
    </row>
    <row r="6" spans="1:11" s="1548" customFormat="1" ht="6" customHeight="1">
      <c r="A6" s="1550"/>
      <c r="B6" s="1550"/>
      <c r="C6" s="1550"/>
      <c r="D6" s="1550"/>
      <c r="E6" s="1550"/>
      <c r="F6" s="1550"/>
      <c r="G6" s="1550"/>
      <c r="H6" s="1550"/>
      <c r="I6" s="1550"/>
      <c r="J6" s="1550"/>
      <c r="K6" s="1549"/>
    </row>
    <row r="7" spans="1:11" s="1544" customFormat="1" ht="59" customHeight="1">
      <c r="A7" s="1547" t="s">
        <v>2881</v>
      </c>
      <c r="B7" s="1547" t="s">
        <v>2880</v>
      </c>
      <c r="C7" s="1547" t="s">
        <v>2879</v>
      </c>
      <c r="D7" s="1547" t="s">
        <v>2878</v>
      </c>
      <c r="E7" s="1547"/>
      <c r="F7" s="1547" t="s">
        <v>2877</v>
      </c>
      <c r="G7" s="1547" t="s">
        <v>2876</v>
      </c>
      <c r="H7" s="1547" t="s">
        <v>2875</v>
      </c>
      <c r="I7" s="1547" t="s">
        <v>2874</v>
      </c>
      <c r="J7" s="1546" t="s">
        <v>2873</v>
      </c>
      <c r="K7" s="1545" t="s">
        <v>2872</v>
      </c>
    </row>
    <row r="8" spans="1:11" s="1539" customFormat="1" ht="147" customHeight="1">
      <c r="A8" s="1538">
        <v>6</v>
      </c>
      <c r="B8" s="1537" t="s">
        <v>2865</v>
      </c>
      <c r="C8" s="1537" t="s">
        <v>2867</v>
      </c>
      <c r="D8" s="1537"/>
      <c r="E8" s="1537"/>
      <c r="F8" s="1537" t="s">
        <v>2866</v>
      </c>
      <c r="G8" s="1536" t="s">
        <v>2862</v>
      </c>
      <c r="H8" s="1530">
        <v>4.774</v>
      </c>
      <c r="I8" s="1529"/>
      <c r="K8" s="1527">
        <f>H8*1.1</f>
        <v>5.2514000000000003</v>
      </c>
    </row>
    <row r="9" spans="1:11" ht="173" customHeight="1">
      <c r="A9" s="1538">
        <v>7</v>
      </c>
      <c r="B9" s="1537" t="s">
        <v>2865</v>
      </c>
      <c r="C9" s="1537" t="s">
        <v>2864</v>
      </c>
      <c r="D9" s="1537"/>
      <c r="E9" s="1537"/>
      <c r="F9" s="1537" t="s">
        <v>2863</v>
      </c>
      <c r="G9" s="1536" t="s">
        <v>2862</v>
      </c>
      <c r="H9" s="1530">
        <v>7.29</v>
      </c>
      <c r="I9" s="1529"/>
      <c r="J9" s="1535"/>
      <c r="K9" s="1527">
        <f>H9*1.1</f>
        <v>8.0190000000000001</v>
      </c>
    </row>
    <row r="10" spans="1:11" ht="106" customHeight="1">
      <c r="A10" s="1531">
        <v>1</v>
      </c>
      <c r="B10" s="1533" t="s">
        <v>2857</v>
      </c>
      <c r="C10" s="1533" t="s">
        <v>2859</v>
      </c>
      <c r="D10" s="1531"/>
      <c r="E10" s="1531"/>
      <c r="F10" s="1531">
        <v>3</v>
      </c>
      <c r="G10" s="1531" t="s">
        <v>2855</v>
      </c>
      <c r="H10" s="1543">
        <v>0.78100000000000003</v>
      </c>
      <c r="I10" s="1529"/>
      <c r="J10" s="1542"/>
      <c r="K10" s="1527">
        <f>H10*1.1</f>
        <v>0.85910000000000009</v>
      </c>
    </row>
    <row r="11" spans="1:11" ht="106" customHeight="1">
      <c r="A11" s="1538">
        <v>2</v>
      </c>
      <c r="B11" s="1541" t="s">
        <v>2857</v>
      </c>
      <c r="C11" s="1533" t="s">
        <v>2871</v>
      </c>
      <c r="D11" s="1538"/>
      <c r="E11" s="1538"/>
      <c r="F11" s="1538">
        <v>3</v>
      </c>
      <c r="G11" s="1531" t="s">
        <v>2855</v>
      </c>
      <c r="H11" s="1530">
        <v>0.67100000000000004</v>
      </c>
      <c r="I11" s="1529"/>
      <c r="J11" s="1540"/>
      <c r="K11" s="1527">
        <f>H11*1.1</f>
        <v>0.73810000000000009</v>
      </c>
    </row>
    <row r="12" spans="1:11" ht="106" customHeight="1">
      <c r="A12" s="1538">
        <v>3</v>
      </c>
      <c r="B12" s="1541" t="s">
        <v>2857</v>
      </c>
      <c r="C12" s="1533" t="s">
        <v>2870</v>
      </c>
      <c r="D12" s="1538"/>
      <c r="E12" s="1538"/>
      <c r="F12" s="1538">
        <v>3</v>
      </c>
      <c r="G12" s="1531" t="s">
        <v>2855</v>
      </c>
      <c r="H12" s="1530">
        <v>0.89100000000000001</v>
      </c>
      <c r="I12" s="1529"/>
      <c r="J12" s="1540"/>
      <c r="K12" s="1527">
        <f>H12*1.1</f>
        <v>0.98010000000000008</v>
      </c>
    </row>
    <row r="13" spans="1:11" ht="106" customHeight="1">
      <c r="A13" s="1538">
        <v>4</v>
      </c>
      <c r="B13" s="1541" t="s">
        <v>2857</v>
      </c>
      <c r="C13" s="1533" t="s">
        <v>2869</v>
      </c>
      <c r="D13" s="1538"/>
      <c r="E13" s="1538"/>
      <c r="F13" s="1538">
        <v>3</v>
      </c>
      <c r="G13" s="1531" t="s">
        <v>2855</v>
      </c>
      <c r="H13" s="1530">
        <v>1.0009999999999999</v>
      </c>
      <c r="I13" s="1529"/>
      <c r="J13" s="1540"/>
      <c r="K13" s="1527">
        <f>H13*1.1</f>
        <v>1.1011</v>
      </c>
    </row>
    <row r="14" spans="1:11" ht="106" customHeight="1">
      <c r="A14" s="1538">
        <v>5</v>
      </c>
      <c r="B14" s="1541" t="s">
        <v>2857</v>
      </c>
      <c r="C14" s="1533" t="s">
        <v>2868</v>
      </c>
      <c r="D14" s="1538"/>
      <c r="E14" s="1538"/>
      <c r="F14" s="1538">
        <v>3</v>
      </c>
      <c r="G14" s="1531" t="s">
        <v>2855</v>
      </c>
      <c r="H14" s="1530">
        <v>1.0229999999999999</v>
      </c>
      <c r="I14" s="1529"/>
      <c r="J14" s="1540"/>
      <c r="K14" s="1527">
        <f>H14*1.1</f>
        <v>1.1253</v>
      </c>
    </row>
    <row r="15" spans="1:11" ht="105" customHeight="1">
      <c r="A15" s="1532">
        <v>8</v>
      </c>
      <c r="B15" s="1533" t="s">
        <v>2857</v>
      </c>
      <c r="C15" s="1533" t="s">
        <v>2861</v>
      </c>
      <c r="D15" s="1532"/>
      <c r="E15" s="1532"/>
      <c r="F15" s="1532">
        <v>3</v>
      </c>
      <c r="G15" s="1531" t="s">
        <v>2855</v>
      </c>
      <c r="H15" s="1530">
        <v>0.56100000000000005</v>
      </c>
      <c r="I15" s="1529"/>
      <c r="J15" s="1534"/>
      <c r="K15" s="1527">
        <f>H15*1.1</f>
        <v>0.61710000000000009</v>
      </c>
    </row>
    <row r="16" spans="1:11" ht="116" customHeight="1">
      <c r="A16" s="1532">
        <v>9</v>
      </c>
      <c r="B16" s="1533" t="s">
        <v>2857</v>
      </c>
      <c r="C16" s="1533" t="s">
        <v>2860</v>
      </c>
      <c r="D16" s="1532"/>
      <c r="E16" s="1532"/>
      <c r="F16" s="1532">
        <v>3</v>
      </c>
      <c r="G16" s="1531" t="s">
        <v>2855</v>
      </c>
      <c r="H16" s="1530">
        <v>0.56100000000000005</v>
      </c>
      <c r="I16" s="1529"/>
      <c r="J16" s="1534"/>
      <c r="K16" s="1527">
        <f>H16*1.1</f>
        <v>0.61710000000000009</v>
      </c>
    </row>
    <row r="17" spans="1:11" ht="105" customHeight="1">
      <c r="A17" s="1532">
        <v>10</v>
      </c>
      <c r="B17" s="1533" t="s">
        <v>2857</v>
      </c>
      <c r="C17" s="1533" t="s">
        <v>2859</v>
      </c>
      <c r="D17" s="1532"/>
      <c r="E17" s="1532"/>
      <c r="F17" s="1532">
        <v>3</v>
      </c>
      <c r="G17" s="1531" t="s">
        <v>2855</v>
      </c>
      <c r="H17" s="1530">
        <v>0.67100000000000004</v>
      </c>
      <c r="I17" s="1529"/>
      <c r="J17" s="1534"/>
      <c r="K17" s="1527">
        <f>H17*1.1</f>
        <v>0.73810000000000009</v>
      </c>
    </row>
    <row r="18" spans="1:11" ht="105" customHeight="1">
      <c r="A18" s="1532">
        <v>11</v>
      </c>
      <c r="B18" s="1533" t="s">
        <v>2857</v>
      </c>
      <c r="C18" s="1533" t="s">
        <v>2858</v>
      </c>
      <c r="D18" s="1532"/>
      <c r="E18" s="1532"/>
      <c r="F18" s="1532">
        <v>3</v>
      </c>
      <c r="G18" s="1531" t="s">
        <v>2855</v>
      </c>
      <c r="H18" s="1530">
        <v>1.0009999999999999</v>
      </c>
      <c r="I18" s="1529"/>
      <c r="J18" s="1534"/>
      <c r="K18" s="1527">
        <f>H18*1.1</f>
        <v>1.1011</v>
      </c>
    </row>
    <row r="19" spans="1:11" ht="105" customHeight="1">
      <c r="A19" s="1532">
        <v>12</v>
      </c>
      <c r="B19" s="1533" t="s">
        <v>2857</v>
      </c>
      <c r="C19" s="1533" t="s">
        <v>2856</v>
      </c>
      <c r="D19" s="1532"/>
      <c r="E19" s="1532"/>
      <c r="F19" s="1532">
        <v>3</v>
      </c>
      <c r="G19" s="1531" t="s">
        <v>2855</v>
      </c>
      <c r="H19" s="1530">
        <v>0.67100000000000004</v>
      </c>
      <c r="I19" s="1529"/>
      <c r="J19" s="1528"/>
      <c r="K19" s="1527">
        <f>H19*1.1</f>
        <v>0.73810000000000009</v>
      </c>
    </row>
  </sheetData>
  <mergeCells count="2">
    <mergeCell ref="A1:J1"/>
    <mergeCell ref="C4:D4"/>
  </mergeCells>
  <hyperlinks>
    <hyperlink ref="J5" r:id="rId1" xr:uid="{6C8C94F8-DDCD-0945-B507-9700406C9EAD}"/>
  </hyperlinks>
  <pageMargins left="0.78680555555555598" right="0.196527777777778" top="1" bottom="1" header="0.5" footer="0.5"/>
  <pageSetup paperSize="9" scale="39"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6EEE8-2634-BE49-9D80-C4F74301730A}">
  <sheetPr codeName="Sheet2">
    <tabColor rgb="FFFF0000"/>
  </sheetPr>
  <dimension ref="A1:AV610"/>
  <sheetViews>
    <sheetView showGridLines="0" zoomScale="75" zoomScaleNormal="92" workbookViewId="0">
      <selection activeCell="F2" sqref="F2"/>
    </sheetView>
  </sheetViews>
  <sheetFormatPr baseColWidth="10" defaultColWidth="10.83203125" defaultRowHeight="15"/>
  <cols>
    <col min="1" max="1" width="18" customWidth="1"/>
    <col min="2" max="2" width="6.1640625" hidden="1" customWidth="1"/>
    <col min="3" max="3" width="24.6640625" customWidth="1"/>
    <col min="4" max="4" width="34" style="1192" customWidth="1"/>
    <col min="5" max="5" width="21.1640625" style="1188" customWidth="1"/>
    <col min="6" max="6" width="34" style="1192" customWidth="1"/>
    <col min="7" max="7" width="32.6640625" style="1192" hidden="1" customWidth="1"/>
    <col min="8" max="8" width="15.5" style="1192" bestFit="1" customWidth="1"/>
    <col min="9" max="9" width="29.33203125" style="1189" hidden="1" customWidth="1"/>
    <col min="10" max="11" width="24" style="1188" customWidth="1"/>
    <col min="12" max="13" width="24" style="1188" hidden="1" customWidth="1"/>
    <col min="14" max="14" width="24" style="1246" hidden="1" customWidth="1"/>
    <col min="15" max="15" width="28.6640625" style="1190" hidden="1" customWidth="1"/>
    <col min="16" max="16" width="21.1640625" style="1188" customWidth="1"/>
    <col min="17" max="22" width="21.1640625" style="1188" hidden="1" customWidth="1"/>
    <col min="23" max="23" width="26.83203125" style="1188" customWidth="1"/>
    <col min="24" max="25" width="23.83203125" style="1173" customWidth="1"/>
    <col min="26" max="26" width="21.1640625" style="1173" customWidth="1"/>
    <col min="27" max="27" width="21.1640625" style="1188" hidden="1" customWidth="1"/>
    <col min="28" max="28" width="19.1640625" style="1189" customWidth="1"/>
    <col min="29" max="32" width="25.33203125" style="1189" customWidth="1"/>
    <col min="33" max="33" width="27.6640625" style="1188" hidden="1" customWidth="1"/>
    <col min="34" max="34" width="15.5" style="1188" customWidth="1"/>
    <col min="35" max="35" width="10.83203125" hidden="1" customWidth="1"/>
    <col min="36" max="36" width="23" hidden="1" customWidth="1"/>
    <col min="37" max="37" width="12.1640625" hidden="1" customWidth="1"/>
    <col min="38" max="38" width="15.1640625" hidden="1" customWidth="1"/>
    <col min="39" max="39" width="10.83203125" hidden="1" customWidth="1"/>
    <col min="40" max="40" width="12.1640625" hidden="1" customWidth="1"/>
    <col min="41" max="41" width="10.83203125" hidden="1" customWidth="1"/>
    <col min="43" max="47" width="19.5" customWidth="1"/>
  </cols>
  <sheetData>
    <row r="1" spans="1:48" ht="16" thickBot="1">
      <c r="D1" s="1"/>
      <c r="F1" s="1"/>
      <c r="G1" s="1"/>
      <c r="H1" s="1"/>
      <c r="N1" s="1188"/>
      <c r="X1" s="1188"/>
      <c r="Y1" s="1188"/>
      <c r="Z1" s="1188"/>
    </row>
    <row r="2" spans="1:48" ht="72" customHeight="1" thickBot="1">
      <c r="D2" s="1191"/>
      <c r="F2" s="1191"/>
      <c r="G2" s="1191"/>
      <c r="J2" s="1320" t="s">
        <v>61</v>
      </c>
      <c r="K2" s="1321"/>
      <c r="L2" s="1322"/>
      <c r="M2" s="1190"/>
      <c r="N2" s="1188"/>
      <c r="P2" s="1275"/>
      <c r="X2" s="1188"/>
      <c r="Y2" s="1188"/>
      <c r="Z2" s="1188"/>
    </row>
    <row r="3" spans="1:48" ht="35" customHeight="1" thickBot="1">
      <c r="A3" s="1310" t="s">
        <v>62</v>
      </c>
      <c r="B3" s="1310"/>
      <c r="C3" s="1310"/>
      <c r="D3" s="1310"/>
      <c r="E3" s="1311"/>
      <c r="F3" s="1193"/>
      <c r="H3" s="1189"/>
      <c r="I3" s="1194"/>
      <c r="J3" s="1192"/>
      <c r="K3" s="1194"/>
      <c r="L3" s="1194"/>
      <c r="M3" s="1195"/>
      <c r="N3" s="1194"/>
      <c r="O3" s="1195"/>
      <c r="P3" s="1195"/>
      <c r="Q3" s="1195"/>
      <c r="R3" s="1195"/>
      <c r="S3" s="1195"/>
      <c r="T3" s="1195"/>
      <c r="U3" s="1195"/>
      <c r="V3" s="1195"/>
      <c r="W3" s="1196"/>
      <c r="X3" s="1195"/>
      <c r="Y3" s="1195"/>
      <c r="Z3" s="1195"/>
      <c r="AA3" s="1323" t="s">
        <v>63</v>
      </c>
      <c r="AF3" s="1188"/>
      <c r="AH3" s="1306" t="s">
        <v>64</v>
      </c>
    </row>
    <row r="4" spans="1:48" ht="20" customHeight="1" thickBot="1">
      <c r="A4" s="1316" t="s">
        <v>65</v>
      </c>
      <c r="B4" s="1316"/>
      <c r="C4" s="1316"/>
      <c r="D4" s="1317"/>
      <c r="E4" s="1197">
        <f>AC573</f>
        <v>0</v>
      </c>
      <c r="F4" s="1198"/>
      <c r="H4" s="1189"/>
      <c r="I4" s="1194"/>
      <c r="J4" s="1266" t="s">
        <v>66</v>
      </c>
      <c r="K4" s="1172" t="b">
        <v>1</v>
      </c>
      <c r="L4" s="1194"/>
      <c r="M4" s="1195"/>
      <c r="N4" s="1194"/>
      <c r="O4" s="1195"/>
      <c r="P4" s="1195"/>
      <c r="Q4" s="1195"/>
      <c r="R4" s="1195"/>
      <c r="S4" s="1195"/>
      <c r="T4" s="1195"/>
      <c r="U4" s="1315" t="s">
        <v>67</v>
      </c>
      <c r="V4" s="1195"/>
      <c r="W4" s="1173"/>
      <c r="X4" s="1196"/>
      <c r="Y4" s="1195"/>
      <c r="Z4" s="1195"/>
      <c r="AA4" s="1323"/>
      <c r="AF4" s="1188"/>
      <c r="AH4" s="1306"/>
    </row>
    <row r="5" spans="1:48" ht="15" customHeight="1">
      <c r="A5" s="1318" t="s">
        <v>68</v>
      </c>
      <c r="B5" s="1318"/>
      <c r="C5" s="1318"/>
      <c r="D5" s="1319"/>
      <c r="E5" s="1130"/>
      <c r="F5" s="1198"/>
      <c r="H5" s="1189"/>
      <c r="I5" s="1192"/>
      <c r="K5" s="1199"/>
      <c r="L5" s="1200"/>
      <c r="M5" s="1195"/>
      <c r="N5" s="1194"/>
      <c r="O5" s="1195"/>
      <c r="P5" s="1195"/>
      <c r="Q5" s="1195"/>
      <c r="R5" s="1195"/>
      <c r="S5" s="1195"/>
      <c r="T5" s="1195"/>
      <c r="U5" s="1315"/>
      <c r="V5" s="1195"/>
      <c r="W5" s="1173"/>
      <c r="X5" s="1196"/>
      <c r="Y5" s="1314" t="s">
        <v>69</v>
      </c>
      <c r="Z5" s="1188"/>
      <c r="AA5" s="1323"/>
      <c r="AF5" s="1188"/>
      <c r="AH5"/>
    </row>
    <row r="6" spans="1:48" ht="26" customHeight="1">
      <c r="A6" s="1326" t="s">
        <v>70</v>
      </c>
      <c r="B6" s="1326"/>
      <c r="C6" s="1326"/>
      <c r="D6" s="1327"/>
      <c r="E6" s="1201">
        <f>E4*E5</f>
        <v>0</v>
      </c>
      <c r="F6" s="1202"/>
      <c r="H6" s="1189"/>
      <c r="I6" s="1200"/>
      <c r="J6" s="1277" t="e" vm="1">
        <v>#VALUE!</v>
      </c>
      <c r="K6" s="1278" cm="1">
        <f t="array" aca="1" ref="K6" ca="1">_FV(J6,"High")</f>
        <v>17.375</v>
      </c>
      <c r="L6" s="1200"/>
      <c r="M6" s="1195"/>
      <c r="N6" s="1194"/>
      <c r="O6" s="1195"/>
      <c r="P6" s="1195"/>
      <c r="Q6" s="1195"/>
      <c r="R6" s="1195"/>
      <c r="S6" s="1195"/>
      <c r="T6" s="1195"/>
      <c r="U6" s="1195"/>
      <c r="V6" s="1195"/>
      <c r="W6" s="1173"/>
      <c r="X6" s="1195"/>
      <c r="Y6" s="1314"/>
      <c r="Z6" s="1188"/>
      <c r="AA6" s="1189"/>
      <c r="AF6" s="1188"/>
      <c r="AG6"/>
      <c r="AH6"/>
    </row>
    <row r="7" spans="1:48" ht="16" customHeight="1">
      <c r="D7" s="1195"/>
      <c r="E7" s="1195"/>
      <c r="F7" s="1195"/>
      <c r="H7" s="1189"/>
      <c r="I7" s="1200"/>
      <c r="J7" s="1200"/>
      <c r="K7" s="1199"/>
      <c r="L7" s="1200"/>
      <c r="M7" s="1196"/>
      <c r="N7" s="1203"/>
      <c r="O7" s="1195"/>
      <c r="P7" s="1195"/>
      <c r="Q7" s="1195"/>
      <c r="R7" s="1195"/>
      <c r="S7" s="1195"/>
      <c r="T7" s="1195"/>
      <c r="U7" s="1195"/>
      <c r="V7" s="1195"/>
      <c r="W7" s="1173"/>
      <c r="X7" s="1195"/>
      <c r="Y7" s="1314"/>
      <c r="Z7" s="1188"/>
      <c r="AA7" s="1189"/>
      <c r="AF7" s="1188"/>
      <c r="AG7"/>
      <c r="AH7"/>
    </row>
    <row r="8" spans="1:48" ht="26" customHeight="1">
      <c r="A8" s="1328" t="s">
        <v>71</v>
      </c>
      <c r="B8" s="1329"/>
      <c r="C8" s="1329"/>
      <c r="D8" s="1330"/>
      <c r="E8" s="1149" t="e">
        <f>(AC573-M573)/AC573</f>
        <v>#DIV/0!</v>
      </c>
      <c r="F8" s="1198"/>
      <c r="H8" s="1189"/>
      <c r="I8" s="1200"/>
      <c r="J8" s="1273" t="s">
        <v>72</v>
      </c>
      <c r="K8" s="1274" t="e" vm="2">
        <v>#VALUE!</v>
      </c>
      <c r="L8" s="1200"/>
      <c r="M8" s="1196"/>
      <c r="N8" s="1204"/>
      <c r="O8" s="1195"/>
      <c r="P8" s="190" cm="1">
        <f t="array" ref="P8:R8">IFERROR(_xlfn.XLOOKUP(K8,Fletes!C5:C17,Fletes!D5:F17),"No encontrado")</f>
        <v>37000</v>
      </c>
      <c r="Q8" s="1195">
        <v>0</v>
      </c>
      <c r="R8" s="1196">
        <v>0</v>
      </c>
      <c r="S8" s="1195"/>
      <c r="T8" s="1195"/>
      <c r="U8" s="1195"/>
      <c r="V8" s="1195"/>
      <c r="W8" s="1173"/>
      <c r="X8" s="1195"/>
      <c r="Y8" s="1314"/>
      <c r="Z8" s="1188"/>
      <c r="AA8" s="1189"/>
      <c r="AF8" s="1188"/>
      <c r="AG8"/>
      <c r="AH8"/>
      <c r="AI8" s="837"/>
    </row>
    <row r="9" spans="1:48">
      <c r="D9" s="1195"/>
      <c r="E9" s="1195"/>
      <c r="F9" s="1195"/>
      <c r="G9" s="1195"/>
      <c r="J9" s="1200"/>
      <c r="K9" s="1200"/>
      <c r="L9" s="1199"/>
      <c r="M9" s="1200"/>
      <c r="N9" s="1196"/>
      <c r="O9" s="1194"/>
      <c r="P9" s="190" t="e">
        <f>P8/H573</f>
        <v>#DIV/0!</v>
      </c>
      <c r="Q9" s="1195"/>
      <c r="R9" s="1195"/>
      <c r="S9" s="1195"/>
      <c r="T9" s="1195"/>
      <c r="U9" s="1195"/>
      <c r="V9" s="1195"/>
      <c r="W9" s="1195"/>
      <c r="Y9" s="1195"/>
      <c r="Z9" s="1195"/>
      <c r="AH9"/>
      <c r="AJ9" s="837"/>
      <c r="AQ9" s="1154"/>
      <c r="AR9" s="1154"/>
      <c r="AS9" s="1154"/>
      <c r="AT9" s="1155"/>
      <c r="AU9" s="1205"/>
      <c r="AV9" s="1205"/>
    </row>
    <row r="10" spans="1:48" ht="16">
      <c r="A10" s="1206" t="s">
        <v>73</v>
      </c>
      <c r="E10" s="1195"/>
      <c r="F10" s="1206"/>
      <c r="G10" s="1206"/>
      <c r="H10" s="1206"/>
      <c r="I10" s="1200"/>
      <c r="J10" s="1195"/>
      <c r="K10" s="1195"/>
      <c r="L10" s="1195"/>
      <c r="M10" s="1195"/>
      <c r="N10" s="1195"/>
      <c r="O10" s="1194"/>
      <c r="P10" s="1195"/>
      <c r="Q10" s="1195"/>
      <c r="R10" s="1195"/>
      <c r="S10" s="1195"/>
      <c r="T10" s="1195"/>
      <c r="U10" s="1195"/>
      <c r="V10" s="1195"/>
      <c r="W10" s="1195"/>
      <c r="Y10" s="1195"/>
      <c r="Z10" s="1195"/>
      <c r="AH10"/>
      <c r="AJ10" s="837"/>
      <c r="AQ10" s="1154"/>
      <c r="AR10" s="1154"/>
      <c r="AS10" s="1154"/>
      <c r="AT10" s="1155"/>
      <c r="AU10" s="1205"/>
      <c r="AV10" s="1205"/>
    </row>
    <row r="11" spans="1:48" ht="21" customHeight="1" thickBot="1">
      <c r="A11" s="1331" t="s">
        <v>74</v>
      </c>
      <c r="B11" s="1331" t="s">
        <v>75</v>
      </c>
      <c r="C11" s="1331" t="s">
        <v>76</v>
      </c>
      <c r="D11" s="1331" t="s">
        <v>77</v>
      </c>
      <c r="E11" s="1312" t="s">
        <v>78</v>
      </c>
      <c r="F11" s="1331" t="s">
        <v>79</v>
      </c>
      <c r="G11" s="1331" t="s">
        <v>80</v>
      </c>
      <c r="H11" s="1333" t="s">
        <v>81</v>
      </c>
      <c r="I11" s="1307" t="s">
        <v>82</v>
      </c>
      <c r="J11" s="1308"/>
      <c r="K11" s="1308"/>
      <c r="L11" s="1308"/>
      <c r="M11" s="1308"/>
      <c r="N11" s="1308"/>
      <c r="O11" s="1308"/>
      <c r="P11" s="1308"/>
      <c r="Q11" s="1308"/>
      <c r="R11" s="1308"/>
      <c r="S11" s="1308"/>
      <c r="T11" s="1308"/>
      <c r="U11" s="1308"/>
      <c r="V11" s="1308"/>
      <c r="W11" s="1309" t="s">
        <v>83</v>
      </c>
      <c r="X11" s="1309"/>
      <c r="Y11" s="1309"/>
      <c r="Z11" s="1309"/>
      <c r="AA11" s="1309"/>
      <c r="AB11" s="1309"/>
      <c r="AC11" s="1309"/>
      <c r="AD11" s="1309"/>
      <c r="AE11" s="1309"/>
      <c r="AF11" s="1309"/>
      <c r="AG11" s="1207"/>
      <c r="AH11"/>
      <c r="AJ11" s="1174"/>
      <c r="AQ11" s="1154"/>
      <c r="AR11" s="1154"/>
      <c r="AS11" s="1154"/>
      <c r="AT11" s="1185" t="b">
        <f>IF(F15="Requiez",W15&lt;=$AM$577,IF(F15="Labenze",W15&lt;=$AM$578,IF(F15="Infinity",W15&lt;=$AL$579,IF(F15="Offiho",W15&lt;=$AL$580,IF(F15="MetalWork",W15&lt;=$AL$581,IF(F15="Jome",W15&lt;=$AL$582,IF(F15="Sunon Inc",W15&lt;=$AL$583,IF(F15="Vandesk",W15&lt;=$AL$584,IF(F15="Conceptos",W15&lt;=$AL$585,IF(F15="Tarkett",W15&lt;=$AL$586,IF(F15="Tarkett Stock",W15&lt;=$AL$587,IF(F15="Tarkett Europa",W15&lt;=$AL$588,IF(F15="Tarkett - Santeco /Nva.Ave",W15&lt;=$AL$589,IF(F15="Lumbro",W15&lt;=$AL$590,IF(F15="Cristales",W15&lt;=$AL$591,IF(F15="Sunon Mty",W15&lt;=$AL$592,IF(F15="Leds",W15&lt;=$AL$593,IF(F15="Herrajes",W15&lt;=$AL$594,IF(F15="Acabados",W15&lt;=$AL$595,IF(F15="Andreu World",W15&lt;=$AL$596,IF(F15="Lauco",W15&lt;=$AL$597,IF(F15="Mamparas",W15&lt;=$AL$598))))))))))))))))))))))</f>
        <v>0</v>
      </c>
      <c r="AU11" s="1205"/>
      <c r="AV11" s="1205"/>
    </row>
    <row r="12" spans="1:48" ht="44">
      <c r="A12" s="1332"/>
      <c r="B12" s="1332"/>
      <c r="C12" s="1332"/>
      <c r="D12" s="1332"/>
      <c r="E12" s="1313"/>
      <c r="F12" s="1332"/>
      <c r="G12" s="1332"/>
      <c r="H12" s="1334"/>
      <c r="I12" s="1209" t="s">
        <v>84</v>
      </c>
      <c r="J12" s="1209" t="s">
        <v>85</v>
      </c>
      <c r="K12" s="1210" t="s">
        <v>86</v>
      </c>
      <c r="L12" s="1209" t="s">
        <v>87</v>
      </c>
      <c r="M12" s="1209" t="s">
        <v>88</v>
      </c>
      <c r="N12" s="1209" t="s">
        <v>89</v>
      </c>
      <c r="O12" s="1208" t="s">
        <v>90</v>
      </c>
      <c r="P12" s="1208" t="s">
        <v>91</v>
      </c>
      <c r="Q12" s="1208" t="s">
        <v>92</v>
      </c>
      <c r="R12" s="1208" t="s">
        <v>92</v>
      </c>
      <c r="S12" s="1208" t="s">
        <v>93</v>
      </c>
      <c r="T12" s="1208" t="s">
        <v>93</v>
      </c>
      <c r="U12" s="1208" t="s">
        <v>94</v>
      </c>
      <c r="V12" s="1208" t="s">
        <v>94</v>
      </c>
      <c r="W12" s="1211" t="s">
        <v>95</v>
      </c>
      <c r="X12" s="1211" t="s">
        <v>96</v>
      </c>
      <c r="Y12" s="1208" t="s">
        <v>97</v>
      </c>
      <c r="Z12" s="1208" t="s">
        <v>98</v>
      </c>
      <c r="AA12" s="1208" t="s">
        <v>99</v>
      </c>
      <c r="AB12" s="1212" t="s">
        <v>100</v>
      </c>
      <c r="AC12" s="1212" t="s">
        <v>101</v>
      </c>
      <c r="AD12" s="1213" t="s">
        <v>102</v>
      </c>
      <c r="AE12" s="1213" t="s">
        <v>103</v>
      </c>
      <c r="AF12" s="1213" t="s">
        <v>104</v>
      </c>
      <c r="AG12" s="1208" t="s">
        <v>105</v>
      </c>
      <c r="AH12"/>
      <c r="AI12" s="1175"/>
      <c r="AK12" s="1176"/>
      <c r="AQ12" s="1151"/>
      <c r="AR12" s="1151"/>
      <c r="AS12" s="1152"/>
      <c r="AT12" s="1164"/>
      <c r="AU12" s="1293" t="s">
        <v>106</v>
      </c>
      <c r="AV12" s="1205"/>
    </row>
    <row r="13" spans="1:48" ht="26" customHeight="1">
      <c r="A13" s="1125" t="b">
        <v>1</v>
      </c>
      <c r="B13" s="1214"/>
      <c r="C13" s="1270" t="s">
        <v>107</v>
      </c>
      <c r="D13" s="1304" t="s">
        <v>108</v>
      </c>
      <c r="E13" s="1302"/>
      <c r="F13" s="1302"/>
      <c r="G13" s="1302"/>
      <c r="H13" s="1302"/>
      <c r="I13" s="1302"/>
      <c r="J13" s="1303"/>
      <c r="K13" s="1215"/>
      <c r="L13" s="1215"/>
      <c r="M13" s="1215"/>
      <c r="N13" s="1215"/>
      <c r="O13" s="1214"/>
      <c r="P13" s="1214"/>
      <c r="Q13" s="1214"/>
      <c r="R13" s="1214"/>
      <c r="S13" s="1214"/>
      <c r="T13" s="1214"/>
      <c r="U13" s="1214"/>
      <c r="V13" s="1214"/>
      <c r="W13" s="1214"/>
      <c r="X13" s="1214"/>
      <c r="Y13" s="1214"/>
      <c r="Z13" s="1214"/>
      <c r="AA13" s="1214"/>
      <c r="AB13" s="1214"/>
      <c r="AC13" s="1214"/>
      <c r="AD13" s="1214"/>
      <c r="AE13" s="1214"/>
      <c r="AF13" s="1214"/>
      <c r="AG13" s="1216"/>
      <c r="AH13"/>
      <c r="AI13" s="1174"/>
      <c r="AL13" s="1174"/>
      <c r="AQ13" s="1153"/>
      <c r="AR13" s="1153"/>
      <c r="AS13" s="1154"/>
      <c r="AT13" s="1165"/>
      <c r="AU13" s="1294"/>
      <c r="AV13" s="1205"/>
    </row>
    <row r="14" spans="1:48" ht="16">
      <c r="A14" s="1217" t="b">
        <f t="shared" ref="A14:A46" si="0">$A$13</f>
        <v>1</v>
      </c>
      <c r="B14" s="1218" t="b">
        <f>A14</f>
        <v>1</v>
      </c>
      <c r="C14" s="1219" t="str">
        <f>C13</f>
        <v>Dólares</v>
      </c>
      <c r="D14" s="44"/>
      <c r="E14" s="836"/>
      <c r="F14" s="50"/>
      <c r="G14" s="50" t="str">
        <f t="shared" ref="G14:G46" si="1">IFERROR(VLOOKUP(F14,Tabla_Proveedores_1,2,0)," ")</f>
        <v xml:space="preserve"> </v>
      </c>
      <c r="H14" s="45">
        <v>0</v>
      </c>
      <c r="I14" s="49" t="str">
        <f>IFERROR(VLOOKUP(G14,Proveedores!B:C,2,0)," ")</f>
        <v xml:space="preserve"> </v>
      </c>
      <c r="J14" s="838">
        <v>0</v>
      </c>
      <c r="K14" s="1124">
        <v>0</v>
      </c>
      <c r="L14" s="1267">
        <f t="shared" ref="L14:L46" si="2">K14*H14</f>
        <v>0</v>
      </c>
      <c r="M14" s="1268">
        <f>IF(F14="Offiho", J14*0.55, IF(AND(F14&lt;&gt;"Sunon Inc",F14&lt;&gt;"Alma - Exterior",F14&lt;&gt;"Yabo - Hotelería",F14&lt;&gt;"OSJ - Medical",F14&lt;&gt;"Seezo - Home",F14&lt;&gt;"A&amp;D -Home",F14&lt;&gt;"Encore Alfombras Hoteleria Asia",F14&lt;&gt;"Zhong Xian - Leds",F14&lt;&gt;"Tarkett Europa",F14&lt;&gt;"2tec2",F14&lt;&gt;"Balsan Europa",F14&lt;&gt;"Armstrong Pisos USA",F14&lt;&gt;"Tarkett USA",F14&lt;&gt;"Tarkett Brasil"),J14,IFERROR(IF(K573&lt;=$AO$578,J14*2.14,IF(K573&lt;=$AN$579,J14*1.8,IF(K573&gt;$AN$580,J14*1.5))),J14))*1.1)</f>
        <v>0</v>
      </c>
      <c r="N14" s="1269">
        <f>M14*H14</f>
        <v>0</v>
      </c>
      <c r="O14" s="836" t="str">
        <f>IFERROR(VLOOKUP(G14,Proveedores!B:D,3,0)," ")</f>
        <v xml:space="preserve"> </v>
      </c>
      <c r="P14" s="836"/>
      <c r="Q14" s="1127" t="e">
        <f t="shared" ref="Q14:Q46" si="3">VLOOKUP(E14,Tabla_Fletes,3,FALSE)</f>
        <v>#N/A</v>
      </c>
      <c r="R14" s="1127" t="b">
        <f>IF(P14="Centro",Q14,IF(P14="Norte",Q14*1.6,IF(P14="Occidente",Q14*1.2,IF(P14="Sur",Q14*2))))</f>
        <v>0</v>
      </c>
      <c r="S14" s="1127" t="e">
        <f t="shared" ref="S14:S46" si="4">VLOOKUP(E14,Tabla_Instalacion,2,FALSE)</f>
        <v>#N/A</v>
      </c>
      <c r="T14" s="1127" t="b">
        <f>IF(P14="Centro",S14,IF(P14="Norte",S14*1.1,IF(P14="Occidente",S14*1.1,IF(P14="Sur",S14*1.1))))</f>
        <v>0</v>
      </c>
      <c r="U14" s="1127">
        <f>IF(F14="Offiho",0,R14+T14)</f>
        <v>0</v>
      </c>
      <c r="V14" s="1127" t="e">
        <f>IF(K14=0,U14/$H$573,U14*(K14/L14))*H14</f>
        <v>#DIV/0!</v>
      </c>
      <c r="W14" s="1127" t="e">
        <f>IF(F14="Offiho",J14,IF(_xlfn.XLOOKUP(F14,Proveedores!A$2:A$50,Proveedores!E$2:E$50,"")="Nacional",(J14/0.5)+(V14*H14),((J14/0.3/0.5)+(V14*H14))))</f>
        <v>#DIV/0!</v>
      </c>
      <c r="X14" s="1127" t="e">
        <f>(W14*H14)</f>
        <v>#DIV/0!</v>
      </c>
      <c r="Y14" s="1126" t="b">
        <f t="shared" ref="Y14:Y46" si="5">IF(F14="Sunon Inc",$AJ$577,IF(F14="Alma - Exterior",$AJ$578,IF(F14="Yabo - Hotelería",$AJ$579,IF(F14="OSJ - Medical",$AJ$580,IF(F14="Seezo - Home",$AJ$581,IF(F14="A&amp;D - Home",$AJ$582,IF(F14="Encore Alfombras Hoteleria Asia",$AJ$583,IF(F14="Zhong Xian - Leds",$AJ$584,IF(F14="Tarkett Europa",$AJ$585,IF(F14="2tec2",$AJ$586,IF(F14="Balsan Europa",$AJ$587,IF(F14="Armstrong Pisos USA",$AJ$588,IF(F14="Tarkett USA",$AJ$589,IF(F14="Tarkett Brasil",$AJ$590,IF(F14="Tarkett MX",$AJ$591,IF(F14="Jome",$AJ$592,IF(F14="Offiho",$AJ$593,IF(F14="Lumbro",$AJ$594,IF(F14="Sunon Mty",$AJ$595,IF(F14="Conceptos Sofas",$AJ$596,IF(F14="Lauco Sofas",$AJ$597,IF(F14="CR Global - Mesas Ajustables",$AJ$598,IF(F14="Vandesk",$AJ$599,IF(F14="Mamparas Tela",$AJ$600,IF(F14="Mampara Cristales",$AJ$601,IF(F14="Herrajes",$AJ$602,IF(F14="MetalWork",$AJ$603,IF(F14="Requiez",$AJ$604,IF(F14="Labenze",$AJ$605,IF(F14="Infinity",$AJ$606,IF(F14="Proveedor Externo",$AJ$607)))))))))))))))))))))))))))))))</f>
        <v>0</v>
      </c>
      <c r="Z14" s="43">
        <v>0.5</v>
      </c>
      <c r="AA14" s="1220" t="e">
        <f>W14*Z14</f>
        <v>#DIV/0!</v>
      </c>
      <c r="AB14" s="1220" t="e">
        <f>IF(Z14&gt;Y14,"ERROR",(W14-AA14))</f>
        <v>#DIV/0!</v>
      </c>
      <c r="AC14" s="1220" t="e">
        <f>AB14*H14</f>
        <v>#DIV/0!</v>
      </c>
      <c r="AD14" s="1126" t="e">
        <f>IF(A15=TRUE,MAX(0,1-(AE14/W14)),"NA")</f>
        <v>#DIV/0!</v>
      </c>
      <c r="AE14" s="1218" t="e">
        <f t="shared" ref="AE14:AE46" si="6">IF(A13=FALSE,"NO APLICA",AB14*1.2)</f>
        <v>#DIV/0!</v>
      </c>
      <c r="AF14" s="1221" t="e">
        <f t="shared" ref="AF14:AF46" si="7">AE14*H14</f>
        <v>#DIV/0!</v>
      </c>
      <c r="AG14" s="1177" t="e">
        <f t="shared" ref="AG14:AG46" si="8">(AC14-N14)/AC14</f>
        <v>#DIV/0!</v>
      </c>
      <c r="AH14" s="1222" t="e">
        <f>IF(AG14&lt;30%,"ERROR","OK")</f>
        <v>#DIV/0!</v>
      </c>
      <c r="AI14" s="1174"/>
      <c r="AK14" s="1174"/>
      <c r="AL14" s="1175"/>
      <c r="AM14" s="1175"/>
      <c r="AP14" s="1174"/>
      <c r="AQ14" s="1153"/>
      <c r="AR14" s="1296" t="s">
        <v>109</v>
      </c>
      <c r="AS14" s="1297"/>
      <c r="AT14" s="1298"/>
      <c r="AU14" s="1294"/>
      <c r="AV14" s="1205"/>
    </row>
    <row r="15" spans="1:48" ht="16">
      <c r="A15" s="1217" t="b">
        <f t="shared" si="0"/>
        <v>1</v>
      </c>
      <c r="B15" s="1218" t="b">
        <f t="shared" ref="B15:B46" si="9">A15</f>
        <v>1</v>
      </c>
      <c r="C15" s="1219" t="str">
        <f t="shared" ref="C15:C46" si="10">$C$13</f>
        <v>Dólares</v>
      </c>
      <c r="D15" s="44"/>
      <c r="E15" s="836"/>
      <c r="F15" s="50"/>
      <c r="G15" s="50" t="str">
        <f t="shared" si="1"/>
        <v xml:space="preserve"> </v>
      </c>
      <c r="H15" s="45">
        <v>0</v>
      </c>
      <c r="I15" s="49" t="str">
        <f>IFERROR(VLOOKUP(G15,Proveedores!B:C,2,0)," ")</f>
        <v xml:space="preserve"> </v>
      </c>
      <c r="J15" s="838">
        <v>0</v>
      </c>
      <c r="K15" s="1124">
        <v>0</v>
      </c>
      <c r="L15" s="1267">
        <f t="shared" si="2"/>
        <v>0</v>
      </c>
      <c r="M15" s="1268">
        <f t="shared" ref="M15:M19" si="11">IF(F15="Offiho", J15*0.55, IF(AND(F15&lt;&gt;"Sunon Inc",F15&lt;&gt;"Alma - Exterior",F15&lt;&gt;"Yabo - Hotelería",F15&lt;&gt;"OSJ - Medical",F15&lt;&gt;"Seezo - Home",F15&lt;&gt;"A&amp;D -Home",F15&lt;&gt;"Encore Alfombras Hoteleria Asia",F15&lt;&gt;"Zhong Xian - Leds",F15&lt;&gt;"Tarkett Europa",F15&lt;&gt;"2tec2",F15&lt;&gt;"Balsan Europa",F15&lt;&gt;"Armstrong Pisos USA",F15&lt;&gt;"Tarkett USA",F15&lt;&gt;"Tarkett Brasil"),J15,IFERROR(IF(K574&lt;=$AO$578,J15*2.14,IF(K574&lt;=$AN$579,J15*1.8,IF(K574&gt;$AN$580,J15*1.5))),J15))*1.1)</f>
        <v>0</v>
      </c>
      <c r="N15" s="1269">
        <f>M15*H15</f>
        <v>0</v>
      </c>
      <c r="O15" s="836" t="str">
        <f>IFERROR(VLOOKUP(G15,Proveedores!B:D,3,0)," ")</f>
        <v xml:space="preserve"> </v>
      </c>
      <c r="P15" s="836"/>
      <c r="Q15" s="1127" t="e">
        <f t="shared" si="3"/>
        <v>#N/A</v>
      </c>
      <c r="R15" s="1127" t="b">
        <f>IF(P15="Centro",Q15,IF(P15="Norte",Q15*1.6,IF(P15="Occidente",Q15*1.2,IF(P15="Sur",Q15*2))))</f>
        <v>0</v>
      </c>
      <c r="S15" s="1127" t="e">
        <f>VLOOKUP(E15,Tabla_Instalacion,2,FALSE)</f>
        <v>#N/A</v>
      </c>
      <c r="T15" s="1127" t="b">
        <f t="shared" ref="T15:T46" si="12">IF(P15="Centro",S15,IF(P15="Norte",S15*1.1,IF(P15="Occidente",S15*1.1,IF(P15="Sur",S15*1.1))))</f>
        <v>0</v>
      </c>
      <c r="U15" s="1127">
        <f t="shared" ref="U15:U46" si="13">IF(F15="Offiho",0,R15+T15)</f>
        <v>0</v>
      </c>
      <c r="V15" s="1127" t="e">
        <f t="shared" ref="V15:V46" si="14">IF(K15=0,U15/$H$573,U15*(K15/L15))*H15</f>
        <v>#DIV/0!</v>
      </c>
      <c r="W15" s="1127" t="e">
        <f>IF(F15="Offiho",J15,IF(_xlfn.XLOOKUP(F15,Proveedores!A$2:A$50,Proveedores!E$2:E$50,"")="Nacional",(J15/0.5)+(V15*H15),((J15/0.3/0.5)+(V15*H15))))</f>
        <v>#DIV/0!</v>
      </c>
      <c r="X15" s="1127" t="e">
        <f t="shared" ref="X15:X46" si="15">(W15*H15)</f>
        <v>#DIV/0!</v>
      </c>
      <c r="Y15" s="1126" t="b">
        <f t="shared" si="5"/>
        <v>0</v>
      </c>
      <c r="Z15" s="43">
        <v>0.5</v>
      </c>
      <c r="AA15" s="1220" t="e">
        <f t="shared" ref="AA15:AA46" si="16">W15*Z15</f>
        <v>#DIV/0!</v>
      </c>
      <c r="AB15" s="1220" t="e">
        <f t="shared" ref="AB15:AB46" si="17">IF(Z15&gt;Y15,"ERROR",(W15-AA15))</f>
        <v>#DIV/0!</v>
      </c>
      <c r="AC15" s="1220" t="e">
        <f t="shared" ref="AC15:AC46" si="18">AB15*H15</f>
        <v>#DIV/0!</v>
      </c>
      <c r="AD15" s="1126" t="e">
        <f t="shared" ref="AD15:AD46" si="19">IF(A16=TRUE,MAX(0,1-(AE15/W15)),"NA")</f>
        <v>#DIV/0!</v>
      </c>
      <c r="AE15" s="1218" t="e">
        <f t="shared" si="6"/>
        <v>#DIV/0!</v>
      </c>
      <c r="AF15" s="1221" t="e">
        <f t="shared" si="7"/>
        <v>#DIV/0!</v>
      </c>
      <c r="AG15" s="1177" t="e">
        <f t="shared" si="8"/>
        <v>#DIV/0!</v>
      </c>
      <c r="AH15" s="1222" t="e">
        <f>IF(AG15&lt;30%,"ERROR","OK")</f>
        <v>#DIV/0!</v>
      </c>
      <c r="AI15" s="1174"/>
      <c r="AK15" s="1174"/>
      <c r="AL15" s="1174"/>
      <c r="AM15" s="1174"/>
      <c r="AQ15" s="1153"/>
      <c r="AR15" s="1166" t="s">
        <v>110</v>
      </c>
      <c r="AS15" s="1156">
        <f>AC573</f>
        <v>0</v>
      </c>
      <c r="AT15" s="1165"/>
      <c r="AU15" s="1294"/>
      <c r="AV15" s="1205"/>
    </row>
    <row r="16" spans="1:48" ht="16">
      <c r="A16" s="1217" t="b">
        <f t="shared" si="0"/>
        <v>1</v>
      </c>
      <c r="B16" s="1218" t="b">
        <f t="shared" si="9"/>
        <v>1</v>
      </c>
      <c r="C16" s="1219" t="str">
        <f t="shared" si="10"/>
        <v>Dólares</v>
      </c>
      <c r="D16" s="44"/>
      <c r="E16" s="836"/>
      <c r="F16" s="50"/>
      <c r="G16" s="50" t="str">
        <f t="shared" si="1"/>
        <v xml:space="preserve"> </v>
      </c>
      <c r="H16" s="45">
        <v>0</v>
      </c>
      <c r="I16" s="49" t="str">
        <f>IFERROR(VLOOKUP(G16,Proveedores!B:C,2,0)," ")</f>
        <v xml:space="preserve"> </v>
      </c>
      <c r="J16" s="838">
        <v>0</v>
      </c>
      <c r="K16" s="1124">
        <v>0</v>
      </c>
      <c r="L16" s="1267">
        <f t="shared" si="2"/>
        <v>0</v>
      </c>
      <c r="M16" s="1268">
        <f t="shared" si="11"/>
        <v>0</v>
      </c>
      <c r="N16" s="1269">
        <f>M16*H16</f>
        <v>0</v>
      </c>
      <c r="O16" s="836" t="str">
        <f>IFERROR(VLOOKUP(G16,Proveedores!B:D,3,0)," ")</f>
        <v xml:space="preserve"> </v>
      </c>
      <c r="P16" s="836"/>
      <c r="Q16" s="1127" t="e">
        <f t="shared" si="3"/>
        <v>#N/A</v>
      </c>
      <c r="R16" s="1127" t="b">
        <f t="shared" ref="R16:R46" si="20">IF(P16="Centro",Q16,IF(P16="Norte",Q16*1.6,IF(P16="Occidente",Q16*1.2,IF(P16="Sur",Q16*2))))</f>
        <v>0</v>
      </c>
      <c r="S16" s="1127" t="e">
        <f t="shared" si="4"/>
        <v>#N/A</v>
      </c>
      <c r="T16" s="1127" t="b">
        <f t="shared" si="12"/>
        <v>0</v>
      </c>
      <c r="U16" s="1127">
        <f t="shared" si="13"/>
        <v>0</v>
      </c>
      <c r="V16" s="1127" t="e">
        <f t="shared" si="14"/>
        <v>#DIV/0!</v>
      </c>
      <c r="W16" s="1127" t="e">
        <f>IF(F16="Offiho",J16,IF(_xlfn.XLOOKUP(F16,Proveedores!A$2:A$50,Proveedores!E$2:E$50,"")="Nacional",(J16/0.5)+(V16*H16),((J16/0.3/0.5)+(V16*H16))))</f>
        <v>#DIV/0!</v>
      </c>
      <c r="X16" s="1127" t="e">
        <f t="shared" si="15"/>
        <v>#DIV/0!</v>
      </c>
      <c r="Y16" s="1126" t="b">
        <f t="shared" si="5"/>
        <v>0</v>
      </c>
      <c r="Z16" s="43">
        <v>0.5</v>
      </c>
      <c r="AA16" s="1220" t="e">
        <f t="shared" si="16"/>
        <v>#DIV/0!</v>
      </c>
      <c r="AB16" s="1220" t="e">
        <f t="shared" si="17"/>
        <v>#DIV/0!</v>
      </c>
      <c r="AC16" s="1220" t="e">
        <f t="shared" si="18"/>
        <v>#DIV/0!</v>
      </c>
      <c r="AD16" s="1126" t="e">
        <f t="shared" si="19"/>
        <v>#DIV/0!</v>
      </c>
      <c r="AE16" s="1218" t="e">
        <f t="shared" si="6"/>
        <v>#DIV/0!</v>
      </c>
      <c r="AF16" s="1221" t="e">
        <f t="shared" si="7"/>
        <v>#DIV/0!</v>
      </c>
      <c r="AG16" s="1177" t="e">
        <f t="shared" si="8"/>
        <v>#DIV/0!</v>
      </c>
      <c r="AH16" s="1222" t="e">
        <f t="shared" ref="AH16:AH18" si="21">IF(AG16&lt;30%,"ERROR","OK")</f>
        <v>#DIV/0!</v>
      </c>
      <c r="AK16" s="1174"/>
      <c r="AQ16" s="1153"/>
      <c r="AR16" s="1167" t="s">
        <v>111</v>
      </c>
      <c r="AS16" s="1157">
        <f>AF573</f>
        <v>0</v>
      </c>
      <c r="AT16" s="1165"/>
      <c r="AU16" s="1294"/>
      <c r="AV16" s="1205"/>
    </row>
    <row r="17" spans="1:48" ht="16">
      <c r="A17" s="1217" t="b">
        <f t="shared" si="0"/>
        <v>1</v>
      </c>
      <c r="B17" s="1218" t="b">
        <f t="shared" si="9"/>
        <v>1</v>
      </c>
      <c r="C17" s="1219" t="str">
        <f t="shared" si="10"/>
        <v>Dólares</v>
      </c>
      <c r="D17" s="44"/>
      <c r="E17" s="836"/>
      <c r="F17" s="50"/>
      <c r="G17" s="50" t="str">
        <f t="shared" si="1"/>
        <v xml:space="preserve"> </v>
      </c>
      <c r="H17" s="45">
        <v>0</v>
      </c>
      <c r="I17" s="49" t="str">
        <f>IFERROR(VLOOKUP(G17,Proveedores!B:C,2,0)," ")</f>
        <v xml:space="preserve"> </v>
      </c>
      <c r="J17" s="838">
        <v>0</v>
      </c>
      <c r="K17" s="1124">
        <v>0</v>
      </c>
      <c r="L17" s="1267">
        <f t="shared" si="2"/>
        <v>0</v>
      </c>
      <c r="M17" s="1268">
        <f t="shared" si="11"/>
        <v>0</v>
      </c>
      <c r="N17" s="1269">
        <f t="shared" ref="N17:N46" si="22">M17*H17</f>
        <v>0</v>
      </c>
      <c r="O17" s="836" t="str">
        <f>IFERROR(VLOOKUP(G17,Proveedores!B:D,3,0)," ")</f>
        <v xml:space="preserve"> </v>
      </c>
      <c r="P17" s="836"/>
      <c r="Q17" s="1127" t="e">
        <f t="shared" si="3"/>
        <v>#N/A</v>
      </c>
      <c r="R17" s="1127" t="b">
        <f t="shared" si="20"/>
        <v>0</v>
      </c>
      <c r="S17" s="1127" t="e">
        <f t="shared" si="4"/>
        <v>#N/A</v>
      </c>
      <c r="T17" s="1127" t="b">
        <f t="shared" si="12"/>
        <v>0</v>
      </c>
      <c r="U17" s="1127">
        <f t="shared" si="13"/>
        <v>0</v>
      </c>
      <c r="V17" s="1127" t="e">
        <f t="shared" si="14"/>
        <v>#DIV/0!</v>
      </c>
      <c r="W17" s="1127" t="e">
        <f>IF(F17="Offiho",J17,IF(_xlfn.XLOOKUP(F17,Proveedores!A$2:A$50,Proveedores!E$2:E$50,"")="Nacional",(J17/0.5)+(V17*H17),((J17/0.3/0.5)+(V17*H17))))</f>
        <v>#DIV/0!</v>
      </c>
      <c r="X17" s="1127" t="e">
        <f t="shared" si="15"/>
        <v>#DIV/0!</v>
      </c>
      <c r="Y17" s="1126" t="b">
        <f t="shared" si="5"/>
        <v>0</v>
      </c>
      <c r="Z17" s="43">
        <v>0.5</v>
      </c>
      <c r="AA17" s="1220" t="e">
        <f t="shared" si="16"/>
        <v>#DIV/0!</v>
      </c>
      <c r="AB17" s="1220" t="e">
        <f t="shared" si="17"/>
        <v>#DIV/0!</v>
      </c>
      <c r="AC17" s="1220" t="e">
        <f t="shared" si="18"/>
        <v>#DIV/0!</v>
      </c>
      <c r="AD17" s="1126" t="e">
        <f t="shared" si="19"/>
        <v>#DIV/0!</v>
      </c>
      <c r="AE17" s="1218" t="e">
        <f t="shared" si="6"/>
        <v>#DIV/0!</v>
      </c>
      <c r="AF17" s="1221" t="e">
        <f t="shared" si="7"/>
        <v>#DIV/0!</v>
      </c>
      <c r="AG17" s="1177" t="e">
        <f t="shared" si="8"/>
        <v>#DIV/0!</v>
      </c>
      <c r="AH17" s="1222" t="e">
        <f t="shared" si="21"/>
        <v>#DIV/0!</v>
      </c>
      <c r="AQ17" s="1153"/>
      <c r="AR17" s="1167" t="s">
        <v>112</v>
      </c>
      <c r="AS17" s="1157">
        <f>AS16-AS15</f>
        <v>0</v>
      </c>
      <c r="AT17" s="1165"/>
      <c r="AU17" s="1294"/>
      <c r="AV17" s="1205"/>
    </row>
    <row r="18" spans="1:48" ht="16">
      <c r="A18" s="1217" t="b">
        <f t="shared" si="0"/>
        <v>1</v>
      </c>
      <c r="B18" s="1218" t="b">
        <f t="shared" si="9"/>
        <v>1</v>
      </c>
      <c r="C18" s="1219" t="str">
        <f t="shared" si="10"/>
        <v>Dólares</v>
      </c>
      <c r="D18" s="44"/>
      <c r="E18" s="836"/>
      <c r="F18" s="50"/>
      <c r="G18" s="50" t="str">
        <f t="shared" si="1"/>
        <v xml:space="preserve"> </v>
      </c>
      <c r="H18" s="45">
        <v>0</v>
      </c>
      <c r="I18" s="49" t="str">
        <f>IFERROR(VLOOKUP(G18,Proveedores!B:C,2,0)," ")</f>
        <v xml:space="preserve"> </v>
      </c>
      <c r="J18" s="838">
        <v>0</v>
      </c>
      <c r="K18" s="1124"/>
      <c r="L18" s="1267">
        <f t="shared" si="2"/>
        <v>0</v>
      </c>
      <c r="M18" s="1268">
        <f t="shared" si="11"/>
        <v>0</v>
      </c>
      <c r="N18" s="1269">
        <f t="shared" si="22"/>
        <v>0</v>
      </c>
      <c r="O18" s="836" t="str">
        <f>IFERROR(VLOOKUP(G18,Proveedores!B:D,3,0)," ")</f>
        <v xml:space="preserve"> </v>
      </c>
      <c r="P18" s="836"/>
      <c r="Q18" s="1127" t="e">
        <f t="shared" si="3"/>
        <v>#N/A</v>
      </c>
      <c r="R18" s="1127" t="b">
        <f t="shared" si="20"/>
        <v>0</v>
      </c>
      <c r="S18" s="1127" t="e">
        <f t="shared" si="4"/>
        <v>#N/A</v>
      </c>
      <c r="T18" s="1127" t="b">
        <f t="shared" si="12"/>
        <v>0</v>
      </c>
      <c r="U18" s="1127">
        <f t="shared" si="13"/>
        <v>0</v>
      </c>
      <c r="V18" s="1127" t="e">
        <f t="shared" si="14"/>
        <v>#DIV/0!</v>
      </c>
      <c r="W18" s="1127" t="e">
        <f>IF(F18="Offiho",J18,IF(_xlfn.XLOOKUP(F18,Proveedores!A$2:A$50,Proveedores!E$2:E$50,"")="Nacional",(J18/0.5)+(V18*H18),((J18/0.3/0.5)+(V18*H18))))</f>
        <v>#DIV/0!</v>
      </c>
      <c r="X18" s="1127" t="e">
        <f t="shared" si="15"/>
        <v>#DIV/0!</v>
      </c>
      <c r="Y18" s="1126" t="b">
        <f t="shared" si="5"/>
        <v>0</v>
      </c>
      <c r="Z18" s="43">
        <v>0</v>
      </c>
      <c r="AA18" s="1220" t="e">
        <f t="shared" si="16"/>
        <v>#DIV/0!</v>
      </c>
      <c r="AB18" s="1220" t="e">
        <f t="shared" si="17"/>
        <v>#DIV/0!</v>
      </c>
      <c r="AC18" s="1220" t="e">
        <f t="shared" si="18"/>
        <v>#DIV/0!</v>
      </c>
      <c r="AD18" s="1126" t="e">
        <f t="shared" si="19"/>
        <v>#DIV/0!</v>
      </c>
      <c r="AE18" s="1218" t="e">
        <f t="shared" si="6"/>
        <v>#DIV/0!</v>
      </c>
      <c r="AF18" s="1221" t="e">
        <f t="shared" si="7"/>
        <v>#DIV/0!</v>
      </c>
      <c r="AG18" s="1177" t="e">
        <f t="shared" si="8"/>
        <v>#DIV/0!</v>
      </c>
      <c r="AH18" s="1222" t="e">
        <f t="shared" si="21"/>
        <v>#DIV/0!</v>
      </c>
      <c r="AQ18" s="1159"/>
      <c r="AR18" s="1167" t="s">
        <v>113</v>
      </c>
      <c r="AS18" s="1158" t="e">
        <f>(AS16/AS15)-1</f>
        <v>#DIV/0!</v>
      </c>
      <c r="AT18" s="1168" t="s">
        <v>114</v>
      </c>
      <c r="AU18" s="1294"/>
      <c r="AV18" s="1223"/>
    </row>
    <row r="19" spans="1:48" ht="17" thickBot="1">
      <c r="A19" s="1217" t="b">
        <f t="shared" si="0"/>
        <v>1</v>
      </c>
      <c r="B19" s="1218" t="b">
        <f t="shared" si="9"/>
        <v>1</v>
      </c>
      <c r="C19" s="1219" t="str">
        <f t="shared" si="10"/>
        <v>Dólares</v>
      </c>
      <c r="D19" s="44"/>
      <c r="E19" s="836"/>
      <c r="F19" s="50"/>
      <c r="G19" s="50" t="str">
        <f t="shared" si="1"/>
        <v xml:space="preserve"> </v>
      </c>
      <c r="H19" s="45">
        <v>0</v>
      </c>
      <c r="I19" s="49" t="str">
        <f>IFERROR(VLOOKUP(G19,Proveedores!B:C,2,0)," ")</f>
        <v xml:space="preserve"> </v>
      </c>
      <c r="J19" s="838">
        <v>0</v>
      </c>
      <c r="K19" s="1124"/>
      <c r="L19" s="1267">
        <f t="shared" si="2"/>
        <v>0</v>
      </c>
      <c r="M19" s="1268">
        <f t="shared" si="11"/>
        <v>0</v>
      </c>
      <c r="N19" s="1269">
        <f t="shared" si="22"/>
        <v>0</v>
      </c>
      <c r="O19" s="836" t="str">
        <f>IFERROR(VLOOKUP(G19,Proveedores!B:D,3,0)," ")</f>
        <v xml:space="preserve"> </v>
      </c>
      <c r="P19" s="836"/>
      <c r="Q19" s="1127" t="e">
        <f t="shared" si="3"/>
        <v>#N/A</v>
      </c>
      <c r="R19" s="1127" t="b">
        <f t="shared" si="20"/>
        <v>0</v>
      </c>
      <c r="S19" s="1127" t="e">
        <f t="shared" si="4"/>
        <v>#N/A</v>
      </c>
      <c r="T19" s="1127" t="b">
        <f t="shared" si="12"/>
        <v>0</v>
      </c>
      <c r="U19" s="1127">
        <f t="shared" si="13"/>
        <v>0</v>
      </c>
      <c r="V19" s="1127" t="e">
        <f t="shared" si="14"/>
        <v>#DIV/0!</v>
      </c>
      <c r="W19" s="1127" t="e">
        <f>IF(F19="Offiho",J19,IF(_xlfn.XLOOKUP(F19,Proveedores!A$2:A$50,Proveedores!E$2:E$50,"")="Nacional",(J19/0.5)+(V19*H19),((J19/0.3/0.5)+(V19*H19))))</f>
        <v>#DIV/0!</v>
      </c>
      <c r="X19" s="1127" t="e">
        <f t="shared" si="15"/>
        <v>#DIV/0!</v>
      </c>
      <c r="Y19" s="1126" t="b">
        <f t="shared" si="5"/>
        <v>0</v>
      </c>
      <c r="Z19" s="43">
        <v>0</v>
      </c>
      <c r="AA19" s="1220" t="e">
        <f t="shared" si="16"/>
        <v>#DIV/0!</v>
      </c>
      <c r="AB19" s="1220" t="e">
        <f t="shared" si="17"/>
        <v>#DIV/0!</v>
      </c>
      <c r="AC19" s="1220" t="e">
        <f t="shared" si="18"/>
        <v>#DIV/0!</v>
      </c>
      <c r="AD19" s="1126" t="e">
        <f t="shared" si="19"/>
        <v>#DIV/0!</v>
      </c>
      <c r="AE19" s="1218" t="e">
        <f t="shared" si="6"/>
        <v>#DIV/0!</v>
      </c>
      <c r="AF19" s="1221" t="e">
        <f t="shared" si="7"/>
        <v>#DIV/0!</v>
      </c>
      <c r="AG19" s="1177" t="e">
        <f t="shared" si="8"/>
        <v>#DIV/0!</v>
      </c>
      <c r="AH19" s="1222" t="e">
        <f>IF(AG19&lt;30%,"ERROR","OK")</f>
        <v>#DIV/0!</v>
      </c>
      <c r="AQ19" s="1161"/>
      <c r="AR19" s="1159"/>
      <c r="AS19" s="1160"/>
      <c r="AT19" s="1224"/>
      <c r="AU19" s="1295"/>
      <c r="AV19" s="1225"/>
    </row>
    <row r="20" spans="1:48" ht="17" thickBot="1">
      <c r="A20" s="1217" t="b">
        <f t="shared" si="0"/>
        <v>1</v>
      </c>
      <c r="B20" s="1218" t="b">
        <f t="shared" si="9"/>
        <v>1</v>
      </c>
      <c r="C20" s="1219" t="str">
        <f t="shared" si="10"/>
        <v>Dólares</v>
      </c>
      <c r="D20" s="44"/>
      <c r="E20" s="836"/>
      <c r="F20" s="50"/>
      <c r="G20" s="50" t="str">
        <f t="shared" si="1"/>
        <v xml:space="preserve"> </v>
      </c>
      <c r="H20" s="45">
        <v>0</v>
      </c>
      <c r="I20" s="49" t="str">
        <f>IFERROR(VLOOKUP(G20,Proveedores!B:C,2,0)," ")</f>
        <v xml:space="preserve"> </v>
      </c>
      <c r="J20" s="838">
        <v>0</v>
      </c>
      <c r="K20" s="1124"/>
      <c r="L20" s="1267">
        <f t="shared" si="2"/>
        <v>0</v>
      </c>
      <c r="M20" s="1268">
        <f t="shared" ref="M20:M46" si="23">IF(F20="Offiho", J20*0.55, IF(AND(F20&lt;&gt;"Sunon Inc",F20&lt;&gt;"Alma - Exterior",F20&lt;&gt;"Yabo - Hotelería",F20&lt;&gt;"OSJ - Medical",F20&lt;&gt;"Seezo - Home",F20&lt;&gt;"A&amp;D -Home",F20&lt;&gt;"Encore Alfombras Hoteleria Asia",F20&lt;&gt;"Zhong Xian - Leds",F20&lt;&gt;"Tarkett Europa",F20&lt;&gt;"2tec2",F20&lt;&gt;"Balsan Europa",F20&lt;&gt;"Armstrong Pisos USA",F20&lt;&gt;"Tarkett USA",F20&lt;&gt;"Tarkett Brasil"),J20,IFERROR(IF(J579&lt;=$AO$578,J20*2.14,IF(J579&lt;=$AN$579,J20*1.8,IF(J579&gt;$AN$580,J20*1.5))),J20))*1.1)</f>
        <v>0</v>
      </c>
      <c r="N20" s="1269">
        <f t="shared" si="22"/>
        <v>0</v>
      </c>
      <c r="O20" s="836" t="str">
        <f>IFERROR(VLOOKUP(G20,Proveedores!B:D,3,0)," ")</f>
        <v xml:space="preserve"> </v>
      </c>
      <c r="P20" s="836"/>
      <c r="Q20" s="1127" t="e">
        <f t="shared" si="3"/>
        <v>#N/A</v>
      </c>
      <c r="R20" s="1127" t="b">
        <f t="shared" si="20"/>
        <v>0</v>
      </c>
      <c r="S20" s="1127" t="e">
        <f t="shared" si="4"/>
        <v>#N/A</v>
      </c>
      <c r="T20" s="1127" t="b">
        <f t="shared" si="12"/>
        <v>0</v>
      </c>
      <c r="U20" s="1127">
        <f t="shared" si="13"/>
        <v>0</v>
      </c>
      <c r="V20" s="1127" t="e">
        <f t="shared" si="14"/>
        <v>#DIV/0!</v>
      </c>
      <c r="W20" s="1127" t="e">
        <f>IF(F20="Offiho",J20,IF(_xlfn.XLOOKUP(F20,Proveedores!A$2:A$50,Proveedores!E$2:E$50,"")="Nacional",(J20/0.5)+(V20*H20),((J20/0.3/0.5)+(V20*H20))))</f>
        <v>#DIV/0!</v>
      </c>
      <c r="X20" s="1127" t="e">
        <f t="shared" si="15"/>
        <v>#DIV/0!</v>
      </c>
      <c r="Y20" s="1126" t="b">
        <f t="shared" si="5"/>
        <v>0</v>
      </c>
      <c r="Z20" s="43">
        <v>0</v>
      </c>
      <c r="AA20" s="1220" t="e">
        <f t="shared" si="16"/>
        <v>#DIV/0!</v>
      </c>
      <c r="AB20" s="1220" t="e">
        <f t="shared" si="17"/>
        <v>#DIV/0!</v>
      </c>
      <c r="AC20" s="1220" t="e">
        <f t="shared" si="18"/>
        <v>#DIV/0!</v>
      </c>
      <c r="AD20" s="1126" t="e">
        <f t="shared" si="19"/>
        <v>#DIV/0!</v>
      </c>
      <c r="AE20" s="1218" t="e">
        <f t="shared" si="6"/>
        <v>#DIV/0!</v>
      </c>
      <c r="AF20" s="1221" t="e">
        <f t="shared" si="7"/>
        <v>#DIV/0!</v>
      </c>
      <c r="AG20" s="1177" t="e">
        <f t="shared" si="8"/>
        <v>#DIV/0!</v>
      </c>
      <c r="AH20" s="1222" t="e">
        <f t="shared" ref="AH20:AH46" si="24">IF(AG20&lt;30%,"ERROR","OK")</f>
        <v>#DIV/0!</v>
      </c>
      <c r="AQ20" s="1186"/>
      <c r="AR20" s="1169"/>
      <c r="AS20" s="1162"/>
      <c r="AT20" s="1226"/>
      <c r="AU20" s="1223"/>
      <c r="AV20" s="1223"/>
    </row>
    <row r="21" spans="1:48" ht="16">
      <c r="A21" s="1217" t="b">
        <f t="shared" si="0"/>
        <v>1</v>
      </c>
      <c r="B21" s="1218" t="b">
        <f t="shared" ref="B21" si="25">A21</f>
        <v>1</v>
      </c>
      <c r="C21" s="1219" t="str">
        <f t="shared" si="10"/>
        <v>Dólares</v>
      </c>
      <c r="D21" s="44"/>
      <c r="E21" s="836"/>
      <c r="F21" s="50"/>
      <c r="G21" s="50" t="str">
        <f t="shared" si="1"/>
        <v xml:space="preserve"> </v>
      </c>
      <c r="H21" s="45">
        <v>0</v>
      </c>
      <c r="I21" s="49" t="str">
        <f>IFERROR(VLOOKUP(G21,Proveedores!B:C,2,0)," ")</f>
        <v xml:space="preserve"> </v>
      </c>
      <c r="J21" s="838">
        <v>0</v>
      </c>
      <c r="K21" s="1124"/>
      <c r="L21" s="1267">
        <f t="shared" si="2"/>
        <v>0</v>
      </c>
      <c r="M21" s="1268">
        <f t="shared" si="23"/>
        <v>0</v>
      </c>
      <c r="N21" s="1269">
        <f t="shared" si="22"/>
        <v>0</v>
      </c>
      <c r="O21" s="836" t="str">
        <f>IFERROR(VLOOKUP(G21,Proveedores!B:D,3,0)," ")</f>
        <v xml:space="preserve"> </v>
      </c>
      <c r="P21" s="836"/>
      <c r="Q21" s="1127" t="e">
        <f t="shared" si="3"/>
        <v>#N/A</v>
      </c>
      <c r="R21" s="1127" t="b">
        <f t="shared" si="20"/>
        <v>0</v>
      </c>
      <c r="S21" s="1127" t="e">
        <f t="shared" si="4"/>
        <v>#N/A</v>
      </c>
      <c r="T21" s="1127" t="b">
        <f t="shared" si="12"/>
        <v>0</v>
      </c>
      <c r="U21" s="1127">
        <f t="shared" si="13"/>
        <v>0</v>
      </c>
      <c r="V21" s="1127" t="e">
        <f t="shared" si="14"/>
        <v>#DIV/0!</v>
      </c>
      <c r="W21" s="1127" t="e">
        <f>IF(F21="Offiho",J21,IF(_xlfn.XLOOKUP(F21,Proveedores!A$2:A$50,Proveedores!E$2:E$50,"")="Nacional",(J21/0.5)+(V21*H21),((J21/0.3/0.5)+(V21*H21))))</f>
        <v>#DIV/0!</v>
      </c>
      <c r="X21" s="1127" t="e">
        <f t="shared" si="15"/>
        <v>#DIV/0!</v>
      </c>
      <c r="Y21" s="1126" t="b">
        <f t="shared" si="5"/>
        <v>0</v>
      </c>
      <c r="Z21" s="43">
        <v>0</v>
      </c>
      <c r="AA21" s="1220" t="e">
        <f t="shared" ref="AA21" si="26">W21*Z21</f>
        <v>#DIV/0!</v>
      </c>
      <c r="AB21" s="1220" t="e">
        <f t="shared" si="17"/>
        <v>#DIV/0!</v>
      </c>
      <c r="AC21" s="1220" t="e">
        <f t="shared" si="18"/>
        <v>#DIV/0!</v>
      </c>
      <c r="AD21" s="1126" t="e">
        <f t="shared" si="19"/>
        <v>#DIV/0!</v>
      </c>
      <c r="AE21" s="1218" t="e">
        <f t="shared" si="6"/>
        <v>#DIV/0!</v>
      </c>
      <c r="AF21" s="1221" t="e">
        <f t="shared" si="7"/>
        <v>#DIV/0!</v>
      </c>
      <c r="AG21" s="1177" t="e">
        <f t="shared" si="8"/>
        <v>#DIV/0!</v>
      </c>
      <c r="AH21" s="1222" t="e">
        <f t="shared" ref="AH21" si="27">IF(AG21&lt;30%,"ERROR","OK")</f>
        <v>#DIV/0!</v>
      </c>
      <c r="AQ21" s="1186"/>
      <c r="AR21" s="1186"/>
      <c r="AS21" s="1186"/>
      <c r="AT21" s="1227"/>
      <c r="AU21" s="1223"/>
      <c r="AV21" s="1223"/>
    </row>
    <row r="22" spans="1:48" ht="16">
      <c r="A22" s="1217" t="b">
        <f t="shared" si="0"/>
        <v>1</v>
      </c>
      <c r="B22" s="1218" t="b">
        <f t="shared" ref="B22" si="28">A22</f>
        <v>1</v>
      </c>
      <c r="C22" s="1219" t="str">
        <f t="shared" si="10"/>
        <v>Dólares</v>
      </c>
      <c r="D22" s="44"/>
      <c r="E22" s="836"/>
      <c r="F22" s="50"/>
      <c r="G22" s="50" t="str">
        <f t="shared" si="1"/>
        <v xml:space="preserve"> </v>
      </c>
      <c r="H22" s="45">
        <v>0</v>
      </c>
      <c r="I22" s="49" t="str">
        <f>IFERROR(VLOOKUP(G22,Proveedores!B:C,2,0)," ")</f>
        <v xml:space="preserve"> </v>
      </c>
      <c r="J22" s="838">
        <v>0</v>
      </c>
      <c r="K22" s="1124"/>
      <c r="L22" s="1267">
        <f t="shared" si="2"/>
        <v>0</v>
      </c>
      <c r="M22" s="1268">
        <f t="shared" si="23"/>
        <v>0</v>
      </c>
      <c r="N22" s="1269">
        <f t="shared" si="22"/>
        <v>0</v>
      </c>
      <c r="O22" s="836" t="str">
        <f>IFERROR(VLOOKUP(G22,Proveedores!B:D,3,0)," ")</f>
        <v xml:space="preserve"> </v>
      </c>
      <c r="P22" s="836"/>
      <c r="Q22" s="1127" t="e">
        <f t="shared" si="3"/>
        <v>#N/A</v>
      </c>
      <c r="R22" s="1127" t="b">
        <f t="shared" si="20"/>
        <v>0</v>
      </c>
      <c r="S22" s="1127" t="e">
        <f t="shared" si="4"/>
        <v>#N/A</v>
      </c>
      <c r="T22" s="1127" t="b">
        <f t="shared" si="12"/>
        <v>0</v>
      </c>
      <c r="U22" s="1127">
        <f t="shared" si="13"/>
        <v>0</v>
      </c>
      <c r="V22" s="1127" t="e">
        <f t="shared" si="14"/>
        <v>#DIV/0!</v>
      </c>
      <c r="W22" s="1127" t="e">
        <f>IF(F22="Offiho",J22,IF(_xlfn.XLOOKUP(F22,Proveedores!A$2:A$50,Proveedores!E$2:E$50,"")="Nacional",(J22/0.5)+(V22*H22),((J22/0.3/0.5)+(V22*H22))))</f>
        <v>#DIV/0!</v>
      </c>
      <c r="X22" s="1127" t="e">
        <f t="shared" si="15"/>
        <v>#DIV/0!</v>
      </c>
      <c r="Y22" s="1126" t="b">
        <f t="shared" si="5"/>
        <v>0</v>
      </c>
      <c r="Z22" s="43">
        <v>0</v>
      </c>
      <c r="AA22" s="1220" t="e">
        <f t="shared" ref="AA22" si="29">W22*Z22</f>
        <v>#DIV/0!</v>
      </c>
      <c r="AB22" s="1220" t="e">
        <f t="shared" si="17"/>
        <v>#DIV/0!</v>
      </c>
      <c r="AC22" s="1220" t="e">
        <f t="shared" si="18"/>
        <v>#DIV/0!</v>
      </c>
      <c r="AD22" s="1126" t="e">
        <f t="shared" si="19"/>
        <v>#DIV/0!</v>
      </c>
      <c r="AE22" s="1218" t="e">
        <f t="shared" si="6"/>
        <v>#DIV/0!</v>
      </c>
      <c r="AF22" s="1221" t="e">
        <f t="shared" si="7"/>
        <v>#DIV/0!</v>
      </c>
      <c r="AG22" s="1177" t="e">
        <f t="shared" si="8"/>
        <v>#DIV/0!</v>
      </c>
      <c r="AH22" s="1222" t="e">
        <f t="shared" ref="AH22" si="30">IF(AG22&lt;30%,"ERROR","OK")</f>
        <v>#DIV/0!</v>
      </c>
      <c r="AQ22" s="1173"/>
      <c r="AR22" s="1186"/>
      <c r="AS22" s="1186"/>
      <c r="AT22" s="1227"/>
      <c r="AU22" s="1189"/>
      <c r="AV22" s="1189"/>
    </row>
    <row r="23" spans="1:48" ht="16">
      <c r="A23" s="1217" t="b">
        <f t="shared" si="0"/>
        <v>1</v>
      </c>
      <c r="B23" s="1218" t="b">
        <f t="shared" si="9"/>
        <v>1</v>
      </c>
      <c r="C23" s="1219" t="str">
        <f t="shared" si="10"/>
        <v>Dólares</v>
      </c>
      <c r="D23" s="44"/>
      <c r="E23" s="836"/>
      <c r="F23" s="50"/>
      <c r="G23" s="50" t="str">
        <f t="shared" si="1"/>
        <v xml:space="preserve"> </v>
      </c>
      <c r="H23" s="45">
        <v>0</v>
      </c>
      <c r="I23" s="49" t="str">
        <f>IFERROR(VLOOKUP(G23,Proveedores!B:C,2,0)," ")</f>
        <v xml:space="preserve"> </v>
      </c>
      <c r="J23" s="838">
        <v>0</v>
      </c>
      <c r="K23" s="1124"/>
      <c r="L23" s="1267">
        <f t="shared" si="2"/>
        <v>0</v>
      </c>
      <c r="M23" s="1268">
        <f t="shared" si="23"/>
        <v>0</v>
      </c>
      <c r="N23" s="1269">
        <f t="shared" si="22"/>
        <v>0</v>
      </c>
      <c r="O23" s="836" t="str">
        <f>IFERROR(VLOOKUP(G23,Proveedores!B:D,3,0)," ")</f>
        <v xml:space="preserve"> </v>
      </c>
      <c r="P23" s="836"/>
      <c r="Q23" s="1127" t="e">
        <f t="shared" si="3"/>
        <v>#N/A</v>
      </c>
      <c r="R23" s="1127" t="b">
        <f t="shared" si="20"/>
        <v>0</v>
      </c>
      <c r="S23" s="1127" t="e">
        <f t="shared" si="4"/>
        <v>#N/A</v>
      </c>
      <c r="T23" s="1127" t="b">
        <f t="shared" si="12"/>
        <v>0</v>
      </c>
      <c r="U23" s="1127">
        <f t="shared" si="13"/>
        <v>0</v>
      </c>
      <c r="V23" s="1127" t="e">
        <f t="shared" si="14"/>
        <v>#DIV/0!</v>
      </c>
      <c r="W23" s="1127" t="e">
        <f>IF(F23="Offiho",J23,IF(_xlfn.XLOOKUP(F23,Proveedores!A$2:A$50,Proveedores!E$2:E$50,"")="Nacional",(J23/0.5)+(V23*H23),((J23/0.3/0.5)+(V23*H23))))</f>
        <v>#DIV/0!</v>
      </c>
      <c r="X23" s="1127" t="e">
        <f t="shared" si="15"/>
        <v>#DIV/0!</v>
      </c>
      <c r="Y23" s="1126" t="b">
        <f t="shared" si="5"/>
        <v>0</v>
      </c>
      <c r="Z23" s="43">
        <v>0</v>
      </c>
      <c r="AA23" s="1220" t="e">
        <f t="shared" si="16"/>
        <v>#DIV/0!</v>
      </c>
      <c r="AB23" s="1220" t="e">
        <f t="shared" si="17"/>
        <v>#DIV/0!</v>
      </c>
      <c r="AC23" s="1220" t="e">
        <f t="shared" si="18"/>
        <v>#DIV/0!</v>
      </c>
      <c r="AD23" s="1126" t="e">
        <f t="shared" si="19"/>
        <v>#DIV/0!</v>
      </c>
      <c r="AE23" s="1218" t="e">
        <f t="shared" si="6"/>
        <v>#DIV/0!</v>
      </c>
      <c r="AF23" s="1221" t="e">
        <f t="shared" si="7"/>
        <v>#DIV/0!</v>
      </c>
      <c r="AG23" s="1177" t="e">
        <f t="shared" si="8"/>
        <v>#DIV/0!</v>
      </c>
      <c r="AH23" s="1222" t="e">
        <f t="shared" si="24"/>
        <v>#DIV/0!</v>
      </c>
      <c r="AQ23" s="1173"/>
      <c r="AR23" s="1173"/>
      <c r="AS23" s="1173"/>
      <c r="AT23" s="1188"/>
      <c r="AU23" s="1189"/>
      <c r="AV23" s="1189"/>
    </row>
    <row r="24" spans="1:48" ht="16">
      <c r="A24" s="1217" t="b">
        <f t="shared" si="0"/>
        <v>1</v>
      </c>
      <c r="B24" s="1218" t="b">
        <f t="shared" si="9"/>
        <v>1</v>
      </c>
      <c r="C24" s="1219" t="str">
        <f t="shared" si="10"/>
        <v>Dólares</v>
      </c>
      <c r="D24" s="44"/>
      <c r="E24" s="836"/>
      <c r="F24" s="50"/>
      <c r="G24" s="50" t="str">
        <f t="shared" si="1"/>
        <v xml:space="preserve"> </v>
      </c>
      <c r="H24" s="45">
        <v>0</v>
      </c>
      <c r="I24" s="49" t="str">
        <f>IFERROR(VLOOKUP(G24,Proveedores!B:C,2,0)," ")</f>
        <v xml:space="preserve"> </v>
      </c>
      <c r="J24" s="838">
        <v>0</v>
      </c>
      <c r="K24" s="1124"/>
      <c r="L24" s="1267">
        <f t="shared" si="2"/>
        <v>0</v>
      </c>
      <c r="M24" s="1268">
        <f t="shared" si="23"/>
        <v>0</v>
      </c>
      <c r="N24" s="1269">
        <f t="shared" si="22"/>
        <v>0</v>
      </c>
      <c r="O24" s="836" t="str">
        <f>IFERROR(VLOOKUP(G24,Proveedores!B:D,3,0)," ")</f>
        <v xml:space="preserve"> </v>
      </c>
      <c r="P24" s="836"/>
      <c r="Q24" s="1127" t="e">
        <f t="shared" si="3"/>
        <v>#N/A</v>
      </c>
      <c r="R24" s="1127" t="b">
        <f t="shared" si="20"/>
        <v>0</v>
      </c>
      <c r="S24" s="1127" t="e">
        <f t="shared" si="4"/>
        <v>#N/A</v>
      </c>
      <c r="T24" s="1127" t="b">
        <f t="shared" si="12"/>
        <v>0</v>
      </c>
      <c r="U24" s="1127">
        <f t="shared" si="13"/>
        <v>0</v>
      </c>
      <c r="V24" s="1127" t="e">
        <f t="shared" si="14"/>
        <v>#DIV/0!</v>
      </c>
      <c r="W24" s="1127" t="e">
        <f>IF(F24="Offiho",J24,IF(_xlfn.XLOOKUP(F24,Proveedores!A$2:A$50,Proveedores!E$2:E$50,"")="Nacional",(J24/0.5)+(V24*H24),((J24/0.3/0.5)+(V24*H24))))</f>
        <v>#DIV/0!</v>
      </c>
      <c r="X24" s="1127" t="e">
        <f t="shared" si="15"/>
        <v>#DIV/0!</v>
      </c>
      <c r="Y24" s="1126" t="b">
        <f t="shared" si="5"/>
        <v>0</v>
      </c>
      <c r="Z24" s="43">
        <v>0</v>
      </c>
      <c r="AA24" s="1220" t="e">
        <f t="shared" si="16"/>
        <v>#DIV/0!</v>
      </c>
      <c r="AB24" s="1220" t="e">
        <f t="shared" si="17"/>
        <v>#DIV/0!</v>
      </c>
      <c r="AC24" s="1220" t="e">
        <f t="shared" si="18"/>
        <v>#DIV/0!</v>
      </c>
      <c r="AD24" s="1126" t="e">
        <f t="shared" si="19"/>
        <v>#DIV/0!</v>
      </c>
      <c r="AE24" s="1218" t="e">
        <f t="shared" si="6"/>
        <v>#DIV/0!</v>
      </c>
      <c r="AF24" s="1221" t="e">
        <f t="shared" si="7"/>
        <v>#DIV/0!</v>
      </c>
      <c r="AG24" s="1177" t="e">
        <f t="shared" si="8"/>
        <v>#DIV/0!</v>
      </c>
      <c r="AH24" s="1222" t="e">
        <f t="shared" si="24"/>
        <v>#DIV/0!</v>
      </c>
      <c r="AQ24" s="1173"/>
      <c r="AR24" s="1173"/>
      <c r="AS24" s="1173"/>
      <c r="AT24" s="1188"/>
      <c r="AU24" s="1189"/>
      <c r="AV24" s="1189"/>
    </row>
    <row r="25" spans="1:48" ht="16">
      <c r="A25" s="1217" t="b">
        <f t="shared" si="0"/>
        <v>1</v>
      </c>
      <c r="B25" s="1218" t="b">
        <f t="shared" si="9"/>
        <v>1</v>
      </c>
      <c r="C25" s="1219" t="str">
        <f t="shared" si="10"/>
        <v>Dólares</v>
      </c>
      <c r="D25" s="44"/>
      <c r="E25" s="836"/>
      <c r="F25" s="50"/>
      <c r="G25" s="50" t="str">
        <f t="shared" si="1"/>
        <v xml:space="preserve"> </v>
      </c>
      <c r="H25" s="45">
        <v>0</v>
      </c>
      <c r="I25" s="49" t="str">
        <f>IFERROR(VLOOKUP(G25,Proveedores!B:C,2,0)," ")</f>
        <v xml:space="preserve"> </v>
      </c>
      <c r="J25" s="838">
        <v>0</v>
      </c>
      <c r="K25" s="1124"/>
      <c r="L25" s="1267">
        <f t="shared" si="2"/>
        <v>0</v>
      </c>
      <c r="M25" s="1268">
        <f t="shared" si="23"/>
        <v>0</v>
      </c>
      <c r="N25" s="1269">
        <f t="shared" si="22"/>
        <v>0</v>
      </c>
      <c r="O25" s="836" t="str">
        <f>IFERROR(VLOOKUP(G25,Proveedores!B:D,3,0)," ")</f>
        <v xml:space="preserve"> </v>
      </c>
      <c r="P25" s="836"/>
      <c r="Q25" s="1127" t="e">
        <f t="shared" si="3"/>
        <v>#N/A</v>
      </c>
      <c r="R25" s="1127" t="b">
        <f t="shared" si="20"/>
        <v>0</v>
      </c>
      <c r="S25" s="1127" t="e">
        <f t="shared" si="4"/>
        <v>#N/A</v>
      </c>
      <c r="T25" s="1127" t="b">
        <f t="shared" si="12"/>
        <v>0</v>
      </c>
      <c r="U25" s="1127">
        <f t="shared" si="13"/>
        <v>0</v>
      </c>
      <c r="V25" s="1127" t="e">
        <f t="shared" si="14"/>
        <v>#DIV/0!</v>
      </c>
      <c r="W25" s="1127" t="e">
        <f>IF(F25="Offiho",J25,IF(_xlfn.XLOOKUP(F25,Proveedores!A$2:A$50,Proveedores!E$2:E$50,"")="Nacional",(J25/0.5)+(V25*H25),((J25/0.3/0.5)+(V25*H25))))</f>
        <v>#DIV/0!</v>
      </c>
      <c r="X25" s="1127" t="e">
        <f t="shared" si="15"/>
        <v>#DIV/0!</v>
      </c>
      <c r="Y25" s="1126" t="b">
        <f t="shared" si="5"/>
        <v>0</v>
      </c>
      <c r="Z25" s="43">
        <v>0</v>
      </c>
      <c r="AA25" s="1220" t="e">
        <f t="shared" si="16"/>
        <v>#DIV/0!</v>
      </c>
      <c r="AB25" s="1220" t="e">
        <f t="shared" si="17"/>
        <v>#DIV/0!</v>
      </c>
      <c r="AC25" s="1220" t="e">
        <f t="shared" si="18"/>
        <v>#DIV/0!</v>
      </c>
      <c r="AD25" s="1126" t="e">
        <f t="shared" si="19"/>
        <v>#DIV/0!</v>
      </c>
      <c r="AE25" s="1218" t="e">
        <f t="shared" si="6"/>
        <v>#DIV/0!</v>
      </c>
      <c r="AF25" s="1221" t="e">
        <f t="shared" si="7"/>
        <v>#DIV/0!</v>
      </c>
      <c r="AG25" s="1177" t="e">
        <f t="shared" si="8"/>
        <v>#DIV/0!</v>
      </c>
      <c r="AH25" s="1222" t="e">
        <f t="shared" si="24"/>
        <v>#DIV/0!</v>
      </c>
    </row>
    <row r="26" spans="1:48" ht="16">
      <c r="A26" s="1217" t="b">
        <f t="shared" si="0"/>
        <v>1</v>
      </c>
      <c r="B26" s="1218" t="b">
        <f t="shared" si="9"/>
        <v>1</v>
      </c>
      <c r="C26" s="1219" t="str">
        <f t="shared" si="10"/>
        <v>Dólares</v>
      </c>
      <c r="D26" s="44"/>
      <c r="E26" s="836"/>
      <c r="F26" s="50"/>
      <c r="G26" s="50" t="str">
        <f t="shared" si="1"/>
        <v xml:space="preserve"> </v>
      </c>
      <c r="H26" s="45">
        <v>0</v>
      </c>
      <c r="I26" s="49" t="str">
        <f>IFERROR(VLOOKUP(G26,Proveedores!B:C,2,0)," ")</f>
        <v xml:space="preserve"> </v>
      </c>
      <c r="J26" s="838">
        <v>0</v>
      </c>
      <c r="K26" s="1124"/>
      <c r="L26" s="1267">
        <f t="shared" si="2"/>
        <v>0</v>
      </c>
      <c r="M26" s="1268">
        <f t="shared" si="23"/>
        <v>0</v>
      </c>
      <c r="N26" s="1269">
        <f t="shared" si="22"/>
        <v>0</v>
      </c>
      <c r="O26" s="836" t="str">
        <f>IFERROR(VLOOKUP(G26,Proveedores!B:D,3,0)," ")</f>
        <v xml:space="preserve"> </v>
      </c>
      <c r="P26" s="836"/>
      <c r="Q26" s="1127" t="e">
        <f t="shared" si="3"/>
        <v>#N/A</v>
      </c>
      <c r="R26" s="1127" t="b">
        <f t="shared" si="20"/>
        <v>0</v>
      </c>
      <c r="S26" s="1127" t="e">
        <f t="shared" si="4"/>
        <v>#N/A</v>
      </c>
      <c r="T26" s="1127" t="b">
        <f t="shared" si="12"/>
        <v>0</v>
      </c>
      <c r="U26" s="1127">
        <f t="shared" si="13"/>
        <v>0</v>
      </c>
      <c r="V26" s="1127" t="e">
        <f t="shared" si="14"/>
        <v>#DIV/0!</v>
      </c>
      <c r="W26" s="1127" t="e">
        <f>IF(F26="Offiho",J26,IF(_xlfn.XLOOKUP(F26,Proveedores!A$2:A$50,Proveedores!E$2:E$50,"")="Nacional",(J26/0.5)+(V26*H26),((J26/0.3/0.5)+(V26*H26))))</f>
        <v>#DIV/0!</v>
      </c>
      <c r="X26" s="1127" t="e">
        <f t="shared" si="15"/>
        <v>#DIV/0!</v>
      </c>
      <c r="Y26" s="1126" t="b">
        <f t="shared" si="5"/>
        <v>0</v>
      </c>
      <c r="Z26" s="43">
        <v>0</v>
      </c>
      <c r="AA26" s="1220" t="e">
        <f t="shared" si="16"/>
        <v>#DIV/0!</v>
      </c>
      <c r="AB26" s="1220" t="e">
        <f t="shared" si="17"/>
        <v>#DIV/0!</v>
      </c>
      <c r="AC26" s="1220" t="e">
        <f t="shared" si="18"/>
        <v>#DIV/0!</v>
      </c>
      <c r="AD26" s="1126" t="e">
        <f t="shared" si="19"/>
        <v>#DIV/0!</v>
      </c>
      <c r="AE26" s="1218" t="e">
        <f t="shared" si="6"/>
        <v>#DIV/0!</v>
      </c>
      <c r="AF26" s="1221" t="e">
        <f t="shared" si="7"/>
        <v>#DIV/0!</v>
      </c>
      <c r="AG26" s="1177" t="e">
        <f t="shared" si="8"/>
        <v>#DIV/0!</v>
      </c>
      <c r="AH26" s="1222" t="e">
        <f t="shared" si="24"/>
        <v>#DIV/0!</v>
      </c>
    </row>
    <row r="27" spans="1:48" ht="16">
      <c r="A27" s="1217" t="b">
        <f t="shared" si="0"/>
        <v>1</v>
      </c>
      <c r="B27" s="1218" t="b">
        <f t="shared" si="9"/>
        <v>1</v>
      </c>
      <c r="C27" s="1219" t="str">
        <f t="shared" si="10"/>
        <v>Dólares</v>
      </c>
      <c r="D27" s="44"/>
      <c r="E27" s="836"/>
      <c r="F27" s="50"/>
      <c r="G27" s="50" t="str">
        <f t="shared" si="1"/>
        <v xml:space="preserve"> </v>
      </c>
      <c r="H27" s="45">
        <v>0</v>
      </c>
      <c r="I27" s="49" t="str">
        <f>IFERROR(VLOOKUP(G27,Proveedores!B:C,2,0)," ")</f>
        <v xml:space="preserve"> </v>
      </c>
      <c r="J27" s="838">
        <v>0</v>
      </c>
      <c r="K27" s="1124"/>
      <c r="L27" s="1267">
        <f t="shared" si="2"/>
        <v>0</v>
      </c>
      <c r="M27" s="1268">
        <f t="shared" si="23"/>
        <v>0</v>
      </c>
      <c r="N27" s="1269">
        <f t="shared" si="22"/>
        <v>0</v>
      </c>
      <c r="O27" s="836" t="str">
        <f>IFERROR(VLOOKUP(G27,Proveedores!B:D,3,0)," ")</f>
        <v xml:space="preserve"> </v>
      </c>
      <c r="P27" s="836"/>
      <c r="Q27" s="1127" t="e">
        <f t="shared" si="3"/>
        <v>#N/A</v>
      </c>
      <c r="R27" s="1127" t="b">
        <f t="shared" si="20"/>
        <v>0</v>
      </c>
      <c r="S27" s="1127" t="e">
        <f t="shared" si="4"/>
        <v>#N/A</v>
      </c>
      <c r="T27" s="1127" t="b">
        <f t="shared" si="12"/>
        <v>0</v>
      </c>
      <c r="U27" s="1127">
        <f t="shared" si="13"/>
        <v>0</v>
      </c>
      <c r="V27" s="1127" t="e">
        <f t="shared" si="14"/>
        <v>#DIV/0!</v>
      </c>
      <c r="W27" s="1127" t="e">
        <f>IF(F27="Offiho",J27,IF(_xlfn.XLOOKUP(F27,Proveedores!A$2:A$50,Proveedores!E$2:E$50,"")="Nacional",(J27/0.5)+(V27*H27),((J27/0.3/0.5)+(V27*H27))))</f>
        <v>#DIV/0!</v>
      </c>
      <c r="X27" s="1127" t="e">
        <f t="shared" si="15"/>
        <v>#DIV/0!</v>
      </c>
      <c r="Y27" s="1126" t="b">
        <f t="shared" si="5"/>
        <v>0</v>
      </c>
      <c r="Z27" s="43">
        <v>0</v>
      </c>
      <c r="AA27" s="1220" t="e">
        <f t="shared" si="16"/>
        <v>#DIV/0!</v>
      </c>
      <c r="AB27" s="1220" t="e">
        <f t="shared" si="17"/>
        <v>#DIV/0!</v>
      </c>
      <c r="AC27" s="1220" t="e">
        <f t="shared" si="18"/>
        <v>#DIV/0!</v>
      </c>
      <c r="AD27" s="1126" t="e">
        <f t="shared" si="19"/>
        <v>#DIV/0!</v>
      </c>
      <c r="AE27" s="1218" t="e">
        <f t="shared" si="6"/>
        <v>#DIV/0!</v>
      </c>
      <c r="AF27" s="1221" t="e">
        <f t="shared" si="7"/>
        <v>#DIV/0!</v>
      </c>
      <c r="AG27" s="1177" t="e">
        <f t="shared" si="8"/>
        <v>#DIV/0!</v>
      </c>
      <c r="AH27" s="1222" t="e">
        <f t="shared" si="24"/>
        <v>#DIV/0!</v>
      </c>
    </row>
    <row r="28" spans="1:48" ht="16">
      <c r="A28" s="1217" t="b">
        <f t="shared" si="0"/>
        <v>1</v>
      </c>
      <c r="B28" s="1218" t="b">
        <f t="shared" si="9"/>
        <v>1</v>
      </c>
      <c r="C28" s="1219" t="str">
        <f t="shared" si="10"/>
        <v>Dólares</v>
      </c>
      <c r="D28" s="44"/>
      <c r="E28" s="836"/>
      <c r="F28" s="50"/>
      <c r="G28" s="50" t="str">
        <f t="shared" si="1"/>
        <v xml:space="preserve"> </v>
      </c>
      <c r="H28" s="45">
        <v>0</v>
      </c>
      <c r="I28" s="49" t="str">
        <f>IFERROR(VLOOKUP(G28,Proveedores!B:C,2,0)," ")</f>
        <v xml:space="preserve"> </v>
      </c>
      <c r="J28" s="838">
        <v>0</v>
      </c>
      <c r="K28" s="1124"/>
      <c r="L28" s="1267">
        <f t="shared" si="2"/>
        <v>0</v>
      </c>
      <c r="M28" s="1268">
        <f t="shared" si="23"/>
        <v>0</v>
      </c>
      <c r="N28" s="1269">
        <f t="shared" si="22"/>
        <v>0</v>
      </c>
      <c r="O28" s="836" t="str">
        <f>IFERROR(VLOOKUP(G28,Proveedores!B:D,3,0)," ")</f>
        <v xml:space="preserve"> </v>
      </c>
      <c r="P28" s="836"/>
      <c r="Q28" s="1127" t="e">
        <f t="shared" si="3"/>
        <v>#N/A</v>
      </c>
      <c r="R28" s="1127" t="b">
        <f t="shared" si="20"/>
        <v>0</v>
      </c>
      <c r="S28" s="1127" t="e">
        <f t="shared" si="4"/>
        <v>#N/A</v>
      </c>
      <c r="T28" s="1127" t="b">
        <f t="shared" si="12"/>
        <v>0</v>
      </c>
      <c r="U28" s="1127">
        <f t="shared" si="13"/>
        <v>0</v>
      </c>
      <c r="V28" s="1127" t="e">
        <f t="shared" si="14"/>
        <v>#DIV/0!</v>
      </c>
      <c r="W28" s="1127" t="e">
        <f>IF(F28="Offiho",J28,IF(_xlfn.XLOOKUP(F28,Proveedores!A$2:A$50,Proveedores!E$2:E$50,"")="Nacional",(J28/0.5)+(V28*H28),((J28/0.3/0.5)+(V28*H28))))</f>
        <v>#DIV/0!</v>
      </c>
      <c r="X28" s="1127" t="e">
        <f t="shared" si="15"/>
        <v>#DIV/0!</v>
      </c>
      <c r="Y28" s="1126" t="b">
        <f t="shared" si="5"/>
        <v>0</v>
      </c>
      <c r="Z28" s="43">
        <v>0</v>
      </c>
      <c r="AA28" s="1220" t="e">
        <f t="shared" si="16"/>
        <v>#DIV/0!</v>
      </c>
      <c r="AB28" s="1220" t="e">
        <f t="shared" si="17"/>
        <v>#DIV/0!</v>
      </c>
      <c r="AC28" s="1220" t="e">
        <f t="shared" si="18"/>
        <v>#DIV/0!</v>
      </c>
      <c r="AD28" s="1126" t="e">
        <f t="shared" si="19"/>
        <v>#DIV/0!</v>
      </c>
      <c r="AE28" s="1218" t="e">
        <f t="shared" si="6"/>
        <v>#DIV/0!</v>
      </c>
      <c r="AF28" s="1221" t="e">
        <f t="shared" si="7"/>
        <v>#DIV/0!</v>
      </c>
      <c r="AG28" s="1177" t="e">
        <f t="shared" si="8"/>
        <v>#DIV/0!</v>
      </c>
      <c r="AH28" s="1222" t="e">
        <f t="shared" si="24"/>
        <v>#DIV/0!</v>
      </c>
      <c r="AJ28" s="1174"/>
    </row>
    <row r="29" spans="1:48" ht="16">
      <c r="A29" s="1217" t="b">
        <f t="shared" si="0"/>
        <v>1</v>
      </c>
      <c r="B29" s="1218" t="b">
        <f t="shared" si="9"/>
        <v>1</v>
      </c>
      <c r="C29" s="1219" t="str">
        <f t="shared" si="10"/>
        <v>Dólares</v>
      </c>
      <c r="D29" s="44"/>
      <c r="E29" s="836"/>
      <c r="F29" s="50"/>
      <c r="G29" s="50" t="str">
        <f t="shared" si="1"/>
        <v xml:space="preserve"> </v>
      </c>
      <c r="H29" s="45">
        <v>0</v>
      </c>
      <c r="I29" s="49" t="str">
        <f>IFERROR(VLOOKUP(G29,Proveedores!B:C,2,0)," ")</f>
        <v xml:space="preserve"> </v>
      </c>
      <c r="J29" s="838">
        <v>0</v>
      </c>
      <c r="K29" s="1124"/>
      <c r="L29" s="1267">
        <f t="shared" si="2"/>
        <v>0</v>
      </c>
      <c r="M29" s="1268">
        <f t="shared" si="23"/>
        <v>0</v>
      </c>
      <c r="N29" s="1269">
        <f t="shared" si="22"/>
        <v>0</v>
      </c>
      <c r="O29" s="836" t="str">
        <f>IFERROR(VLOOKUP(G29,Proveedores!B:D,3,0)," ")</f>
        <v xml:space="preserve"> </v>
      </c>
      <c r="P29" s="836"/>
      <c r="Q29" s="1127" t="e">
        <f t="shared" si="3"/>
        <v>#N/A</v>
      </c>
      <c r="R29" s="1127" t="b">
        <f t="shared" si="20"/>
        <v>0</v>
      </c>
      <c r="S29" s="1127" t="e">
        <f t="shared" si="4"/>
        <v>#N/A</v>
      </c>
      <c r="T29" s="1127" t="b">
        <f t="shared" si="12"/>
        <v>0</v>
      </c>
      <c r="U29" s="1127">
        <f t="shared" si="13"/>
        <v>0</v>
      </c>
      <c r="V29" s="1127" t="e">
        <f t="shared" si="14"/>
        <v>#DIV/0!</v>
      </c>
      <c r="W29" s="1127" t="e">
        <f>IF(F29="Offiho",J29,IF(_xlfn.XLOOKUP(F29,Proveedores!A$2:A$50,Proveedores!E$2:E$50,"")="Nacional",(J29/0.5)+(V29*H29),((J29/0.3/0.5)+(V29*H29))))</f>
        <v>#DIV/0!</v>
      </c>
      <c r="X29" s="1127" t="e">
        <f t="shared" si="15"/>
        <v>#DIV/0!</v>
      </c>
      <c r="Y29" s="1126" t="b">
        <f t="shared" si="5"/>
        <v>0</v>
      </c>
      <c r="Z29" s="43">
        <v>0</v>
      </c>
      <c r="AA29" s="1220" t="e">
        <f t="shared" si="16"/>
        <v>#DIV/0!</v>
      </c>
      <c r="AB29" s="1220" t="e">
        <f t="shared" si="17"/>
        <v>#DIV/0!</v>
      </c>
      <c r="AC29" s="1220" t="e">
        <f t="shared" si="18"/>
        <v>#DIV/0!</v>
      </c>
      <c r="AD29" s="1126" t="e">
        <f t="shared" si="19"/>
        <v>#DIV/0!</v>
      </c>
      <c r="AE29" s="1218" t="e">
        <f t="shared" si="6"/>
        <v>#DIV/0!</v>
      </c>
      <c r="AF29" s="1221" t="e">
        <f t="shared" si="7"/>
        <v>#DIV/0!</v>
      </c>
      <c r="AG29" s="1177" t="e">
        <f t="shared" si="8"/>
        <v>#DIV/0!</v>
      </c>
      <c r="AH29" s="1222" t="e">
        <f t="shared" si="24"/>
        <v>#DIV/0!</v>
      </c>
    </row>
    <row r="30" spans="1:48" ht="16">
      <c r="A30" s="1217" t="b">
        <f t="shared" si="0"/>
        <v>1</v>
      </c>
      <c r="B30" s="1218" t="b">
        <f t="shared" si="9"/>
        <v>1</v>
      </c>
      <c r="C30" s="1219" t="str">
        <f t="shared" si="10"/>
        <v>Dólares</v>
      </c>
      <c r="D30" s="44"/>
      <c r="E30" s="836"/>
      <c r="F30" s="50"/>
      <c r="G30" s="50" t="str">
        <f t="shared" si="1"/>
        <v xml:space="preserve"> </v>
      </c>
      <c r="H30" s="45">
        <v>0</v>
      </c>
      <c r="I30" s="49" t="str">
        <f>IFERROR(VLOOKUP(G30,Proveedores!B:C,2,0)," ")</f>
        <v xml:space="preserve"> </v>
      </c>
      <c r="J30" s="838">
        <v>0</v>
      </c>
      <c r="K30" s="1124"/>
      <c r="L30" s="1267">
        <f t="shared" si="2"/>
        <v>0</v>
      </c>
      <c r="M30" s="1268">
        <f t="shared" si="23"/>
        <v>0</v>
      </c>
      <c r="N30" s="1269">
        <f t="shared" si="22"/>
        <v>0</v>
      </c>
      <c r="O30" s="836" t="str">
        <f>IFERROR(VLOOKUP(G30,Proveedores!B:D,3,0)," ")</f>
        <v xml:space="preserve"> </v>
      </c>
      <c r="P30" s="836"/>
      <c r="Q30" s="1127" t="e">
        <f t="shared" si="3"/>
        <v>#N/A</v>
      </c>
      <c r="R30" s="1127" t="b">
        <f t="shared" si="20"/>
        <v>0</v>
      </c>
      <c r="S30" s="1127" t="e">
        <f t="shared" si="4"/>
        <v>#N/A</v>
      </c>
      <c r="T30" s="1127" t="b">
        <f t="shared" si="12"/>
        <v>0</v>
      </c>
      <c r="U30" s="1127">
        <f t="shared" si="13"/>
        <v>0</v>
      </c>
      <c r="V30" s="1127" t="e">
        <f t="shared" si="14"/>
        <v>#DIV/0!</v>
      </c>
      <c r="W30" s="1127" t="e">
        <f>IF(F30="Offiho",J30,IF(_xlfn.XLOOKUP(F30,Proveedores!A$2:A$50,Proveedores!E$2:E$50,"")="Nacional",(J30/0.5)+(V30*H30),((J30/0.3/0.5)+(V30*H30))))</f>
        <v>#DIV/0!</v>
      </c>
      <c r="X30" s="1127" t="e">
        <f t="shared" si="15"/>
        <v>#DIV/0!</v>
      </c>
      <c r="Y30" s="1126" t="b">
        <f t="shared" si="5"/>
        <v>0</v>
      </c>
      <c r="Z30" s="43">
        <v>0</v>
      </c>
      <c r="AA30" s="1220" t="e">
        <f t="shared" si="16"/>
        <v>#DIV/0!</v>
      </c>
      <c r="AB30" s="1220" t="e">
        <f t="shared" si="17"/>
        <v>#DIV/0!</v>
      </c>
      <c r="AC30" s="1220" t="e">
        <f t="shared" si="18"/>
        <v>#DIV/0!</v>
      </c>
      <c r="AD30" s="1126" t="e">
        <f t="shared" si="19"/>
        <v>#DIV/0!</v>
      </c>
      <c r="AE30" s="1218" t="e">
        <f t="shared" si="6"/>
        <v>#DIV/0!</v>
      </c>
      <c r="AF30" s="1221" t="e">
        <f t="shared" si="7"/>
        <v>#DIV/0!</v>
      </c>
      <c r="AG30" s="1177" t="e">
        <f t="shared" si="8"/>
        <v>#DIV/0!</v>
      </c>
      <c r="AH30" s="1222" t="e">
        <f t="shared" si="24"/>
        <v>#DIV/0!</v>
      </c>
    </row>
    <row r="31" spans="1:48" ht="16">
      <c r="A31" s="1217" t="b">
        <f t="shared" si="0"/>
        <v>1</v>
      </c>
      <c r="B31" s="1218" t="b">
        <f t="shared" si="9"/>
        <v>1</v>
      </c>
      <c r="C31" s="1219" t="str">
        <f t="shared" si="10"/>
        <v>Dólares</v>
      </c>
      <c r="D31" s="44"/>
      <c r="E31" s="836"/>
      <c r="F31" s="50"/>
      <c r="G31" s="50" t="str">
        <f t="shared" si="1"/>
        <v xml:space="preserve"> </v>
      </c>
      <c r="H31" s="45">
        <v>0</v>
      </c>
      <c r="I31" s="49" t="str">
        <f>IFERROR(VLOOKUP(G31,Proveedores!B:C,2,0)," ")</f>
        <v xml:space="preserve"> </v>
      </c>
      <c r="J31" s="838">
        <v>0</v>
      </c>
      <c r="K31" s="1124"/>
      <c r="L31" s="1267">
        <f t="shared" si="2"/>
        <v>0</v>
      </c>
      <c r="M31" s="1268">
        <f t="shared" si="23"/>
        <v>0</v>
      </c>
      <c r="N31" s="1269">
        <f t="shared" si="22"/>
        <v>0</v>
      </c>
      <c r="O31" s="836" t="str">
        <f>IFERROR(VLOOKUP(G31,Proveedores!B:D,3,0)," ")</f>
        <v xml:space="preserve"> </v>
      </c>
      <c r="P31" s="836"/>
      <c r="Q31" s="1127" t="e">
        <f t="shared" si="3"/>
        <v>#N/A</v>
      </c>
      <c r="R31" s="1127" t="b">
        <f t="shared" si="20"/>
        <v>0</v>
      </c>
      <c r="S31" s="1127" t="e">
        <f t="shared" si="4"/>
        <v>#N/A</v>
      </c>
      <c r="T31" s="1127" t="b">
        <f t="shared" si="12"/>
        <v>0</v>
      </c>
      <c r="U31" s="1127">
        <f t="shared" si="13"/>
        <v>0</v>
      </c>
      <c r="V31" s="1127" t="e">
        <f t="shared" si="14"/>
        <v>#DIV/0!</v>
      </c>
      <c r="W31" s="1127" t="e">
        <f>IF(F31="Offiho",J31,IF(_xlfn.XLOOKUP(F31,Proveedores!A$2:A$50,Proveedores!E$2:E$50,"")="Nacional",(J31/0.5)+(V31*H31),((J31/0.3/0.5)+(V31*H31))))</f>
        <v>#DIV/0!</v>
      </c>
      <c r="X31" s="1127" t="e">
        <f t="shared" si="15"/>
        <v>#DIV/0!</v>
      </c>
      <c r="Y31" s="1126" t="b">
        <f t="shared" si="5"/>
        <v>0</v>
      </c>
      <c r="Z31" s="43">
        <v>0</v>
      </c>
      <c r="AA31" s="1220" t="e">
        <f t="shared" si="16"/>
        <v>#DIV/0!</v>
      </c>
      <c r="AB31" s="1220" t="e">
        <f t="shared" si="17"/>
        <v>#DIV/0!</v>
      </c>
      <c r="AC31" s="1220" t="e">
        <f t="shared" si="18"/>
        <v>#DIV/0!</v>
      </c>
      <c r="AD31" s="1126" t="e">
        <f t="shared" si="19"/>
        <v>#DIV/0!</v>
      </c>
      <c r="AE31" s="1218" t="e">
        <f t="shared" si="6"/>
        <v>#DIV/0!</v>
      </c>
      <c r="AF31" s="1221" t="e">
        <f t="shared" si="7"/>
        <v>#DIV/0!</v>
      </c>
      <c r="AG31" s="1177" t="e">
        <f t="shared" si="8"/>
        <v>#DIV/0!</v>
      </c>
      <c r="AH31" s="1222" t="e">
        <f t="shared" si="24"/>
        <v>#DIV/0!</v>
      </c>
    </row>
    <row r="32" spans="1:48" ht="16">
      <c r="A32" s="1217" t="b">
        <f t="shared" si="0"/>
        <v>1</v>
      </c>
      <c r="B32" s="1218" t="b">
        <f t="shared" si="9"/>
        <v>1</v>
      </c>
      <c r="C32" s="1219" t="str">
        <f t="shared" si="10"/>
        <v>Dólares</v>
      </c>
      <c r="D32" s="44"/>
      <c r="E32" s="836"/>
      <c r="F32" s="50"/>
      <c r="G32" s="50" t="str">
        <f t="shared" si="1"/>
        <v xml:space="preserve"> </v>
      </c>
      <c r="H32" s="45">
        <v>0</v>
      </c>
      <c r="I32" s="49" t="str">
        <f>IFERROR(VLOOKUP(G32,Proveedores!B:C,2,0)," ")</f>
        <v xml:space="preserve"> </v>
      </c>
      <c r="J32" s="838">
        <v>0</v>
      </c>
      <c r="K32" s="1124"/>
      <c r="L32" s="1267">
        <f t="shared" si="2"/>
        <v>0</v>
      </c>
      <c r="M32" s="1268">
        <f t="shared" si="23"/>
        <v>0</v>
      </c>
      <c r="N32" s="1269">
        <f t="shared" si="22"/>
        <v>0</v>
      </c>
      <c r="O32" s="836" t="str">
        <f>IFERROR(VLOOKUP(G32,Proveedores!B:D,3,0)," ")</f>
        <v xml:space="preserve"> </v>
      </c>
      <c r="P32" s="836"/>
      <c r="Q32" s="1127" t="e">
        <f t="shared" si="3"/>
        <v>#N/A</v>
      </c>
      <c r="R32" s="1127" t="b">
        <f t="shared" si="20"/>
        <v>0</v>
      </c>
      <c r="S32" s="1127" t="e">
        <f t="shared" si="4"/>
        <v>#N/A</v>
      </c>
      <c r="T32" s="1127" t="b">
        <f t="shared" si="12"/>
        <v>0</v>
      </c>
      <c r="U32" s="1127">
        <f t="shared" si="13"/>
        <v>0</v>
      </c>
      <c r="V32" s="1127" t="e">
        <f t="shared" si="14"/>
        <v>#DIV/0!</v>
      </c>
      <c r="W32" s="1127" t="e">
        <f>IF(F32="Offiho",J32,IF(_xlfn.XLOOKUP(F32,Proveedores!A$2:A$50,Proveedores!E$2:E$50,"")="Nacional",(J32/0.5)+(V32*H32),((J32/0.3/0.5)+(V32*H32))))</f>
        <v>#DIV/0!</v>
      </c>
      <c r="X32" s="1127" t="e">
        <f t="shared" si="15"/>
        <v>#DIV/0!</v>
      </c>
      <c r="Y32" s="1126" t="b">
        <f t="shared" si="5"/>
        <v>0</v>
      </c>
      <c r="Z32" s="43">
        <v>0</v>
      </c>
      <c r="AA32" s="1220" t="e">
        <f t="shared" si="16"/>
        <v>#DIV/0!</v>
      </c>
      <c r="AB32" s="1220" t="e">
        <f t="shared" si="17"/>
        <v>#DIV/0!</v>
      </c>
      <c r="AC32" s="1220" t="e">
        <f t="shared" si="18"/>
        <v>#DIV/0!</v>
      </c>
      <c r="AD32" s="1126" t="e">
        <f t="shared" si="19"/>
        <v>#DIV/0!</v>
      </c>
      <c r="AE32" s="1218" t="e">
        <f t="shared" si="6"/>
        <v>#DIV/0!</v>
      </c>
      <c r="AF32" s="1221" t="e">
        <f t="shared" si="7"/>
        <v>#DIV/0!</v>
      </c>
      <c r="AG32" s="1177" t="e">
        <f t="shared" si="8"/>
        <v>#DIV/0!</v>
      </c>
      <c r="AH32" s="1222" t="e">
        <f t="shared" si="24"/>
        <v>#DIV/0!</v>
      </c>
    </row>
    <row r="33" spans="1:34" ht="16">
      <c r="A33" s="1217" t="b">
        <f t="shared" si="0"/>
        <v>1</v>
      </c>
      <c r="B33" s="1218" t="b">
        <f t="shared" si="9"/>
        <v>1</v>
      </c>
      <c r="C33" s="1219" t="str">
        <f t="shared" si="10"/>
        <v>Dólares</v>
      </c>
      <c r="D33" s="44"/>
      <c r="E33" s="836"/>
      <c r="F33" s="50"/>
      <c r="G33" s="50" t="str">
        <f t="shared" si="1"/>
        <v xml:space="preserve"> </v>
      </c>
      <c r="H33" s="45">
        <v>0</v>
      </c>
      <c r="I33" s="49" t="str">
        <f>IFERROR(VLOOKUP(G33,Proveedores!B:C,2,0)," ")</f>
        <v xml:space="preserve"> </v>
      </c>
      <c r="J33" s="838">
        <v>0</v>
      </c>
      <c r="K33" s="1124"/>
      <c r="L33" s="1267">
        <f t="shared" si="2"/>
        <v>0</v>
      </c>
      <c r="M33" s="1268">
        <f t="shared" si="23"/>
        <v>0</v>
      </c>
      <c r="N33" s="1269">
        <f t="shared" si="22"/>
        <v>0</v>
      </c>
      <c r="O33" s="836" t="str">
        <f>IFERROR(VLOOKUP(G33,Proveedores!B:D,3,0)," ")</f>
        <v xml:space="preserve"> </v>
      </c>
      <c r="P33" s="836"/>
      <c r="Q33" s="1127" t="e">
        <f t="shared" si="3"/>
        <v>#N/A</v>
      </c>
      <c r="R33" s="1127" t="b">
        <f t="shared" si="20"/>
        <v>0</v>
      </c>
      <c r="S33" s="1127" t="e">
        <f t="shared" si="4"/>
        <v>#N/A</v>
      </c>
      <c r="T33" s="1127" t="b">
        <f t="shared" si="12"/>
        <v>0</v>
      </c>
      <c r="U33" s="1127">
        <f t="shared" si="13"/>
        <v>0</v>
      </c>
      <c r="V33" s="1127" t="e">
        <f t="shared" si="14"/>
        <v>#DIV/0!</v>
      </c>
      <c r="W33" s="1127" t="e">
        <f>IF(F33="Offiho",J33,IF(_xlfn.XLOOKUP(F33,Proveedores!A$2:A$50,Proveedores!E$2:E$50,"")="Nacional",(J33/0.5)+(V33*H33),((J33/0.3/0.5)+(V33*H33))))</f>
        <v>#DIV/0!</v>
      </c>
      <c r="X33" s="1127" t="e">
        <f t="shared" si="15"/>
        <v>#DIV/0!</v>
      </c>
      <c r="Y33" s="1126" t="b">
        <f t="shared" si="5"/>
        <v>0</v>
      </c>
      <c r="Z33" s="43">
        <v>0</v>
      </c>
      <c r="AA33" s="1220" t="e">
        <f t="shared" si="16"/>
        <v>#DIV/0!</v>
      </c>
      <c r="AB33" s="1220" t="e">
        <f t="shared" si="17"/>
        <v>#DIV/0!</v>
      </c>
      <c r="AC33" s="1220" t="e">
        <f t="shared" si="18"/>
        <v>#DIV/0!</v>
      </c>
      <c r="AD33" s="1126" t="e">
        <f t="shared" si="19"/>
        <v>#DIV/0!</v>
      </c>
      <c r="AE33" s="1218" t="e">
        <f t="shared" si="6"/>
        <v>#DIV/0!</v>
      </c>
      <c r="AF33" s="1221" t="e">
        <f t="shared" si="7"/>
        <v>#DIV/0!</v>
      </c>
      <c r="AG33" s="1177" t="e">
        <f t="shared" si="8"/>
        <v>#DIV/0!</v>
      </c>
      <c r="AH33" s="1222" t="e">
        <f t="shared" si="24"/>
        <v>#DIV/0!</v>
      </c>
    </row>
    <row r="34" spans="1:34" ht="16">
      <c r="A34" s="1217" t="b">
        <f t="shared" si="0"/>
        <v>1</v>
      </c>
      <c r="B34" s="1218" t="b">
        <f t="shared" si="9"/>
        <v>1</v>
      </c>
      <c r="C34" s="1219" t="str">
        <f t="shared" si="10"/>
        <v>Dólares</v>
      </c>
      <c r="D34" s="44"/>
      <c r="E34" s="836"/>
      <c r="F34" s="50"/>
      <c r="G34" s="50" t="str">
        <f t="shared" si="1"/>
        <v xml:space="preserve"> </v>
      </c>
      <c r="H34" s="45">
        <v>0</v>
      </c>
      <c r="I34" s="49" t="str">
        <f>IFERROR(VLOOKUP(G34,Proveedores!B:C,2,0)," ")</f>
        <v xml:space="preserve"> </v>
      </c>
      <c r="J34" s="838">
        <v>0</v>
      </c>
      <c r="K34" s="1124"/>
      <c r="L34" s="1267">
        <f t="shared" si="2"/>
        <v>0</v>
      </c>
      <c r="M34" s="1268">
        <f t="shared" si="23"/>
        <v>0</v>
      </c>
      <c r="N34" s="1269">
        <f t="shared" si="22"/>
        <v>0</v>
      </c>
      <c r="O34" s="836" t="str">
        <f>IFERROR(VLOOKUP(G34,Proveedores!B:D,3,0)," ")</f>
        <v xml:space="preserve"> </v>
      </c>
      <c r="P34" s="836"/>
      <c r="Q34" s="1127" t="e">
        <f t="shared" si="3"/>
        <v>#N/A</v>
      </c>
      <c r="R34" s="1127" t="b">
        <f t="shared" si="20"/>
        <v>0</v>
      </c>
      <c r="S34" s="1127" t="e">
        <f t="shared" si="4"/>
        <v>#N/A</v>
      </c>
      <c r="T34" s="1127" t="b">
        <f t="shared" si="12"/>
        <v>0</v>
      </c>
      <c r="U34" s="1127">
        <f t="shared" si="13"/>
        <v>0</v>
      </c>
      <c r="V34" s="1127" t="e">
        <f t="shared" si="14"/>
        <v>#DIV/0!</v>
      </c>
      <c r="W34" s="1127" t="e">
        <f>IF(F34="Offiho",J34,IF(_xlfn.XLOOKUP(F34,Proveedores!A$2:A$50,Proveedores!E$2:E$50,"")="Nacional",(J34/0.5)+(V34*H34),((J34/0.3/0.5)+(V34*H34))))</f>
        <v>#DIV/0!</v>
      </c>
      <c r="X34" s="1127" t="e">
        <f t="shared" si="15"/>
        <v>#DIV/0!</v>
      </c>
      <c r="Y34" s="1126" t="b">
        <f t="shared" si="5"/>
        <v>0</v>
      </c>
      <c r="Z34" s="43">
        <v>0</v>
      </c>
      <c r="AA34" s="1220" t="e">
        <f t="shared" si="16"/>
        <v>#DIV/0!</v>
      </c>
      <c r="AB34" s="1220" t="e">
        <f t="shared" si="17"/>
        <v>#DIV/0!</v>
      </c>
      <c r="AC34" s="1220" t="e">
        <f t="shared" si="18"/>
        <v>#DIV/0!</v>
      </c>
      <c r="AD34" s="1126" t="e">
        <f t="shared" si="19"/>
        <v>#DIV/0!</v>
      </c>
      <c r="AE34" s="1218" t="e">
        <f t="shared" si="6"/>
        <v>#DIV/0!</v>
      </c>
      <c r="AF34" s="1221" t="e">
        <f t="shared" si="7"/>
        <v>#DIV/0!</v>
      </c>
      <c r="AG34" s="1177" t="e">
        <f t="shared" si="8"/>
        <v>#DIV/0!</v>
      </c>
      <c r="AH34" s="1222" t="e">
        <f t="shared" si="24"/>
        <v>#DIV/0!</v>
      </c>
    </row>
    <row r="35" spans="1:34" ht="16">
      <c r="A35" s="1217" t="b">
        <f t="shared" si="0"/>
        <v>1</v>
      </c>
      <c r="B35" s="1218" t="b">
        <f t="shared" si="9"/>
        <v>1</v>
      </c>
      <c r="C35" s="1219" t="str">
        <f t="shared" si="10"/>
        <v>Dólares</v>
      </c>
      <c r="D35" s="44"/>
      <c r="E35" s="836"/>
      <c r="F35" s="50"/>
      <c r="G35" s="50" t="str">
        <f t="shared" si="1"/>
        <v xml:space="preserve"> </v>
      </c>
      <c r="H35" s="45">
        <v>0</v>
      </c>
      <c r="I35" s="49" t="str">
        <f>IFERROR(VLOOKUP(G35,Proveedores!B:C,2,0)," ")</f>
        <v xml:space="preserve"> </v>
      </c>
      <c r="J35" s="838">
        <v>0</v>
      </c>
      <c r="K35" s="1124"/>
      <c r="L35" s="1267">
        <f t="shared" si="2"/>
        <v>0</v>
      </c>
      <c r="M35" s="1268">
        <f t="shared" si="23"/>
        <v>0</v>
      </c>
      <c r="N35" s="1269">
        <f t="shared" si="22"/>
        <v>0</v>
      </c>
      <c r="O35" s="836" t="str">
        <f>IFERROR(VLOOKUP(G35,Proveedores!B:D,3,0)," ")</f>
        <v xml:space="preserve"> </v>
      </c>
      <c r="P35" s="836"/>
      <c r="Q35" s="1127" t="e">
        <f t="shared" si="3"/>
        <v>#N/A</v>
      </c>
      <c r="R35" s="1127" t="b">
        <f t="shared" si="20"/>
        <v>0</v>
      </c>
      <c r="S35" s="1127" t="e">
        <f t="shared" si="4"/>
        <v>#N/A</v>
      </c>
      <c r="T35" s="1127" t="b">
        <f t="shared" si="12"/>
        <v>0</v>
      </c>
      <c r="U35" s="1127">
        <f t="shared" si="13"/>
        <v>0</v>
      </c>
      <c r="V35" s="1127" t="e">
        <f t="shared" si="14"/>
        <v>#DIV/0!</v>
      </c>
      <c r="W35" s="1127" t="e">
        <f>IF(F35="Offiho",J35,IF(_xlfn.XLOOKUP(F35,Proveedores!A$2:A$50,Proveedores!E$2:E$50,"")="Nacional",(J35/0.5)+(V35*H35),((J35/0.3/0.5)+(V35*H35))))</f>
        <v>#DIV/0!</v>
      </c>
      <c r="X35" s="1127" t="e">
        <f t="shared" si="15"/>
        <v>#DIV/0!</v>
      </c>
      <c r="Y35" s="1126" t="b">
        <f t="shared" si="5"/>
        <v>0</v>
      </c>
      <c r="Z35" s="43">
        <v>0</v>
      </c>
      <c r="AA35" s="1220" t="e">
        <f t="shared" si="16"/>
        <v>#DIV/0!</v>
      </c>
      <c r="AB35" s="1220" t="e">
        <f t="shared" si="17"/>
        <v>#DIV/0!</v>
      </c>
      <c r="AC35" s="1220" t="e">
        <f t="shared" si="18"/>
        <v>#DIV/0!</v>
      </c>
      <c r="AD35" s="1126" t="e">
        <f t="shared" si="19"/>
        <v>#DIV/0!</v>
      </c>
      <c r="AE35" s="1218" t="e">
        <f t="shared" si="6"/>
        <v>#DIV/0!</v>
      </c>
      <c r="AF35" s="1221" t="e">
        <f t="shared" si="7"/>
        <v>#DIV/0!</v>
      </c>
      <c r="AG35" s="1177" t="e">
        <f t="shared" si="8"/>
        <v>#DIV/0!</v>
      </c>
      <c r="AH35" s="1222" t="e">
        <f t="shared" si="24"/>
        <v>#DIV/0!</v>
      </c>
    </row>
    <row r="36" spans="1:34" ht="16">
      <c r="A36" s="1217" t="b">
        <f t="shared" si="0"/>
        <v>1</v>
      </c>
      <c r="B36" s="1218" t="b">
        <f t="shared" si="9"/>
        <v>1</v>
      </c>
      <c r="C36" s="1219" t="str">
        <f t="shared" si="10"/>
        <v>Dólares</v>
      </c>
      <c r="D36" s="44"/>
      <c r="E36" s="836"/>
      <c r="F36" s="50"/>
      <c r="G36" s="50" t="str">
        <f t="shared" si="1"/>
        <v xml:space="preserve"> </v>
      </c>
      <c r="H36" s="45">
        <v>0</v>
      </c>
      <c r="I36" s="49" t="str">
        <f>IFERROR(VLOOKUP(G36,Proveedores!B:C,2,0)," ")</f>
        <v xml:space="preserve"> </v>
      </c>
      <c r="J36" s="838">
        <v>0</v>
      </c>
      <c r="K36" s="1124"/>
      <c r="L36" s="1267">
        <f t="shared" si="2"/>
        <v>0</v>
      </c>
      <c r="M36" s="1268">
        <f t="shared" si="23"/>
        <v>0</v>
      </c>
      <c r="N36" s="1269">
        <f t="shared" si="22"/>
        <v>0</v>
      </c>
      <c r="O36" s="836" t="str">
        <f>IFERROR(VLOOKUP(G36,Proveedores!B:D,3,0)," ")</f>
        <v xml:space="preserve"> </v>
      </c>
      <c r="P36" s="836"/>
      <c r="Q36" s="1127" t="e">
        <f t="shared" si="3"/>
        <v>#N/A</v>
      </c>
      <c r="R36" s="1127" t="b">
        <f t="shared" si="20"/>
        <v>0</v>
      </c>
      <c r="S36" s="1127" t="e">
        <f t="shared" si="4"/>
        <v>#N/A</v>
      </c>
      <c r="T36" s="1127" t="b">
        <f t="shared" si="12"/>
        <v>0</v>
      </c>
      <c r="U36" s="1127">
        <f t="shared" si="13"/>
        <v>0</v>
      </c>
      <c r="V36" s="1127" t="e">
        <f t="shared" si="14"/>
        <v>#DIV/0!</v>
      </c>
      <c r="W36" s="1127" t="e">
        <f>IF(F36="Offiho",J36,IF(_xlfn.XLOOKUP(F36,Proveedores!A$2:A$50,Proveedores!E$2:E$50,"")="Nacional",(J36/0.5)+(V36*H36),((J36/0.3/0.5)+(V36*H36))))</f>
        <v>#DIV/0!</v>
      </c>
      <c r="X36" s="1127" t="e">
        <f t="shared" si="15"/>
        <v>#DIV/0!</v>
      </c>
      <c r="Y36" s="1126" t="b">
        <f t="shared" si="5"/>
        <v>0</v>
      </c>
      <c r="Z36" s="43">
        <v>0</v>
      </c>
      <c r="AA36" s="1220" t="e">
        <f t="shared" si="16"/>
        <v>#DIV/0!</v>
      </c>
      <c r="AB36" s="1220" t="e">
        <f t="shared" si="17"/>
        <v>#DIV/0!</v>
      </c>
      <c r="AC36" s="1220" t="e">
        <f t="shared" si="18"/>
        <v>#DIV/0!</v>
      </c>
      <c r="AD36" s="1126" t="e">
        <f t="shared" si="19"/>
        <v>#DIV/0!</v>
      </c>
      <c r="AE36" s="1218" t="e">
        <f t="shared" si="6"/>
        <v>#DIV/0!</v>
      </c>
      <c r="AF36" s="1221" t="e">
        <f t="shared" si="7"/>
        <v>#DIV/0!</v>
      </c>
      <c r="AG36" s="1177" t="e">
        <f t="shared" si="8"/>
        <v>#DIV/0!</v>
      </c>
      <c r="AH36" s="1222" t="e">
        <f t="shared" si="24"/>
        <v>#DIV/0!</v>
      </c>
    </row>
    <row r="37" spans="1:34" ht="16">
      <c r="A37" s="1217" t="b">
        <f t="shared" si="0"/>
        <v>1</v>
      </c>
      <c r="B37" s="1218" t="b">
        <f t="shared" si="9"/>
        <v>1</v>
      </c>
      <c r="C37" s="1219" t="str">
        <f t="shared" si="10"/>
        <v>Dólares</v>
      </c>
      <c r="D37" s="44"/>
      <c r="E37" s="836"/>
      <c r="F37" s="50"/>
      <c r="G37" s="50" t="str">
        <f t="shared" si="1"/>
        <v xml:space="preserve"> </v>
      </c>
      <c r="H37" s="45">
        <v>0</v>
      </c>
      <c r="I37" s="49" t="str">
        <f>IFERROR(VLOOKUP(G37,Proveedores!B:C,2,0)," ")</f>
        <v xml:space="preserve"> </v>
      </c>
      <c r="J37" s="838">
        <v>0</v>
      </c>
      <c r="K37" s="1124"/>
      <c r="L37" s="1267">
        <f t="shared" si="2"/>
        <v>0</v>
      </c>
      <c r="M37" s="1268">
        <f t="shared" si="23"/>
        <v>0</v>
      </c>
      <c r="N37" s="1269">
        <f t="shared" si="22"/>
        <v>0</v>
      </c>
      <c r="O37" s="836" t="str">
        <f>IFERROR(VLOOKUP(G37,Proveedores!B:D,3,0)," ")</f>
        <v xml:space="preserve"> </v>
      </c>
      <c r="P37" s="836"/>
      <c r="Q37" s="1127" t="e">
        <f t="shared" si="3"/>
        <v>#N/A</v>
      </c>
      <c r="R37" s="1127" t="b">
        <f t="shared" si="20"/>
        <v>0</v>
      </c>
      <c r="S37" s="1127" t="e">
        <f t="shared" si="4"/>
        <v>#N/A</v>
      </c>
      <c r="T37" s="1127" t="b">
        <f t="shared" si="12"/>
        <v>0</v>
      </c>
      <c r="U37" s="1127">
        <f t="shared" si="13"/>
        <v>0</v>
      </c>
      <c r="V37" s="1127" t="e">
        <f t="shared" si="14"/>
        <v>#DIV/0!</v>
      </c>
      <c r="W37" s="1127" t="e">
        <f>IF(F37="Offiho",J37,IF(_xlfn.XLOOKUP(F37,Proveedores!A$2:A$50,Proveedores!E$2:E$50,"")="Nacional",(J37/0.5)+(V37*H37),((J37/0.3/0.5)+(V37*H37))))</f>
        <v>#DIV/0!</v>
      </c>
      <c r="X37" s="1127" t="e">
        <f t="shared" si="15"/>
        <v>#DIV/0!</v>
      </c>
      <c r="Y37" s="1126" t="b">
        <f t="shared" si="5"/>
        <v>0</v>
      </c>
      <c r="Z37" s="43">
        <v>0</v>
      </c>
      <c r="AA37" s="1220" t="e">
        <f t="shared" si="16"/>
        <v>#DIV/0!</v>
      </c>
      <c r="AB37" s="1220" t="e">
        <f t="shared" si="17"/>
        <v>#DIV/0!</v>
      </c>
      <c r="AC37" s="1220" t="e">
        <f t="shared" si="18"/>
        <v>#DIV/0!</v>
      </c>
      <c r="AD37" s="1126" t="e">
        <f t="shared" si="19"/>
        <v>#DIV/0!</v>
      </c>
      <c r="AE37" s="1218" t="e">
        <f t="shared" si="6"/>
        <v>#DIV/0!</v>
      </c>
      <c r="AF37" s="1221" t="e">
        <f t="shared" si="7"/>
        <v>#DIV/0!</v>
      </c>
      <c r="AG37" s="1177" t="e">
        <f t="shared" si="8"/>
        <v>#DIV/0!</v>
      </c>
      <c r="AH37" s="1222" t="e">
        <f t="shared" si="24"/>
        <v>#DIV/0!</v>
      </c>
    </row>
    <row r="38" spans="1:34" ht="16">
      <c r="A38" s="1217" t="b">
        <f t="shared" si="0"/>
        <v>1</v>
      </c>
      <c r="B38" s="1218" t="b">
        <f t="shared" si="9"/>
        <v>1</v>
      </c>
      <c r="C38" s="1219" t="str">
        <f t="shared" si="10"/>
        <v>Dólares</v>
      </c>
      <c r="D38" s="44"/>
      <c r="E38" s="836"/>
      <c r="F38" s="50"/>
      <c r="G38" s="50" t="str">
        <f t="shared" si="1"/>
        <v xml:space="preserve"> </v>
      </c>
      <c r="H38" s="45">
        <v>0</v>
      </c>
      <c r="I38" s="49" t="str">
        <f>IFERROR(VLOOKUP(G38,Proveedores!B:C,2,0)," ")</f>
        <v xml:space="preserve"> </v>
      </c>
      <c r="J38" s="838">
        <v>0</v>
      </c>
      <c r="K38" s="1124"/>
      <c r="L38" s="1267">
        <f t="shared" si="2"/>
        <v>0</v>
      </c>
      <c r="M38" s="1268">
        <f t="shared" si="23"/>
        <v>0</v>
      </c>
      <c r="N38" s="1269">
        <f t="shared" si="22"/>
        <v>0</v>
      </c>
      <c r="O38" s="836" t="str">
        <f>IFERROR(VLOOKUP(G38,Proveedores!B:D,3,0)," ")</f>
        <v xml:space="preserve"> </v>
      </c>
      <c r="P38" s="836"/>
      <c r="Q38" s="1127" t="e">
        <f t="shared" si="3"/>
        <v>#N/A</v>
      </c>
      <c r="R38" s="1127" t="b">
        <f t="shared" si="20"/>
        <v>0</v>
      </c>
      <c r="S38" s="1127" t="e">
        <f t="shared" si="4"/>
        <v>#N/A</v>
      </c>
      <c r="T38" s="1127" t="b">
        <f t="shared" si="12"/>
        <v>0</v>
      </c>
      <c r="U38" s="1127">
        <f t="shared" si="13"/>
        <v>0</v>
      </c>
      <c r="V38" s="1127" t="e">
        <f t="shared" si="14"/>
        <v>#DIV/0!</v>
      </c>
      <c r="W38" s="1127" t="e">
        <f>IF(F38="Offiho",J38,IF(_xlfn.XLOOKUP(F38,Proveedores!A$2:A$50,Proveedores!E$2:E$50,"")="Nacional",(J38/0.5)+(V38*H38),((J38/0.3/0.5)+(V38*H38))))</f>
        <v>#DIV/0!</v>
      </c>
      <c r="X38" s="1127" t="e">
        <f t="shared" si="15"/>
        <v>#DIV/0!</v>
      </c>
      <c r="Y38" s="1126" t="b">
        <f t="shared" si="5"/>
        <v>0</v>
      </c>
      <c r="Z38" s="43">
        <v>0</v>
      </c>
      <c r="AA38" s="1220" t="e">
        <f t="shared" si="16"/>
        <v>#DIV/0!</v>
      </c>
      <c r="AB38" s="1220" t="e">
        <f t="shared" si="17"/>
        <v>#DIV/0!</v>
      </c>
      <c r="AC38" s="1220" t="e">
        <f t="shared" si="18"/>
        <v>#DIV/0!</v>
      </c>
      <c r="AD38" s="1126" t="e">
        <f t="shared" si="19"/>
        <v>#DIV/0!</v>
      </c>
      <c r="AE38" s="1218" t="e">
        <f t="shared" si="6"/>
        <v>#DIV/0!</v>
      </c>
      <c r="AF38" s="1221" t="e">
        <f t="shared" si="7"/>
        <v>#DIV/0!</v>
      </c>
      <c r="AG38" s="1177" t="e">
        <f t="shared" si="8"/>
        <v>#DIV/0!</v>
      </c>
      <c r="AH38" s="1222" t="e">
        <f t="shared" si="24"/>
        <v>#DIV/0!</v>
      </c>
    </row>
    <row r="39" spans="1:34" ht="16">
      <c r="A39" s="1217" t="b">
        <f t="shared" si="0"/>
        <v>1</v>
      </c>
      <c r="B39" s="1218" t="b">
        <f t="shared" si="9"/>
        <v>1</v>
      </c>
      <c r="C39" s="1219" t="str">
        <f t="shared" si="10"/>
        <v>Dólares</v>
      </c>
      <c r="D39" s="44"/>
      <c r="E39" s="836"/>
      <c r="F39" s="50"/>
      <c r="G39" s="50" t="str">
        <f t="shared" si="1"/>
        <v xml:space="preserve"> </v>
      </c>
      <c r="H39" s="45">
        <v>0</v>
      </c>
      <c r="I39" s="49" t="str">
        <f>IFERROR(VLOOKUP(G39,Proveedores!B:C,2,0)," ")</f>
        <v xml:space="preserve"> </v>
      </c>
      <c r="J39" s="838">
        <v>0</v>
      </c>
      <c r="K39" s="1124"/>
      <c r="L39" s="1267">
        <f t="shared" si="2"/>
        <v>0</v>
      </c>
      <c r="M39" s="1268">
        <f t="shared" si="23"/>
        <v>0</v>
      </c>
      <c r="N39" s="1269">
        <f t="shared" si="22"/>
        <v>0</v>
      </c>
      <c r="O39" s="836" t="str">
        <f>IFERROR(VLOOKUP(G39,Proveedores!B:D,3,0)," ")</f>
        <v xml:space="preserve"> </v>
      </c>
      <c r="P39" s="836"/>
      <c r="Q39" s="1127" t="e">
        <f t="shared" si="3"/>
        <v>#N/A</v>
      </c>
      <c r="R39" s="1127" t="b">
        <f t="shared" si="20"/>
        <v>0</v>
      </c>
      <c r="S39" s="1127" t="e">
        <f t="shared" si="4"/>
        <v>#N/A</v>
      </c>
      <c r="T39" s="1127" t="b">
        <f t="shared" si="12"/>
        <v>0</v>
      </c>
      <c r="U39" s="1127">
        <f t="shared" si="13"/>
        <v>0</v>
      </c>
      <c r="V39" s="1127" t="e">
        <f t="shared" si="14"/>
        <v>#DIV/0!</v>
      </c>
      <c r="W39" s="1127" t="e">
        <f>IF(F39="Offiho",J39,IF(_xlfn.XLOOKUP(F39,Proveedores!A$2:A$50,Proveedores!E$2:E$50,"")="Nacional",(J39/0.5)+(V39*H39),((J39/0.3/0.5)+(V39*H39))))</f>
        <v>#DIV/0!</v>
      </c>
      <c r="X39" s="1127" t="e">
        <f t="shared" si="15"/>
        <v>#DIV/0!</v>
      </c>
      <c r="Y39" s="1126" t="b">
        <f t="shared" si="5"/>
        <v>0</v>
      </c>
      <c r="Z39" s="43">
        <v>0</v>
      </c>
      <c r="AA39" s="1220" t="e">
        <f t="shared" si="16"/>
        <v>#DIV/0!</v>
      </c>
      <c r="AB39" s="1220" t="e">
        <f t="shared" si="17"/>
        <v>#DIV/0!</v>
      </c>
      <c r="AC39" s="1220" t="e">
        <f t="shared" si="18"/>
        <v>#DIV/0!</v>
      </c>
      <c r="AD39" s="1126" t="e">
        <f t="shared" si="19"/>
        <v>#DIV/0!</v>
      </c>
      <c r="AE39" s="1218" t="e">
        <f t="shared" si="6"/>
        <v>#DIV/0!</v>
      </c>
      <c r="AF39" s="1221" t="e">
        <f t="shared" si="7"/>
        <v>#DIV/0!</v>
      </c>
      <c r="AG39" s="1177" t="e">
        <f t="shared" si="8"/>
        <v>#DIV/0!</v>
      </c>
      <c r="AH39" s="1222" t="e">
        <f t="shared" si="24"/>
        <v>#DIV/0!</v>
      </c>
    </row>
    <row r="40" spans="1:34" ht="16">
      <c r="A40" s="1217" t="b">
        <f t="shared" si="0"/>
        <v>1</v>
      </c>
      <c r="B40" s="1218" t="b">
        <f t="shared" si="9"/>
        <v>1</v>
      </c>
      <c r="C40" s="1219" t="str">
        <f t="shared" si="10"/>
        <v>Dólares</v>
      </c>
      <c r="D40" s="44"/>
      <c r="E40" s="836"/>
      <c r="F40" s="50"/>
      <c r="G40" s="50" t="str">
        <f t="shared" si="1"/>
        <v xml:space="preserve"> </v>
      </c>
      <c r="H40" s="45">
        <v>0</v>
      </c>
      <c r="I40" s="49" t="str">
        <f>IFERROR(VLOOKUP(G40,Proveedores!B:C,2,0)," ")</f>
        <v xml:space="preserve"> </v>
      </c>
      <c r="J40" s="838">
        <v>0</v>
      </c>
      <c r="K40" s="1124"/>
      <c r="L40" s="1267">
        <f t="shared" si="2"/>
        <v>0</v>
      </c>
      <c r="M40" s="1268">
        <f t="shared" si="23"/>
        <v>0</v>
      </c>
      <c r="N40" s="1269">
        <f t="shared" si="22"/>
        <v>0</v>
      </c>
      <c r="O40" s="836" t="str">
        <f>IFERROR(VLOOKUP(G40,Proveedores!B:D,3,0)," ")</f>
        <v xml:space="preserve"> </v>
      </c>
      <c r="P40" s="836"/>
      <c r="Q40" s="1127" t="e">
        <f t="shared" si="3"/>
        <v>#N/A</v>
      </c>
      <c r="R40" s="1127" t="b">
        <f t="shared" si="20"/>
        <v>0</v>
      </c>
      <c r="S40" s="1127" t="e">
        <f t="shared" si="4"/>
        <v>#N/A</v>
      </c>
      <c r="T40" s="1127" t="b">
        <f t="shared" si="12"/>
        <v>0</v>
      </c>
      <c r="U40" s="1127">
        <f t="shared" si="13"/>
        <v>0</v>
      </c>
      <c r="V40" s="1127" t="e">
        <f t="shared" si="14"/>
        <v>#DIV/0!</v>
      </c>
      <c r="W40" s="1127" t="e">
        <f>IF(F40="Offiho",J40,IF(_xlfn.XLOOKUP(F40,Proveedores!A$2:A$50,Proveedores!E$2:E$50,"")="Nacional",(J40/0.5)+(V40*H40),((J40/0.3/0.5)+(V40*H40))))</f>
        <v>#DIV/0!</v>
      </c>
      <c r="X40" s="1127" t="e">
        <f t="shared" si="15"/>
        <v>#DIV/0!</v>
      </c>
      <c r="Y40" s="1126" t="b">
        <f t="shared" si="5"/>
        <v>0</v>
      </c>
      <c r="Z40" s="43">
        <v>0</v>
      </c>
      <c r="AA40" s="1220" t="e">
        <f t="shared" si="16"/>
        <v>#DIV/0!</v>
      </c>
      <c r="AB40" s="1220" t="e">
        <f t="shared" si="17"/>
        <v>#DIV/0!</v>
      </c>
      <c r="AC40" s="1220" t="e">
        <f t="shared" si="18"/>
        <v>#DIV/0!</v>
      </c>
      <c r="AD40" s="1126" t="e">
        <f t="shared" si="19"/>
        <v>#DIV/0!</v>
      </c>
      <c r="AE40" s="1218" t="e">
        <f t="shared" si="6"/>
        <v>#DIV/0!</v>
      </c>
      <c r="AF40" s="1221" t="e">
        <f t="shared" si="7"/>
        <v>#DIV/0!</v>
      </c>
      <c r="AG40" s="1177" t="e">
        <f t="shared" si="8"/>
        <v>#DIV/0!</v>
      </c>
      <c r="AH40" s="1222" t="e">
        <f t="shared" si="24"/>
        <v>#DIV/0!</v>
      </c>
    </row>
    <row r="41" spans="1:34" ht="16">
      <c r="A41" s="1217" t="b">
        <f t="shared" si="0"/>
        <v>1</v>
      </c>
      <c r="B41" s="1218" t="b">
        <f t="shared" si="9"/>
        <v>1</v>
      </c>
      <c r="C41" s="1219" t="str">
        <f t="shared" si="10"/>
        <v>Dólares</v>
      </c>
      <c r="D41" s="44"/>
      <c r="E41" s="836"/>
      <c r="F41" s="50"/>
      <c r="G41" s="50" t="str">
        <f t="shared" si="1"/>
        <v xml:space="preserve"> </v>
      </c>
      <c r="H41" s="45">
        <v>0</v>
      </c>
      <c r="I41" s="49" t="str">
        <f>IFERROR(VLOOKUP(G41,Proveedores!B:C,2,0)," ")</f>
        <v xml:space="preserve"> </v>
      </c>
      <c r="J41" s="838">
        <v>0</v>
      </c>
      <c r="K41" s="1124"/>
      <c r="L41" s="1267">
        <f t="shared" si="2"/>
        <v>0</v>
      </c>
      <c r="M41" s="1268">
        <f t="shared" si="23"/>
        <v>0</v>
      </c>
      <c r="N41" s="1269">
        <f t="shared" si="22"/>
        <v>0</v>
      </c>
      <c r="O41" s="836" t="str">
        <f>IFERROR(VLOOKUP(G41,Proveedores!B:D,3,0)," ")</f>
        <v xml:space="preserve"> </v>
      </c>
      <c r="P41" s="836"/>
      <c r="Q41" s="1127" t="e">
        <f t="shared" si="3"/>
        <v>#N/A</v>
      </c>
      <c r="R41" s="1127" t="b">
        <f t="shared" si="20"/>
        <v>0</v>
      </c>
      <c r="S41" s="1127" t="e">
        <f t="shared" si="4"/>
        <v>#N/A</v>
      </c>
      <c r="T41" s="1127" t="b">
        <f t="shared" si="12"/>
        <v>0</v>
      </c>
      <c r="U41" s="1127">
        <f t="shared" si="13"/>
        <v>0</v>
      </c>
      <c r="V41" s="1127" t="e">
        <f t="shared" si="14"/>
        <v>#DIV/0!</v>
      </c>
      <c r="W41" s="1127" t="e">
        <f>IF(F41="Offiho",J41,IF(_xlfn.XLOOKUP(F41,Proveedores!A$2:A$50,Proveedores!E$2:E$50,"")="Nacional",(J41/0.5)+(V41*H41),((J41/0.3/0.5)+(V41*H41))))</f>
        <v>#DIV/0!</v>
      </c>
      <c r="X41" s="1127" t="e">
        <f t="shared" si="15"/>
        <v>#DIV/0!</v>
      </c>
      <c r="Y41" s="1126" t="b">
        <f t="shared" si="5"/>
        <v>0</v>
      </c>
      <c r="Z41" s="43">
        <v>0</v>
      </c>
      <c r="AA41" s="1220" t="e">
        <f t="shared" si="16"/>
        <v>#DIV/0!</v>
      </c>
      <c r="AB41" s="1220" t="e">
        <f t="shared" si="17"/>
        <v>#DIV/0!</v>
      </c>
      <c r="AC41" s="1220" t="e">
        <f t="shared" si="18"/>
        <v>#DIV/0!</v>
      </c>
      <c r="AD41" s="1126" t="e">
        <f t="shared" si="19"/>
        <v>#DIV/0!</v>
      </c>
      <c r="AE41" s="1218" t="e">
        <f t="shared" si="6"/>
        <v>#DIV/0!</v>
      </c>
      <c r="AF41" s="1221" t="e">
        <f t="shared" si="7"/>
        <v>#DIV/0!</v>
      </c>
      <c r="AG41" s="1177" t="e">
        <f t="shared" si="8"/>
        <v>#DIV/0!</v>
      </c>
      <c r="AH41" s="1222" t="e">
        <f t="shared" si="24"/>
        <v>#DIV/0!</v>
      </c>
    </row>
    <row r="42" spans="1:34" ht="16">
      <c r="A42" s="1217" t="b">
        <f t="shared" si="0"/>
        <v>1</v>
      </c>
      <c r="B42" s="1218" t="b">
        <f t="shared" si="9"/>
        <v>1</v>
      </c>
      <c r="C42" s="1219" t="str">
        <f t="shared" si="10"/>
        <v>Dólares</v>
      </c>
      <c r="D42" s="44"/>
      <c r="E42" s="836"/>
      <c r="F42" s="50"/>
      <c r="G42" s="50" t="str">
        <f t="shared" si="1"/>
        <v xml:space="preserve"> </v>
      </c>
      <c r="H42" s="45">
        <v>0</v>
      </c>
      <c r="I42" s="49" t="str">
        <f>IFERROR(VLOOKUP(G42,Proveedores!B:C,2,0)," ")</f>
        <v xml:space="preserve"> </v>
      </c>
      <c r="J42" s="838">
        <v>0</v>
      </c>
      <c r="K42" s="1124"/>
      <c r="L42" s="1267">
        <f t="shared" si="2"/>
        <v>0</v>
      </c>
      <c r="M42" s="1268">
        <f t="shared" si="23"/>
        <v>0</v>
      </c>
      <c r="N42" s="1269">
        <f t="shared" si="22"/>
        <v>0</v>
      </c>
      <c r="O42" s="836" t="str">
        <f>IFERROR(VLOOKUP(G42,Proveedores!B:D,3,0)," ")</f>
        <v xml:space="preserve"> </v>
      </c>
      <c r="P42" s="836"/>
      <c r="Q42" s="1127" t="e">
        <f t="shared" si="3"/>
        <v>#N/A</v>
      </c>
      <c r="R42" s="1127" t="b">
        <f t="shared" si="20"/>
        <v>0</v>
      </c>
      <c r="S42" s="1127" t="e">
        <f t="shared" si="4"/>
        <v>#N/A</v>
      </c>
      <c r="T42" s="1127" t="b">
        <f t="shared" si="12"/>
        <v>0</v>
      </c>
      <c r="U42" s="1127">
        <f t="shared" si="13"/>
        <v>0</v>
      </c>
      <c r="V42" s="1127" t="e">
        <f t="shared" si="14"/>
        <v>#DIV/0!</v>
      </c>
      <c r="W42" s="1127" t="e">
        <f>IF(F42="Offiho",J42,IF(_xlfn.XLOOKUP(F42,Proveedores!A$2:A$50,Proveedores!E$2:E$50,"")="Nacional",(J42/0.5)+(V42*H42),((J42/0.3/0.5)+(V42*H42))))</f>
        <v>#DIV/0!</v>
      </c>
      <c r="X42" s="1127" t="e">
        <f t="shared" si="15"/>
        <v>#DIV/0!</v>
      </c>
      <c r="Y42" s="1126" t="b">
        <f t="shared" si="5"/>
        <v>0</v>
      </c>
      <c r="Z42" s="43">
        <v>0</v>
      </c>
      <c r="AA42" s="1220" t="e">
        <f t="shared" si="16"/>
        <v>#DIV/0!</v>
      </c>
      <c r="AB42" s="1220" t="e">
        <f t="shared" si="17"/>
        <v>#DIV/0!</v>
      </c>
      <c r="AC42" s="1220" t="e">
        <f t="shared" si="18"/>
        <v>#DIV/0!</v>
      </c>
      <c r="AD42" s="1126" t="e">
        <f t="shared" si="19"/>
        <v>#DIV/0!</v>
      </c>
      <c r="AE42" s="1218" t="e">
        <f t="shared" si="6"/>
        <v>#DIV/0!</v>
      </c>
      <c r="AF42" s="1221" t="e">
        <f t="shared" si="7"/>
        <v>#DIV/0!</v>
      </c>
      <c r="AG42" s="1177" t="e">
        <f t="shared" si="8"/>
        <v>#DIV/0!</v>
      </c>
      <c r="AH42" s="1222" t="e">
        <f t="shared" si="24"/>
        <v>#DIV/0!</v>
      </c>
    </row>
    <row r="43" spans="1:34" ht="16">
      <c r="A43" s="1217" t="b">
        <f t="shared" si="0"/>
        <v>1</v>
      </c>
      <c r="B43" s="1218" t="b">
        <f t="shared" si="9"/>
        <v>1</v>
      </c>
      <c r="C43" s="1219" t="str">
        <f t="shared" si="10"/>
        <v>Dólares</v>
      </c>
      <c r="D43" s="44"/>
      <c r="E43" s="836"/>
      <c r="F43" s="50"/>
      <c r="G43" s="50" t="str">
        <f t="shared" si="1"/>
        <v xml:space="preserve"> </v>
      </c>
      <c r="H43" s="45">
        <v>0</v>
      </c>
      <c r="I43" s="49" t="str">
        <f>IFERROR(VLOOKUP(G43,Proveedores!B:C,2,0)," ")</f>
        <v xml:space="preserve"> </v>
      </c>
      <c r="J43" s="838">
        <v>0</v>
      </c>
      <c r="K43" s="1124"/>
      <c r="L43" s="1267">
        <f t="shared" si="2"/>
        <v>0</v>
      </c>
      <c r="M43" s="1268">
        <f t="shared" si="23"/>
        <v>0</v>
      </c>
      <c r="N43" s="1269">
        <f t="shared" si="22"/>
        <v>0</v>
      </c>
      <c r="O43" s="836" t="str">
        <f>IFERROR(VLOOKUP(G43,Proveedores!B:D,3,0)," ")</f>
        <v xml:space="preserve"> </v>
      </c>
      <c r="P43" s="836"/>
      <c r="Q43" s="1127" t="e">
        <f t="shared" si="3"/>
        <v>#N/A</v>
      </c>
      <c r="R43" s="1127" t="b">
        <f t="shared" si="20"/>
        <v>0</v>
      </c>
      <c r="S43" s="1127" t="e">
        <f t="shared" si="4"/>
        <v>#N/A</v>
      </c>
      <c r="T43" s="1127" t="b">
        <f t="shared" si="12"/>
        <v>0</v>
      </c>
      <c r="U43" s="1127">
        <f t="shared" si="13"/>
        <v>0</v>
      </c>
      <c r="V43" s="1127" t="e">
        <f t="shared" si="14"/>
        <v>#DIV/0!</v>
      </c>
      <c r="W43" s="1127" t="e">
        <f>IF(F43="Offiho",J43,IF(_xlfn.XLOOKUP(F43,Proveedores!A$2:A$50,Proveedores!E$2:E$50,"")="Nacional",(J43/0.5)+(V43*H43),((J43/0.3/0.5)+(V43*H43))))</f>
        <v>#DIV/0!</v>
      </c>
      <c r="X43" s="1127" t="e">
        <f t="shared" si="15"/>
        <v>#DIV/0!</v>
      </c>
      <c r="Y43" s="1126" t="b">
        <f t="shared" si="5"/>
        <v>0</v>
      </c>
      <c r="Z43" s="43">
        <v>0</v>
      </c>
      <c r="AA43" s="1220" t="e">
        <f t="shared" si="16"/>
        <v>#DIV/0!</v>
      </c>
      <c r="AB43" s="1220" t="e">
        <f t="shared" si="17"/>
        <v>#DIV/0!</v>
      </c>
      <c r="AC43" s="1220" t="e">
        <f t="shared" si="18"/>
        <v>#DIV/0!</v>
      </c>
      <c r="AD43" s="1126" t="e">
        <f t="shared" si="19"/>
        <v>#DIV/0!</v>
      </c>
      <c r="AE43" s="1218" t="e">
        <f t="shared" si="6"/>
        <v>#DIV/0!</v>
      </c>
      <c r="AF43" s="1221" t="e">
        <f t="shared" si="7"/>
        <v>#DIV/0!</v>
      </c>
      <c r="AG43" s="1177" t="e">
        <f t="shared" si="8"/>
        <v>#DIV/0!</v>
      </c>
      <c r="AH43" s="1222" t="e">
        <f t="shared" si="24"/>
        <v>#DIV/0!</v>
      </c>
    </row>
    <row r="44" spans="1:34" ht="16">
      <c r="A44" s="1217" t="b">
        <f t="shared" si="0"/>
        <v>1</v>
      </c>
      <c r="B44" s="1218" t="b">
        <f t="shared" si="9"/>
        <v>1</v>
      </c>
      <c r="C44" s="1219" t="str">
        <f t="shared" si="10"/>
        <v>Dólares</v>
      </c>
      <c r="D44" s="44"/>
      <c r="E44" s="836"/>
      <c r="F44" s="50"/>
      <c r="G44" s="50" t="str">
        <f t="shared" si="1"/>
        <v xml:space="preserve"> </v>
      </c>
      <c r="H44" s="45">
        <v>0</v>
      </c>
      <c r="I44" s="49" t="str">
        <f>IFERROR(VLOOKUP(G44,Proveedores!B:C,2,0)," ")</f>
        <v xml:space="preserve"> </v>
      </c>
      <c r="J44" s="838">
        <v>0</v>
      </c>
      <c r="K44" s="1124"/>
      <c r="L44" s="1267">
        <f t="shared" si="2"/>
        <v>0</v>
      </c>
      <c r="M44" s="1268">
        <f t="shared" si="23"/>
        <v>0</v>
      </c>
      <c r="N44" s="1269">
        <f t="shared" si="22"/>
        <v>0</v>
      </c>
      <c r="O44" s="836" t="str">
        <f>IFERROR(VLOOKUP(G44,Proveedores!B:D,3,0)," ")</f>
        <v xml:space="preserve"> </v>
      </c>
      <c r="P44" s="836"/>
      <c r="Q44" s="1127" t="e">
        <f t="shared" si="3"/>
        <v>#N/A</v>
      </c>
      <c r="R44" s="1127" t="b">
        <f t="shared" si="20"/>
        <v>0</v>
      </c>
      <c r="S44" s="1127" t="e">
        <f t="shared" si="4"/>
        <v>#N/A</v>
      </c>
      <c r="T44" s="1127" t="b">
        <f t="shared" si="12"/>
        <v>0</v>
      </c>
      <c r="U44" s="1127">
        <f t="shared" si="13"/>
        <v>0</v>
      </c>
      <c r="V44" s="1127" t="e">
        <f t="shared" si="14"/>
        <v>#DIV/0!</v>
      </c>
      <c r="W44" s="1127" t="e">
        <f>IF(F44="Offiho",J44,IF(_xlfn.XLOOKUP(F44,Proveedores!A$2:A$50,Proveedores!E$2:E$50,"")="Nacional",(J44/0.5)+(V44*H44),((J44/0.3/0.5)+(V44*H44))))</f>
        <v>#DIV/0!</v>
      </c>
      <c r="X44" s="1127" t="e">
        <f t="shared" si="15"/>
        <v>#DIV/0!</v>
      </c>
      <c r="Y44" s="1126" t="b">
        <f t="shared" si="5"/>
        <v>0</v>
      </c>
      <c r="Z44" s="43">
        <v>0</v>
      </c>
      <c r="AA44" s="1220" t="e">
        <f t="shared" si="16"/>
        <v>#DIV/0!</v>
      </c>
      <c r="AB44" s="1220" t="e">
        <f t="shared" si="17"/>
        <v>#DIV/0!</v>
      </c>
      <c r="AC44" s="1220" t="e">
        <f t="shared" si="18"/>
        <v>#DIV/0!</v>
      </c>
      <c r="AD44" s="1126" t="e">
        <f t="shared" si="19"/>
        <v>#DIV/0!</v>
      </c>
      <c r="AE44" s="1218" t="e">
        <f t="shared" si="6"/>
        <v>#DIV/0!</v>
      </c>
      <c r="AF44" s="1221" t="e">
        <f t="shared" si="7"/>
        <v>#DIV/0!</v>
      </c>
      <c r="AG44" s="1177" t="e">
        <f t="shared" si="8"/>
        <v>#DIV/0!</v>
      </c>
      <c r="AH44" s="1222" t="e">
        <f t="shared" si="24"/>
        <v>#DIV/0!</v>
      </c>
    </row>
    <row r="45" spans="1:34" ht="16">
      <c r="A45" s="1217" t="b">
        <f t="shared" si="0"/>
        <v>1</v>
      </c>
      <c r="B45" s="1218" t="b">
        <f t="shared" si="9"/>
        <v>1</v>
      </c>
      <c r="C45" s="1219" t="str">
        <f t="shared" si="10"/>
        <v>Dólares</v>
      </c>
      <c r="D45" s="44"/>
      <c r="E45" s="836"/>
      <c r="F45" s="50"/>
      <c r="G45" s="50" t="str">
        <f t="shared" si="1"/>
        <v xml:space="preserve"> </v>
      </c>
      <c r="H45" s="45">
        <v>0</v>
      </c>
      <c r="I45" s="49" t="str">
        <f>IFERROR(VLOOKUP(G45,Proveedores!B:C,2,0)," ")</f>
        <v xml:space="preserve"> </v>
      </c>
      <c r="J45" s="838">
        <v>0</v>
      </c>
      <c r="K45" s="1124"/>
      <c r="L45" s="1267">
        <f t="shared" si="2"/>
        <v>0</v>
      </c>
      <c r="M45" s="1268">
        <f t="shared" si="23"/>
        <v>0</v>
      </c>
      <c r="N45" s="1269">
        <f t="shared" si="22"/>
        <v>0</v>
      </c>
      <c r="O45" s="836" t="str">
        <f>IFERROR(VLOOKUP(G45,Proveedores!B:D,3,0)," ")</f>
        <v xml:space="preserve"> </v>
      </c>
      <c r="P45" s="836"/>
      <c r="Q45" s="1127" t="e">
        <f t="shared" si="3"/>
        <v>#N/A</v>
      </c>
      <c r="R45" s="1127" t="b">
        <f t="shared" si="20"/>
        <v>0</v>
      </c>
      <c r="S45" s="1127" t="e">
        <f t="shared" si="4"/>
        <v>#N/A</v>
      </c>
      <c r="T45" s="1127" t="b">
        <f t="shared" si="12"/>
        <v>0</v>
      </c>
      <c r="U45" s="1127">
        <f t="shared" si="13"/>
        <v>0</v>
      </c>
      <c r="V45" s="1127" t="e">
        <f t="shared" si="14"/>
        <v>#DIV/0!</v>
      </c>
      <c r="W45" s="1127" t="e">
        <f>IF(F45="Offiho",J45,IF(_xlfn.XLOOKUP(F45,Proveedores!A$2:A$50,Proveedores!E$2:E$50,"")="Nacional",(J45/0.5)+(V45*H45),((J45/0.3/0.5)+(V45*H45))))</f>
        <v>#DIV/0!</v>
      </c>
      <c r="X45" s="1127" t="e">
        <f t="shared" si="15"/>
        <v>#DIV/0!</v>
      </c>
      <c r="Y45" s="1126" t="b">
        <f t="shared" si="5"/>
        <v>0</v>
      </c>
      <c r="Z45" s="43">
        <v>0</v>
      </c>
      <c r="AA45" s="1220" t="e">
        <f t="shared" si="16"/>
        <v>#DIV/0!</v>
      </c>
      <c r="AB45" s="1220" t="e">
        <f t="shared" si="17"/>
        <v>#DIV/0!</v>
      </c>
      <c r="AC45" s="1220" t="e">
        <f t="shared" si="18"/>
        <v>#DIV/0!</v>
      </c>
      <c r="AD45" s="1126" t="e">
        <f t="shared" si="19"/>
        <v>#DIV/0!</v>
      </c>
      <c r="AE45" s="1218" t="e">
        <f t="shared" si="6"/>
        <v>#DIV/0!</v>
      </c>
      <c r="AF45" s="1221" t="e">
        <f t="shared" si="7"/>
        <v>#DIV/0!</v>
      </c>
      <c r="AG45" s="1177" t="e">
        <f t="shared" si="8"/>
        <v>#DIV/0!</v>
      </c>
      <c r="AH45" s="1222" t="e">
        <f t="shared" si="24"/>
        <v>#DIV/0!</v>
      </c>
    </row>
    <row r="46" spans="1:34" ht="16">
      <c r="A46" s="1217" t="b">
        <f t="shared" si="0"/>
        <v>1</v>
      </c>
      <c r="B46" s="1218" t="b">
        <f t="shared" si="9"/>
        <v>1</v>
      </c>
      <c r="C46" s="1219" t="str">
        <f t="shared" si="10"/>
        <v>Dólares</v>
      </c>
      <c r="D46" s="44"/>
      <c r="E46" s="836"/>
      <c r="F46" s="50"/>
      <c r="G46" s="50" t="str">
        <f t="shared" si="1"/>
        <v xml:space="preserve"> </v>
      </c>
      <c r="H46" s="45">
        <v>0</v>
      </c>
      <c r="I46" s="49" t="str">
        <f>IFERROR(VLOOKUP(G46,Proveedores!B:C,2,0)," ")</f>
        <v xml:space="preserve"> </v>
      </c>
      <c r="J46" s="838">
        <v>0</v>
      </c>
      <c r="K46" s="1124"/>
      <c r="L46" s="1267">
        <f t="shared" si="2"/>
        <v>0</v>
      </c>
      <c r="M46" s="1268">
        <f t="shared" si="23"/>
        <v>0</v>
      </c>
      <c r="N46" s="1269">
        <f t="shared" si="22"/>
        <v>0</v>
      </c>
      <c r="O46" s="836" t="str">
        <f>IFERROR(VLOOKUP(G46,Proveedores!B:D,3,0)," ")</f>
        <v xml:space="preserve"> </v>
      </c>
      <c r="P46" s="836"/>
      <c r="Q46" s="1127" t="e">
        <f t="shared" si="3"/>
        <v>#N/A</v>
      </c>
      <c r="R46" s="1127" t="b">
        <f t="shared" si="20"/>
        <v>0</v>
      </c>
      <c r="S46" s="1127" t="e">
        <f t="shared" si="4"/>
        <v>#N/A</v>
      </c>
      <c r="T46" s="1127" t="b">
        <f t="shared" si="12"/>
        <v>0</v>
      </c>
      <c r="U46" s="1127">
        <f t="shared" si="13"/>
        <v>0</v>
      </c>
      <c r="V46" s="1127" t="e">
        <f t="shared" si="14"/>
        <v>#DIV/0!</v>
      </c>
      <c r="W46" s="1127" t="e">
        <f>IF(F46="Offiho",J46,IF(_xlfn.XLOOKUP(F46,Proveedores!A$2:A$50,Proveedores!E$2:E$50,"")="Nacional",(J46/0.5)+(V46*H46),((J46/0.3/0.5)+(V46*H46))))</f>
        <v>#DIV/0!</v>
      </c>
      <c r="X46" s="1127" t="e">
        <f t="shared" si="15"/>
        <v>#DIV/0!</v>
      </c>
      <c r="Y46" s="1126" t="b">
        <f t="shared" si="5"/>
        <v>0</v>
      </c>
      <c r="Z46" s="43">
        <v>0</v>
      </c>
      <c r="AA46" s="1220" t="e">
        <f t="shared" si="16"/>
        <v>#DIV/0!</v>
      </c>
      <c r="AB46" s="1220" t="e">
        <f t="shared" si="17"/>
        <v>#DIV/0!</v>
      </c>
      <c r="AC46" s="1220" t="e">
        <f t="shared" si="18"/>
        <v>#DIV/0!</v>
      </c>
      <c r="AD46" s="1126" t="str">
        <f t="shared" si="19"/>
        <v>NA</v>
      </c>
      <c r="AE46" s="1218" t="e">
        <f t="shared" si="6"/>
        <v>#DIV/0!</v>
      </c>
      <c r="AF46" s="1221" t="e">
        <f t="shared" si="7"/>
        <v>#DIV/0!</v>
      </c>
      <c r="AG46" s="1177" t="e">
        <f t="shared" si="8"/>
        <v>#DIV/0!</v>
      </c>
      <c r="AH46" s="1222" t="e">
        <f t="shared" si="24"/>
        <v>#DIV/0!</v>
      </c>
    </row>
    <row r="47" spans="1:34" ht="24" customHeight="1">
      <c r="A47" s="1305" t="s">
        <v>115</v>
      </c>
      <c r="B47" s="1305"/>
      <c r="C47" s="1305"/>
      <c r="D47" s="1305"/>
      <c r="E47" s="1305"/>
      <c r="F47" s="1305"/>
      <c r="G47" s="1229"/>
      <c r="H47" s="1230" cm="1">
        <f t="array" ref="H47">SUM(IFERROR(H14:H46,0))</f>
        <v>0</v>
      </c>
      <c r="I47" s="1229"/>
      <c r="J47" s="1231"/>
      <c r="K47" s="1232"/>
      <c r="L47" s="1230" cm="1">
        <f t="array" ref="L47">SUM(IFERROR(L14:L46,0))</f>
        <v>0</v>
      </c>
      <c r="M47" s="1232"/>
      <c r="N47" s="1233" cm="1">
        <f t="array" ref="N47">SUM(IFERROR(N14:N46,0))</f>
        <v>0</v>
      </c>
      <c r="O47" s="1234" t="s">
        <v>116</v>
      </c>
      <c r="P47" s="1234"/>
      <c r="Q47" s="1234"/>
      <c r="R47" s="1234"/>
      <c r="S47" s="1234"/>
      <c r="T47" s="1234"/>
      <c r="U47" s="1234"/>
      <c r="V47" s="1234"/>
      <c r="W47" s="1232"/>
      <c r="X47" s="1233" cm="1">
        <f t="array" ref="X47">SUM(IFERROR(X14:X46,0))</f>
        <v>0</v>
      </c>
      <c r="Y47" s="1234" t="s">
        <v>116</v>
      </c>
      <c r="Z47" s="1234"/>
      <c r="AA47" s="1234"/>
      <c r="AB47" s="1234"/>
      <c r="AC47" s="1233" cm="1">
        <f t="array" ref="AC47">SUM(IFERROR(AC14:AC46,0))</f>
        <v>0</v>
      </c>
      <c r="AD47" s="1235" t="e" cm="1">
        <f t="array" ref="AD47">AVERAGE(IFERROR(AD14:AD46,""))</f>
        <v>#DIV/0!</v>
      </c>
      <c r="AE47" s="1233"/>
      <c r="AF47" s="1233" cm="1">
        <f t="array" ref="AF47">SUM(IFERROR(AF14:AF46,0))</f>
        <v>0</v>
      </c>
      <c r="AG47" s="1178">
        <f>IFERROR(1-(N47/AC47),0)</f>
        <v>0</v>
      </c>
      <c r="AH47"/>
    </row>
    <row r="48" spans="1:34" ht="26" customHeight="1">
      <c r="A48" s="1302" t="s">
        <v>117</v>
      </c>
      <c r="B48" s="1302"/>
      <c r="C48" s="1302"/>
      <c r="D48" s="1302"/>
      <c r="E48" s="1302"/>
      <c r="F48" s="1302"/>
      <c r="G48" s="1302"/>
      <c r="H48" s="1302"/>
      <c r="I48" s="1302"/>
      <c r="J48" s="1303"/>
      <c r="K48" s="1215"/>
      <c r="L48" s="1215"/>
      <c r="M48" s="1215"/>
      <c r="N48" s="1215"/>
      <c r="O48" s="1214"/>
      <c r="P48" s="1214"/>
      <c r="Q48" s="1214"/>
      <c r="R48" s="1214"/>
      <c r="S48" s="1214"/>
      <c r="T48" s="1214"/>
      <c r="U48" s="1214"/>
      <c r="V48" s="1214"/>
      <c r="W48" s="1214"/>
      <c r="X48" s="1214"/>
      <c r="Y48" s="1214"/>
      <c r="Z48" s="1214"/>
      <c r="AA48" s="1214"/>
      <c r="AB48" s="1214"/>
      <c r="AC48" s="1214"/>
      <c r="AD48" s="1214"/>
      <c r="AE48" s="1214"/>
      <c r="AF48" s="1214"/>
      <c r="AG48" s="1216"/>
      <c r="AH48"/>
    </row>
    <row r="49" spans="1:34" ht="16">
      <c r="A49" s="1217" t="b">
        <f t="shared" ref="A49:A81" si="31">$A$13</f>
        <v>1</v>
      </c>
      <c r="B49" s="1218" t="b">
        <f>A49</f>
        <v>1</v>
      </c>
      <c r="C49" s="1219" t="str">
        <f>$C$13</f>
        <v>Dólares</v>
      </c>
      <c r="D49" s="44"/>
      <c r="E49" s="836"/>
      <c r="F49" s="50"/>
      <c r="G49" s="50" t="str">
        <f t="shared" ref="G49:G81" si="32">IFERROR(VLOOKUP(F49,Tabla_Proveedores_1,2,0)," ")</f>
        <v xml:space="preserve"> </v>
      </c>
      <c r="H49" s="45">
        <v>0</v>
      </c>
      <c r="I49" s="49" t="str">
        <f>IFERROR(VLOOKUP(G49,Proveedores!B:C,2,0)," ")</f>
        <v xml:space="preserve"> </v>
      </c>
      <c r="J49" s="838">
        <v>0</v>
      </c>
      <c r="K49" s="1124" t="e">
        <f>#REF!</f>
        <v>#REF!</v>
      </c>
      <c r="L49" s="1267" t="e">
        <f t="shared" ref="L49:L81" si="33">K49*H49</f>
        <v>#REF!</v>
      </c>
      <c r="M49" s="1268">
        <f t="shared" ref="M49:M81" si="34">IF(F49="Offiho", J49*0.55, IF(AND(F49&lt;&gt;"Sunon Inc",F49&lt;&gt;"Alma - Exterior",F49&lt;&gt;"Yabo - Hotelería",F49&lt;&gt;"OSJ - Medical",F49&lt;&gt;"Seezo - Home",F49&lt;&gt;"A&amp;D -Home",F49&lt;&gt;"Encore Alfombras Hoteleria Asia",F49&lt;&gt;"Zhong Xian - Leds",F49&lt;&gt;"Tarkett Europa",F49&lt;&gt;"2tec2",F49&lt;&gt;"Balsan Europa",F49&lt;&gt;"Armstrong Pisos USA",F49&lt;&gt;"Tarkett USA",F49&lt;&gt;"Tarkett Brasil"),J49,IFERROR(IF(K608&lt;=$AO$578,J49*2.14,IF(K608&lt;=$AN$579,J49*1.8,IF(K608&gt;$AN$580,J49*1.5))),J49))*1.1)</f>
        <v>0</v>
      </c>
      <c r="N49" s="1269">
        <f>M49*H49</f>
        <v>0</v>
      </c>
      <c r="O49" s="836" t="str">
        <f>IFERROR(VLOOKUP(G49,Proveedores!B:D,3,0)," ")</f>
        <v xml:space="preserve"> </v>
      </c>
      <c r="P49" s="836"/>
      <c r="Q49" s="1127" t="e">
        <f t="shared" ref="Q49:Q81" si="35">VLOOKUP(E49,Tabla_Fletes,3,FALSE)</f>
        <v>#N/A</v>
      </c>
      <c r="R49" s="1127" t="b">
        <f>IF(P49="Centro",Q49,IF(P49="Norte",Q49*1.6,IF(P49="Occidente",Q49*1.2,IF(P49="Sur",Q49*2))))</f>
        <v>0</v>
      </c>
      <c r="S49" s="1127" t="e">
        <f t="shared" ref="S49:S81" si="36">VLOOKUP(E49,Tabla_Instalacion,2,FALSE)</f>
        <v>#N/A</v>
      </c>
      <c r="T49" s="1127" t="b">
        <f>IF(P49="Centro",S49,IF(P49="Norte",S49*1.1,IF(P49="Occidente",S49*1.1,IF(P49="Sur",S49*1.1))))</f>
        <v>0</v>
      </c>
      <c r="U49" s="1127" t="e">
        <f t="shared" ref="U49:U81" si="37">IF(F49="Offiho",0,Q49+S49)</f>
        <v>#N/A</v>
      </c>
      <c r="V49" s="1127" t="e">
        <f>IF(K49=0,U49/$H$573,U49*(K49/L49))*H49</f>
        <v>#REF!</v>
      </c>
      <c r="W49" s="1127" t="e">
        <f>IF(F49="Offiho",J49,IF(_xlfn.XLOOKUP(F49,Proveedores!A$2:A$50,Proveedores!E$2:E$50,"")="Nacional",(J49/0.5)+(V49*H49),((J49/0.3/0.5)+(V49*H49))))</f>
        <v>#REF!</v>
      </c>
      <c r="X49" s="1127" t="e">
        <f t="shared" ref="X49:X81" si="38">W49*H49</f>
        <v>#REF!</v>
      </c>
      <c r="Y49" s="1126" t="b">
        <f t="shared" ref="Y49:Y81" si="39">IF(F49="Sunon Inc",$AJ$577,IF(F49="Alma - Exterior",$AJ$578,IF(F49="Yabo - Hotelería",$AJ$579,IF(F49="OSJ - Medical",$AJ$580,IF(F49="Seezo - Home",$AJ$581,IF(F49="A&amp;D - Home",$AJ$582,IF(F49="Encore Alfombras Hoteleria Asia",$AJ$583,IF(F49="Zhong Xian - Leds",$AJ$584,IF(F49="Tarkett Europa",$AJ$585,IF(F49="2tec2",$AJ$586,IF(F49="Balsan Europa",$AJ$587,IF(F49="Armstrong Pisos USA",$AJ$588,IF(F49="Tarkett USA",$AJ$589,IF(F49="Tarkett Brasil",$AJ$590,IF(F49="Tarkett MX",$AJ$591,IF(F49="Jome",$AJ$592,IF(F49="Offiho",$AJ$593,IF(F49="Lumbro",$AJ$594,IF(F49="Sunon Mty",$AJ$595,IF(F49="Conceptos Sofas",$AJ$596,IF(F49="Lauco Sofas",$AJ$597,IF(F49="CR Global - Mesas Ajustables",$AJ$598,IF(F49="Vandesk",$AJ$599,IF(F49="Mamparas Tela",$AJ$600,IF(F49="Mampara Cristales",$AJ$601,IF(F49="Herrajes",$AJ$602,IF(F49="MetalWork",$AJ$603,IF(F49="Requiez",$AJ$604,IF(F49="Labenze",$AJ$605,IF(F49="Infinity",$AJ$606,IF(F49="Proveedor Externo",$AJ$607)))))))))))))))))))))))))))))))</f>
        <v>0</v>
      </c>
      <c r="Z49" s="43">
        <v>0</v>
      </c>
      <c r="AA49" s="1220" t="e">
        <f>W49*Z49</f>
        <v>#REF!</v>
      </c>
      <c r="AB49" s="1220" t="e">
        <f>IF(Z49&gt;Y49,"ERROR",(W49-AA49))</f>
        <v>#REF!</v>
      </c>
      <c r="AC49" s="1220" t="e">
        <f t="shared" ref="AC49:AC81" si="40">AB49*H49</f>
        <v>#REF!</v>
      </c>
      <c r="AD49" s="1126" t="e">
        <f>IF(A50=TRUE,MAX(0,1-(AE49/W49)),"NA")</f>
        <v>#REF!</v>
      </c>
      <c r="AE49" s="1218" t="e">
        <f t="shared" ref="AE49:AE81" si="41">IF(A48=FALSE,"NO APLICA",AB49*1.2)</f>
        <v>#REF!</v>
      </c>
      <c r="AF49" s="1221" t="e">
        <f t="shared" ref="AF49:AF81" si="42">AE49*H49</f>
        <v>#REF!</v>
      </c>
      <c r="AG49" s="1177" t="e">
        <f t="shared" ref="AG49:AG81" si="43">(AC49-N49)/AC49</f>
        <v>#REF!</v>
      </c>
      <c r="AH49" s="1222" t="e">
        <f>IF(AG49&lt;30%,"ERROR","OK")</f>
        <v>#REF!</v>
      </c>
    </row>
    <row r="50" spans="1:34" ht="16">
      <c r="A50" s="1217" t="b">
        <f t="shared" si="31"/>
        <v>1</v>
      </c>
      <c r="B50" s="1218" t="b">
        <f t="shared" ref="B50:B81" si="44">A50</f>
        <v>1</v>
      </c>
      <c r="C50" s="1219" t="str">
        <f t="shared" ref="C50:C81" si="45">$C$13</f>
        <v>Dólares</v>
      </c>
      <c r="D50" s="44"/>
      <c r="E50" s="836"/>
      <c r="F50" s="50"/>
      <c r="G50" s="50" t="str">
        <f t="shared" si="32"/>
        <v xml:space="preserve"> </v>
      </c>
      <c r="H50" s="45">
        <v>0</v>
      </c>
      <c r="I50" s="49" t="str">
        <f>IFERROR(VLOOKUP(G50,Proveedores!B:C,2,0)," ")</f>
        <v xml:space="preserve"> </v>
      </c>
      <c r="J50" s="838">
        <v>0</v>
      </c>
      <c r="K50" s="1124" t="e">
        <f>#REF!</f>
        <v>#REF!</v>
      </c>
      <c r="L50" s="1267" t="e">
        <f t="shared" si="33"/>
        <v>#REF!</v>
      </c>
      <c r="M50" s="1268">
        <f t="shared" si="34"/>
        <v>0</v>
      </c>
      <c r="N50" s="1269">
        <f>M50*H50</f>
        <v>0</v>
      </c>
      <c r="O50" s="836" t="str">
        <f>IFERROR(VLOOKUP(G50,Proveedores!B:D,3,0)," ")</f>
        <v xml:space="preserve"> </v>
      </c>
      <c r="P50" s="836"/>
      <c r="Q50" s="1127" t="e">
        <f t="shared" si="35"/>
        <v>#N/A</v>
      </c>
      <c r="R50" s="1127" t="b">
        <f t="shared" ref="R50:R81" si="46">IF(P50="Centro",Q50,IF(P50="Norte",Q50*1.6,IF(P50="Occidente",Q50*1.2,IF(P50="Sur",Q50*2))))</f>
        <v>0</v>
      </c>
      <c r="S50" s="1127" t="e">
        <f t="shared" si="36"/>
        <v>#N/A</v>
      </c>
      <c r="T50" s="1127" t="b">
        <f t="shared" ref="T50:T81" si="47">IF(P50="Centro",S50,IF(P50="Norte",S50*1.1,IF(P50="Occidente",S50*1.1,IF(P50="Sur",S50*1.1))))</f>
        <v>0</v>
      </c>
      <c r="U50" s="1127" t="e">
        <f t="shared" si="37"/>
        <v>#N/A</v>
      </c>
      <c r="V50" s="1127" t="e">
        <f t="shared" ref="V50:V81" si="48">IF(K50=0,U50/$H$573,U50*(K50/L50))*H50</f>
        <v>#REF!</v>
      </c>
      <c r="W50" s="1127" t="e">
        <f>IF(F50="Offiho",J50,IF(_xlfn.XLOOKUP(F50,Proveedores!A$2:A$50,Proveedores!E$2:E$50,"")="Nacional",(J50/0.5)+(V50*H50),((J50/0.3/0.5)+(V50*H50))))</f>
        <v>#REF!</v>
      </c>
      <c r="X50" s="1127" t="e">
        <f t="shared" si="38"/>
        <v>#REF!</v>
      </c>
      <c r="Y50" s="1126" t="b">
        <f t="shared" si="39"/>
        <v>0</v>
      </c>
      <c r="Z50" s="43">
        <v>0</v>
      </c>
      <c r="AA50" s="1220" t="e">
        <f t="shared" ref="AA50:AA81" si="49">W50*Z50</f>
        <v>#REF!</v>
      </c>
      <c r="AB50" s="1220" t="e">
        <f t="shared" ref="AB50:AB81" si="50">IF(Z50&gt;Y50,"ERROR",(W50-AA50))</f>
        <v>#REF!</v>
      </c>
      <c r="AC50" s="1220" t="e">
        <f t="shared" si="40"/>
        <v>#REF!</v>
      </c>
      <c r="AD50" s="1126" t="e">
        <f t="shared" ref="AD50:AD81" si="51">IF(A51=TRUE,MAX(0,1-(AE50/W50)),"NA")</f>
        <v>#REF!</v>
      </c>
      <c r="AE50" s="1218" t="e">
        <f t="shared" si="41"/>
        <v>#REF!</v>
      </c>
      <c r="AF50" s="1221" t="e">
        <f t="shared" si="42"/>
        <v>#REF!</v>
      </c>
      <c r="AG50" s="1177" t="e">
        <f t="shared" si="43"/>
        <v>#REF!</v>
      </c>
      <c r="AH50" s="1222" t="e">
        <f t="shared" ref="AH50:AH81" si="52">IF(AG50&lt;30%,"ERROR","OK")</f>
        <v>#REF!</v>
      </c>
    </row>
    <row r="51" spans="1:34" ht="16">
      <c r="A51" s="1217" t="b">
        <f t="shared" si="31"/>
        <v>1</v>
      </c>
      <c r="B51" s="1218" t="b">
        <f t="shared" si="44"/>
        <v>1</v>
      </c>
      <c r="C51" s="1219" t="str">
        <f t="shared" si="45"/>
        <v>Dólares</v>
      </c>
      <c r="D51" s="44"/>
      <c r="E51" s="836"/>
      <c r="F51" s="50"/>
      <c r="G51" s="50" t="str">
        <f t="shared" si="32"/>
        <v xml:space="preserve"> </v>
      </c>
      <c r="H51" s="45">
        <v>0</v>
      </c>
      <c r="I51" s="49" t="str">
        <f>IFERROR(VLOOKUP(G51,Proveedores!B:C,2,0)," ")</f>
        <v xml:space="preserve"> </v>
      </c>
      <c r="J51" s="838">
        <v>0</v>
      </c>
      <c r="K51" s="1124" t="e">
        <f>#REF!</f>
        <v>#REF!</v>
      </c>
      <c r="L51" s="1267" t="e">
        <f t="shared" si="33"/>
        <v>#REF!</v>
      </c>
      <c r="M51" s="1268">
        <f t="shared" si="34"/>
        <v>0</v>
      </c>
      <c r="N51" s="1269">
        <f>(M51*H51)</f>
        <v>0</v>
      </c>
      <c r="O51" s="836" t="str">
        <f>IFERROR(VLOOKUP(G51,Proveedores!B:D,3,0)," ")</f>
        <v xml:space="preserve"> </v>
      </c>
      <c r="P51" s="836"/>
      <c r="Q51" s="1127" t="e">
        <f t="shared" si="35"/>
        <v>#N/A</v>
      </c>
      <c r="R51" s="1127" t="b">
        <f t="shared" si="46"/>
        <v>0</v>
      </c>
      <c r="S51" s="1127" t="e">
        <f t="shared" si="36"/>
        <v>#N/A</v>
      </c>
      <c r="T51" s="1127" t="b">
        <f t="shared" si="47"/>
        <v>0</v>
      </c>
      <c r="U51" s="1127" t="e">
        <f t="shared" si="37"/>
        <v>#N/A</v>
      </c>
      <c r="V51" s="1127" t="e">
        <f t="shared" si="48"/>
        <v>#REF!</v>
      </c>
      <c r="W51" s="1127" t="e">
        <f>IF(F51="Offiho",J51,IF(_xlfn.XLOOKUP(F51,Proveedores!A$2:A$50,Proveedores!E$2:E$50,"")="Nacional",(J51/0.5)+(V51*H51),((J51/0.3/0.5)+(V51*H51))))</f>
        <v>#REF!</v>
      </c>
      <c r="X51" s="1127" t="e">
        <f t="shared" si="38"/>
        <v>#REF!</v>
      </c>
      <c r="Y51" s="1126" t="b">
        <f t="shared" si="39"/>
        <v>0</v>
      </c>
      <c r="Z51" s="43">
        <v>0</v>
      </c>
      <c r="AA51" s="1220" t="e">
        <f t="shared" si="49"/>
        <v>#REF!</v>
      </c>
      <c r="AB51" s="1220" t="e">
        <f t="shared" si="50"/>
        <v>#REF!</v>
      </c>
      <c r="AC51" s="1220" t="e">
        <f t="shared" si="40"/>
        <v>#REF!</v>
      </c>
      <c r="AD51" s="1126" t="e">
        <f t="shared" si="51"/>
        <v>#REF!</v>
      </c>
      <c r="AE51" s="1218" t="e">
        <f t="shared" si="41"/>
        <v>#REF!</v>
      </c>
      <c r="AF51" s="1221" t="e">
        <f t="shared" si="42"/>
        <v>#REF!</v>
      </c>
      <c r="AG51" s="1177" t="e">
        <f t="shared" si="43"/>
        <v>#REF!</v>
      </c>
      <c r="AH51" s="1222" t="e">
        <f t="shared" si="52"/>
        <v>#REF!</v>
      </c>
    </row>
    <row r="52" spans="1:34" ht="16">
      <c r="A52" s="1217" t="b">
        <f t="shared" si="31"/>
        <v>1</v>
      </c>
      <c r="B52" s="1218" t="b">
        <f t="shared" si="44"/>
        <v>1</v>
      </c>
      <c r="C52" s="1219" t="str">
        <f t="shared" si="45"/>
        <v>Dólares</v>
      </c>
      <c r="D52" s="44"/>
      <c r="E52" s="836"/>
      <c r="F52" s="50"/>
      <c r="G52" s="50" t="str">
        <f t="shared" si="32"/>
        <v xml:space="preserve"> </v>
      </c>
      <c r="H52" s="45">
        <v>0</v>
      </c>
      <c r="I52" s="49" t="str">
        <f>IFERROR(VLOOKUP(G52,Proveedores!B:C,2,0)," ")</f>
        <v xml:space="preserve"> </v>
      </c>
      <c r="J52" s="838">
        <v>0</v>
      </c>
      <c r="K52" s="1124" t="e">
        <f>#REF!</f>
        <v>#REF!</v>
      </c>
      <c r="L52" s="1267" t="e">
        <f t="shared" si="33"/>
        <v>#REF!</v>
      </c>
      <c r="M52" s="1268">
        <f t="shared" si="34"/>
        <v>0</v>
      </c>
      <c r="N52" s="1269">
        <f t="shared" ref="N52:N81" si="53">M52*H52</f>
        <v>0</v>
      </c>
      <c r="O52" s="836" t="str">
        <f>IFERROR(VLOOKUP(G52,Proveedores!B:D,3,0)," ")</f>
        <v xml:space="preserve"> </v>
      </c>
      <c r="P52" s="836"/>
      <c r="Q52" s="1127" t="e">
        <f t="shared" si="35"/>
        <v>#N/A</v>
      </c>
      <c r="R52" s="1127" t="b">
        <f t="shared" si="46"/>
        <v>0</v>
      </c>
      <c r="S52" s="1127" t="e">
        <f t="shared" si="36"/>
        <v>#N/A</v>
      </c>
      <c r="T52" s="1127" t="b">
        <f t="shared" si="47"/>
        <v>0</v>
      </c>
      <c r="U52" s="1127" t="e">
        <f t="shared" si="37"/>
        <v>#N/A</v>
      </c>
      <c r="V52" s="1127" t="e">
        <f t="shared" si="48"/>
        <v>#REF!</v>
      </c>
      <c r="W52" s="1127" t="e">
        <f>IF(F52="Offiho",J52,IF(_xlfn.XLOOKUP(F52,Proveedores!A$2:A$50,Proveedores!E$2:E$50,"")="Nacional",(J52/0.5)+(V52*H52),((J52/0.3/0.5)+(V52*H52))))</f>
        <v>#REF!</v>
      </c>
      <c r="X52" s="1127" t="e">
        <f t="shared" si="38"/>
        <v>#REF!</v>
      </c>
      <c r="Y52" s="1126" t="b">
        <f t="shared" si="39"/>
        <v>0</v>
      </c>
      <c r="Z52" s="43">
        <v>0</v>
      </c>
      <c r="AA52" s="1220" t="e">
        <f t="shared" si="49"/>
        <v>#REF!</v>
      </c>
      <c r="AB52" s="1220" t="e">
        <f t="shared" si="50"/>
        <v>#REF!</v>
      </c>
      <c r="AC52" s="1220" t="e">
        <f t="shared" si="40"/>
        <v>#REF!</v>
      </c>
      <c r="AD52" s="1126" t="e">
        <f t="shared" si="51"/>
        <v>#REF!</v>
      </c>
      <c r="AE52" s="1218" t="e">
        <f t="shared" si="41"/>
        <v>#REF!</v>
      </c>
      <c r="AF52" s="1221" t="e">
        <f t="shared" si="42"/>
        <v>#REF!</v>
      </c>
      <c r="AG52" s="1177" t="e">
        <f t="shared" si="43"/>
        <v>#REF!</v>
      </c>
      <c r="AH52" s="1222" t="e">
        <f t="shared" si="52"/>
        <v>#REF!</v>
      </c>
    </row>
    <row r="53" spans="1:34" ht="16">
      <c r="A53" s="1217" t="b">
        <f t="shared" si="31"/>
        <v>1</v>
      </c>
      <c r="B53" s="1218" t="b">
        <f t="shared" si="44"/>
        <v>1</v>
      </c>
      <c r="C53" s="1219" t="str">
        <f t="shared" si="45"/>
        <v>Dólares</v>
      </c>
      <c r="D53" s="44"/>
      <c r="E53" s="836"/>
      <c r="F53" s="50"/>
      <c r="G53" s="50" t="str">
        <f t="shared" si="32"/>
        <v xml:space="preserve"> </v>
      </c>
      <c r="H53" s="45">
        <v>0</v>
      </c>
      <c r="I53" s="49" t="str">
        <f>IFERROR(VLOOKUP(G53,Proveedores!B:C,2,0)," ")</f>
        <v xml:space="preserve"> </v>
      </c>
      <c r="J53" s="838">
        <v>0</v>
      </c>
      <c r="K53" s="1124" t="e">
        <f>#REF!</f>
        <v>#REF!</v>
      </c>
      <c r="L53" s="1267" t="e">
        <f t="shared" si="33"/>
        <v>#REF!</v>
      </c>
      <c r="M53" s="1268">
        <f t="shared" si="34"/>
        <v>0</v>
      </c>
      <c r="N53" s="1269">
        <f t="shared" si="53"/>
        <v>0</v>
      </c>
      <c r="O53" s="836" t="str">
        <f>IFERROR(VLOOKUP(G53,Proveedores!B:D,3,0)," ")</f>
        <v xml:space="preserve"> </v>
      </c>
      <c r="P53" s="836"/>
      <c r="Q53" s="1127" t="e">
        <f t="shared" si="35"/>
        <v>#N/A</v>
      </c>
      <c r="R53" s="1127" t="b">
        <f t="shared" si="46"/>
        <v>0</v>
      </c>
      <c r="S53" s="1127" t="e">
        <f t="shared" si="36"/>
        <v>#N/A</v>
      </c>
      <c r="T53" s="1127" t="b">
        <f t="shared" si="47"/>
        <v>0</v>
      </c>
      <c r="U53" s="1127" t="e">
        <f t="shared" si="37"/>
        <v>#N/A</v>
      </c>
      <c r="V53" s="1127" t="e">
        <f t="shared" si="48"/>
        <v>#REF!</v>
      </c>
      <c r="W53" s="1127" t="e">
        <f>IF(F53="Offiho",J53,IF(_xlfn.XLOOKUP(F53,Proveedores!A$2:A$50,Proveedores!E$2:E$50,"")="Nacional",(J53/0.5)+(V53*H53),((J53/0.3/0.5)+(V53*H53))))</f>
        <v>#REF!</v>
      </c>
      <c r="X53" s="1127" t="e">
        <f t="shared" si="38"/>
        <v>#REF!</v>
      </c>
      <c r="Y53" s="1126" t="b">
        <f t="shared" si="39"/>
        <v>0</v>
      </c>
      <c r="Z53" s="43">
        <v>0</v>
      </c>
      <c r="AA53" s="1220" t="e">
        <f t="shared" si="49"/>
        <v>#REF!</v>
      </c>
      <c r="AB53" s="1220" t="e">
        <f t="shared" si="50"/>
        <v>#REF!</v>
      </c>
      <c r="AC53" s="1220" t="e">
        <f t="shared" si="40"/>
        <v>#REF!</v>
      </c>
      <c r="AD53" s="1126" t="e">
        <f t="shared" si="51"/>
        <v>#REF!</v>
      </c>
      <c r="AE53" s="1218" t="e">
        <f t="shared" si="41"/>
        <v>#REF!</v>
      </c>
      <c r="AF53" s="1221" t="e">
        <f t="shared" si="42"/>
        <v>#REF!</v>
      </c>
      <c r="AG53" s="1177" t="e">
        <f t="shared" si="43"/>
        <v>#REF!</v>
      </c>
      <c r="AH53" s="1222" t="e">
        <f t="shared" si="52"/>
        <v>#REF!</v>
      </c>
    </row>
    <row r="54" spans="1:34" ht="16">
      <c r="A54" s="1217" t="b">
        <f t="shared" si="31"/>
        <v>1</v>
      </c>
      <c r="B54" s="1218" t="b">
        <f t="shared" si="44"/>
        <v>1</v>
      </c>
      <c r="C54" s="1219" t="str">
        <f t="shared" si="45"/>
        <v>Dólares</v>
      </c>
      <c r="D54" s="44"/>
      <c r="E54" s="836"/>
      <c r="F54" s="50"/>
      <c r="G54" s="50" t="str">
        <f t="shared" si="32"/>
        <v xml:space="preserve"> </v>
      </c>
      <c r="H54" s="45">
        <v>0</v>
      </c>
      <c r="I54" s="49" t="str">
        <f>IFERROR(VLOOKUP(G54,Proveedores!B:C,2,0)," ")</f>
        <v xml:space="preserve"> </v>
      </c>
      <c r="J54" s="838">
        <v>0</v>
      </c>
      <c r="K54" s="1124" t="e">
        <f>#REF!</f>
        <v>#REF!</v>
      </c>
      <c r="L54" s="1267" t="e">
        <f t="shared" si="33"/>
        <v>#REF!</v>
      </c>
      <c r="M54" s="1268">
        <f t="shared" si="34"/>
        <v>0</v>
      </c>
      <c r="N54" s="1269">
        <f t="shared" si="53"/>
        <v>0</v>
      </c>
      <c r="O54" s="836" t="str">
        <f>IFERROR(VLOOKUP(G54,Proveedores!B:D,3,0)," ")</f>
        <v xml:space="preserve"> </v>
      </c>
      <c r="P54" s="836"/>
      <c r="Q54" s="1127" t="e">
        <f t="shared" si="35"/>
        <v>#N/A</v>
      </c>
      <c r="R54" s="1127" t="b">
        <f t="shared" si="46"/>
        <v>0</v>
      </c>
      <c r="S54" s="1127" t="e">
        <f t="shared" si="36"/>
        <v>#N/A</v>
      </c>
      <c r="T54" s="1127" t="b">
        <f t="shared" si="47"/>
        <v>0</v>
      </c>
      <c r="U54" s="1127" t="e">
        <f t="shared" si="37"/>
        <v>#N/A</v>
      </c>
      <c r="V54" s="1127" t="e">
        <f t="shared" si="48"/>
        <v>#REF!</v>
      </c>
      <c r="W54" s="1127" t="e">
        <f>IF(F54="Offiho",J54,IF(_xlfn.XLOOKUP(F54,Proveedores!A$2:A$50,Proveedores!E$2:E$50,"")="Nacional",(J54/0.5)+(V54*H54),((J54/0.3/0.5)+(V54*H54))))</f>
        <v>#REF!</v>
      </c>
      <c r="X54" s="1127" t="e">
        <f t="shared" si="38"/>
        <v>#REF!</v>
      </c>
      <c r="Y54" s="1126" t="b">
        <f t="shared" si="39"/>
        <v>0</v>
      </c>
      <c r="Z54" s="43">
        <v>0</v>
      </c>
      <c r="AA54" s="1220" t="e">
        <f t="shared" si="49"/>
        <v>#REF!</v>
      </c>
      <c r="AB54" s="1220" t="e">
        <f t="shared" si="50"/>
        <v>#REF!</v>
      </c>
      <c r="AC54" s="1220" t="e">
        <f t="shared" si="40"/>
        <v>#REF!</v>
      </c>
      <c r="AD54" s="1126" t="e">
        <f t="shared" si="51"/>
        <v>#REF!</v>
      </c>
      <c r="AE54" s="1218" t="e">
        <f t="shared" si="41"/>
        <v>#REF!</v>
      </c>
      <c r="AF54" s="1221" t="e">
        <f t="shared" si="42"/>
        <v>#REF!</v>
      </c>
      <c r="AG54" s="1177" t="e">
        <f t="shared" si="43"/>
        <v>#REF!</v>
      </c>
      <c r="AH54" s="1222" t="e">
        <f t="shared" si="52"/>
        <v>#REF!</v>
      </c>
    </row>
    <row r="55" spans="1:34" ht="16">
      <c r="A55" s="1217" t="b">
        <f t="shared" si="31"/>
        <v>1</v>
      </c>
      <c r="B55" s="1218" t="b">
        <f t="shared" si="44"/>
        <v>1</v>
      </c>
      <c r="C55" s="1219" t="str">
        <f t="shared" si="45"/>
        <v>Dólares</v>
      </c>
      <c r="D55" s="44"/>
      <c r="E55" s="836"/>
      <c r="F55" s="50"/>
      <c r="G55" s="50" t="str">
        <f t="shared" si="32"/>
        <v xml:space="preserve"> </v>
      </c>
      <c r="H55" s="45">
        <v>0</v>
      </c>
      <c r="I55" s="49" t="str">
        <f>IFERROR(VLOOKUP(G55,Proveedores!B:C,2,0)," ")</f>
        <v xml:space="preserve"> </v>
      </c>
      <c r="J55" s="838">
        <v>0</v>
      </c>
      <c r="K55" s="1124" t="e">
        <f>#REF!</f>
        <v>#REF!</v>
      </c>
      <c r="L55" s="1267" t="e">
        <f t="shared" si="33"/>
        <v>#REF!</v>
      </c>
      <c r="M55" s="1268">
        <f t="shared" si="34"/>
        <v>0</v>
      </c>
      <c r="N55" s="1269">
        <f t="shared" si="53"/>
        <v>0</v>
      </c>
      <c r="O55" s="836" t="str">
        <f>IFERROR(VLOOKUP(G55,Proveedores!B:D,3,0)," ")</f>
        <v xml:space="preserve"> </v>
      </c>
      <c r="P55" s="836"/>
      <c r="Q55" s="1127" t="e">
        <f t="shared" si="35"/>
        <v>#N/A</v>
      </c>
      <c r="R55" s="1127" t="b">
        <f t="shared" si="46"/>
        <v>0</v>
      </c>
      <c r="S55" s="1127" t="e">
        <f t="shared" si="36"/>
        <v>#N/A</v>
      </c>
      <c r="T55" s="1127" t="b">
        <f t="shared" si="47"/>
        <v>0</v>
      </c>
      <c r="U55" s="1127" t="e">
        <f t="shared" si="37"/>
        <v>#N/A</v>
      </c>
      <c r="V55" s="1127" t="e">
        <f t="shared" si="48"/>
        <v>#REF!</v>
      </c>
      <c r="W55" s="1127" t="e">
        <f>IF(F55="Offiho",J55,IF(_xlfn.XLOOKUP(F55,Proveedores!A$2:A$50,Proveedores!E$2:E$50,"")="Nacional",(J55/0.5)+(V55*H55),((J55/0.3/0.5)+(V55*H55))))</f>
        <v>#REF!</v>
      </c>
      <c r="X55" s="1127" t="e">
        <f t="shared" si="38"/>
        <v>#REF!</v>
      </c>
      <c r="Y55" s="1126" t="b">
        <f t="shared" si="39"/>
        <v>0</v>
      </c>
      <c r="Z55" s="43">
        <v>0</v>
      </c>
      <c r="AA55" s="1220" t="e">
        <f t="shared" si="49"/>
        <v>#REF!</v>
      </c>
      <c r="AB55" s="1220" t="e">
        <f t="shared" si="50"/>
        <v>#REF!</v>
      </c>
      <c r="AC55" s="1220" t="e">
        <f t="shared" si="40"/>
        <v>#REF!</v>
      </c>
      <c r="AD55" s="1126" t="e">
        <f t="shared" si="51"/>
        <v>#REF!</v>
      </c>
      <c r="AE55" s="1218" t="e">
        <f t="shared" si="41"/>
        <v>#REF!</v>
      </c>
      <c r="AF55" s="1221" t="e">
        <f t="shared" si="42"/>
        <v>#REF!</v>
      </c>
      <c r="AG55" s="1177" t="e">
        <f t="shared" si="43"/>
        <v>#REF!</v>
      </c>
      <c r="AH55" s="1222" t="e">
        <f t="shared" si="52"/>
        <v>#REF!</v>
      </c>
    </row>
    <row r="56" spans="1:34" ht="16">
      <c r="A56" s="1217" t="b">
        <f t="shared" si="31"/>
        <v>1</v>
      </c>
      <c r="B56" s="1218" t="b">
        <f t="shared" si="44"/>
        <v>1</v>
      </c>
      <c r="C56" s="1219" t="str">
        <f t="shared" si="45"/>
        <v>Dólares</v>
      </c>
      <c r="D56" s="44"/>
      <c r="E56" s="836"/>
      <c r="F56" s="50"/>
      <c r="G56" s="50" t="str">
        <f t="shared" si="32"/>
        <v xml:space="preserve"> </v>
      </c>
      <c r="H56" s="45">
        <v>0</v>
      </c>
      <c r="I56" s="49" t="str">
        <f>IFERROR(VLOOKUP(G56,Proveedores!B:C,2,0)," ")</f>
        <v xml:space="preserve"> </v>
      </c>
      <c r="J56" s="838">
        <v>0</v>
      </c>
      <c r="K56" s="1124" t="e">
        <f>#REF!</f>
        <v>#REF!</v>
      </c>
      <c r="L56" s="1267" t="e">
        <f t="shared" si="33"/>
        <v>#REF!</v>
      </c>
      <c r="M56" s="1268">
        <f t="shared" si="34"/>
        <v>0</v>
      </c>
      <c r="N56" s="1269">
        <f t="shared" si="53"/>
        <v>0</v>
      </c>
      <c r="O56" s="836" t="str">
        <f>IFERROR(VLOOKUP(G56,Proveedores!B:D,3,0)," ")</f>
        <v xml:space="preserve"> </v>
      </c>
      <c r="P56" s="836"/>
      <c r="Q56" s="1127" t="e">
        <f t="shared" si="35"/>
        <v>#N/A</v>
      </c>
      <c r="R56" s="1127" t="b">
        <f t="shared" si="46"/>
        <v>0</v>
      </c>
      <c r="S56" s="1127" t="e">
        <f t="shared" si="36"/>
        <v>#N/A</v>
      </c>
      <c r="T56" s="1127" t="b">
        <f t="shared" si="47"/>
        <v>0</v>
      </c>
      <c r="U56" s="1127" t="e">
        <f t="shared" si="37"/>
        <v>#N/A</v>
      </c>
      <c r="V56" s="1127" t="e">
        <f t="shared" si="48"/>
        <v>#REF!</v>
      </c>
      <c r="W56" s="1127" t="e">
        <f>IF(F56="Offiho",J56,IF(_xlfn.XLOOKUP(F56,Proveedores!A$2:A$50,Proveedores!E$2:E$50,"")="Nacional",(J56/0.5)+(V56*H56),((J56/0.3/0.5)+(V56*H56))))</f>
        <v>#REF!</v>
      </c>
      <c r="X56" s="1127" t="e">
        <f t="shared" si="38"/>
        <v>#REF!</v>
      </c>
      <c r="Y56" s="1126" t="b">
        <f t="shared" si="39"/>
        <v>0</v>
      </c>
      <c r="Z56" s="43">
        <v>0</v>
      </c>
      <c r="AA56" s="1220" t="e">
        <f t="shared" si="49"/>
        <v>#REF!</v>
      </c>
      <c r="AB56" s="1220" t="e">
        <f t="shared" si="50"/>
        <v>#REF!</v>
      </c>
      <c r="AC56" s="1220" t="e">
        <f t="shared" si="40"/>
        <v>#REF!</v>
      </c>
      <c r="AD56" s="1126" t="e">
        <f t="shared" si="51"/>
        <v>#REF!</v>
      </c>
      <c r="AE56" s="1218" t="e">
        <f t="shared" si="41"/>
        <v>#REF!</v>
      </c>
      <c r="AF56" s="1221" t="e">
        <f t="shared" si="42"/>
        <v>#REF!</v>
      </c>
      <c r="AG56" s="1177" t="e">
        <f t="shared" si="43"/>
        <v>#REF!</v>
      </c>
      <c r="AH56" s="1222" t="e">
        <f t="shared" si="52"/>
        <v>#REF!</v>
      </c>
    </row>
    <row r="57" spans="1:34" ht="16">
      <c r="A57" s="1217" t="b">
        <f t="shared" si="31"/>
        <v>1</v>
      </c>
      <c r="B57" s="1218" t="b">
        <f t="shared" si="44"/>
        <v>1</v>
      </c>
      <c r="C57" s="1219" t="str">
        <f t="shared" si="45"/>
        <v>Dólares</v>
      </c>
      <c r="D57" s="44"/>
      <c r="E57" s="836"/>
      <c r="F57" s="50"/>
      <c r="G57" s="50" t="str">
        <f t="shared" si="32"/>
        <v xml:space="preserve"> </v>
      </c>
      <c r="H57" s="45">
        <v>0</v>
      </c>
      <c r="I57" s="49" t="str">
        <f>IFERROR(VLOOKUP(G57,Proveedores!B:C,2,0)," ")</f>
        <v xml:space="preserve"> </v>
      </c>
      <c r="J57" s="838">
        <v>0</v>
      </c>
      <c r="K57" s="1124" t="e">
        <f>#REF!</f>
        <v>#REF!</v>
      </c>
      <c r="L57" s="1267" t="e">
        <f t="shared" si="33"/>
        <v>#REF!</v>
      </c>
      <c r="M57" s="1268">
        <f t="shared" si="34"/>
        <v>0</v>
      </c>
      <c r="N57" s="1269">
        <f t="shared" si="53"/>
        <v>0</v>
      </c>
      <c r="O57" s="836" t="str">
        <f>IFERROR(VLOOKUP(G57,Proveedores!B:D,3,0)," ")</f>
        <v xml:space="preserve"> </v>
      </c>
      <c r="P57" s="836"/>
      <c r="Q57" s="1127" t="e">
        <f t="shared" si="35"/>
        <v>#N/A</v>
      </c>
      <c r="R57" s="1127" t="b">
        <f t="shared" si="46"/>
        <v>0</v>
      </c>
      <c r="S57" s="1127" t="e">
        <f t="shared" si="36"/>
        <v>#N/A</v>
      </c>
      <c r="T57" s="1127" t="b">
        <f t="shared" si="47"/>
        <v>0</v>
      </c>
      <c r="U57" s="1127" t="e">
        <f t="shared" si="37"/>
        <v>#N/A</v>
      </c>
      <c r="V57" s="1127" t="e">
        <f t="shared" si="48"/>
        <v>#REF!</v>
      </c>
      <c r="W57" s="1127" t="e">
        <f>IF(F57="Offiho",J57,IF(_xlfn.XLOOKUP(F57,Proveedores!A$2:A$50,Proveedores!E$2:E$50,"")="Nacional",(J57/0.5)+(V57*H57),((J57/0.3/0.5)+(V57*H57))))</f>
        <v>#REF!</v>
      </c>
      <c r="X57" s="1127" t="e">
        <f t="shared" si="38"/>
        <v>#REF!</v>
      </c>
      <c r="Y57" s="1126" t="b">
        <f t="shared" si="39"/>
        <v>0</v>
      </c>
      <c r="Z57" s="43">
        <v>0</v>
      </c>
      <c r="AA57" s="1220" t="e">
        <f t="shared" si="49"/>
        <v>#REF!</v>
      </c>
      <c r="AB57" s="1220" t="e">
        <f t="shared" si="50"/>
        <v>#REF!</v>
      </c>
      <c r="AC57" s="1220" t="e">
        <f t="shared" si="40"/>
        <v>#REF!</v>
      </c>
      <c r="AD57" s="1126" t="e">
        <f t="shared" si="51"/>
        <v>#REF!</v>
      </c>
      <c r="AE57" s="1218" t="e">
        <f t="shared" si="41"/>
        <v>#REF!</v>
      </c>
      <c r="AF57" s="1221" t="e">
        <f t="shared" si="42"/>
        <v>#REF!</v>
      </c>
      <c r="AG57" s="1177" t="e">
        <f t="shared" si="43"/>
        <v>#REF!</v>
      </c>
      <c r="AH57" s="1222" t="e">
        <f t="shared" si="52"/>
        <v>#REF!</v>
      </c>
    </row>
    <row r="58" spans="1:34" ht="16">
      <c r="A58" s="1217" t="b">
        <f t="shared" si="31"/>
        <v>1</v>
      </c>
      <c r="B58" s="1218" t="b">
        <f t="shared" si="44"/>
        <v>1</v>
      </c>
      <c r="C58" s="1219" t="str">
        <f t="shared" si="45"/>
        <v>Dólares</v>
      </c>
      <c r="D58" s="44"/>
      <c r="E58" s="836"/>
      <c r="F58" s="50"/>
      <c r="G58" s="50" t="str">
        <f t="shared" si="32"/>
        <v xml:space="preserve"> </v>
      </c>
      <c r="H58" s="45">
        <v>0</v>
      </c>
      <c r="I58" s="49" t="str">
        <f>IFERROR(VLOOKUP(G58,Proveedores!B:C,2,0)," ")</f>
        <v xml:space="preserve"> </v>
      </c>
      <c r="J58" s="838">
        <v>0</v>
      </c>
      <c r="K58" s="1124" t="e">
        <f>#REF!</f>
        <v>#REF!</v>
      </c>
      <c r="L58" s="1267" t="e">
        <f t="shared" si="33"/>
        <v>#REF!</v>
      </c>
      <c r="M58" s="1268">
        <f t="shared" si="34"/>
        <v>0</v>
      </c>
      <c r="N58" s="1269">
        <f t="shared" si="53"/>
        <v>0</v>
      </c>
      <c r="O58" s="836" t="str">
        <f>IFERROR(VLOOKUP(G58,Proveedores!B:D,3,0)," ")</f>
        <v xml:space="preserve"> </v>
      </c>
      <c r="P58" s="836"/>
      <c r="Q58" s="1127" t="e">
        <f t="shared" si="35"/>
        <v>#N/A</v>
      </c>
      <c r="R58" s="1127" t="b">
        <f t="shared" si="46"/>
        <v>0</v>
      </c>
      <c r="S58" s="1127" t="e">
        <f t="shared" si="36"/>
        <v>#N/A</v>
      </c>
      <c r="T58" s="1127" t="b">
        <f t="shared" si="47"/>
        <v>0</v>
      </c>
      <c r="U58" s="1127" t="e">
        <f t="shared" si="37"/>
        <v>#N/A</v>
      </c>
      <c r="V58" s="1127" t="e">
        <f t="shared" si="48"/>
        <v>#REF!</v>
      </c>
      <c r="W58" s="1127" t="e">
        <f>IF(F58="Offiho",J58,IF(_xlfn.XLOOKUP(F58,Proveedores!A$2:A$50,Proveedores!E$2:E$50,"")="Nacional",(J58/0.5)+(V58*H58),((J58/0.3/0.5)+(V58*H58))))</f>
        <v>#REF!</v>
      </c>
      <c r="X58" s="1127" t="e">
        <f t="shared" si="38"/>
        <v>#REF!</v>
      </c>
      <c r="Y58" s="1126" t="b">
        <f t="shared" si="39"/>
        <v>0</v>
      </c>
      <c r="Z58" s="43">
        <v>0</v>
      </c>
      <c r="AA58" s="1220" t="e">
        <f t="shared" si="49"/>
        <v>#REF!</v>
      </c>
      <c r="AB58" s="1220" t="e">
        <f t="shared" si="50"/>
        <v>#REF!</v>
      </c>
      <c r="AC58" s="1220" t="e">
        <f t="shared" si="40"/>
        <v>#REF!</v>
      </c>
      <c r="AD58" s="1126" t="e">
        <f t="shared" si="51"/>
        <v>#REF!</v>
      </c>
      <c r="AE58" s="1218" t="e">
        <f t="shared" si="41"/>
        <v>#REF!</v>
      </c>
      <c r="AF58" s="1221" t="e">
        <f t="shared" si="42"/>
        <v>#REF!</v>
      </c>
      <c r="AG58" s="1177" t="e">
        <f t="shared" si="43"/>
        <v>#REF!</v>
      </c>
      <c r="AH58" s="1222" t="e">
        <f t="shared" si="52"/>
        <v>#REF!</v>
      </c>
    </row>
    <row r="59" spans="1:34" ht="16">
      <c r="A59" s="1217" t="b">
        <f t="shared" si="31"/>
        <v>1</v>
      </c>
      <c r="B59" s="1218" t="b">
        <f t="shared" si="44"/>
        <v>1</v>
      </c>
      <c r="C59" s="1219" t="str">
        <f t="shared" si="45"/>
        <v>Dólares</v>
      </c>
      <c r="D59" s="44"/>
      <c r="E59" s="836"/>
      <c r="F59" s="50"/>
      <c r="G59" s="50" t="str">
        <f t="shared" si="32"/>
        <v xml:space="preserve"> </v>
      </c>
      <c r="H59" s="45">
        <v>0</v>
      </c>
      <c r="I59" s="49" t="str">
        <f>IFERROR(VLOOKUP(G59,Proveedores!B:C,2,0)," ")</f>
        <v xml:space="preserve"> </v>
      </c>
      <c r="J59" s="838">
        <v>0</v>
      </c>
      <c r="K59" s="1124" t="e">
        <f>#REF!</f>
        <v>#REF!</v>
      </c>
      <c r="L59" s="1267" t="e">
        <f t="shared" si="33"/>
        <v>#REF!</v>
      </c>
      <c r="M59" s="1268">
        <f t="shared" si="34"/>
        <v>0</v>
      </c>
      <c r="N59" s="1269">
        <f t="shared" si="53"/>
        <v>0</v>
      </c>
      <c r="O59" s="836" t="str">
        <f>IFERROR(VLOOKUP(G59,Proveedores!B:D,3,0)," ")</f>
        <v xml:space="preserve"> </v>
      </c>
      <c r="P59" s="836"/>
      <c r="Q59" s="1127" t="e">
        <f t="shared" si="35"/>
        <v>#N/A</v>
      </c>
      <c r="R59" s="1127" t="b">
        <f t="shared" si="46"/>
        <v>0</v>
      </c>
      <c r="S59" s="1127" t="e">
        <f t="shared" si="36"/>
        <v>#N/A</v>
      </c>
      <c r="T59" s="1127" t="b">
        <f t="shared" si="47"/>
        <v>0</v>
      </c>
      <c r="U59" s="1127" t="e">
        <f t="shared" si="37"/>
        <v>#N/A</v>
      </c>
      <c r="V59" s="1127" t="e">
        <f t="shared" si="48"/>
        <v>#REF!</v>
      </c>
      <c r="W59" s="1127" t="e">
        <f>IF(F59="Offiho",J59,IF(_xlfn.XLOOKUP(F59,Proveedores!A$2:A$50,Proveedores!E$2:E$50,"")="Nacional",(J59/0.5)+(V59*H59),((J59/0.3/0.5)+(V59*H59))))</f>
        <v>#REF!</v>
      </c>
      <c r="X59" s="1127" t="e">
        <f t="shared" si="38"/>
        <v>#REF!</v>
      </c>
      <c r="Y59" s="1126" t="b">
        <f t="shared" si="39"/>
        <v>0</v>
      </c>
      <c r="Z59" s="43">
        <v>0</v>
      </c>
      <c r="AA59" s="1220" t="e">
        <f t="shared" si="49"/>
        <v>#REF!</v>
      </c>
      <c r="AB59" s="1220" t="e">
        <f t="shared" si="50"/>
        <v>#REF!</v>
      </c>
      <c r="AC59" s="1220" t="e">
        <f t="shared" si="40"/>
        <v>#REF!</v>
      </c>
      <c r="AD59" s="1126" t="e">
        <f t="shared" si="51"/>
        <v>#REF!</v>
      </c>
      <c r="AE59" s="1218" t="e">
        <f t="shared" si="41"/>
        <v>#REF!</v>
      </c>
      <c r="AF59" s="1221" t="e">
        <f t="shared" si="42"/>
        <v>#REF!</v>
      </c>
      <c r="AG59" s="1177" t="e">
        <f t="shared" si="43"/>
        <v>#REF!</v>
      </c>
      <c r="AH59" s="1222" t="e">
        <f t="shared" si="52"/>
        <v>#REF!</v>
      </c>
    </row>
    <row r="60" spans="1:34" ht="16">
      <c r="A60" s="1217" t="b">
        <f t="shared" si="31"/>
        <v>1</v>
      </c>
      <c r="B60" s="1218" t="b">
        <f t="shared" si="44"/>
        <v>1</v>
      </c>
      <c r="C60" s="1219" t="str">
        <f t="shared" si="45"/>
        <v>Dólares</v>
      </c>
      <c r="D60" s="44"/>
      <c r="E60" s="836"/>
      <c r="F60" s="50"/>
      <c r="G60" s="50" t="str">
        <f t="shared" si="32"/>
        <v xml:space="preserve"> </v>
      </c>
      <c r="H60" s="45">
        <v>0</v>
      </c>
      <c r="I60" s="49" t="str">
        <f>IFERROR(VLOOKUP(G60,Proveedores!B:C,2,0)," ")</f>
        <v xml:space="preserve"> </v>
      </c>
      <c r="J60" s="838">
        <v>0</v>
      </c>
      <c r="K60" s="1124" t="e">
        <f>#REF!</f>
        <v>#REF!</v>
      </c>
      <c r="L60" s="1267" t="e">
        <f t="shared" si="33"/>
        <v>#REF!</v>
      </c>
      <c r="M60" s="1268">
        <f t="shared" si="34"/>
        <v>0</v>
      </c>
      <c r="N60" s="1269">
        <f t="shared" si="53"/>
        <v>0</v>
      </c>
      <c r="O60" s="836" t="str">
        <f>IFERROR(VLOOKUP(G60,Proveedores!B:D,3,0)," ")</f>
        <v xml:space="preserve"> </v>
      </c>
      <c r="P60" s="836"/>
      <c r="Q60" s="1127" t="e">
        <f t="shared" si="35"/>
        <v>#N/A</v>
      </c>
      <c r="R60" s="1127" t="b">
        <f t="shared" si="46"/>
        <v>0</v>
      </c>
      <c r="S60" s="1127" t="e">
        <f t="shared" si="36"/>
        <v>#N/A</v>
      </c>
      <c r="T60" s="1127" t="b">
        <f t="shared" si="47"/>
        <v>0</v>
      </c>
      <c r="U60" s="1127" t="e">
        <f t="shared" si="37"/>
        <v>#N/A</v>
      </c>
      <c r="V60" s="1127" t="e">
        <f t="shared" si="48"/>
        <v>#REF!</v>
      </c>
      <c r="W60" s="1127" t="e">
        <f>IF(F60="Offiho",J60,IF(_xlfn.XLOOKUP(F60,Proveedores!A$2:A$50,Proveedores!E$2:E$50,"")="Nacional",(J60/0.5)+(V60*H60),((J60/0.3/0.5)+(V60*H60))))</f>
        <v>#REF!</v>
      </c>
      <c r="X60" s="1127" t="e">
        <f t="shared" si="38"/>
        <v>#REF!</v>
      </c>
      <c r="Y60" s="1126" t="b">
        <f t="shared" si="39"/>
        <v>0</v>
      </c>
      <c r="Z60" s="43">
        <v>0</v>
      </c>
      <c r="AA60" s="1220" t="e">
        <f t="shared" si="49"/>
        <v>#REF!</v>
      </c>
      <c r="AB60" s="1220" t="e">
        <f t="shared" si="50"/>
        <v>#REF!</v>
      </c>
      <c r="AC60" s="1220" t="e">
        <f t="shared" si="40"/>
        <v>#REF!</v>
      </c>
      <c r="AD60" s="1126" t="e">
        <f t="shared" si="51"/>
        <v>#REF!</v>
      </c>
      <c r="AE60" s="1218" t="e">
        <f t="shared" si="41"/>
        <v>#REF!</v>
      </c>
      <c r="AF60" s="1221" t="e">
        <f t="shared" si="42"/>
        <v>#REF!</v>
      </c>
      <c r="AG60" s="1177" t="e">
        <f t="shared" si="43"/>
        <v>#REF!</v>
      </c>
      <c r="AH60" s="1222" t="e">
        <f t="shared" si="52"/>
        <v>#REF!</v>
      </c>
    </row>
    <row r="61" spans="1:34" ht="16">
      <c r="A61" s="1217" t="b">
        <f t="shared" si="31"/>
        <v>1</v>
      </c>
      <c r="B61" s="1218" t="b">
        <f t="shared" si="44"/>
        <v>1</v>
      </c>
      <c r="C61" s="1219" t="str">
        <f t="shared" si="45"/>
        <v>Dólares</v>
      </c>
      <c r="D61" s="44"/>
      <c r="E61" s="836"/>
      <c r="F61" s="50"/>
      <c r="G61" s="50" t="str">
        <f t="shared" si="32"/>
        <v xml:space="preserve"> </v>
      </c>
      <c r="H61" s="45">
        <v>0</v>
      </c>
      <c r="I61" s="49" t="str">
        <f>IFERROR(VLOOKUP(G61,Proveedores!B:C,2,0)," ")</f>
        <v xml:space="preserve"> </v>
      </c>
      <c r="J61" s="838">
        <v>0</v>
      </c>
      <c r="K61" s="1124" t="e">
        <f>#REF!</f>
        <v>#REF!</v>
      </c>
      <c r="L61" s="1267" t="e">
        <f t="shared" si="33"/>
        <v>#REF!</v>
      </c>
      <c r="M61" s="1268">
        <f t="shared" si="34"/>
        <v>0</v>
      </c>
      <c r="N61" s="1269">
        <f t="shared" si="53"/>
        <v>0</v>
      </c>
      <c r="O61" s="836" t="str">
        <f>IFERROR(VLOOKUP(G61,Proveedores!B:D,3,0)," ")</f>
        <v xml:space="preserve"> </v>
      </c>
      <c r="P61" s="836"/>
      <c r="Q61" s="1127" t="e">
        <f t="shared" si="35"/>
        <v>#N/A</v>
      </c>
      <c r="R61" s="1127" t="b">
        <f t="shared" si="46"/>
        <v>0</v>
      </c>
      <c r="S61" s="1127" t="e">
        <f t="shared" si="36"/>
        <v>#N/A</v>
      </c>
      <c r="T61" s="1127" t="b">
        <f t="shared" si="47"/>
        <v>0</v>
      </c>
      <c r="U61" s="1127" t="e">
        <f t="shared" si="37"/>
        <v>#N/A</v>
      </c>
      <c r="V61" s="1127" t="e">
        <f t="shared" si="48"/>
        <v>#REF!</v>
      </c>
      <c r="W61" s="1127" t="e">
        <f>IF(F61="Offiho",J61,IF(_xlfn.XLOOKUP(F61,Proveedores!A$2:A$50,Proveedores!E$2:E$50,"")="Nacional",(J61/0.5)+(V61*H61),((J61/0.3/0.5)+(V61*H61))))</f>
        <v>#REF!</v>
      </c>
      <c r="X61" s="1127" t="e">
        <f t="shared" si="38"/>
        <v>#REF!</v>
      </c>
      <c r="Y61" s="1126" t="b">
        <f t="shared" si="39"/>
        <v>0</v>
      </c>
      <c r="Z61" s="43">
        <v>0</v>
      </c>
      <c r="AA61" s="1220" t="e">
        <f t="shared" si="49"/>
        <v>#REF!</v>
      </c>
      <c r="AB61" s="1220" t="e">
        <f t="shared" si="50"/>
        <v>#REF!</v>
      </c>
      <c r="AC61" s="1220" t="e">
        <f t="shared" si="40"/>
        <v>#REF!</v>
      </c>
      <c r="AD61" s="1126" t="e">
        <f t="shared" si="51"/>
        <v>#REF!</v>
      </c>
      <c r="AE61" s="1218" t="e">
        <f t="shared" si="41"/>
        <v>#REF!</v>
      </c>
      <c r="AF61" s="1221" t="e">
        <f t="shared" si="42"/>
        <v>#REF!</v>
      </c>
      <c r="AG61" s="1177" t="e">
        <f t="shared" si="43"/>
        <v>#REF!</v>
      </c>
      <c r="AH61" s="1222" t="e">
        <f t="shared" si="52"/>
        <v>#REF!</v>
      </c>
    </row>
    <row r="62" spans="1:34" ht="16">
      <c r="A62" s="1217" t="b">
        <f t="shared" si="31"/>
        <v>1</v>
      </c>
      <c r="B62" s="1218" t="b">
        <f t="shared" si="44"/>
        <v>1</v>
      </c>
      <c r="C62" s="1219" t="str">
        <f t="shared" si="45"/>
        <v>Dólares</v>
      </c>
      <c r="D62" s="44"/>
      <c r="E62" s="836"/>
      <c r="F62" s="50"/>
      <c r="G62" s="50" t="str">
        <f t="shared" si="32"/>
        <v xml:space="preserve"> </v>
      </c>
      <c r="H62" s="45">
        <v>0</v>
      </c>
      <c r="I62" s="49" t="str">
        <f>IFERROR(VLOOKUP(G62,Proveedores!B:C,2,0)," ")</f>
        <v xml:space="preserve"> </v>
      </c>
      <c r="J62" s="838">
        <v>0</v>
      </c>
      <c r="K62" s="1124" t="e">
        <f>#REF!</f>
        <v>#REF!</v>
      </c>
      <c r="L62" s="1267" t="e">
        <f t="shared" si="33"/>
        <v>#REF!</v>
      </c>
      <c r="M62" s="1268">
        <f t="shared" si="34"/>
        <v>0</v>
      </c>
      <c r="N62" s="1269">
        <f t="shared" si="53"/>
        <v>0</v>
      </c>
      <c r="O62" s="836" t="str">
        <f>IFERROR(VLOOKUP(G62,Proveedores!B:D,3,0)," ")</f>
        <v xml:space="preserve"> </v>
      </c>
      <c r="P62" s="836"/>
      <c r="Q62" s="1127" t="e">
        <f t="shared" si="35"/>
        <v>#N/A</v>
      </c>
      <c r="R62" s="1127" t="b">
        <f t="shared" si="46"/>
        <v>0</v>
      </c>
      <c r="S62" s="1127" t="e">
        <f t="shared" si="36"/>
        <v>#N/A</v>
      </c>
      <c r="T62" s="1127" t="b">
        <f t="shared" si="47"/>
        <v>0</v>
      </c>
      <c r="U62" s="1127" t="e">
        <f t="shared" si="37"/>
        <v>#N/A</v>
      </c>
      <c r="V62" s="1127" t="e">
        <f t="shared" si="48"/>
        <v>#REF!</v>
      </c>
      <c r="W62" s="1127" t="e">
        <f>IF(F62="Offiho",J62,IF(_xlfn.XLOOKUP(F62,Proveedores!A$2:A$50,Proveedores!E$2:E$50,"")="Nacional",(J62/0.5)+(V62*H62),((J62/0.3/0.5)+(V62*H62))))</f>
        <v>#REF!</v>
      </c>
      <c r="X62" s="1127" t="e">
        <f t="shared" si="38"/>
        <v>#REF!</v>
      </c>
      <c r="Y62" s="1126" t="b">
        <f t="shared" si="39"/>
        <v>0</v>
      </c>
      <c r="Z62" s="43">
        <v>0</v>
      </c>
      <c r="AA62" s="1220" t="e">
        <f t="shared" si="49"/>
        <v>#REF!</v>
      </c>
      <c r="AB62" s="1220" t="e">
        <f t="shared" si="50"/>
        <v>#REF!</v>
      </c>
      <c r="AC62" s="1220" t="e">
        <f t="shared" si="40"/>
        <v>#REF!</v>
      </c>
      <c r="AD62" s="1126" t="e">
        <f t="shared" si="51"/>
        <v>#REF!</v>
      </c>
      <c r="AE62" s="1218" t="e">
        <f t="shared" si="41"/>
        <v>#REF!</v>
      </c>
      <c r="AF62" s="1221" t="e">
        <f t="shared" si="42"/>
        <v>#REF!</v>
      </c>
      <c r="AG62" s="1177" t="e">
        <f t="shared" si="43"/>
        <v>#REF!</v>
      </c>
      <c r="AH62" s="1222" t="e">
        <f t="shared" si="52"/>
        <v>#REF!</v>
      </c>
    </row>
    <row r="63" spans="1:34" ht="16">
      <c r="A63" s="1217" t="b">
        <f t="shared" si="31"/>
        <v>1</v>
      </c>
      <c r="B63" s="1218" t="b">
        <f t="shared" si="44"/>
        <v>1</v>
      </c>
      <c r="C63" s="1219" t="str">
        <f t="shared" si="45"/>
        <v>Dólares</v>
      </c>
      <c r="D63" s="44"/>
      <c r="E63" s="836"/>
      <c r="F63" s="50"/>
      <c r="G63" s="50" t="str">
        <f t="shared" si="32"/>
        <v xml:space="preserve"> </v>
      </c>
      <c r="H63" s="45">
        <v>0</v>
      </c>
      <c r="I63" s="49" t="str">
        <f>IFERROR(VLOOKUP(G63,Proveedores!B:C,2,0)," ")</f>
        <v xml:space="preserve"> </v>
      </c>
      <c r="J63" s="838">
        <v>0</v>
      </c>
      <c r="K63" s="1124" t="e">
        <f>#REF!</f>
        <v>#REF!</v>
      </c>
      <c r="L63" s="1267" t="e">
        <f t="shared" si="33"/>
        <v>#REF!</v>
      </c>
      <c r="M63" s="1268">
        <f t="shared" si="34"/>
        <v>0</v>
      </c>
      <c r="N63" s="1269">
        <f t="shared" si="53"/>
        <v>0</v>
      </c>
      <c r="O63" s="836" t="str">
        <f>IFERROR(VLOOKUP(G63,Proveedores!B:D,3,0)," ")</f>
        <v xml:space="preserve"> </v>
      </c>
      <c r="P63" s="836"/>
      <c r="Q63" s="1127" t="e">
        <f t="shared" si="35"/>
        <v>#N/A</v>
      </c>
      <c r="R63" s="1127" t="b">
        <f t="shared" si="46"/>
        <v>0</v>
      </c>
      <c r="S63" s="1127" t="e">
        <f t="shared" si="36"/>
        <v>#N/A</v>
      </c>
      <c r="T63" s="1127" t="b">
        <f t="shared" si="47"/>
        <v>0</v>
      </c>
      <c r="U63" s="1127" t="e">
        <f t="shared" si="37"/>
        <v>#N/A</v>
      </c>
      <c r="V63" s="1127" t="e">
        <f t="shared" si="48"/>
        <v>#REF!</v>
      </c>
      <c r="W63" s="1127" t="e">
        <f>IF(F63="Offiho",J63,IF(_xlfn.XLOOKUP(F63,Proveedores!A$2:A$50,Proveedores!E$2:E$50,"")="Nacional",(J63/0.5)+(V63*H63),((J63/0.3/0.5)+(V63*H63))))</f>
        <v>#REF!</v>
      </c>
      <c r="X63" s="1127" t="e">
        <f t="shared" si="38"/>
        <v>#REF!</v>
      </c>
      <c r="Y63" s="1126" t="b">
        <f t="shared" si="39"/>
        <v>0</v>
      </c>
      <c r="Z63" s="43">
        <v>0</v>
      </c>
      <c r="AA63" s="1220" t="e">
        <f t="shared" si="49"/>
        <v>#REF!</v>
      </c>
      <c r="AB63" s="1220" t="e">
        <f t="shared" si="50"/>
        <v>#REF!</v>
      </c>
      <c r="AC63" s="1220" t="e">
        <f t="shared" si="40"/>
        <v>#REF!</v>
      </c>
      <c r="AD63" s="1126" t="e">
        <f t="shared" si="51"/>
        <v>#REF!</v>
      </c>
      <c r="AE63" s="1218" t="e">
        <f t="shared" si="41"/>
        <v>#REF!</v>
      </c>
      <c r="AF63" s="1221" t="e">
        <f t="shared" si="42"/>
        <v>#REF!</v>
      </c>
      <c r="AG63" s="1177" t="e">
        <f t="shared" si="43"/>
        <v>#REF!</v>
      </c>
      <c r="AH63" s="1222" t="e">
        <f t="shared" si="52"/>
        <v>#REF!</v>
      </c>
    </row>
    <row r="64" spans="1:34" ht="16">
      <c r="A64" s="1217" t="b">
        <f t="shared" si="31"/>
        <v>1</v>
      </c>
      <c r="B64" s="1218" t="b">
        <f t="shared" si="44"/>
        <v>1</v>
      </c>
      <c r="C64" s="1219" t="str">
        <f t="shared" si="45"/>
        <v>Dólares</v>
      </c>
      <c r="D64" s="44"/>
      <c r="E64" s="836"/>
      <c r="F64" s="50"/>
      <c r="G64" s="50" t="str">
        <f t="shared" si="32"/>
        <v xml:space="preserve"> </v>
      </c>
      <c r="H64" s="45">
        <v>0</v>
      </c>
      <c r="I64" s="49" t="str">
        <f>IFERROR(VLOOKUP(G64,Proveedores!B:C,2,0)," ")</f>
        <v xml:space="preserve"> </v>
      </c>
      <c r="J64" s="838">
        <v>0</v>
      </c>
      <c r="K64" s="1124" t="e">
        <f>#REF!</f>
        <v>#REF!</v>
      </c>
      <c r="L64" s="1267" t="e">
        <f t="shared" si="33"/>
        <v>#REF!</v>
      </c>
      <c r="M64" s="1268">
        <f t="shared" si="34"/>
        <v>0</v>
      </c>
      <c r="N64" s="1269">
        <f t="shared" si="53"/>
        <v>0</v>
      </c>
      <c r="O64" s="836" t="str">
        <f>IFERROR(VLOOKUP(G64,Proveedores!B:D,3,0)," ")</f>
        <v xml:space="preserve"> </v>
      </c>
      <c r="P64" s="836"/>
      <c r="Q64" s="1127" t="e">
        <f t="shared" si="35"/>
        <v>#N/A</v>
      </c>
      <c r="R64" s="1127" t="b">
        <f t="shared" si="46"/>
        <v>0</v>
      </c>
      <c r="S64" s="1127" t="e">
        <f t="shared" si="36"/>
        <v>#N/A</v>
      </c>
      <c r="T64" s="1127" t="b">
        <f t="shared" si="47"/>
        <v>0</v>
      </c>
      <c r="U64" s="1127" t="e">
        <f t="shared" si="37"/>
        <v>#N/A</v>
      </c>
      <c r="V64" s="1127" t="e">
        <f t="shared" si="48"/>
        <v>#REF!</v>
      </c>
      <c r="W64" s="1127" t="e">
        <f>IF(F64="Offiho",J64,IF(_xlfn.XLOOKUP(F64,Proveedores!A$2:A$50,Proveedores!E$2:E$50,"")="Nacional",(J64/0.5)+(V64*H64),((J64/0.3/0.5)+(V64*H64))))</f>
        <v>#REF!</v>
      </c>
      <c r="X64" s="1127" t="e">
        <f t="shared" si="38"/>
        <v>#REF!</v>
      </c>
      <c r="Y64" s="1126" t="b">
        <f t="shared" si="39"/>
        <v>0</v>
      </c>
      <c r="Z64" s="43">
        <v>0</v>
      </c>
      <c r="AA64" s="1220" t="e">
        <f t="shared" si="49"/>
        <v>#REF!</v>
      </c>
      <c r="AB64" s="1220" t="e">
        <f t="shared" si="50"/>
        <v>#REF!</v>
      </c>
      <c r="AC64" s="1220" t="e">
        <f t="shared" si="40"/>
        <v>#REF!</v>
      </c>
      <c r="AD64" s="1126" t="e">
        <f t="shared" si="51"/>
        <v>#REF!</v>
      </c>
      <c r="AE64" s="1218" t="e">
        <f t="shared" si="41"/>
        <v>#REF!</v>
      </c>
      <c r="AF64" s="1221" t="e">
        <f t="shared" si="42"/>
        <v>#REF!</v>
      </c>
      <c r="AG64" s="1177" t="e">
        <f t="shared" si="43"/>
        <v>#REF!</v>
      </c>
      <c r="AH64" s="1222" t="e">
        <f t="shared" si="52"/>
        <v>#REF!</v>
      </c>
    </row>
    <row r="65" spans="1:34" ht="16">
      <c r="A65" s="1217" t="b">
        <f t="shared" si="31"/>
        <v>1</v>
      </c>
      <c r="B65" s="1218" t="b">
        <f t="shared" si="44"/>
        <v>1</v>
      </c>
      <c r="C65" s="1219" t="str">
        <f t="shared" si="45"/>
        <v>Dólares</v>
      </c>
      <c r="D65" s="44"/>
      <c r="E65" s="836"/>
      <c r="F65" s="50"/>
      <c r="G65" s="50" t="str">
        <f t="shared" si="32"/>
        <v xml:space="preserve"> </v>
      </c>
      <c r="H65" s="45">
        <v>0</v>
      </c>
      <c r="I65" s="49" t="str">
        <f>IFERROR(VLOOKUP(G65,Proveedores!B:C,2,0)," ")</f>
        <v xml:space="preserve"> </v>
      </c>
      <c r="J65" s="838">
        <v>0</v>
      </c>
      <c r="K65" s="1124" t="e">
        <f>#REF!</f>
        <v>#REF!</v>
      </c>
      <c r="L65" s="1267" t="e">
        <f t="shared" si="33"/>
        <v>#REF!</v>
      </c>
      <c r="M65" s="1268">
        <f t="shared" si="34"/>
        <v>0</v>
      </c>
      <c r="N65" s="1269">
        <f t="shared" si="53"/>
        <v>0</v>
      </c>
      <c r="O65" s="836" t="str">
        <f>IFERROR(VLOOKUP(G65,Proveedores!B:D,3,0)," ")</f>
        <v xml:space="preserve"> </v>
      </c>
      <c r="P65" s="836"/>
      <c r="Q65" s="1127" t="e">
        <f t="shared" si="35"/>
        <v>#N/A</v>
      </c>
      <c r="R65" s="1127" t="b">
        <f t="shared" si="46"/>
        <v>0</v>
      </c>
      <c r="S65" s="1127" t="e">
        <f t="shared" si="36"/>
        <v>#N/A</v>
      </c>
      <c r="T65" s="1127" t="b">
        <f t="shared" si="47"/>
        <v>0</v>
      </c>
      <c r="U65" s="1127" t="e">
        <f t="shared" si="37"/>
        <v>#N/A</v>
      </c>
      <c r="V65" s="1127" t="e">
        <f t="shared" si="48"/>
        <v>#REF!</v>
      </c>
      <c r="W65" s="1127" t="e">
        <f>IF(F65="Offiho",J65,IF(_xlfn.XLOOKUP(F65,Proveedores!A$2:A$50,Proveedores!E$2:E$50,"")="Nacional",(J65/0.5)+(V65*H65),((J65/0.3/0.5)+(V65*H65))))</f>
        <v>#REF!</v>
      </c>
      <c r="X65" s="1127" t="e">
        <f t="shared" si="38"/>
        <v>#REF!</v>
      </c>
      <c r="Y65" s="1126" t="b">
        <f t="shared" si="39"/>
        <v>0</v>
      </c>
      <c r="Z65" s="43">
        <v>0</v>
      </c>
      <c r="AA65" s="1220" t="e">
        <f t="shared" si="49"/>
        <v>#REF!</v>
      </c>
      <c r="AB65" s="1220" t="e">
        <f t="shared" si="50"/>
        <v>#REF!</v>
      </c>
      <c r="AC65" s="1220" t="e">
        <f t="shared" si="40"/>
        <v>#REF!</v>
      </c>
      <c r="AD65" s="1126" t="e">
        <f t="shared" si="51"/>
        <v>#REF!</v>
      </c>
      <c r="AE65" s="1218" t="e">
        <f t="shared" si="41"/>
        <v>#REF!</v>
      </c>
      <c r="AF65" s="1221" t="e">
        <f t="shared" si="42"/>
        <v>#REF!</v>
      </c>
      <c r="AG65" s="1177" t="e">
        <f t="shared" si="43"/>
        <v>#REF!</v>
      </c>
      <c r="AH65" s="1222" t="e">
        <f t="shared" si="52"/>
        <v>#REF!</v>
      </c>
    </row>
    <row r="66" spans="1:34" ht="16">
      <c r="A66" s="1217" t="b">
        <f t="shared" si="31"/>
        <v>1</v>
      </c>
      <c r="B66" s="1218" t="b">
        <f t="shared" si="44"/>
        <v>1</v>
      </c>
      <c r="C66" s="1219" t="str">
        <f t="shared" si="45"/>
        <v>Dólares</v>
      </c>
      <c r="D66" s="44"/>
      <c r="E66" s="836"/>
      <c r="F66" s="50"/>
      <c r="G66" s="50" t="str">
        <f t="shared" si="32"/>
        <v xml:space="preserve"> </v>
      </c>
      <c r="H66" s="45">
        <v>0</v>
      </c>
      <c r="I66" s="49" t="str">
        <f>IFERROR(VLOOKUP(G66,Proveedores!B:C,2,0)," ")</f>
        <v xml:space="preserve"> </v>
      </c>
      <c r="J66" s="838">
        <v>0</v>
      </c>
      <c r="K66" s="1124" t="e">
        <f>#REF!</f>
        <v>#REF!</v>
      </c>
      <c r="L66" s="1267" t="e">
        <f t="shared" si="33"/>
        <v>#REF!</v>
      </c>
      <c r="M66" s="1268">
        <f t="shared" si="34"/>
        <v>0</v>
      </c>
      <c r="N66" s="1269">
        <f t="shared" si="53"/>
        <v>0</v>
      </c>
      <c r="O66" s="836" t="str">
        <f>IFERROR(VLOOKUP(G66,Proveedores!B:D,3,0)," ")</f>
        <v xml:space="preserve"> </v>
      </c>
      <c r="P66" s="836"/>
      <c r="Q66" s="1127" t="e">
        <f t="shared" si="35"/>
        <v>#N/A</v>
      </c>
      <c r="R66" s="1127" t="b">
        <f t="shared" si="46"/>
        <v>0</v>
      </c>
      <c r="S66" s="1127" t="e">
        <f t="shared" si="36"/>
        <v>#N/A</v>
      </c>
      <c r="T66" s="1127" t="b">
        <f t="shared" si="47"/>
        <v>0</v>
      </c>
      <c r="U66" s="1127" t="e">
        <f t="shared" si="37"/>
        <v>#N/A</v>
      </c>
      <c r="V66" s="1127" t="e">
        <f t="shared" si="48"/>
        <v>#REF!</v>
      </c>
      <c r="W66" s="1127" t="e">
        <f>IF(F66="Offiho",J66,IF(_xlfn.XLOOKUP(F66,Proveedores!A$2:A$50,Proveedores!E$2:E$50,"")="Nacional",(J66/0.5)+(V66*H66),((J66/0.3/0.5)+(V66*H66))))</f>
        <v>#REF!</v>
      </c>
      <c r="X66" s="1127" t="e">
        <f t="shared" si="38"/>
        <v>#REF!</v>
      </c>
      <c r="Y66" s="1126" t="b">
        <f t="shared" si="39"/>
        <v>0</v>
      </c>
      <c r="Z66" s="43">
        <v>0</v>
      </c>
      <c r="AA66" s="1220" t="e">
        <f t="shared" si="49"/>
        <v>#REF!</v>
      </c>
      <c r="AB66" s="1220" t="e">
        <f t="shared" si="50"/>
        <v>#REF!</v>
      </c>
      <c r="AC66" s="1220" t="e">
        <f t="shared" si="40"/>
        <v>#REF!</v>
      </c>
      <c r="AD66" s="1126" t="e">
        <f t="shared" si="51"/>
        <v>#REF!</v>
      </c>
      <c r="AE66" s="1218" t="e">
        <f t="shared" si="41"/>
        <v>#REF!</v>
      </c>
      <c r="AF66" s="1221" t="e">
        <f t="shared" si="42"/>
        <v>#REF!</v>
      </c>
      <c r="AG66" s="1177" t="e">
        <f t="shared" si="43"/>
        <v>#REF!</v>
      </c>
      <c r="AH66" s="1222" t="e">
        <f t="shared" si="52"/>
        <v>#REF!</v>
      </c>
    </row>
    <row r="67" spans="1:34" ht="16">
      <c r="A67" s="1217" t="b">
        <f t="shared" si="31"/>
        <v>1</v>
      </c>
      <c r="B67" s="1218" t="b">
        <f t="shared" si="44"/>
        <v>1</v>
      </c>
      <c r="C67" s="1219" t="str">
        <f t="shared" si="45"/>
        <v>Dólares</v>
      </c>
      <c r="D67" s="44"/>
      <c r="E67" s="836"/>
      <c r="F67" s="50"/>
      <c r="G67" s="50" t="str">
        <f t="shared" si="32"/>
        <v xml:space="preserve"> </v>
      </c>
      <c r="H67" s="45">
        <v>0</v>
      </c>
      <c r="I67" s="49" t="str">
        <f>IFERROR(VLOOKUP(G67,Proveedores!B:C,2,0)," ")</f>
        <v xml:space="preserve"> </v>
      </c>
      <c r="J67" s="838">
        <v>0</v>
      </c>
      <c r="K67" s="1124" t="e">
        <f>#REF!</f>
        <v>#REF!</v>
      </c>
      <c r="L67" s="1267" t="e">
        <f t="shared" si="33"/>
        <v>#REF!</v>
      </c>
      <c r="M67" s="1268">
        <f t="shared" si="34"/>
        <v>0</v>
      </c>
      <c r="N67" s="1269">
        <f t="shared" si="53"/>
        <v>0</v>
      </c>
      <c r="O67" s="836" t="str">
        <f>IFERROR(VLOOKUP(G67,Proveedores!B:D,3,0)," ")</f>
        <v xml:space="preserve"> </v>
      </c>
      <c r="P67" s="836"/>
      <c r="Q67" s="1127" t="e">
        <f t="shared" si="35"/>
        <v>#N/A</v>
      </c>
      <c r="R67" s="1127" t="b">
        <f t="shared" si="46"/>
        <v>0</v>
      </c>
      <c r="S67" s="1127" t="e">
        <f t="shared" si="36"/>
        <v>#N/A</v>
      </c>
      <c r="T67" s="1127" t="b">
        <f t="shared" si="47"/>
        <v>0</v>
      </c>
      <c r="U67" s="1127" t="e">
        <f t="shared" si="37"/>
        <v>#N/A</v>
      </c>
      <c r="V67" s="1127" t="e">
        <f t="shared" si="48"/>
        <v>#REF!</v>
      </c>
      <c r="W67" s="1127" t="e">
        <f>IF(F67="Offiho",J67,IF(_xlfn.XLOOKUP(F67,Proveedores!A$2:A$50,Proveedores!E$2:E$50,"")="Nacional",(J67/0.5)+(V67*H67),((J67/0.3/0.5)+(V67*H67))))</f>
        <v>#REF!</v>
      </c>
      <c r="X67" s="1127" t="e">
        <f t="shared" si="38"/>
        <v>#REF!</v>
      </c>
      <c r="Y67" s="1126" t="b">
        <f t="shared" si="39"/>
        <v>0</v>
      </c>
      <c r="Z67" s="43">
        <v>0</v>
      </c>
      <c r="AA67" s="1220" t="e">
        <f t="shared" si="49"/>
        <v>#REF!</v>
      </c>
      <c r="AB67" s="1220" t="e">
        <f t="shared" si="50"/>
        <v>#REF!</v>
      </c>
      <c r="AC67" s="1220" t="e">
        <f t="shared" si="40"/>
        <v>#REF!</v>
      </c>
      <c r="AD67" s="1126" t="e">
        <f t="shared" si="51"/>
        <v>#REF!</v>
      </c>
      <c r="AE67" s="1218" t="e">
        <f t="shared" si="41"/>
        <v>#REF!</v>
      </c>
      <c r="AF67" s="1221" t="e">
        <f t="shared" si="42"/>
        <v>#REF!</v>
      </c>
      <c r="AG67" s="1177" t="e">
        <f t="shared" si="43"/>
        <v>#REF!</v>
      </c>
      <c r="AH67" s="1222" t="e">
        <f t="shared" si="52"/>
        <v>#REF!</v>
      </c>
    </row>
    <row r="68" spans="1:34" ht="16">
      <c r="A68" s="1217" t="b">
        <f t="shared" si="31"/>
        <v>1</v>
      </c>
      <c r="B68" s="1218" t="b">
        <f t="shared" si="44"/>
        <v>1</v>
      </c>
      <c r="C68" s="1219" t="str">
        <f t="shared" si="45"/>
        <v>Dólares</v>
      </c>
      <c r="D68" s="44"/>
      <c r="E68" s="836"/>
      <c r="F68" s="50"/>
      <c r="G68" s="50" t="str">
        <f t="shared" si="32"/>
        <v xml:space="preserve"> </v>
      </c>
      <c r="H68" s="45">
        <v>0</v>
      </c>
      <c r="I68" s="49" t="str">
        <f>IFERROR(VLOOKUP(G68,Proveedores!B:C,2,0)," ")</f>
        <v xml:space="preserve"> </v>
      </c>
      <c r="J68" s="838">
        <v>0</v>
      </c>
      <c r="K68" s="1124" t="e">
        <f>#REF!</f>
        <v>#REF!</v>
      </c>
      <c r="L68" s="1267" t="e">
        <f t="shared" si="33"/>
        <v>#REF!</v>
      </c>
      <c r="M68" s="1268">
        <f t="shared" si="34"/>
        <v>0</v>
      </c>
      <c r="N68" s="1269">
        <f t="shared" si="53"/>
        <v>0</v>
      </c>
      <c r="O68" s="836" t="str">
        <f>IFERROR(VLOOKUP(G68,Proveedores!B:D,3,0)," ")</f>
        <v xml:space="preserve"> </v>
      </c>
      <c r="P68" s="836"/>
      <c r="Q68" s="1127" t="e">
        <f t="shared" si="35"/>
        <v>#N/A</v>
      </c>
      <c r="R68" s="1127" t="b">
        <f t="shared" si="46"/>
        <v>0</v>
      </c>
      <c r="S68" s="1127" t="e">
        <f t="shared" si="36"/>
        <v>#N/A</v>
      </c>
      <c r="T68" s="1127" t="b">
        <f t="shared" si="47"/>
        <v>0</v>
      </c>
      <c r="U68" s="1127" t="e">
        <f t="shared" si="37"/>
        <v>#N/A</v>
      </c>
      <c r="V68" s="1127" t="e">
        <f t="shared" si="48"/>
        <v>#REF!</v>
      </c>
      <c r="W68" s="1127" t="e">
        <f>IF(F68="Offiho",J68,IF(_xlfn.XLOOKUP(F68,Proveedores!A$2:A$50,Proveedores!E$2:E$50,"")="Nacional",(J68/0.5)+(V68*H68),((J68/0.3/0.5)+(V68*H68))))</f>
        <v>#REF!</v>
      </c>
      <c r="X68" s="1127" t="e">
        <f t="shared" si="38"/>
        <v>#REF!</v>
      </c>
      <c r="Y68" s="1126" t="b">
        <f t="shared" si="39"/>
        <v>0</v>
      </c>
      <c r="Z68" s="43">
        <v>0</v>
      </c>
      <c r="AA68" s="1220" t="e">
        <f t="shared" si="49"/>
        <v>#REF!</v>
      </c>
      <c r="AB68" s="1220" t="e">
        <f t="shared" si="50"/>
        <v>#REF!</v>
      </c>
      <c r="AC68" s="1220" t="e">
        <f t="shared" si="40"/>
        <v>#REF!</v>
      </c>
      <c r="AD68" s="1126" t="e">
        <f t="shared" si="51"/>
        <v>#REF!</v>
      </c>
      <c r="AE68" s="1218" t="e">
        <f t="shared" si="41"/>
        <v>#REF!</v>
      </c>
      <c r="AF68" s="1221" t="e">
        <f t="shared" si="42"/>
        <v>#REF!</v>
      </c>
      <c r="AG68" s="1177" t="e">
        <f t="shared" si="43"/>
        <v>#REF!</v>
      </c>
      <c r="AH68" s="1222" t="e">
        <f t="shared" si="52"/>
        <v>#REF!</v>
      </c>
    </row>
    <row r="69" spans="1:34" ht="16">
      <c r="A69" s="1217" t="b">
        <f t="shared" si="31"/>
        <v>1</v>
      </c>
      <c r="B69" s="1218" t="b">
        <f t="shared" si="44"/>
        <v>1</v>
      </c>
      <c r="C69" s="1219" t="str">
        <f t="shared" si="45"/>
        <v>Dólares</v>
      </c>
      <c r="D69" s="44"/>
      <c r="E69" s="836"/>
      <c r="F69" s="50"/>
      <c r="G69" s="50" t="str">
        <f t="shared" si="32"/>
        <v xml:space="preserve"> </v>
      </c>
      <c r="H69" s="45">
        <v>0</v>
      </c>
      <c r="I69" s="49" t="str">
        <f>IFERROR(VLOOKUP(G69,Proveedores!B:C,2,0)," ")</f>
        <v xml:space="preserve"> </v>
      </c>
      <c r="J69" s="838">
        <v>0</v>
      </c>
      <c r="K69" s="1124" t="e">
        <f>#REF!</f>
        <v>#REF!</v>
      </c>
      <c r="L69" s="1267" t="e">
        <f t="shared" si="33"/>
        <v>#REF!</v>
      </c>
      <c r="M69" s="1268">
        <f t="shared" si="34"/>
        <v>0</v>
      </c>
      <c r="N69" s="1269">
        <f t="shared" si="53"/>
        <v>0</v>
      </c>
      <c r="O69" s="836" t="str">
        <f>IFERROR(VLOOKUP(G69,Proveedores!B:D,3,0)," ")</f>
        <v xml:space="preserve"> </v>
      </c>
      <c r="P69" s="836"/>
      <c r="Q69" s="1127" t="e">
        <f t="shared" si="35"/>
        <v>#N/A</v>
      </c>
      <c r="R69" s="1127" t="b">
        <f t="shared" si="46"/>
        <v>0</v>
      </c>
      <c r="S69" s="1127" t="e">
        <f t="shared" si="36"/>
        <v>#N/A</v>
      </c>
      <c r="T69" s="1127" t="b">
        <f t="shared" si="47"/>
        <v>0</v>
      </c>
      <c r="U69" s="1127" t="e">
        <f t="shared" si="37"/>
        <v>#N/A</v>
      </c>
      <c r="V69" s="1127" t="e">
        <f t="shared" si="48"/>
        <v>#REF!</v>
      </c>
      <c r="W69" s="1127" t="e">
        <f>IF(F69="Offiho",J69,IF(_xlfn.XLOOKUP(F69,Proveedores!A$2:A$50,Proveedores!E$2:E$50,"")="Nacional",(J69/0.5)+(V69*H69),((J69/0.3/0.5)+(V69*H69))))</f>
        <v>#REF!</v>
      </c>
      <c r="X69" s="1127" t="e">
        <f t="shared" si="38"/>
        <v>#REF!</v>
      </c>
      <c r="Y69" s="1126" t="b">
        <f t="shared" si="39"/>
        <v>0</v>
      </c>
      <c r="Z69" s="43">
        <v>0</v>
      </c>
      <c r="AA69" s="1220" t="e">
        <f t="shared" si="49"/>
        <v>#REF!</v>
      </c>
      <c r="AB69" s="1220" t="e">
        <f t="shared" si="50"/>
        <v>#REF!</v>
      </c>
      <c r="AC69" s="1220" t="e">
        <f t="shared" si="40"/>
        <v>#REF!</v>
      </c>
      <c r="AD69" s="1126" t="e">
        <f t="shared" si="51"/>
        <v>#REF!</v>
      </c>
      <c r="AE69" s="1218" t="e">
        <f t="shared" si="41"/>
        <v>#REF!</v>
      </c>
      <c r="AF69" s="1221" t="e">
        <f t="shared" si="42"/>
        <v>#REF!</v>
      </c>
      <c r="AG69" s="1177" t="e">
        <f t="shared" si="43"/>
        <v>#REF!</v>
      </c>
      <c r="AH69" s="1222" t="e">
        <f t="shared" si="52"/>
        <v>#REF!</v>
      </c>
    </row>
    <row r="70" spans="1:34" ht="16">
      <c r="A70" s="1217" t="b">
        <f t="shared" si="31"/>
        <v>1</v>
      </c>
      <c r="B70" s="1218" t="b">
        <f t="shared" si="44"/>
        <v>1</v>
      </c>
      <c r="C70" s="1219" t="str">
        <f t="shared" si="45"/>
        <v>Dólares</v>
      </c>
      <c r="D70" s="44"/>
      <c r="E70" s="836"/>
      <c r="F70" s="50"/>
      <c r="G70" s="50" t="str">
        <f t="shared" si="32"/>
        <v xml:space="preserve"> </v>
      </c>
      <c r="H70" s="45">
        <v>0</v>
      </c>
      <c r="I70" s="49" t="str">
        <f>IFERROR(VLOOKUP(G70,Proveedores!B:C,2,0)," ")</f>
        <v xml:space="preserve"> </v>
      </c>
      <c r="J70" s="838">
        <v>0</v>
      </c>
      <c r="K70" s="1124" t="e">
        <f>#REF!</f>
        <v>#REF!</v>
      </c>
      <c r="L70" s="1267" t="e">
        <f t="shared" si="33"/>
        <v>#REF!</v>
      </c>
      <c r="M70" s="1268">
        <f t="shared" si="34"/>
        <v>0</v>
      </c>
      <c r="N70" s="1269">
        <f t="shared" si="53"/>
        <v>0</v>
      </c>
      <c r="O70" s="836" t="str">
        <f>IFERROR(VLOOKUP(G70,Proveedores!B:D,3,0)," ")</f>
        <v xml:space="preserve"> </v>
      </c>
      <c r="P70" s="836"/>
      <c r="Q70" s="1127" t="e">
        <f t="shared" si="35"/>
        <v>#N/A</v>
      </c>
      <c r="R70" s="1127" t="b">
        <f t="shared" si="46"/>
        <v>0</v>
      </c>
      <c r="S70" s="1127" t="e">
        <f t="shared" si="36"/>
        <v>#N/A</v>
      </c>
      <c r="T70" s="1127" t="b">
        <f t="shared" si="47"/>
        <v>0</v>
      </c>
      <c r="U70" s="1127" t="e">
        <f t="shared" si="37"/>
        <v>#N/A</v>
      </c>
      <c r="V70" s="1127" t="e">
        <f t="shared" si="48"/>
        <v>#REF!</v>
      </c>
      <c r="W70" s="1127" t="e">
        <f>IF(F70="Offiho",J70,IF(_xlfn.XLOOKUP(F70,Proveedores!A$2:A$50,Proveedores!E$2:E$50,"")="Nacional",(J70/0.5)+(V70*H70),((J70/0.3/0.5)+(V70*H70))))</f>
        <v>#REF!</v>
      </c>
      <c r="X70" s="1127" t="e">
        <f t="shared" si="38"/>
        <v>#REF!</v>
      </c>
      <c r="Y70" s="1126" t="b">
        <f t="shared" si="39"/>
        <v>0</v>
      </c>
      <c r="Z70" s="43">
        <v>0</v>
      </c>
      <c r="AA70" s="1220" t="e">
        <f t="shared" si="49"/>
        <v>#REF!</v>
      </c>
      <c r="AB70" s="1220" t="e">
        <f t="shared" si="50"/>
        <v>#REF!</v>
      </c>
      <c r="AC70" s="1220" t="e">
        <f t="shared" si="40"/>
        <v>#REF!</v>
      </c>
      <c r="AD70" s="1126" t="e">
        <f t="shared" si="51"/>
        <v>#REF!</v>
      </c>
      <c r="AE70" s="1218" t="e">
        <f t="shared" si="41"/>
        <v>#REF!</v>
      </c>
      <c r="AF70" s="1221" t="e">
        <f t="shared" si="42"/>
        <v>#REF!</v>
      </c>
      <c r="AG70" s="1177" t="e">
        <f t="shared" si="43"/>
        <v>#REF!</v>
      </c>
      <c r="AH70" s="1222" t="e">
        <f t="shared" si="52"/>
        <v>#REF!</v>
      </c>
    </row>
    <row r="71" spans="1:34" ht="16">
      <c r="A71" s="1217" t="b">
        <f t="shared" si="31"/>
        <v>1</v>
      </c>
      <c r="B71" s="1218" t="b">
        <f t="shared" si="44"/>
        <v>1</v>
      </c>
      <c r="C71" s="1219" t="str">
        <f t="shared" si="45"/>
        <v>Dólares</v>
      </c>
      <c r="D71" s="44"/>
      <c r="E71" s="836"/>
      <c r="F71" s="50"/>
      <c r="G71" s="50" t="str">
        <f t="shared" si="32"/>
        <v xml:space="preserve"> </v>
      </c>
      <c r="H71" s="45">
        <v>0</v>
      </c>
      <c r="I71" s="49" t="str">
        <f>IFERROR(VLOOKUP(G71,Proveedores!B:C,2,0)," ")</f>
        <v xml:space="preserve"> </v>
      </c>
      <c r="J71" s="838">
        <v>0</v>
      </c>
      <c r="K71" s="1124" t="e">
        <f>#REF!</f>
        <v>#REF!</v>
      </c>
      <c r="L71" s="1267" t="e">
        <f t="shared" si="33"/>
        <v>#REF!</v>
      </c>
      <c r="M71" s="1268">
        <f t="shared" si="34"/>
        <v>0</v>
      </c>
      <c r="N71" s="1269">
        <f t="shared" si="53"/>
        <v>0</v>
      </c>
      <c r="O71" s="836" t="str">
        <f>IFERROR(VLOOKUP(G71,Proveedores!B:D,3,0)," ")</f>
        <v xml:space="preserve"> </v>
      </c>
      <c r="P71" s="836"/>
      <c r="Q71" s="1127" t="e">
        <f t="shared" si="35"/>
        <v>#N/A</v>
      </c>
      <c r="R71" s="1127" t="b">
        <f t="shared" si="46"/>
        <v>0</v>
      </c>
      <c r="S71" s="1127" t="e">
        <f t="shared" si="36"/>
        <v>#N/A</v>
      </c>
      <c r="T71" s="1127" t="b">
        <f t="shared" si="47"/>
        <v>0</v>
      </c>
      <c r="U71" s="1127" t="e">
        <f t="shared" si="37"/>
        <v>#N/A</v>
      </c>
      <c r="V71" s="1127" t="e">
        <f t="shared" si="48"/>
        <v>#REF!</v>
      </c>
      <c r="W71" s="1127" t="e">
        <f>IF(F71="Offiho",J71,IF(_xlfn.XLOOKUP(F71,Proveedores!A$2:A$50,Proveedores!E$2:E$50,"")="Nacional",(J71/0.5)+(V71*H71),((J71/0.3/0.5)+(V71*H71))))</f>
        <v>#REF!</v>
      </c>
      <c r="X71" s="1127" t="e">
        <f t="shared" si="38"/>
        <v>#REF!</v>
      </c>
      <c r="Y71" s="1126" t="b">
        <f t="shared" si="39"/>
        <v>0</v>
      </c>
      <c r="Z71" s="43">
        <v>0</v>
      </c>
      <c r="AA71" s="1220" t="e">
        <f t="shared" si="49"/>
        <v>#REF!</v>
      </c>
      <c r="AB71" s="1220" t="e">
        <f t="shared" si="50"/>
        <v>#REF!</v>
      </c>
      <c r="AC71" s="1220" t="e">
        <f t="shared" si="40"/>
        <v>#REF!</v>
      </c>
      <c r="AD71" s="1126" t="e">
        <f t="shared" si="51"/>
        <v>#REF!</v>
      </c>
      <c r="AE71" s="1218" t="e">
        <f t="shared" si="41"/>
        <v>#REF!</v>
      </c>
      <c r="AF71" s="1221" t="e">
        <f t="shared" si="42"/>
        <v>#REF!</v>
      </c>
      <c r="AG71" s="1177" t="e">
        <f t="shared" si="43"/>
        <v>#REF!</v>
      </c>
      <c r="AH71" s="1222" t="e">
        <f t="shared" si="52"/>
        <v>#REF!</v>
      </c>
    </row>
    <row r="72" spans="1:34" ht="16">
      <c r="A72" s="1217" t="b">
        <f t="shared" si="31"/>
        <v>1</v>
      </c>
      <c r="B72" s="1218" t="b">
        <f t="shared" si="44"/>
        <v>1</v>
      </c>
      <c r="C72" s="1219" t="str">
        <f t="shared" si="45"/>
        <v>Dólares</v>
      </c>
      <c r="D72" s="44"/>
      <c r="E72" s="836"/>
      <c r="F72" s="50"/>
      <c r="G72" s="50" t="str">
        <f t="shared" si="32"/>
        <v xml:space="preserve"> </v>
      </c>
      <c r="H72" s="45">
        <v>0</v>
      </c>
      <c r="I72" s="49" t="str">
        <f>IFERROR(VLOOKUP(G72,Proveedores!B:C,2,0)," ")</f>
        <v xml:space="preserve"> </v>
      </c>
      <c r="J72" s="838">
        <v>0</v>
      </c>
      <c r="K72" s="1124" t="e">
        <f>#REF!</f>
        <v>#REF!</v>
      </c>
      <c r="L72" s="1267" t="e">
        <f t="shared" si="33"/>
        <v>#REF!</v>
      </c>
      <c r="M72" s="1268">
        <f t="shared" si="34"/>
        <v>0</v>
      </c>
      <c r="N72" s="1269">
        <f t="shared" si="53"/>
        <v>0</v>
      </c>
      <c r="O72" s="836" t="str">
        <f>IFERROR(VLOOKUP(G72,Proveedores!B:D,3,0)," ")</f>
        <v xml:space="preserve"> </v>
      </c>
      <c r="P72" s="836"/>
      <c r="Q72" s="1127" t="e">
        <f t="shared" si="35"/>
        <v>#N/A</v>
      </c>
      <c r="R72" s="1127" t="b">
        <f t="shared" si="46"/>
        <v>0</v>
      </c>
      <c r="S72" s="1127" t="e">
        <f t="shared" si="36"/>
        <v>#N/A</v>
      </c>
      <c r="T72" s="1127" t="b">
        <f t="shared" si="47"/>
        <v>0</v>
      </c>
      <c r="U72" s="1127" t="e">
        <f t="shared" si="37"/>
        <v>#N/A</v>
      </c>
      <c r="V72" s="1127" t="e">
        <f t="shared" si="48"/>
        <v>#REF!</v>
      </c>
      <c r="W72" s="1127" t="e">
        <f>IF(F72="Offiho",J72,IF(_xlfn.XLOOKUP(F72,Proveedores!A$2:A$50,Proveedores!E$2:E$50,"")="Nacional",(J72/0.5)+(V72*H72),((J72/0.3/0.5)+(V72*H72))))</f>
        <v>#REF!</v>
      </c>
      <c r="X72" s="1127" t="e">
        <f t="shared" si="38"/>
        <v>#REF!</v>
      </c>
      <c r="Y72" s="1126" t="b">
        <f t="shared" si="39"/>
        <v>0</v>
      </c>
      <c r="Z72" s="43">
        <v>0</v>
      </c>
      <c r="AA72" s="1220" t="e">
        <f t="shared" si="49"/>
        <v>#REF!</v>
      </c>
      <c r="AB72" s="1220" t="e">
        <f t="shared" si="50"/>
        <v>#REF!</v>
      </c>
      <c r="AC72" s="1220" t="e">
        <f t="shared" si="40"/>
        <v>#REF!</v>
      </c>
      <c r="AD72" s="1126" t="e">
        <f t="shared" si="51"/>
        <v>#REF!</v>
      </c>
      <c r="AE72" s="1218" t="e">
        <f t="shared" si="41"/>
        <v>#REF!</v>
      </c>
      <c r="AF72" s="1221" t="e">
        <f t="shared" si="42"/>
        <v>#REF!</v>
      </c>
      <c r="AG72" s="1177" t="e">
        <f t="shared" si="43"/>
        <v>#REF!</v>
      </c>
      <c r="AH72" s="1222" t="e">
        <f t="shared" si="52"/>
        <v>#REF!</v>
      </c>
    </row>
    <row r="73" spans="1:34" ht="16">
      <c r="A73" s="1217" t="b">
        <f t="shared" si="31"/>
        <v>1</v>
      </c>
      <c r="B73" s="1218" t="b">
        <f t="shared" si="44"/>
        <v>1</v>
      </c>
      <c r="C73" s="1219" t="str">
        <f t="shared" si="45"/>
        <v>Dólares</v>
      </c>
      <c r="D73" s="44"/>
      <c r="E73" s="836"/>
      <c r="F73" s="50"/>
      <c r="G73" s="50" t="str">
        <f t="shared" si="32"/>
        <v xml:space="preserve"> </v>
      </c>
      <c r="H73" s="45">
        <v>0</v>
      </c>
      <c r="I73" s="49" t="str">
        <f>IFERROR(VLOOKUP(G73,Proveedores!B:C,2,0)," ")</f>
        <v xml:space="preserve"> </v>
      </c>
      <c r="J73" s="838">
        <v>0</v>
      </c>
      <c r="K73" s="1124" t="e">
        <f>#REF!</f>
        <v>#REF!</v>
      </c>
      <c r="L73" s="1267" t="e">
        <f t="shared" si="33"/>
        <v>#REF!</v>
      </c>
      <c r="M73" s="1268">
        <f t="shared" si="34"/>
        <v>0</v>
      </c>
      <c r="N73" s="1269">
        <f t="shared" si="53"/>
        <v>0</v>
      </c>
      <c r="O73" s="836" t="str">
        <f>IFERROR(VLOOKUP(G73,Proveedores!B:D,3,0)," ")</f>
        <v xml:space="preserve"> </v>
      </c>
      <c r="P73" s="836"/>
      <c r="Q73" s="1127" t="e">
        <f t="shared" si="35"/>
        <v>#N/A</v>
      </c>
      <c r="R73" s="1127" t="b">
        <f t="shared" si="46"/>
        <v>0</v>
      </c>
      <c r="S73" s="1127" t="e">
        <f t="shared" si="36"/>
        <v>#N/A</v>
      </c>
      <c r="T73" s="1127" t="b">
        <f t="shared" si="47"/>
        <v>0</v>
      </c>
      <c r="U73" s="1127" t="e">
        <f t="shared" si="37"/>
        <v>#N/A</v>
      </c>
      <c r="V73" s="1127" t="e">
        <f t="shared" si="48"/>
        <v>#REF!</v>
      </c>
      <c r="W73" s="1127" t="e">
        <f>IF(F73="Offiho",J73,IF(_xlfn.XLOOKUP(F73,Proveedores!A$2:A$50,Proveedores!E$2:E$50,"")="Nacional",(J73/0.5)+(V73*H73),((J73/0.3/0.5)+(V73*H73))))</f>
        <v>#REF!</v>
      </c>
      <c r="X73" s="1127" t="e">
        <f t="shared" si="38"/>
        <v>#REF!</v>
      </c>
      <c r="Y73" s="1126" t="b">
        <f t="shared" si="39"/>
        <v>0</v>
      </c>
      <c r="Z73" s="43">
        <v>0</v>
      </c>
      <c r="AA73" s="1220" t="e">
        <f t="shared" si="49"/>
        <v>#REF!</v>
      </c>
      <c r="AB73" s="1220" t="e">
        <f t="shared" si="50"/>
        <v>#REF!</v>
      </c>
      <c r="AC73" s="1220" t="e">
        <f t="shared" si="40"/>
        <v>#REF!</v>
      </c>
      <c r="AD73" s="1126" t="e">
        <f t="shared" si="51"/>
        <v>#REF!</v>
      </c>
      <c r="AE73" s="1218" t="e">
        <f t="shared" si="41"/>
        <v>#REF!</v>
      </c>
      <c r="AF73" s="1221" t="e">
        <f t="shared" si="42"/>
        <v>#REF!</v>
      </c>
      <c r="AG73" s="1177" t="e">
        <f t="shared" si="43"/>
        <v>#REF!</v>
      </c>
      <c r="AH73" s="1222" t="e">
        <f t="shared" si="52"/>
        <v>#REF!</v>
      </c>
    </row>
    <row r="74" spans="1:34" ht="16">
      <c r="A74" s="1217" t="b">
        <f t="shared" si="31"/>
        <v>1</v>
      </c>
      <c r="B74" s="1218" t="b">
        <f t="shared" si="44"/>
        <v>1</v>
      </c>
      <c r="C74" s="1219" t="str">
        <f t="shared" si="45"/>
        <v>Dólares</v>
      </c>
      <c r="D74" s="44"/>
      <c r="E74" s="836"/>
      <c r="F74" s="50"/>
      <c r="G74" s="50" t="str">
        <f t="shared" si="32"/>
        <v xml:space="preserve"> </v>
      </c>
      <c r="H74" s="45">
        <v>0</v>
      </c>
      <c r="I74" s="49" t="str">
        <f>IFERROR(VLOOKUP(G74,Proveedores!B:C,2,0)," ")</f>
        <v xml:space="preserve"> </v>
      </c>
      <c r="J74" s="838">
        <v>0</v>
      </c>
      <c r="K74" s="1124" t="e">
        <f>#REF!</f>
        <v>#REF!</v>
      </c>
      <c r="L74" s="1267" t="e">
        <f t="shared" si="33"/>
        <v>#REF!</v>
      </c>
      <c r="M74" s="1268">
        <f t="shared" si="34"/>
        <v>0</v>
      </c>
      <c r="N74" s="1269">
        <f t="shared" si="53"/>
        <v>0</v>
      </c>
      <c r="O74" s="836" t="str">
        <f>IFERROR(VLOOKUP(G74,Proveedores!B:D,3,0)," ")</f>
        <v xml:space="preserve"> </v>
      </c>
      <c r="P74" s="836"/>
      <c r="Q74" s="1127" t="e">
        <f t="shared" si="35"/>
        <v>#N/A</v>
      </c>
      <c r="R74" s="1127" t="b">
        <f t="shared" si="46"/>
        <v>0</v>
      </c>
      <c r="S74" s="1127" t="e">
        <f t="shared" si="36"/>
        <v>#N/A</v>
      </c>
      <c r="T74" s="1127" t="b">
        <f t="shared" si="47"/>
        <v>0</v>
      </c>
      <c r="U74" s="1127" t="e">
        <f t="shared" si="37"/>
        <v>#N/A</v>
      </c>
      <c r="V74" s="1127" t="e">
        <f t="shared" si="48"/>
        <v>#REF!</v>
      </c>
      <c r="W74" s="1127" t="e">
        <f>IF(F74="Offiho",J74,IF(_xlfn.XLOOKUP(F74,Proveedores!A$2:A$50,Proveedores!E$2:E$50,"")="Nacional",(J74/0.5)+(V74*H74),((J74/0.3/0.5)+(V74*H74))))</f>
        <v>#REF!</v>
      </c>
      <c r="X74" s="1127" t="e">
        <f t="shared" si="38"/>
        <v>#REF!</v>
      </c>
      <c r="Y74" s="1126" t="b">
        <f t="shared" si="39"/>
        <v>0</v>
      </c>
      <c r="Z74" s="43">
        <v>0</v>
      </c>
      <c r="AA74" s="1220" t="e">
        <f t="shared" si="49"/>
        <v>#REF!</v>
      </c>
      <c r="AB74" s="1220" t="e">
        <f t="shared" si="50"/>
        <v>#REF!</v>
      </c>
      <c r="AC74" s="1220" t="e">
        <f t="shared" si="40"/>
        <v>#REF!</v>
      </c>
      <c r="AD74" s="1126" t="e">
        <f t="shared" si="51"/>
        <v>#REF!</v>
      </c>
      <c r="AE74" s="1218" t="e">
        <f t="shared" si="41"/>
        <v>#REF!</v>
      </c>
      <c r="AF74" s="1221" t="e">
        <f t="shared" si="42"/>
        <v>#REF!</v>
      </c>
      <c r="AG74" s="1177" t="e">
        <f t="shared" si="43"/>
        <v>#REF!</v>
      </c>
      <c r="AH74" s="1222" t="e">
        <f t="shared" si="52"/>
        <v>#REF!</v>
      </c>
    </row>
    <row r="75" spans="1:34" ht="16">
      <c r="A75" s="1217" t="b">
        <f t="shared" si="31"/>
        <v>1</v>
      </c>
      <c r="B75" s="1218" t="b">
        <f t="shared" si="44"/>
        <v>1</v>
      </c>
      <c r="C75" s="1219" t="str">
        <f t="shared" si="45"/>
        <v>Dólares</v>
      </c>
      <c r="D75" s="44"/>
      <c r="E75" s="836"/>
      <c r="F75" s="50"/>
      <c r="G75" s="50" t="str">
        <f t="shared" si="32"/>
        <v xml:space="preserve"> </v>
      </c>
      <c r="H75" s="45">
        <v>0</v>
      </c>
      <c r="I75" s="49" t="str">
        <f>IFERROR(VLOOKUP(G75,Proveedores!B:C,2,0)," ")</f>
        <v xml:space="preserve"> </v>
      </c>
      <c r="J75" s="838">
        <v>0</v>
      </c>
      <c r="K75" s="1124" t="e">
        <f>#REF!</f>
        <v>#REF!</v>
      </c>
      <c r="L75" s="1267" t="e">
        <f t="shared" si="33"/>
        <v>#REF!</v>
      </c>
      <c r="M75" s="1268">
        <f t="shared" si="34"/>
        <v>0</v>
      </c>
      <c r="N75" s="1269">
        <f t="shared" si="53"/>
        <v>0</v>
      </c>
      <c r="O75" s="836" t="str">
        <f>IFERROR(VLOOKUP(G75,Proveedores!B:D,3,0)," ")</f>
        <v xml:space="preserve"> </v>
      </c>
      <c r="P75" s="836"/>
      <c r="Q75" s="1127" t="e">
        <f t="shared" si="35"/>
        <v>#N/A</v>
      </c>
      <c r="R75" s="1127" t="b">
        <f t="shared" si="46"/>
        <v>0</v>
      </c>
      <c r="S75" s="1127" t="e">
        <f t="shared" si="36"/>
        <v>#N/A</v>
      </c>
      <c r="T75" s="1127" t="b">
        <f t="shared" si="47"/>
        <v>0</v>
      </c>
      <c r="U75" s="1127" t="e">
        <f t="shared" si="37"/>
        <v>#N/A</v>
      </c>
      <c r="V75" s="1127" t="e">
        <f t="shared" si="48"/>
        <v>#REF!</v>
      </c>
      <c r="W75" s="1127" t="e">
        <f>IF(F75="Offiho",J75,IF(_xlfn.XLOOKUP(F75,Proveedores!A$2:A$50,Proveedores!E$2:E$50,"")="Nacional",(J75/0.5)+(V75*H75),((J75/0.3/0.5)+(V75*H75))))</f>
        <v>#REF!</v>
      </c>
      <c r="X75" s="1127" t="e">
        <f t="shared" si="38"/>
        <v>#REF!</v>
      </c>
      <c r="Y75" s="1126" t="b">
        <f t="shared" si="39"/>
        <v>0</v>
      </c>
      <c r="Z75" s="43">
        <v>0</v>
      </c>
      <c r="AA75" s="1220" t="e">
        <f t="shared" si="49"/>
        <v>#REF!</v>
      </c>
      <c r="AB75" s="1220" t="e">
        <f t="shared" si="50"/>
        <v>#REF!</v>
      </c>
      <c r="AC75" s="1220" t="e">
        <f t="shared" si="40"/>
        <v>#REF!</v>
      </c>
      <c r="AD75" s="1126" t="e">
        <f t="shared" si="51"/>
        <v>#REF!</v>
      </c>
      <c r="AE75" s="1218" t="e">
        <f t="shared" si="41"/>
        <v>#REF!</v>
      </c>
      <c r="AF75" s="1221" t="e">
        <f t="shared" si="42"/>
        <v>#REF!</v>
      </c>
      <c r="AG75" s="1177" t="e">
        <f t="shared" si="43"/>
        <v>#REF!</v>
      </c>
      <c r="AH75" s="1222" t="e">
        <f t="shared" si="52"/>
        <v>#REF!</v>
      </c>
    </row>
    <row r="76" spans="1:34" ht="16">
      <c r="A76" s="1217" t="b">
        <f t="shared" si="31"/>
        <v>1</v>
      </c>
      <c r="B76" s="1218" t="b">
        <f t="shared" si="44"/>
        <v>1</v>
      </c>
      <c r="C76" s="1219" t="str">
        <f t="shared" si="45"/>
        <v>Dólares</v>
      </c>
      <c r="D76" s="44"/>
      <c r="E76" s="836"/>
      <c r="F76" s="50"/>
      <c r="G76" s="50" t="str">
        <f t="shared" si="32"/>
        <v xml:space="preserve"> </v>
      </c>
      <c r="H76" s="45">
        <v>0</v>
      </c>
      <c r="I76" s="49" t="str">
        <f>IFERROR(VLOOKUP(G76,Proveedores!B:C,2,0)," ")</f>
        <v xml:space="preserve"> </v>
      </c>
      <c r="J76" s="838">
        <v>0</v>
      </c>
      <c r="K76" s="1124" t="e">
        <f>#REF!</f>
        <v>#REF!</v>
      </c>
      <c r="L76" s="1267" t="e">
        <f t="shared" si="33"/>
        <v>#REF!</v>
      </c>
      <c r="M76" s="1268">
        <f t="shared" si="34"/>
        <v>0</v>
      </c>
      <c r="N76" s="1269">
        <f t="shared" si="53"/>
        <v>0</v>
      </c>
      <c r="O76" s="836" t="str">
        <f>IFERROR(VLOOKUP(G76,Proveedores!B:D,3,0)," ")</f>
        <v xml:space="preserve"> </v>
      </c>
      <c r="P76" s="836"/>
      <c r="Q76" s="1127" t="e">
        <f t="shared" si="35"/>
        <v>#N/A</v>
      </c>
      <c r="R76" s="1127" t="b">
        <f t="shared" si="46"/>
        <v>0</v>
      </c>
      <c r="S76" s="1127" t="e">
        <f t="shared" si="36"/>
        <v>#N/A</v>
      </c>
      <c r="T76" s="1127" t="b">
        <f t="shared" si="47"/>
        <v>0</v>
      </c>
      <c r="U76" s="1127" t="e">
        <f t="shared" si="37"/>
        <v>#N/A</v>
      </c>
      <c r="V76" s="1127" t="e">
        <f t="shared" si="48"/>
        <v>#REF!</v>
      </c>
      <c r="W76" s="1127" t="e">
        <f>IF(F76="Offiho",J76,IF(_xlfn.XLOOKUP(F76,Proveedores!A$2:A$50,Proveedores!E$2:E$50,"")="Nacional",(J76/0.5)+(V76*H76),((J76/0.3/0.5)+(V76*H76))))</f>
        <v>#REF!</v>
      </c>
      <c r="X76" s="1127" t="e">
        <f t="shared" si="38"/>
        <v>#REF!</v>
      </c>
      <c r="Y76" s="1126" t="b">
        <f t="shared" si="39"/>
        <v>0</v>
      </c>
      <c r="Z76" s="43">
        <v>0</v>
      </c>
      <c r="AA76" s="1220" t="e">
        <f t="shared" si="49"/>
        <v>#REF!</v>
      </c>
      <c r="AB76" s="1220" t="e">
        <f t="shared" si="50"/>
        <v>#REF!</v>
      </c>
      <c r="AC76" s="1220" t="e">
        <f t="shared" si="40"/>
        <v>#REF!</v>
      </c>
      <c r="AD76" s="1126" t="e">
        <f t="shared" si="51"/>
        <v>#REF!</v>
      </c>
      <c r="AE76" s="1218" t="e">
        <f t="shared" si="41"/>
        <v>#REF!</v>
      </c>
      <c r="AF76" s="1221" t="e">
        <f t="shared" si="42"/>
        <v>#REF!</v>
      </c>
      <c r="AG76" s="1177" t="e">
        <f t="shared" si="43"/>
        <v>#REF!</v>
      </c>
      <c r="AH76" s="1222" t="e">
        <f t="shared" si="52"/>
        <v>#REF!</v>
      </c>
    </row>
    <row r="77" spans="1:34" ht="16">
      <c r="A77" s="1217" t="b">
        <f t="shared" si="31"/>
        <v>1</v>
      </c>
      <c r="B77" s="1218" t="b">
        <f t="shared" si="44"/>
        <v>1</v>
      </c>
      <c r="C77" s="1219" t="str">
        <f t="shared" si="45"/>
        <v>Dólares</v>
      </c>
      <c r="D77" s="44"/>
      <c r="E77" s="836"/>
      <c r="F77" s="50"/>
      <c r="G77" s="50" t="str">
        <f t="shared" si="32"/>
        <v xml:space="preserve"> </v>
      </c>
      <c r="H77" s="45">
        <v>0</v>
      </c>
      <c r="I77" s="49" t="str">
        <f>IFERROR(VLOOKUP(G77,Proveedores!B:C,2,0)," ")</f>
        <v xml:space="preserve"> </v>
      </c>
      <c r="J77" s="838">
        <v>0</v>
      </c>
      <c r="K77" s="1124" t="e">
        <f>#REF!</f>
        <v>#REF!</v>
      </c>
      <c r="L77" s="1267" t="e">
        <f t="shared" si="33"/>
        <v>#REF!</v>
      </c>
      <c r="M77" s="1268">
        <f t="shared" si="34"/>
        <v>0</v>
      </c>
      <c r="N77" s="1269">
        <f t="shared" si="53"/>
        <v>0</v>
      </c>
      <c r="O77" s="836" t="str">
        <f>IFERROR(VLOOKUP(G77,Proveedores!B:D,3,0)," ")</f>
        <v xml:space="preserve"> </v>
      </c>
      <c r="P77" s="836"/>
      <c r="Q77" s="1127" t="e">
        <f t="shared" si="35"/>
        <v>#N/A</v>
      </c>
      <c r="R77" s="1127" t="b">
        <f t="shared" si="46"/>
        <v>0</v>
      </c>
      <c r="S77" s="1127" t="e">
        <f t="shared" si="36"/>
        <v>#N/A</v>
      </c>
      <c r="T77" s="1127" t="b">
        <f t="shared" si="47"/>
        <v>0</v>
      </c>
      <c r="U77" s="1127" t="e">
        <f t="shared" si="37"/>
        <v>#N/A</v>
      </c>
      <c r="V77" s="1127" t="e">
        <f t="shared" si="48"/>
        <v>#REF!</v>
      </c>
      <c r="W77" s="1127" t="e">
        <f>IF(F77="Offiho",J77,IF(_xlfn.XLOOKUP(F77,Proveedores!A$2:A$50,Proveedores!E$2:E$50,"")="Nacional",(J77/0.5)+(V77*H77),((J77/0.3/0.5)+(V77*H77))))</f>
        <v>#REF!</v>
      </c>
      <c r="X77" s="1127" t="e">
        <f t="shared" si="38"/>
        <v>#REF!</v>
      </c>
      <c r="Y77" s="1126" t="b">
        <f t="shared" si="39"/>
        <v>0</v>
      </c>
      <c r="Z77" s="43">
        <v>0</v>
      </c>
      <c r="AA77" s="1220" t="e">
        <f t="shared" si="49"/>
        <v>#REF!</v>
      </c>
      <c r="AB77" s="1220" t="e">
        <f t="shared" si="50"/>
        <v>#REF!</v>
      </c>
      <c r="AC77" s="1220" t="e">
        <f t="shared" si="40"/>
        <v>#REF!</v>
      </c>
      <c r="AD77" s="1126" t="e">
        <f t="shared" si="51"/>
        <v>#REF!</v>
      </c>
      <c r="AE77" s="1218" t="e">
        <f t="shared" si="41"/>
        <v>#REF!</v>
      </c>
      <c r="AF77" s="1221" t="e">
        <f t="shared" si="42"/>
        <v>#REF!</v>
      </c>
      <c r="AG77" s="1177" t="e">
        <f t="shared" si="43"/>
        <v>#REF!</v>
      </c>
      <c r="AH77" s="1222" t="e">
        <f t="shared" si="52"/>
        <v>#REF!</v>
      </c>
    </row>
    <row r="78" spans="1:34" ht="16">
      <c r="A78" s="1217" t="b">
        <f t="shared" si="31"/>
        <v>1</v>
      </c>
      <c r="B78" s="1218" t="b">
        <f t="shared" si="44"/>
        <v>1</v>
      </c>
      <c r="C78" s="1219" t="str">
        <f t="shared" si="45"/>
        <v>Dólares</v>
      </c>
      <c r="D78" s="44"/>
      <c r="E78" s="836"/>
      <c r="F78" s="50"/>
      <c r="G78" s="50" t="str">
        <f t="shared" si="32"/>
        <v xml:space="preserve"> </v>
      </c>
      <c r="H78" s="45">
        <v>0</v>
      </c>
      <c r="I78" s="49" t="str">
        <f>IFERROR(VLOOKUP(G78,Proveedores!B:C,2,0)," ")</f>
        <v xml:space="preserve"> </v>
      </c>
      <c r="J78" s="838">
        <v>0</v>
      </c>
      <c r="K78" s="1124" t="e">
        <f>#REF!</f>
        <v>#REF!</v>
      </c>
      <c r="L78" s="1267" t="e">
        <f t="shared" si="33"/>
        <v>#REF!</v>
      </c>
      <c r="M78" s="1268">
        <f t="shared" si="34"/>
        <v>0</v>
      </c>
      <c r="N78" s="1269">
        <f t="shared" si="53"/>
        <v>0</v>
      </c>
      <c r="O78" s="836" t="str">
        <f>IFERROR(VLOOKUP(G78,Proveedores!B:D,3,0)," ")</f>
        <v xml:space="preserve"> </v>
      </c>
      <c r="P78" s="836"/>
      <c r="Q78" s="1127" t="e">
        <f t="shared" si="35"/>
        <v>#N/A</v>
      </c>
      <c r="R78" s="1127" t="b">
        <f t="shared" si="46"/>
        <v>0</v>
      </c>
      <c r="S78" s="1127" t="e">
        <f t="shared" si="36"/>
        <v>#N/A</v>
      </c>
      <c r="T78" s="1127" t="b">
        <f t="shared" si="47"/>
        <v>0</v>
      </c>
      <c r="U78" s="1127" t="e">
        <f t="shared" si="37"/>
        <v>#N/A</v>
      </c>
      <c r="V78" s="1127" t="e">
        <f t="shared" si="48"/>
        <v>#REF!</v>
      </c>
      <c r="W78" s="1127" t="e">
        <f>IF(F78="Offiho",J78,IF(_xlfn.XLOOKUP(F78,Proveedores!A$2:A$50,Proveedores!E$2:E$50,"")="Nacional",(J78/0.5)+(V78*H78),((J78/0.3/0.5)+(V78*H78))))</f>
        <v>#REF!</v>
      </c>
      <c r="X78" s="1127" t="e">
        <f t="shared" si="38"/>
        <v>#REF!</v>
      </c>
      <c r="Y78" s="1126" t="b">
        <f t="shared" si="39"/>
        <v>0</v>
      </c>
      <c r="Z78" s="43">
        <v>0</v>
      </c>
      <c r="AA78" s="1220" t="e">
        <f t="shared" si="49"/>
        <v>#REF!</v>
      </c>
      <c r="AB78" s="1220" t="e">
        <f t="shared" si="50"/>
        <v>#REF!</v>
      </c>
      <c r="AC78" s="1220" t="e">
        <f t="shared" si="40"/>
        <v>#REF!</v>
      </c>
      <c r="AD78" s="1126" t="e">
        <f t="shared" si="51"/>
        <v>#REF!</v>
      </c>
      <c r="AE78" s="1218" t="e">
        <f t="shared" si="41"/>
        <v>#REF!</v>
      </c>
      <c r="AF78" s="1221" t="e">
        <f t="shared" si="42"/>
        <v>#REF!</v>
      </c>
      <c r="AG78" s="1177" t="e">
        <f t="shared" si="43"/>
        <v>#REF!</v>
      </c>
      <c r="AH78" s="1222" t="e">
        <f t="shared" si="52"/>
        <v>#REF!</v>
      </c>
    </row>
    <row r="79" spans="1:34" ht="16">
      <c r="A79" s="1217" t="b">
        <f t="shared" si="31"/>
        <v>1</v>
      </c>
      <c r="B79" s="1218" t="b">
        <f t="shared" si="44"/>
        <v>1</v>
      </c>
      <c r="C79" s="1219" t="str">
        <f t="shared" si="45"/>
        <v>Dólares</v>
      </c>
      <c r="D79" s="44"/>
      <c r="E79" s="836"/>
      <c r="F79" s="50"/>
      <c r="G79" s="50" t="str">
        <f t="shared" si="32"/>
        <v xml:space="preserve"> </v>
      </c>
      <c r="H79" s="45">
        <v>0</v>
      </c>
      <c r="I79" s="49" t="str">
        <f>IFERROR(VLOOKUP(G79,Proveedores!B:C,2,0)," ")</f>
        <v xml:space="preserve"> </v>
      </c>
      <c r="J79" s="838">
        <v>0</v>
      </c>
      <c r="K79" s="1124" t="e">
        <f>#REF!</f>
        <v>#REF!</v>
      </c>
      <c r="L79" s="1267" t="e">
        <f t="shared" si="33"/>
        <v>#REF!</v>
      </c>
      <c r="M79" s="1268">
        <f t="shared" si="34"/>
        <v>0</v>
      </c>
      <c r="N79" s="1269">
        <f t="shared" si="53"/>
        <v>0</v>
      </c>
      <c r="O79" s="836" t="str">
        <f>IFERROR(VLOOKUP(G79,Proveedores!B:D,3,0)," ")</f>
        <v xml:space="preserve"> </v>
      </c>
      <c r="P79" s="836"/>
      <c r="Q79" s="1127" t="e">
        <f t="shared" si="35"/>
        <v>#N/A</v>
      </c>
      <c r="R79" s="1127" t="b">
        <f t="shared" si="46"/>
        <v>0</v>
      </c>
      <c r="S79" s="1127" t="e">
        <f t="shared" si="36"/>
        <v>#N/A</v>
      </c>
      <c r="T79" s="1127" t="b">
        <f t="shared" si="47"/>
        <v>0</v>
      </c>
      <c r="U79" s="1127" t="e">
        <f t="shared" si="37"/>
        <v>#N/A</v>
      </c>
      <c r="V79" s="1127" t="e">
        <f t="shared" si="48"/>
        <v>#REF!</v>
      </c>
      <c r="W79" s="1127" t="e">
        <f>IF(F79="Offiho",J79,IF(_xlfn.XLOOKUP(F79,Proveedores!A$2:A$50,Proveedores!E$2:E$50,"")="Nacional",(J79/0.5)+(V79*H79),((J79/0.3/0.5)+(V79*H79))))</f>
        <v>#REF!</v>
      </c>
      <c r="X79" s="1127" t="e">
        <f t="shared" si="38"/>
        <v>#REF!</v>
      </c>
      <c r="Y79" s="1126" t="b">
        <f t="shared" si="39"/>
        <v>0</v>
      </c>
      <c r="Z79" s="43">
        <v>0</v>
      </c>
      <c r="AA79" s="1220" t="e">
        <f t="shared" si="49"/>
        <v>#REF!</v>
      </c>
      <c r="AB79" s="1220" t="e">
        <f t="shared" si="50"/>
        <v>#REF!</v>
      </c>
      <c r="AC79" s="1220" t="e">
        <f t="shared" si="40"/>
        <v>#REF!</v>
      </c>
      <c r="AD79" s="1126" t="e">
        <f t="shared" si="51"/>
        <v>#REF!</v>
      </c>
      <c r="AE79" s="1218" t="e">
        <f t="shared" si="41"/>
        <v>#REF!</v>
      </c>
      <c r="AF79" s="1221" t="e">
        <f t="shared" si="42"/>
        <v>#REF!</v>
      </c>
      <c r="AG79" s="1177" t="e">
        <f t="shared" si="43"/>
        <v>#REF!</v>
      </c>
      <c r="AH79" s="1222" t="e">
        <f t="shared" si="52"/>
        <v>#REF!</v>
      </c>
    </row>
    <row r="80" spans="1:34" ht="16">
      <c r="A80" s="1217" t="b">
        <f t="shared" si="31"/>
        <v>1</v>
      </c>
      <c r="B80" s="1218" t="b">
        <f t="shared" si="44"/>
        <v>1</v>
      </c>
      <c r="C80" s="1219" t="str">
        <f t="shared" si="45"/>
        <v>Dólares</v>
      </c>
      <c r="D80" s="44"/>
      <c r="E80" s="836"/>
      <c r="F80" s="50"/>
      <c r="G80" s="50" t="str">
        <f t="shared" si="32"/>
        <v xml:space="preserve"> </v>
      </c>
      <c r="H80" s="45">
        <v>0</v>
      </c>
      <c r="I80" s="49" t="str">
        <f>IFERROR(VLOOKUP(G80,Proveedores!B:C,2,0)," ")</f>
        <v xml:space="preserve"> </v>
      </c>
      <c r="J80" s="838">
        <v>0</v>
      </c>
      <c r="K80" s="1124" t="e">
        <f>#REF!</f>
        <v>#REF!</v>
      </c>
      <c r="L80" s="1267" t="e">
        <f t="shared" si="33"/>
        <v>#REF!</v>
      </c>
      <c r="M80" s="1268">
        <f t="shared" si="34"/>
        <v>0</v>
      </c>
      <c r="N80" s="1269">
        <f t="shared" si="53"/>
        <v>0</v>
      </c>
      <c r="O80" s="836" t="str">
        <f>IFERROR(VLOOKUP(G80,Proveedores!B:D,3,0)," ")</f>
        <v xml:space="preserve"> </v>
      </c>
      <c r="P80" s="836"/>
      <c r="Q80" s="1127" t="e">
        <f t="shared" si="35"/>
        <v>#N/A</v>
      </c>
      <c r="R80" s="1127" t="b">
        <f t="shared" si="46"/>
        <v>0</v>
      </c>
      <c r="S80" s="1127" t="e">
        <f t="shared" si="36"/>
        <v>#N/A</v>
      </c>
      <c r="T80" s="1127" t="b">
        <f t="shared" si="47"/>
        <v>0</v>
      </c>
      <c r="U80" s="1127" t="e">
        <f t="shared" si="37"/>
        <v>#N/A</v>
      </c>
      <c r="V80" s="1127" t="e">
        <f t="shared" si="48"/>
        <v>#REF!</v>
      </c>
      <c r="W80" s="1127" t="e">
        <f>IF(F80="Offiho",J80,IF(_xlfn.XLOOKUP(F80,Proveedores!A$2:A$50,Proveedores!E$2:E$50,"")="Nacional",(J80/0.5)+(V80*H80),((J80/0.3/0.5)+(V80*H80))))</f>
        <v>#REF!</v>
      </c>
      <c r="X80" s="1127" t="e">
        <f t="shared" si="38"/>
        <v>#REF!</v>
      </c>
      <c r="Y80" s="1126" t="b">
        <f t="shared" si="39"/>
        <v>0</v>
      </c>
      <c r="Z80" s="43">
        <v>0</v>
      </c>
      <c r="AA80" s="1220" t="e">
        <f t="shared" si="49"/>
        <v>#REF!</v>
      </c>
      <c r="AB80" s="1220" t="e">
        <f t="shared" si="50"/>
        <v>#REF!</v>
      </c>
      <c r="AC80" s="1220" t="e">
        <f t="shared" si="40"/>
        <v>#REF!</v>
      </c>
      <c r="AD80" s="1126" t="e">
        <f t="shared" si="51"/>
        <v>#REF!</v>
      </c>
      <c r="AE80" s="1218" t="e">
        <f t="shared" si="41"/>
        <v>#REF!</v>
      </c>
      <c r="AF80" s="1221" t="e">
        <f t="shared" si="42"/>
        <v>#REF!</v>
      </c>
      <c r="AG80" s="1177" t="e">
        <f t="shared" si="43"/>
        <v>#REF!</v>
      </c>
      <c r="AH80" s="1222" t="e">
        <f t="shared" si="52"/>
        <v>#REF!</v>
      </c>
    </row>
    <row r="81" spans="1:34" ht="16">
      <c r="A81" s="1217" t="b">
        <f t="shared" si="31"/>
        <v>1</v>
      </c>
      <c r="B81" s="1218" t="b">
        <f t="shared" si="44"/>
        <v>1</v>
      </c>
      <c r="C81" s="1219" t="str">
        <f t="shared" si="45"/>
        <v>Dólares</v>
      </c>
      <c r="D81" s="44"/>
      <c r="E81" s="836"/>
      <c r="F81" s="50"/>
      <c r="G81" s="50" t="str">
        <f t="shared" si="32"/>
        <v xml:space="preserve"> </v>
      </c>
      <c r="H81" s="45">
        <v>0</v>
      </c>
      <c r="I81" s="49" t="str">
        <f>IFERROR(VLOOKUP(G81,Proveedores!B:C,2,0)," ")</f>
        <v xml:space="preserve"> </v>
      </c>
      <c r="J81" s="838">
        <v>0</v>
      </c>
      <c r="K81" s="1124">
        <v>0</v>
      </c>
      <c r="L81" s="1267">
        <f t="shared" si="33"/>
        <v>0</v>
      </c>
      <c r="M81" s="1268">
        <f t="shared" si="34"/>
        <v>0</v>
      </c>
      <c r="N81" s="1269">
        <f t="shared" si="53"/>
        <v>0</v>
      </c>
      <c r="O81" s="836" t="str">
        <f>IFERROR(VLOOKUP(G81,Proveedores!B:D,3,0)," ")</f>
        <v xml:space="preserve"> </v>
      </c>
      <c r="P81" s="836"/>
      <c r="Q81" s="1127" t="e">
        <f t="shared" si="35"/>
        <v>#N/A</v>
      </c>
      <c r="R81" s="1127" t="b">
        <f t="shared" si="46"/>
        <v>0</v>
      </c>
      <c r="S81" s="1127" t="e">
        <f t="shared" si="36"/>
        <v>#N/A</v>
      </c>
      <c r="T81" s="1127" t="b">
        <f t="shared" si="47"/>
        <v>0</v>
      </c>
      <c r="U81" s="1127" t="e">
        <f t="shared" si="37"/>
        <v>#N/A</v>
      </c>
      <c r="V81" s="1127" t="e">
        <f t="shared" si="48"/>
        <v>#N/A</v>
      </c>
      <c r="W81" s="1127" t="e">
        <f>IF(F81="Offiho",J81,IF(_xlfn.XLOOKUP(F81,Proveedores!A$2:A$50,Proveedores!E$2:E$50,"")="Nacional",(J81/0.5)+(V81*H81),((J81/0.3/0.5)+(V81*H81))))</f>
        <v>#N/A</v>
      </c>
      <c r="X81" s="1127" t="e">
        <f t="shared" si="38"/>
        <v>#N/A</v>
      </c>
      <c r="Y81" s="1126" t="b">
        <f t="shared" si="39"/>
        <v>0</v>
      </c>
      <c r="Z81" s="43">
        <v>0</v>
      </c>
      <c r="AA81" s="1220" t="e">
        <f t="shared" si="49"/>
        <v>#N/A</v>
      </c>
      <c r="AB81" s="1220" t="e">
        <f t="shared" si="50"/>
        <v>#N/A</v>
      </c>
      <c r="AC81" s="1220" t="e">
        <f t="shared" si="40"/>
        <v>#N/A</v>
      </c>
      <c r="AD81" s="1126" t="str">
        <f t="shared" si="51"/>
        <v>NA</v>
      </c>
      <c r="AE81" s="1218" t="e">
        <f t="shared" si="41"/>
        <v>#N/A</v>
      </c>
      <c r="AF81" s="1221" t="e">
        <f t="shared" si="42"/>
        <v>#N/A</v>
      </c>
      <c r="AG81" s="1177" t="e">
        <f t="shared" si="43"/>
        <v>#N/A</v>
      </c>
      <c r="AH81" s="1222" t="e">
        <f t="shared" si="52"/>
        <v>#N/A</v>
      </c>
    </row>
    <row r="82" spans="1:34" ht="24" customHeight="1">
      <c r="A82" s="1305" t="s">
        <v>118</v>
      </c>
      <c r="B82" s="1305"/>
      <c r="C82" s="1305"/>
      <c r="D82" s="1305"/>
      <c r="E82" s="1305"/>
      <c r="F82" s="1305"/>
      <c r="G82" s="1229"/>
      <c r="H82" s="1230" cm="1">
        <f t="array" ref="H82">SUM(IFERROR(H49:H81,0))</f>
        <v>0</v>
      </c>
      <c r="I82" s="1229"/>
      <c r="J82" s="1231"/>
      <c r="K82" s="1232"/>
      <c r="L82" s="1230" cm="1">
        <f t="array" ref="L82">SUM(IFERROR(L49:L81,0))</f>
        <v>0</v>
      </c>
      <c r="M82" s="1232"/>
      <c r="N82" s="1233" cm="1">
        <f t="array" ref="N82">SUM(IFERROR(N49:N81,0))</f>
        <v>0</v>
      </c>
      <c r="O82" s="1234" t="s">
        <v>116</v>
      </c>
      <c r="P82" s="1234"/>
      <c r="Q82" s="1234"/>
      <c r="R82" s="1234"/>
      <c r="S82" s="1234"/>
      <c r="T82" s="1234"/>
      <c r="U82" s="1234"/>
      <c r="V82" s="1234"/>
      <c r="W82" s="1232"/>
      <c r="X82" s="1233" cm="1">
        <f t="array" ref="X82">SUM(IFERROR(X49:X81,0))</f>
        <v>0</v>
      </c>
      <c r="Y82" s="1234" t="s">
        <v>116</v>
      </c>
      <c r="Z82" s="1234" t="s">
        <v>116</v>
      </c>
      <c r="AA82" s="1234"/>
      <c r="AB82" s="1234"/>
      <c r="AC82" s="1233" cm="1">
        <f t="array" ref="AC82">SUM(IFERROR(AC49:AC81,0))</f>
        <v>0</v>
      </c>
      <c r="AD82" s="1233"/>
      <c r="AE82" s="1233"/>
      <c r="AF82" s="1233" cm="1">
        <f t="array" ref="AF82">SUM(IFERROR(AF49:AF81,0))</f>
        <v>0</v>
      </c>
      <c r="AG82" s="1178">
        <f>IFERROR(1-(N82/AC82),0)</f>
        <v>0</v>
      </c>
      <c r="AH82"/>
    </row>
    <row r="83" spans="1:34" ht="26" customHeight="1">
      <c r="A83" s="1302" t="s">
        <v>119</v>
      </c>
      <c r="B83" s="1302"/>
      <c r="C83" s="1302"/>
      <c r="D83" s="1302"/>
      <c r="E83" s="1302"/>
      <c r="F83" s="1302"/>
      <c r="G83" s="1302"/>
      <c r="H83" s="1302"/>
      <c r="I83" s="1302"/>
      <c r="J83" s="1303"/>
      <c r="K83" s="1215"/>
      <c r="L83" s="1215"/>
      <c r="M83" s="1215"/>
      <c r="N83" s="1215"/>
      <c r="O83" s="1214"/>
      <c r="P83" s="1214"/>
      <c r="Q83" s="1214"/>
      <c r="R83" s="1214"/>
      <c r="S83" s="1214"/>
      <c r="T83" s="1214"/>
      <c r="U83" s="1214"/>
      <c r="V83" s="1214"/>
      <c r="W83" s="1214"/>
      <c r="X83" s="1214"/>
      <c r="Y83" s="1214"/>
      <c r="Z83" s="1214"/>
      <c r="AA83" s="1214"/>
      <c r="AB83" s="1214"/>
      <c r="AC83" s="1214"/>
      <c r="AD83" s="1214"/>
      <c r="AE83" s="1214"/>
      <c r="AF83" s="1214"/>
      <c r="AG83" s="1216"/>
      <c r="AH83"/>
    </row>
    <row r="84" spans="1:34" ht="16">
      <c r="A84" s="1217" t="b">
        <f t="shared" ref="A84:A116" si="54">$A$13</f>
        <v>1</v>
      </c>
      <c r="B84" s="1218" t="b">
        <f>A84</f>
        <v>1</v>
      </c>
      <c r="C84" s="1219" t="str">
        <f>$C$13</f>
        <v>Dólares</v>
      </c>
      <c r="D84" s="44"/>
      <c r="E84" s="836"/>
      <c r="F84" s="50"/>
      <c r="G84" s="50" t="str">
        <f t="shared" ref="G84:G116" si="55">IFERROR(VLOOKUP(F84,Tabla_Proveedores_1,2,0)," ")</f>
        <v xml:space="preserve"> </v>
      </c>
      <c r="H84" s="45">
        <v>0</v>
      </c>
      <c r="I84" s="49" t="str">
        <f>IFERROR(VLOOKUP(G84,Proveedores!B:C,2,0)," ")</f>
        <v xml:space="preserve"> </v>
      </c>
      <c r="J84" s="838">
        <v>0</v>
      </c>
      <c r="K84" s="1124"/>
      <c r="L84" s="1267">
        <f t="shared" ref="L84:L116" si="56">K84*H84</f>
        <v>0</v>
      </c>
      <c r="M84" s="1268">
        <f t="shared" ref="M84:M116" si="57">IF(F84="Offiho", J84*0.55, IF(AND(F84&lt;&gt;"Sunon Inc",F84&lt;&gt;"Alma - Exterior",F84&lt;&gt;"Yabo - Hotelería",F84&lt;&gt;"OSJ - Medical",F84&lt;&gt;"Seezo - Home",F84&lt;&gt;"A&amp;D -Home",F84&lt;&gt;"Encore Alfombras Hoteleria Asia",F84&lt;&gt;"Zhong Xian - Leds",F84&lt;&gt;"Tarkett Europa",F84&lt;&gt;"2tec2",F84&lt;&gt;"Balsan Europa",F84&lt;&gt;"Armstrong Pisos USA",F84&lt;&gt;"Tarkett USA",F84&lt;&gt;"Tarkett Brasil"),J84,IFERROR(IF(K643&lt;=$AO$578,J84*2.14,IF(K643&lt;=$AN$579,J84*1.8,IF(K643&gt;$AN$580,J84*1.5))),J84))*1.1)</f>
        <v>0</v>
      </c>
      <c r="N84" s="1269">
        <f>M84*H84</f>
        <v>0</v>
      </c>
      <c r="O84" s="836" t="str">
        <f>IFERROR(VLOOKUP(G84,Proveedores!B:D,3,0)," ")</f>
        <v xml:space="preserve"> </v>
      </c>
      <c r="P84" s="836"/>
      <c r="Q84" s="1127" t="e">
        <f t="shared" ref="Q84:Q116" si="58">VLOOKUP(E84,Tabla_Fletes,3,FALSE)</f>
        <v>#N/A</v>
      </c>
      <c r="R84" s="1127" t="b">
        <f>IF(P84="Centro",Q84,IF(P84="Norte",Q84*1.6,IF(P84="Occidente",Q84*1.2,IF(P84="Sur",Q84*2))))</f>
        <v>0</v>
      </c>
      <c r="S84" s="1127" t="e">
        <f t="shared" ref="S84:S116" si="59">VLOOKUP(E84,Tabla_Instalacion,2,FALSE)</f>
        <v>#N/A</v>
      </c>
      <c r="T84" s="1127" t="b">
        <f>IF(P84="Centro",S84,IF(P84="Norte",S84*1.1,IF(P84="Occidente",S84*1.1,IF(P84="Sur",S84*1.1))))</f>
        <v>0</v>
      </c>
      <c r="U84" s="1127" t="e">
        <f t="shared" ref="U84:U116" si="60">IF(F84="Offiho",0,Q84+S84)</f>
        <v>#N/A</v>
      </c>
      <c r="V84" s="1127" t="e">
        <f>IF(K84=0,U84/$H$573,U84*(K84/L84))*H84</f>
        <v>#N/A</v>
      </c>
      <c r="W84" s="1127" t="e">
        <f>IF(F84="Offiho",J84,IF(_xlfn.XLOOKUP(F84,Proveedores!A$2:A$50,Proveedores!E$2:E$50,"")="Nacional",(J84/0.5)+(V84*H84),((J84/0.3/0.5)+(V84*H84))))</f>
        <v>#N/A</v>
      </c>
      <c r="X84" s="1127" t="e">
        <f t="shared" ref="X84:X116" si="61">W84*H84</f>
        <v>#N/A</v>
      </c>
      <c r="Y84" s="1126" t="b">
        <f t="shared" ref="Y84:Y116" si="62">IF(F84="Sunon Inc",$AJ$577,IF(F84="Alma - Exterior",$AJ$578,IF(F84="Yabo - Hotelería",$AJ$579,IF(F84="OSJ - Medical",$AJ$580,IF(F84="Seezo - Home",$AJ$581,IF(F84="A&amp;D - Home",$AJ$582,IF(F84="Encore Alfombras Hoteleria Asia",$AJ$583,IF(F84="Zhong Xian - Leds",$AJ$584,IF(F84="Tarkett Europa",$AJ$585,IF(F84="2tec2",$AJ$586,IF(F84="Balsan Europa",$AJ$587,IF(F84="Armstrong Pisos USA",$AJ$588,IF(F84="Tarkett USA",$AJ$589,IF(F84="Tarkett Brasil",$AJ$590,IF(F84="Tarkett MX",$AJ$591,IF(F84="Jome",$AJ$592,IF(F84="Offiho",$AJ$593,IF(F84="Lumbro",$AJ$594,IF(F84="Sunon Mty",$AJ$595,IF(F84="Conceptos Sofas",$AJ$596,IF(F84="Lauco Sofas",$AJ$597,IF(F84="CR Global - Mesas Ajustables",$AJ$598,IF(F84="Vandesk",$AJ$599,IF(F84="Mamparas Tela",$AJ$600,IF(F84="Mampara Cristales",$AJ$601,IF(F84="Herrajes",$AJ$602,IF(F84="MetalWork",$AJ$603,IF(F84="Requiez",$AJ$604,IF(F84="Labenze",$AJ$605,IF(F84="Infinity",$AJ$606,IF(F84="Proveedor Externo",$AJ$607)))))))))))))))))))))))))))))))</f>
        <v>0</v>
      </c>
      <c r="Z84" s="43">
        <v>0</v>
      </c>
      <c r="AA84" s="1220" t="e">
        <f>W84*Z84</f>
        <v>#N/A</v>
      </c>
      <c r="AB84" s="1220" t="e">
        <f>IF(Z84&gt;Y84,"ERROR",(W84-AA84))</f>
        <v>#N/A</v>
      </c>
      <c r="AC84" s="1220" t="e">
        <f t="shared" ref="AC84:AC116" si="63">AB84*H84</f>
        <v>#N/A</v>
      </c>
      <c r="AD84" s="1126" t="e">
        <f>IF(A85=TRUE,MAX(0,1-(AE84/W84)),"NA")</f>
        <v>#N/A</v>
      </c>
      <c r="AE84" s="1218" t="e">
        <f t="shared" ref="AE84:AE116" si="64">IF(A83=FALSE,"NO APLICA",AB84*1.2)</f>
        <v>#N/A</v>
      </c>
      <c r="AF84" s="1221" t="e">
        <f t="shared" ref="AF84:AF116" si="65">AE84*H84</f>
        <v>#N/A</v>
      </c>
      <c r="AG84" s="1177" t="e">
        <f t="shared" ref="AG84:AG116" si="66">(AC84-N84)/AC84</f>
        <v>#N/A</v>
      </c>
      <c r="AH84" s="1222" t="e">
        <f>IF(AG84&lt;30%,"ERROR","OK")</f>
        <v>#N/A</v>
      </c>
    </row>
    <row r="85" spans="1:34" ht="16">
      <c r="A85" s="1217" t="b">
        <f t="shared" si="54"/>
        <v>1</v>
      </c>
      <c r="B85" s="1218" t="b">
        <f t="shared" ref="B85:B116" si="67">A85</f>
        <v>1</v>
      </c>
      <c r="C85" s="1219" t="str">
        <f t="shared" ref="C85:C116" si="68">$C$13</f>
        <v>Dólares</v>
      </c>
      <c r="D85" s="44"/>
      <c r="E85" s="836"/>
      <c r="F85" s="50"/>
      <c r="G85" s="50" t="str">
        <f t="shared" si="55"/>
        <v xml:space="preserve"> </v>
      </c>
      <c r="H85" s="45">
        <v>0</v>
      </c>
      <c r="I85" s="49" t="str">
        <f>IFERROR(VLOOKUP(G85,Proveedores!B:C,2,0)," ")</f>
        <v xml:space="preserve"> </v>
      </c>
      <c r="J85" s="838">
        <v>0</v>
      </c>
      <c r="K85" s="1124"/>
      <c r="L85" s="1267">
        <f t="shared" si="56"/>
        <v>0</v>
      </c>
      <c r="M85" s="1268">
        <f t="shared" si="57"/>
        <v>0</v>
      </c>
      <c r="N85" s="1269">
        <f>M85*H85</f>
        <v>0</v>
      </c>
      <c r="O85" s="836" t="str">
        <f>IFERROR(VLOOKUP(G85,Proveedores!B:D,3,0)," ")</f>
        <v xml:space="preserve"> </v>
      </c>
      <c r="P85" s="836"/>
      <c r="Q85" s="1127" t="e">
        <f t="shared" si="58"/>
        <v>#N/A</v>
      </c>
      <c r="R85" s="1127" t="b">
        <f t="shared" ref="R85:R116" si="69">IF(P85="Centro",Q85,IF(P85="Norte",Q85*1.6,IF(P85="Occidente",Q85*1.2,IF(P85="Sur",Q85*2))))</f>
        <v>0</v>
      </c>
      <c r="S85" s="1127" t="e">
        <f t="shared" si="59"/>
        <v>#N/A</v>
      </c>
      <c r="T85" s="1127" t="b">
        <f t="shared" ref="T85:T116" si="70">IF(P85="Centro",S85,IF(P85="Norte",S85*1.1,IF(P85="Occidente",S85*1.1,IF(P85="Sur",S85*1.1))))</f>
        <v>0</v>
      </c>
      <c r="U85" s="1127" t="e">
        <f t="shared" si="60"/>
        <v>#N/A</v>
      </c>
      <c r="V85" s="1127" t="e">
        <f t="shared" ref="V85:V116" si="71">IF(K85=0,U85/$H$573,U85*(K85/L85))*H85</f>
        <v>#N/A</v>
      </c>
      <c r="W85" s="1127" t="e">
        <f>IF(F85="Offiho",J85,IF(_xlfn.XLOOKUP(F85,Proveedores!A$2:A$50,Proveedores!E$2:E$50,"")="Nacional",(J85/0.5)+(V85*H85),((J85/0.3/0.5)+(V85*H85))))</f>
        <v>#N/A</v>
      </c>
      <c r="X85" s="1127" t="e">
        <f t="shared" si="61"/>
        <v>#N/A</v>
      </c>
      <c r="Y85" s="1126" t="b">
        <f t="shared" si="62"/>
        <v>0</v>
      </c>
      <c r="Z85" s="43">
        <v>0</v>
      </c>
      <c r="AA85" s="1220" t="e">
        <f t="shared" ref="AA85:AA116" si="72">W85*Z85</f>
        <v>#N/A</v>
      </c>
      <c r="AB85" s="1220" t="e">
        <f t="shared" ref="AB85:AB116" si="73">IF(Z85&gt;Y85,"ERROR",(W85-AA85))</f>
        <v>#N/A</v>
      </c>
      <c r="AC85" s="1220" t="e">
        <f t="shared" si="63"/>
        <v>#N/A</v>
      </c>
      <c r="AD85" s="1126" t="e">
        <f t="shared" ref="AD85:AD116" si="74">IF(A86=TRUE,MAX(0,1-(AE85/W85)),"NA")</f>
        <v>#N/A</v>
      </c>
      <c r="AE85" s="1218" t="e">
        <f t="shared" si="64"/>
        <v>#N/A</v>
      </c>
      <c r="AF85" s="1221" t="e">
        <f t="shared" si="65"/>
        <v>#N/A</v>
      </c>
      <c r="AG85" s="1177" t="e">
        <f t="shared" si="66"/>
        <v>#N/A</v>
      </c>
      <c r="AH85" s="1222" t="e">
        <f t="shared" ref="AH85:AH116" si="75">IF(AG85&lt;30%,"ERROR","OK")</f>
        <v>#N/A</v>
      </c>
    </row>
    <row r="86" spans="1:34" ht="16">
      <c r="A86" s="1217" t="b">
        <f t="shared" si="54"/>
        <v>1</v>
      </c>
      <c r="B86" s="1218" t="b">
        <f t="shared" si="67"/>
        <v>1</v>
      </c>
      <c r="C86" s="1219" t="str">
        <f t="shared" si="68"/>
        <v>Dólares</v>
      </c>
      <c r="D86" s="44"/>
      <c r="E86" s="836"/>
      <c r="F86" s="50"/>
      <c r="G86" s="50" t="str">
        <f t="shared" si="55"/>
        <v xml:space="preserve"> </v>
      </c>
      <c r="H86" s="45">
        <v>0</v>
      </c>
      <c r="I86" s="49" t="str">
        <f>IFERROR(VLOOKUP(G86,Proveedores!B:C,2,0)," ")</f>
        <v xml:space="preserve"> </v>
      </c>
      <c r="J86" s="838">
        <v>0</v>
      </c>
      <c r="K86" s="1124"/>
      <c r="L86" s="1267">
        <f t="shared" si="56"/>
        <v>0</v>
      </c>
      <c r="M86" s="1268">
        <f t="shared" si="57"/>
        <v>0</v>
      </c>
      <c r="N86" s="1269">
        <f>(M86*H86)</f>
        <v>0</v>
      </c>
      <c r="O86" s="836" t="str">
        <f>IFERROR(VLOOKUP(G86,Proveedores!B:D,3,0)," ")</f>
        <v xml:space="preserve"> </v>
      </c>
      <c r="P86" s="836"/>
      <c r="Q86" s="1127" t="e">
        <f t="shared" si="58"/>
        <v>#N/A</v>
      </c>
      <c r="R86" s="1127" t="b">
        <f t="shared" si="69"/>
        <v>0</v>
      </c>
      <c r="S86" s="1127" t="e">
        <f t="shared" si="59"/>
        <v>#N/A</v>
      </c>
      <c r="T86" s="1127" t="b">
        <f t="shared" si="70"/>
        <v>0</v>
      </c>
      <c r="U86" s="1127" t="e">
        <f t="shared" si="60"/>
        <v>#N/A</v>
      </c>
      <c r="V86" s="1127" t="e">
        <f t="shared" si="71"/>
        <v>#N/A</v>
      </c>
      <c r="W86" s="1127" t="e">
        <f>IF(F86="Offiho",J86,IF(_xlfn.XLOOKUP(F86,Proveedores!A$2:A$50,Proveedores!E$2:E$50,"")="Nacional",(J86/0.5)+(V86*H86),((J86/0.3/0.5)+(V86*H86))))</f>
        <v>#N/A</v>
      </c>
      <c r="X86" s="1127" t="e">
        <f t="shared" si="61"/>
        <v>#N/A</v>
      </c>
      <c r="Y86" s="1126" t="b">
        <f t="shared" si="62"/>
        <v>0</v>
      </c>
      <c r="Z86" s="43">
        <v>0</v>
      </c>
      <c r="AA86" s="1220" t="e">
        <f t="shared" si="72"/>
        <v>#N/A</v>
      </c>
      <c r="AB86" s="1220" t="e">
        <f t="shared" si="73"/>
        <v>#N/A</v>
      </c>
      <c r="AC86" s="1220" t="e">
        <f t="shared" si="63"/>
        <v>#N/A</v>
      </c>
      <c r="AD86" s="1126" t="e">
        <f t="shared" si="74"/>
        <v>#N/A</v>
      </c>
      <c r="AE86" s="1218" t="e">
        <f t="shared" si="64"/>
        <v>#N/A</v>
      </c>
      <c r="AF86" s="1221" t="e">
        <f t="shared" si="65"/>
        <v>#N/A</v>
      </c>
      <c r="AG86" s="1177" t="e">
        <f t="shared" si="66"/>
        <v>#N/A</v>
      </c>
      <c r="AH86" s="1222" t="e">
        <f t="shared" si="75"/>
        <v>#N/A</v>
      </c>
    </row>
    <row r="87" spans="1:34" ht="16">
      <c r="A87" s="1217" t="b">
        <f t="shared" si="54"/>
        <v>1</v>
      </c>
      <c r="B87" s="1218" t="b">
        <f t="shared" si="67"/>
        <v>1</v>
      </c>
      <c r="C87" s="1219" t="str">
        <f t="shared" si="68"/>
        <v>Dólares</v>
      </c>
      <c r="D87" s="44"/>
      <c r="E87" s="836"/>
      <c r="F87" s="50"/>
      <c r="G87" s="50" t="str">
        <f t="shared" si="55"/>
        <v xml:space="preserve"> </v>
      </c>
      <c r="H87" s="45">
        <v>0</v>
      </c>
      <c r="I87" s="49" t="str">
        <f>IFERROR(VLOOKUP(G87,Proveedores!B:C,2,0)," ")</f>
        <v xml:space="preserve"> </v>
      </c>
      <c r="J87" s="838">
        <v>0</v>
      </c>
      <c r="K87" s="1124"/>
      <c r="L87" s="1267">
        <f t="shared" si="56"/>
        <v>0</v>
      </c>
      <c r="M87" s="1268">
        <f t="shared" si="57"/>
        <v>0</v>
      </c>
      <c r="N87" s="1269">
        <f t="shared" ref="N87:N116" si="76">M87*H87</f>
        <v>0</v>
      </c>
      <c r="O87" s="836" t="str">
        <f>IFERROR(VLOOKUP(G87,Proveedores!B:D,3,0)," ")</f>
        <v xml:space="preserve"> </v>
      </c>
      <c r="P87" s="836"/>
      <c r="Q87" s="1127" t="e">
        <f t="shared" si="58"/>
        <v>#N/A</v>
      </c>
      <c r="R87" s="1127" t="b">
        <f t="shared" si="69"/>
        <v>0</v>
      </c>
      <c r="S87" s="1127" t="e">
        <f t="shared" si="59"/>
        <v>#N/A</v>
      </c>
      <c r="T87" s="1127" t="b">
        <f t="shared" si="70"/>
        <v>0</v>
      </c>
      <c r="U87" s="1127" t="e">
        <f t="shared" si="60"/>
        <v>#N/A</v>
      </c>
      <c r="V87" s="1127" t="e">
        <f t="shared" si="71"/>
        <v>#N/A</v>
      </c>
      <c r="W87" s="1127" t="e">
        <f>IF(F87="Offiho",J87,IF(_xlfn.XLOOKUP(F87,Proveedores!A$2:A$50,Proveedores!E$2:E$50,"")="Nacional",(J87/0.5)+(V87*H87),((J87/0.3/0.5)+(V87*H87))))</f>
        <v>#N/A</v>
      </c>
      <c r="X87" s="1127" t="e">
        <f t="shared" si="61"/>
        <v>#N/A</v>
      </c>
      <c r="Y87" s="1126" t="b">
        <f t="shared" si="62"/>
        <v>0</v>
      </c>
      <c r="Z87" s="43">
        <v>0</v>
      </c>
      <c r="AA87" s="1220" t="e">
        <f t="shared" si="72"/>
        <v>#N/A</v>
      </c>
      <c r="AB87" s="1220" t="e">
        <f t="shared" si="73"/>
        <v>#N/A</v>
      </c>
      <c r="AC87" s="1220" t="e">
        <f t="shared" si="63"/>
        <v>#N/A</v>
      </c>
      <c r="AD87" s="1126" t="e">
        <f t="shared" si="74"/>
        <v>#N/A</v>
      </c>
      <c r="AE87" s="1218" t="e">
        <f t="shared" si="64"/>
        <v>#N/A</v>
      </c>
      <c r="AF87" s="1221" t="e">
        <f t="shared" si="65"/>
        <v>#N/A</v>
      </c>
      <c r="AG87" s="1177" t="e">
        <f t="shared" si="66"/>
        <v>#N/A</v>
      </c>
      <c r="AH87" s="1222" t="e">
        <f t="shared" si="75"/>
        <v>#N/A</v>
      </c>
    </row>
    <row r="88" spans="1:34" ht="16">
      <c r="A88" s="1217" t="b">
        <f t="shared" si="54"/>
        <v>1</v>
      </c>
      <c r="B88" s="1218" t="b">
        <f t="shared" si="67"/>
        <v>1</v>
      </c>
      <c r="C88" s="1219" t="str">
        <f t="shared" si="68"/>
        <v>Dólares</v>
      </c>
      <c r="D88" s="44"/>
      <c r="E88" s="836"/>
      <c r="F88" s="50"/>
      <c r="G88" s="50" t="str">
        <f t="shared" si="55"/>
        <v xml:space="preserve"> </v>
      </c>
      <c r="H88" s="45">
        <v>0</v>
      </c>
      <c r="I88" s="49" t="str">
        <f>IFERROR(VLOOKUP(G88,Proveedores!B:C,2,0)," ")</f>
        <v xml:space="preserve"> </v>
      </c>
      <c r="J88" s="838">
        <v>0</v>
      </c>
      <c r="K88" s="1124"/>
      <c r="L88" s="1267">
        <f t="shared" si="56"/>
        <v>0</v>
      </c>
      <c r="M88" s="1268">
        <f t="shared" si="57"/>
        <v>0</v>
      </c>
      <c r="N88" s="1269">
        <f t="shared" si="76"/>
        <v>0</v>
      </c>
      <c r="O88" s="836" t="str">
        <f>IFERROR(VLOOKUP(G88,Proveedores!B:D,3,0)," ")</f>
        <v xml:space="preserve"> </v>
      </c>
      <c r="P88" s="836"/>
      <c r="Q88" s="1127" t="e">
        <f t="shared" si="58"/>
        <v>#N/A</v>
      </c>
      <c r="R88" s="1127" t="b">
        <f t="shared" si="69"/>
        <v>0</v>
      </c>
      <c r="S88" s="1127" t="e">
        <f t="shared" si="59"/>
        <v>#N/A</v>
      </c>
      <c r="T88" s="1127" t="b">
        <f t="shared" si="70"/>
        <v>0</v>
      </c>
      <c r="U88" s="1127" t="e">
        <f t="shared" si="60"/>
        <v>#N/A</v>
      </c>
      <c r="V88" s="1127" t="e">
        <f t="shared" si="71"/>
        <v>#N/A</v>
      </c>
      <c r="W88" s="1127" t="e">
        <f>IF(F88="Offiho",J88,IF(_xlfn.XLOOKUP(F88,Proveedores!A$2:A$50,Proveedores!E$2:E$50,"")="Nacional",(J88/0.5)+(V88*H88),((J88/0.3/0.5)+(V88*H88))))</f>
        <v>#N/A</v>
      </c>
      <c r="X88" s="1127" t="e">
        <f t="shared" si="61"/>
        <v>#N/A</v>
      </c>
      <c r="Y88" s="1126" t="b">
        <f t="shared" si="62"/>
        <v>0</v>
      </c>
      <c r="Z88" s="43">
        <v>0</v>
      </c>
      <c r="AA88" s="1220" t="e">
        <f t="shared" si="72"/>
        <v>#N/A</v>
      </c>
      <c r="AB88" s="1220" t="e">
        <f t="shared" si="73"/>
        <v>#N/A</v>
      </c>
      <c r="AC88" s="1220" t="e">
        <f t="shared" si="63"/>
        <v>#N/A</v>
      </c>
      <c r="AD88" s="1126" t="e">
        <f t="shared" si="74"/>
        <v>#N/A</v>
      </c>
      <c r="AE88" s="1218" t="e">
        <f t="shared" si="64"/>
        <v>#N/A</v>
      </c>
      <c r="AF88" s="1221" t="e">
        <f t="shared" si="65"/>
        <v>#N/A</v>
      </c>
      <c r="AG88" s="1177" t="e">
        <f t="shared" si="66"/>
        <v>#N/A</v>
      </c>
      <c r="AH88" s="1222" t="e">
        <f t="shared" si="75"/>
        <v>#N/A</v>
      </c>
    </row>
    <row r="89" spans="1:34" ht="16">
      <c r="A89" s="1217" t="b">
        <f t="shared" si="54"/>
        <v>1</v>
      </c>
      <c r="B89" s="1218" t="b">
        <f t="shared" si="67"/>
        <v>1</v>
      </c>
      <c r="C89" s="1219" t="str">
        <f t="shared" si="68"/>
        <v>Dólares</v>
      </c>
      <c r="D89" s="44"/>
      <c r="E89" s="836"/>
      <c r="F89" s="50"/>
      <c r="G89" s="50" t="str">
        <f t="shared" si="55"/>
        <v xml:space="preserve"> </v>
      </c>
      <c r="H89" s="45">
        <v>0</v>
      </c>
      <c r="I89" s="49" t="str">
        <f>IFERROR(VLOOKUP(G89,Proveedores!B:C,2,0)," ")</f>
        <v xml:space="preserve"> </v>
      </c>
      <c r="J89" s="838">
        <v>0</v>
      </c>
      <c r="K89" s="1124"/>
      <c r="L89" s="1267">
        <f t="shared" si="56"/>
        <v>0</v>
      </c>
      <c r="M89" s="1268">
        <f t="shared" si="57"/>
        <v>0</v>
      </c>
      <c r="N89" s="1269">
        <f t="shared" si="76"/>
        <v>0</v>
      </c>
      <c r="O89" s="836" t="str">
        <f>IFERROR(VLOOKUP(G89,Proveedores!B:D,3,0)," ")</f>
        <v xml:space="preserve"> </v>
      </c>
      <c r="P89" s="836"/>
      <c r="Q89" s="1127" t="e">
        <f t="shared" si="58"/>
        <v>#N/A</v>
      </c>
      <c r="R89" s="1127" t="b">
        <f t="shared" si="69"/>
        <v>0</v>
      </c>
      <c r="S89" s="1127" t="e">
        <f t="shared" si="59"/>
        <v>#N/A</v>
      </c>
      <c r="T89" s="1127" t="b">
        <f t="shared" si="70"/>
        <v>0</v>
      </c>
      <c r="U89" s="1127" t="e">
        <f t="shared" si="60"/>
        <v>#N/A</v>
      </c>
      <c r="V89" s="1127" t="e">
        <f t="shared" si="71"/>
        <v>#N/A</v>
      </c>
      <c r="W89" s="1127" t="e">
        <f>IF(F89="Offiho",J89,IF(_xlfn.XLOOKUP(F89,Proveedores!A$2:A$50,Proveedores!E$2:E$50,"")="Nacional",(J89/0.5)+(V89*H89),((J89/0.3/0.5)+(V89*H89))))</f>
        <v>#N/A</v>
      </c>
      <c r="X89" s="1127" t="e">
        <f t="shared" si="61"/>
        <v>#N/A</v>
      </c>
      <c r="Y89" s="1126" t="b">
        <f t="shared" si="62"/>
        <v>0</v>
      </c>
      <c r="Z89" s="43">
        <v>0</v>
      </c>
      <c r="AA89" s="1220" t="e">
        <f t="shared" si="72"/>
        <v>#N/A</v>
      </c>
      <c r="AB89" s="1220" t="e">
        <f t="shared" si="73"/>
        <v>#N/A</v>
      </c>
      <c r="AC89" s="1220" t="e">
        <f t="shared" si="63"/>
        <v>#N/A</v>
      </c>
      <c r="AD89" s="1126" t="e">
        <f t="shared" si="74"/>
        <v>#N/A</v>
      </c>
      <c r="AE89" s="1218" t="e">
        <f t="shared" si="64"/>
        <v>#N/A</v>
      </c>
      <c r="AF89" s="1221" t="e">
        <f t="shared" si="65"/>
        <v>#N/A</v>
      </c>
      <c r="AG89" s="1177" t="e">
        <f t="shared" si="66"/>
        <v>#N/A</v>
      </c>
      <c r="AH89" s="1222" t="e">
        <f t="shared" si="75"/>
        <v>#N/A</v>
      </c>
    </row>
    <row r="90" spans="1:34" ht="16">
      <c r="A90" s="1217" t="b">
        <f t="shared" si="54"/>
        <v>1</v>
      </c>
      <c r="B90" s="1218" t="b">
        <f t="shared" si="67"/>
        <v>1</v>
      </c>
      <c r="C90" s="1219" t="str">
        <f t="shared" si="68"/>
        <v>Dólares</v>
      </c>
      <c r="D90" s="44"/>
      <c r="E90" s="836"/>
      <c r="F90" s="50"/>
      <c r="G90" s="50" t="str">
        <f t="shared" si="55"/>
        <v xml:space="preserve"> </v>
      </c>
      <c r="H90" s="45">
        <v>0</v>
      </c>
      <c r="I90" s="49" t="str">
        <f>IFERROR(VLOOKUP(G90,Proveedores!B:C,2,0)," ")</f>
        <v xml:space="preserve"> </v>
      </c>
      <c r="J90" s="838">
        <v>0</v>
      </c>
      <c r="K90" s="1124"/>
      <c r="L90" s="1267">
        <f t="shared" si="56"/>
        <v>0</v>
      </c>
      <c r="M90" s="1268">
        <f t="shared" si="57"/>
        <v>0</v>
      </c>
      <c r="N90" s="1269">
        <f t="shared" si="76"/>
        <v>0</v>
      </c>
      <c r="O90" s="836" t="str">
        <f>IFERROR(VLOOKUP(G90,Proveedores!B:D,3,0)," ")</f>
        <v xml:space="preserve"> </v>
      </c>
      <c r="P90" s="836"/>
      <c r="Q90" s="1127" t="e">
        <f t="shared" si="58"/>
        <v>#N/A</v>
      </c>
      <c r="R90" s="1127" t="b">
        <f t="shared" si="69"/>
        <v>0</v>
      </c>
      <c r="S90" s="1127" t="e">
        <f t="shared" si="59"/>
        <v>#N/A</v>
      </c>
      <c r="T90" s="1127" t="b">
        <f t="shared" si="70"/>
        <v>0</v>
      </c>
      <c r="U90" s="1127" t="e">
        <f t="shared" si="60"/>
        <v>#N/A</v>
      </c>
      <c r="V90" s="1127" t="e">
        <f t="shared" si="71"/>
        <v>#N/A</v>
      </c>
      <c r="W90" s="1127" t="e">
        <f>IF(F90="Offiho",J90,IF(_xlfn.XLOOKUP(F90,Proveedores!A$2:A$50,Proveedores!E$2:E$50,"")="Nacional",(J90/0.5)+(V90*H90),((J90/0.3/0.5)+(V90*H90))))</f>
        <v>#N/A</v>
      </c>
      <c r="X90" s="1127" t="e">
        <f t="shared" si="61"/>
        <v>#N/A</v>
      </c>
      <c r="Y90" s="1126" t="b">
        <f t="shared" si="62"/>
        <v>0</v>
      </c>
      <c r="Z90" s="43">
        <v>0</v>
      </c>
      <c r="AA90" s="1220" t="e">
        <f t="shared" si="72"/>
        <v>#N/A</v>
      </c>
      <c r="AB90" s="1220" t="e">
        <f t="shared" si="73"/>
        <v>#N/A</v>
      </c>
      <c r="AC90" s="1220" t="e">
        <f t="shared" si="63"/>
        <v>#N/A</v>
      </c>
      <c r="AD90" s="1126" t="e">
        <f t="shared" si="74"/>
        <v>#N/A</v>
      </c>
      <c r="AE90" s="1218" t="e">
        <f t="shared" si="64"/>
        <v>#N/A</v>
      </c>
      <c r="AF90" s="1221" t="e">
        <f t="shared" si="65"/>
        <v>#N/A</v>
      </c>
      <c r="AG90" s="1177" t="e">
        <f t="shared" si="66"/>
        <v>#N/A</v>
      </c>
      <c r="AH90" s="1222" t="e">
        <f t="shared" si="75"/>
        <v>#N/A</v>
      </c>
    </row>
    <row r="91" spans="1:34" ht="16">
      <c r="A91" s="1217" t="b">
        <f t="shared" si="54"/>
        <v>1</v>
      </c>
      <c r="B91" s="1218" t="b">
        <f t="shared" si="67"/>
        <v>1</v>
      </c>
      <c r="C91" s="1219" t="str">
        <f t="shared" si="68"/>
        <v>Dólares</v>
      </c>
      <c r="D91" s="44"/>
      <c r="E91" s="836"/>
      <c r="F91" s="50"/>
      <c r="G91" s="50" t="str">
        <f t="shared" si="55"/>
        <v xml:space="preserve"> </v>
      </c>
      <c r="H91" s="45">
        <v>0</v>
      </c>
      <c r="I91" s="49" t="str">
        <f>IFERROR(VLOOKUP(G91,Proveedores!B:C,2,0)," ")</f>
        <v xml:space="preserve"> </v>
      </c>
      <c r="J91" s="838">
        <v>0</v>
      </c>
      <c r="K91" s="1124"/>
      <c r="L91" s="1267">
        <f t="shared" si="56"/>
        <v>0</v>
      </c>
      <c r="M91" s="1268">
        <f t="shared" si="57"/>
        <v>0</v>
      </c>
      <c r="N91" s="1269">
        <f t="shared" si="76"/>
        <v>0</v>
      </c>
      <c r="O91" s="836" t="str">
        <f>IFERROR(VLOOKUP(G91,Proveedores!B:D,3,0)," ")</f>
        <v xml:space="preserve"> </v>
      </c>
      <c r="P91" s="836"/>
      <c r="Q91" s="1127" t="e">
        <f t="shared" si="58"/>
        <v>#N/A</v>
      </c>
      <c r="R91" s="1127" t="b">
        <f t="shared" si="69"/>
        <v>0</v>
      </c>
      <c r="S91" s="1127" t="e">
        <f t="shared" si="59"/>
        <v>#N/A</v>
      </c>
      <c r="T91" s="1127" t="b">
        <f t="shared" si="70"/>
        <v>0</v>
      </c>
      <c r="U91" s="1127" t="e">
        <f t="shared" si="60"/>
        <v>#N/A</v>
      </c>
      <c r="V91" s="1127" t="e">
        <f t="shared" si="71"/>
        <v>#N/A</v>
      </c>
      <c r="W91" s="1127" t="e">
        <f>IF(F91="Offiho",J91,IF(_xlfn.XLOOKUP(F91,Proveedores!A$2:A$50,Proveedores!E$2:E$50,"")="Nacional",(J91/0.5)+(V91*H91),((J91/0.3/0.5)+(V91*H91))))</f>
        <v>#N/A</v>
      </c>
      <c r="X91" s="1127" t="e">
        <f t="shared" si="61"/>
        <v>#N/A</v>
      </c>
      <c r="Y91" s="1126" t="b">
        <f t="shared" si="62"/>
        <v>0</v>
      </c>
      <c r="Z91" s="43">
        <v>0</v>
      </c>
      <c r="AA91" s="1220" t="e">
        <f t="shared" si="72"/>
        <v>#N/A</v>
      </c>
      <c r="AB91" s="1220" t="e">
        <f t="shared" si="73"/>
        <v>#N/A</v>
      </c>
      <c r="AC91" s="1220" t="e">
        <f t="shared" si="63"/>
        <v>#N/A</v>
      </c>
      <c r="AD91" s="1126" t="e">
        <f t="shared" si="74"/>
        <v>#N/A</v>
      </c>
      <c r="AE91" s="1218" t="e">
        <f t="shared" si="64"/>
        <v>#N/A</v>
      </c>
      <c r="AF91" s="1221" t="e">
        <f t="shared" si="65"/>
        <v>#N/A</v>
      </c>
      <c r="AG91" s="1177" t="e">
        <f t="shared" si="66"/>
        <v>#N/A</v>
      </c>
      <c r="AH91" s="1222" t="e">
        <f t="shared" si="75"/>
        <v>#N/A</v>
      </c>
    </row>
    <row r="92" spans="1:34" ht="16">
      <c r="A92" s="1217" t="b">
        <f t="shared" si="54"/>
        <v>1</v>
      </c>
      <c r="B92" s="1218" t="b">
        <f t="shared" si="67"/>
        <v>1</v>
      </c>
      <c r="C92" s="1219" t="str">
        <f t="shared" si="68"/>
        <v>Dólares</v>
      </c>
      <c r="D92" s="44"/>
      <c r="E92" s="836"/>
      <c r="F92" s="50"/>
      <c r="G92" s="50" t="str">
        <f t="shared" si="55"/>
        <v xml:space="preserve"> </v>
      </c>
      <c r="H92" s="45">
        <v>0</v>
      </c>
      <c r="I92" s="49" t="str">
        <f>IFERROR(VLOOKUP(G92,Proveedores!B:C,2,0)," ")</f>
        <v xml:space="preserve"> </v>
      </c>
      <c r="J92" s="838">
        <v>0</v>
      </c>
      <c r="K92" s="1124"/>
      <c r="L92" s="1267">
        <f t="shared" si="56"/>
        <v>0</v>
      </c>
      <c r="M92" s="1268">
        <f t="shared" si="57"/>
        <v>0</v>
      </c>
      <c r="N92" s="1269">
        <f t="shared" si="76"/>
        <v>0</v>
      </c>
      <c r="O92" s="836" t="str">
        <f>IFERROR(VLOOKUP(G92,Proveedores!B:D,3,0)," ")</f>
        <v xml:space="preserve"> </v>
      </c>
      <c r="P92" s="836"/>
      <c r="Q92" s="1127" t="e">
        <f t="shared" si="58"/>
        <v>#N/A</v>
      </c>
      <c r="R92" s="1127" t="b">
        <f t="shared" si="69"/>
        <v>0</v>
      </c>
      <c r="S92" s="1127" t="e">
        <f t="shared" si="59"/>
        <v>#N/A</v>
      </c>
      <c r="T92" s="1127" t="b">
        <f t="shared" si="70"/>
        <v>0</v>
      </c>
      <c r="U92" s="1127" t="e">
        <f t="shared" si="60"/>
        <v>#N/A</v>
      </c>
      <c r="V92" s="1127" t="e">
        <f t="shared" si="71"/>
        <v>#N/A</v>
      </c>
      <c r="W92" s="1127" t="e">
        <f>IF(F92="Offiho",J92,IF(_xlfn.XLOOKUP(F92,Proveedores!A$2:A$50,Proveedores!E$2:E$50,"")="Nacional",(J92/0.5)+(V92*H92),((J92/0.3/0.5)+(V92*H92))))</f>
        <v>#N/A</v>
      </c>
      <c r="X92" s="1127" t="e">
        <f t="shared" si="61"/>
        <v>#N/A</v>
      </c>
      <c r="Y92" s="1126" t="b">
        <f t="shared" si="62"/>
        <v>0</v>
      </c>
      <c r="Z92" s="43">
        <v>0</v>
      </c>
      <c r="AA92" s="1220" t="e">
        <f t="shared" si="72"/>
        <v>#N/A</v>
      </c>
      <c r="AB92" s="1220" t="e">
        <f t="shared" si="73"/>
        <v>#N/A</v>
      </c>
      <c r="AC92" s="1220" t="e">
        <f t="shared" si="63"/>
        <v>#N/A</v>
      </c>
      <c r="AD92" s="1126" t="e">
        <f t="shared" si="74"/>
        <v>#N/A</v>
      </c>
      <c r="AE92" s="1218" t="e">
        <f t="shared" si="64"/>
        <v>#N/A</v>
      </c>
      <c r="AF92" s="1221" t="e">
        <f t="shared" si="65"/>
        <v>#N/A</v>
      </c>
      <c r="AG92" s="1177" t="e">
        <f t="shared" si="66"/>
        <v>#N/A</v>
      </c>
      <c r="AH92" s="1222" t="e">
        <f t="shared" si="75"/>
        <v>#N/A</v>
      </c>
    </row>
    <row r="93" spans="1:34" ht="16">
      <c r="A93" s="1217" t="b">
        <f t="shared" si="54"/>
        <v>1</v>
      </c>
      <c r="B93" s="1218" t="b">
        <f t="shared" si="67"/>
        <v>1</v>
      </c>
      <c r="C93" s="1219" t="str">
        <f t="shared" si="68"/>
        <v>Dólares</v>
      </c>
      <c r="D93" s="44"/>
      <c r="E93" s="836"/>
      <c r="F93" s="50"/>
      <c r="G93" s="50" t="str">
        <f t="shared" si="55"/>
        <v xml:space="preserve"> </v>
      </c>
      <c r="H93" s="45">
        <v>0</v>
      </c>
      <c r="I93" s="49" t="str">
        <f>IFERROR(VLOOKUP(G93,Proveedores!B:C,2,0)," ")</f>
        <v xml:space="preserve"> </v>
      </c>
      <c r="J93" s="838">
        <v>0</v>
      </c>
      <c r="K93" s="1124"/>
      <c r="L93" s="1267">
        <f t="shared" si="56"/>
        <v>0</v>
      </c>
      <c r="M93" s="1268">
        <f t="shared" si="57"/>
        <v>0</v>
      </c>
      <c r="N93" s="1269">
        <f t="shared" si="76"/>
        <v>0</v>
      </c>
      <c r="O93" s="836" t="str">
        <f>IFERROR(VLOOKUP(G93,Proveedores!B:D,3,0)," ")</f>
        <v xml:space="preserve"> </v>
      </c>
      <c r="P93" s="836"/>
      <c r="Q93" s="1127" t="e">
        <f t="shared" si="58"/>
        <v>#N/A</v>
      </c>
      <c r="R93" s="1127" t="b">
        <f t="shared" si="69"/>
        <v>0</v>
      </c>
      <c r="S93" s="1127" t="e">
        <f t="shared" si="59"/>
        <v>#N/A</v>
      </c>
      <c r="T93" s="1127" t="b">
        <f t="shared" si="70"/>
        <v>0</v>
      </c>
      <c r="U93" s="1127" t="e">
        <f t="shared" si="60"/>
        <v>#N/A</v>
      </c>
      <c r="V93" s="1127" t="e">
        <f t="shared" si="71"/>
        <v>#N/A</v>
      </c>
      <c r="W93" s="1127" t="e">
        <f>IF(F93="Offiho",J93,IF(_xlfn.XLOOKUP(F93,Proveedores!A$2:A$50,Proveedores!E$2:E$50,"")="Nacional",(J93/0.5)+(V93*H93),((J93/0.3/0.5)+(V93*H93))))</f>
        <v>#N/A</v>
      </c>
      <c r="X93" s="1127" t="e">
        <f t="shared" si="61"/>
        <v>#N/A</v>
      </c>
      <c r="Y93" s="1126" t="b">
        <f t="shared" si="62"/>
        <v>0</v>
      </c>
      <c r="Z93" s="43">
        <v>0</v>
      </c>
      <c r="AA93" s="1220" t="e">
        <f t="shared" si="72"/>
        <v>#N/A</v>
      </c>
      <c r="AB93" s="1220" t="e">
        <f t="shared" si="73"/>
        <v>#N/A</v>
      </c>
      <c r="AC93" s="1220" t="e">
        <f t="shared" si="63"/>
        <v>#N/A</v>
      </c>
      <c r="AD93" s="1126" t="e">
        <f t="shared" si="74"/>
        <v>#N/A</v>
      </c>
      <c r="AE93" s="1218" t="e">
        <f t="shared" si="64"/>
        <v>#N/A</v>
      </c>
      <c r="AF93" s="1221" t="e">
        <f t="shared" si="65"/>
        <v>#N/A</v>
      </c>
      <c r="AG93" s="1177" t="e">
        <f t="shared" si="66"/>
        <v>#N/A</v>
      </c>
      <c r="AH93" s="1222" t="e">
        <f t="shared" si="75"/>
        <v>#N/A</v>
      </c>
    </row>
    <row r="94" spans="1:34" ht="16">
      <c r="A94" s="1217" t="b">
        <f t="shared" si="54"/>
        <v>1</v>
      </c>
      <c r="B94" s="1218" t="b">
        <f t="shared" si="67"/>
        <v>1</v>
      </c>
      <c r="C94" s="1219" t="str">
        <f t="shared" si="68"/>
        <v>Dólares</v>
      </c>
      <c r="D94" s="46"/>
      <c r="E94" s="836"/>
      <c r="F94" s="50"/>
      <c r="G94" s="50" t="str">
        <f t="shared" si="55"/>
        <v xml:space="preserve"> </v>
      </c>
      <c r="H94" s="45">
        <v>0</v>
      </c>
      <c r="I94" s="49" t="str">
        <f>IFERROR(VLOOKUP(G94,Proveedores!B:C,2,0)," ")</f>
        <v xml:space="preserve"> </v>
      </c>
      <c r="J94" s="838">
        <v>0</v>
      </c>
      <c r="K94" s="1124"/>
      <c r="L94" s="1267">
        <f t="shared" si="56"/>
        <v>0</v>
      </c>
      <c r="M94" s="1268">
        <f t="shared" si="57"/>
        <v>0</v>
      </c>
      <c r="N94" s="1269">
        <f t="shared" si="76"/>
        <v>0</v>
      </c>
      <c r="O94" s="836" t="str">
        <f>IFERROR(VLOOKUP(G94,Proveedores!B:D,3,0)," ")</f>
        <v xml:space="preserve"> </v>
      </c>
      <c r="P94" s="836"/>
      <c r="Q94" s="1127" t="e">
        <f t="shared" si="58"/>
        <v>#N/A</v>
      </c>
      <c r="R94" s="1127" t="b">
        <f t="shared" si="69"/>
        <v>0</v>
      </c>
      <c r="S94" s="1127" t="e">
        <f t="shared" si="59"/>
        <v>#N/A</v>
      </c>
      <c r="T94" s="1127" t="b">
        <f t="shared" si="70"/>
        <v>0</v>
      </c>
      <c r="U94" s="1127" t="e">
        <f t="shared" si="60"/>
        <v>#N/A</v>
      </c>
      <c r="V94" s="1127" t="e">
        <f t="shared" si="71"/>
        <v>#N/A</v>
      </c>
      <c r="W94" s="1127" t="e">
        <f>IF(F94="Offiho",J94,IF(_xlfn.XLOOKUP(F94,Proveedores!A$2:A$50,Proveedores!E$2:E$50,"")="Nacional",(J94/0.5)+(V94*H94),((J94/0.3/0.5)+(V94*H94))))</f>
        <v>#N/A</v>
      </c>
      <c r="X94" s="1127" t="e">
        <f t="shared" si="61"/>
        <v>#N/A</v>
      </c>
      <c r="Y94" s="1126" t="b">
        <f t="shared" si="62"/>
        <v>0</v>
      </c>
      <c r="Z94" s="43">
        <v>0</v>
      </c>
      <c r="AA94" s="1220" t="e">
        <f t="shared" si="72"/>
        <v>#N/A</v>
      </c>
      <c r="AB94" s="1220" t="e">
        <f t="shared" si="73"/>
        <v>#N/A</v>
      </c>
      <c r="AC94" s="1220" t="e">
        <f t="shared" si="63"/>
        <v>#N/A</v>
      </c>
      <c r="AD94" s="1126" t="e">
        <f t="shared" si="74"/>
        <v>#N/A</v>
      </c>
      <c r="AE94" s="1218" t="e">
        <f t="shared" si="64"/>
        <v>#N/A</v>
      </c>
      <c r="AF94" s="1221" t="e">
        <f t="shared" si="65"/>
        <v>#N/A</v>
      </c>
      <c r="AG94" s="1177" t="e">
        <f t="shared" si="66"/>
        <v>#N/A</v>
      </c>
      <c r="AH94" s="1222" t="e">
        <f t="shared" si="75"/>
        <v>#N/A</v>
      </c>
    </row>
    <row r="95" spans="1:34" ht="16">
      <c r="A95" s="1217" t="b">
        <f t="shared" si="54"/>
        <v>1</v>
      </c>
      <c r="B95" s="1218" t="b">
        <f t="shared" si="67"/>
        <v>1</v>
      </c>
      <c r="C95" s="1219" t="str">
        <f t="shared" si="68"/>
        <v>Dólares</v>
      </c>
      <c r="D95" s="46"/>
      <c r="E95" s="836"/>
      <c r="F95" s="50"/>
      <c r="G95" s="50" t="str">
        <f t="shared" si="55"/>
        <v xml:space="preserve"> </v>
      </c>
      <c r="H95" s="45">
        <v>0</v>
      </c>
      <c r="I95" s="49" t="str">
        <f>IFERROR(VLOOKUP(G95,Proveedores!B:C,2,0)," ")</f>
        <v xml:space="preserve"> </v>
      </c>
      <c r="J95" s="838">
        <v>0</v>
      </c>
      <c r="K95" s="1124"/>
      <c r="L95" s="1267">
        <f t="shared" si="56"/>
        <v>0</v>
      </c>
      <c r="M95" s="1268">
        <f t="shared" si="57"/>
        <v>0</v>
      </c>
      <c r="N95" s="1269">
        <f t="shared" si="76"/>
        <v>0</v>
      </c>
      <c r="O95" s="836" t="str">
        <f>IFERROR(VLOOKUP(G95,Proveedores!B:D,3,0)," ")</f>
        <v xml:space="preserve"> </v>
      </c>
      <c r="P95" s="836"/>
      <c r="Q95" s="1127" t="e">
        <f t="shared" si="58"/>
        <v>#N/A</v>
      </c>
      <c r="R95" s="1127" t="b">
        <f t="shared" si="69"/>
        <v>0</v>
      </c>
      <c r="S95" s="1127" t="e">
        <f t="shared" si="59"/>
        <v>#N/A</v>
      </c>
      <c r="T95" s="1127" t="b">
        <f t="shared" si="70"/>
        <v>0</v>
      </c>
      <c r="U95" s="1127" t="e">
        <f t="shared" si="60"/>
        <v>#N/A</v>
      </c>
      <c r="V95" s="1127" t="e">
        <f t="shared" si="71"/>
        <v>#N/A</v>
      </c>
      <c r="W95" s="1127" t="e">
        <f>IF(F95="Offiho",J95,IF(_xlfn.XLOOKUP(F95,Proveedores!A$2:A$50,Proveedores!E$2:E$50,"")="Nacional",(J95/0.5)+(V95*H95),((J95/0.3/0.5)+(V95*H95))))</f>
        <v>#N/A</v>
      </c>
      <c r="X95" s="1127" t="e">
        <f t="shared" si="61"/>
        <v>#N/A</v>
      </c>
      <c r="Y95" s="1126" t="b">
        <f t="shared" si="62"/>
        <v>0</v>
      </c>
      <c r="Z95" s="43">
        <v>0</v>
      </c>
      <c r="AA95" s="1220" t="e">
        <f t="shared" si="72"/>
        <v>#N/A</v>
      </c>
      <c r="AB95" s="1220" t="e">
        <f t="shared" si="73"/>
        <v>#N/A</v>
      </c>
      <c r="AC95" s="1220" t="e">
        <f t="shared" si="63"/>
        <v>#N/A</v>
      </c>
      <c r="AD95" s="1126" t="e">
        <f t="shared" si="74"/>
        <v>#N/A</v>
      </c>
      <c r="AE95" s="1218" t="e">
        <f t="shared" si="64"/>
        <v>#N/A</v>
      </c>
      <c r="AF95" s="1221" t="e">
        <f t="shared" si="65"/>
        <v>#N/A</v>
      </c>
      <c r="AG95" s="1177" t="e">
        <f t="shared" si="66"/>
        <v>#N/A</v>
      </c>
      <c r="AH95" s="1222" t="e">
        <f t="shared" si="75"/>
        <v>#N/A</v>
      </c>
    </row>
    <row r="96" spans="1:34" ht="16">
      <c r="A96" s="1217" t="b">
        <f t="shared" si="54"/>
        <v>1</v>
      </c>
      <c r="B96" s="1218" t="b">
        <f t="shared" si="67"/>
        <v>1</v>
      </c>
      <c r="C96" s="1219" t="str">
        <f t="shared" si="68"/>
        <v>Dólares</v>
      </c>
      <c r="D96" s="46"/>
      <c r="E96" s="836"/>
      <c r="F96" s="50"/>
      <c r="G96" s="50" t="str">
        <f t="shared" si="55"/>
        <v xml:space="preserve"> </v>
      </c>
      <c r="H96" s="45">
        <v>0</v>
      </c>
      <c r="I96" s="49" t="str">
        <f>IFERROR(VLOOKUP(G96,Proveedores!B:C,2,0)," ")</f>
        <v xml:space="preserve"> </v>
      </c>
      <c r="J96" s="838">
        <v>0</v>
      </c>
      <c r="K96" s="1124"/>
      <c r="L96" s="1267">
        <f t="shared" si="56"/>
        <v>0</v>
      </c>
      <c r="M96" s="1268">
        <f t="shared" si="57"/>
        <v>0</v>
      </c>
      <c r="N96" s="1269">
        <f t="shared" si="76"/>
        <v>0</v>
      </c>
      <c r="O96" s="836" t="str">
        <f>IFERROR(VLOOKUP(G96,Proveedores!B:D,3,0)," ")</f>
        <v xml:space="preserve"> </v>
      </c>
      <c r="P96" s="836"/>
      <c r="Q96" s="1127" t="e">
        <f t="shared" si="58"/>
        <v>#N/A</v>
      </c>
      <c r="R96" s="1127" t="b">
        <f t="shared" si="69"/>
        <v>0</v>
      </c>
      <c r="S96" s="1127" t="e">
        <f t="shared" si="59"/>
        <v>#N/A</v>
      </c>
      <c r="T96" s="1127" t="b">
        <f t="shared" si="70"/>
        <v>0</v>
      </c>
      <c r="U96" s="1127" t="e">
        <f t="shared" si="60"/>
        <v>#N/A</v>
      </c>
      <c r="V96" s="1127" t="e">
        <f t="shared" si="71"/>
        <v>#N/A</v>
      </c>
      <c r="W96" s="1127" t="e">
        <f>IF(F96="Offiho",J96,IF(_xlfn.XLOOKUP(F96,Proveedores!A$2:A$50,Proveedores!E$2:E$50,"")="Nacional",(J96/0.5)+(V96*H96),((J96/0.3/0.5)+(V96*H96))))</f>
        <v>#N/A</v>
      </c>
      <c r="X96" s="1127" t="e">
        <f t="shared" si="61"/>
        <v>#N/A</v>
      </c>
      <c r="Y96" s="1126" t="b">
        <f t="shared" si="62"/>
        <v>0</v>
      </c>
      <c r="Z96" s="43">
        <v>0</v>
      </c>
      <c r="AA96" s="1220" t="e">
        <f t="shared" si="72"/>
        <v>#N/A</v>
      </c>
      <c r="AB96" s="1220" t="e">
        <f t="shared" si="73"/>
        <v>#N/A</v>
      </c>
      <c r="AC96" s="1220" t="e">
        <f t="shared" si="63"/>
        <v>#N/A</v>
      </c>
      <c r="AD96" s="1126" t="e">
        <f t="shared" si="74"/>
        <v>#N/A</v>
      </c>
      <c r="AE96" s="1218" t="e">
        <f t="shared" si="64"/>
        <v>#N/A</v>
      </c>
      <c r="AF96" s="1221" t="e">
        <f t="shared" si="65"/>
        <v>#N/A</v>
      </c>
      <c r="AG96" s="1177" t="e">
        <f t="shared" si="66"/>
        <v>#N/A</v>
      </c>
      <c r="AH96" s="1222" t="e">
        <f t="shared" si="75"/>
        <v>#N/A</v>
      </c>
    </row>
    <row r="97" spans="1:34" ht="16">
      <c r="A97" s="1217" t="b">
        <f t="shared" si="54"/>
        <v>1</v>
      </c>
      <c r="B97" s="1218" t="b">
        <f t="shared" si="67"/>
        <v>1</v>
      </c>
      <c r="C97" s="1219" t="str">
        <f t="shared" si="68"/>
        <v>Dólares</v>
      </c>
      <c r="D97" s="46"/>
      <c r="E97" s="836"/>
      <c r="F97" s="50"/>
      <c r="G97" s="50" t="str">
        <f t="shared" si="55"/>
        <v xml:space="preserve"> </v>
      </c>
      <c r="H97" s="45">
        <v>0</v>
      </c>
      <c r="I97" s="49" t="str">
        <f>IFERROR(VLOOKUP(G97,Proveedores!B:C,2,0)," ")</f>
        <v xml:space="preserve"> </v>
      </c>
      <c r="J97" s="838">
        <v>0</v>
      </c>
      <c r="K97" s="1124"/>
      <c r="L97" s="1267">
        <f t="shared" si="56"/>
        <v>0</v>
      </c>
      <c r="M97" s="1268">
        <f t="shared" si="57"/>
        <v>0</v>
      </c>
      <c r="N97" s="1269">
        <f t="shared" si="76"/>
        <v>0</v>
      </c>
      <c r="O97" s="836" t="str">
        <f>IFERROR(VLOOKUP(G97,Proveedores!B:D,3,0)," ")</f>
        <v xml:space="preserve"> </v>
      </c>
      <c r="P97" s="836"/>
      <c r="Q97" s="1127" t="e">
        <f t="shared" si="58"/>
        <v>#N/A</v>
      </c>
      <c r="R97" s="1127" t="b">
        <f t="shared" si="69"/>
        <v>0</v>
      </c>
      <c r="S97" s="1127" t="e">
        <f t="shared" si="59"/>
        <v>#N/A</v>
      </c>
      <c r="T97" s="1127" t="b">
        <f t="shared" si="70"/>
        <v>0</v>
      </c>
      <c r="U97" s="1127" t="e">
        <f t="shared" si="60"/>
        <v>#N/A</v>
      </c>
      <c r="V97" s="1127" t="e">
        <f t="shared" si="71"/>
        <v>#N/A</v>
      </c>
      <c r="W97" s="1127" t="e">
        <f>IF(F97="Offiho",J97,IF(_xlfn.XLOOKUP(F97,Proveedores!A$2:A$50,Proveedores!E$2:E$50,"")="Nacional",(J97/0.5)+(V97*H97),((J97/0.3/0.5)+(V97*H97))))</f>
        <v>#N/A</v>
      </c>
      <c r="X97" s="1127" t="e">
        <f t="shared" si="61"/>
        <v>#N/A</v>
      </c>
      <c r="Y97" s="1126" t="b">
        <f t="shared" si="62"/>
        <v>0</v>
      </c>
      <c r="Z97" s="43">
        <v>0</v>
      </c>
      <c r="AA97" s="1220" t="e">
        <f t="shared" si="72"/>
        <v>#N/A</v>
      </c>
      <c r="AB97" s="1220" t="e">
        <f t="shared" si="73"/>
        <v>#N/A</v>
      </c>
      <c r="AC97" s="1220" t="e">
        <f t="shared" si="63"/>
        <v>#N/A</v>
      </c>
      <c r="AD97" s="1126" t="e">
        <f t="shared" si="74"/>
        <v>#N/A</v>
      </c>
      <c r="AE97" s="1218" t="e">
        <f t="shared" si="64"/>
        <v>#N/A</v>
      </c>
      <c r="AF97" s="1221" t="e">
        <f t="shared" si="65"/>
        <v>#N/A</v>
      </c>
      <c r="AG97" s="1177" t="e">
        <f t="shared" si="66"/>
        <v>#N/A</v>
      </c>
      <c r="AH97" s="1222" t="e">
        <f t="shared" si="75"/>
        <v>#N/A</v>
      </c>
    </row>
    <row r="98" spans="1:34" ht="16">
      <c r="A98" s="1217" t="b">
        <f t="shared" si="54"/>
        <v>1</v>
      </c>
      <c r="B98" s="1218" t="b">
        <f t="shared" si="67"/>
        <v>1</v>
      </c>
      <c r="C98" s="1219" t="str">
        <f t="shared" si="68"/>
        <v>Dólares</v>
      </c>
      <c r="D98" s="46"/>
      <c r="E98" s="836"/>
      <c r="F98" s="50"/>
      <c r="G98" s="50" t="str">
        <f t="shared" si="55"/>
        <v xml:space="preserve"> </v>
      </c>
      <c r="H98" s="45">
        <v>0</v>
      </c>
      <c r="I98" s="49" t="str">
        <f>IFERROR(VLOOKUP(G98,Proveedores!B:C,2,0)," ")</f>
        <v xml:space="preserve"> </v>
      </c>
      <c r="J98" s="838">
        <v>0</v>
      </c>
      <c r="K98" s="1124"/>
      <c r="L98" s="1267">
        <f t="shared" si="56"/>
        <v>0</v>
      </c>
      <c r="M98" s="1268">
        <f t="shared" si="57"/>
        <v>0</v>
      </c>
      <c r="N98" s="1269">
        <f t="shared" si="76"/>
        <v>0</v>
      </c>
      <c r="O98" s="836" t="str">
        <f>IFERROR(VLOOKUP(G98,Proveedores!B:D,3,0)," ")</f>
        <v xml:space="preserve"> </v>
      </c>
      <c r="P98" s="836"/>
      <c r="Q98" s="1127" t="e">
        <f t="shared" si="58"/>
        <v>#N/A</v>
      </c>
      <c r="R98" s="1127" t="b">
        <f t="shared" si="69"/>
        <v>0</v>
      </c>
      <c r="S98" s="1127" t="e">
        <f t="shared" si="59"/>
        <v>#N/A</v>
      </c>
      <c r="T98" s="1127" t="b">
        <f t="shared" si="70"/>
        <v>0</v>
      </c>
      <c r="U98" s="1127" t="e">
        <f t="shared" si="60"/>
        <v>#N/A</v>
      </c>
      <c r="V98" s="1127" t="e">
        <f t="shared" si="71"/>
        <v>#N/A</v>
      </c>
      <c r="W98" s="1127" t="e">
        <f>IF(F98="Offiho",J98,IF(_xlfn.XLOOKUP(F98,Proveedores!A$2:A$50,Proveedores!E$2:E$50,"")="Nacional",(J98/0.5)+(V98*H98),((J98/0.3/0.5)+(V98*H98))))</f>
        <v>#N/A</v>
      </c>
      <c r="X98" s="1127" t="e">
        <f t="shared" si="61"/>
        <v>#N/A</v>
      </c>
      <c r="Y98" s="1126" t="b">
        <f t="shared" si="62"/>
        <v>0</v>
      </c>
      <c r="Z98" s="43">
        <v>0</v>
      </c>
      <c r="AA98" s="1220" t="e">
        <f t="shared" si="72"/>
        <v>#N/A</v>
      </c>
      <c r="AB98" s="1220" t="e">
        <f t="shared" si="73"/>
        <v>#N/A</v>
      </c>
      <c r="AC98" s="1220" t="e">
        <f t="shared" si="63"/>
        <v>#N/A</v>
      </c>
      <c r="AD98" s="1126" t="e">
        <f t="shared" si="74"/>
        <v>#N/A</v>
      </c>
      <c r="AE98" s="1218" t="e">
        <f t="shared" si="64"/>
        <v>#N/A</v>
      </c>
      <c r="AF98" s="1221" t="e">
        <f t="shared" si="65"/>
        <v>#N/A</v>
      </c>
      <c r="AG98" s="1177" t="e">
        <f t="shared" si="66"/>
        <v>#N/A</v>
      </c>
      <c r="AH98" s="1222" t="e">
        <f t="shared" si="75"/>
        <v>#N/A</v>
      </c>
    </row>
    <row r="99" spans="1:34" ht="16">
      <c r="A99" s="1217" t="b">
        <f t="shared" si="54"/>
        <v>1</v>
      </c>
      <c r="B99" s="1218" t="b">
        <f t="shared" si="67"/>
        <v>1</v>
      </c>
      <c r="C99" s="1219" t="str">
        <f t="shared" si="68"/>
        <v>Dólares</v>
      </c>
      <c r="D99" s="46"/>
      <c r="E99" s="836"/>
      <c r="F99" s="50"/>
      <c r="G99" s="50" t="str">
        <f t="shared" si="55"/>
        <v xml:space="preserve"> </v>
      </c>
      <c r="H99" s="45">
        <v>0</v>
      </c>
      <c r="I99" s="49" t="str">
        <f>IFERROR(VLOOKUP(G99,Proveedores!B:C,2,0)," ")</f>
        <v xml:space="preserve"> </v>
      </c>
      <c r="J99" s="838">
        <v>0</v>
      </c>
      <c r="K99" s="1124"/>
      <c r="L99" s="1267">
        <f t="shared" si="56"/>
        <v>0</v>
      </c>
      <c r="M99" s="1268">
        <f t="shared" si="57"/>
        <v>0</v>
      </c>
      <c r="N99" s="1269">
        <f t="shared" si="76"/>
        <v>0</v>
      </c>
      <c r="O99" s="836" t="str">
        <f>IFERROR(VLOOKUP(G99,Proveedores!B:D,3,0)," ")</f>
        <v xml:space="preserve"> </v>
      </c>
      <c r="P99" s="836"/>
      <c r="Q99" s="1127" t="e">
        <f t="shared" si="58"/>
        <v>#N/A</v>
      </c>
      <c r="R99" s="1127" t="b">
        <f t="shared" si="69"/>
        <v>0</v>
      </c>
      <c r="S99" s="1127" t="e">
        <f t="shared" si="59"/>
        <v>#N/A</v>
      </c>
      <c r="T99" s="1127" t="b">
        <f t="shared" si="70"/>
        <v>0</v>
      </c>
      <c r="U99" s="1127" t="e">
        <f t="shared" si="60"/>
        <v>#N/A</v>
      </c>
      <c r="V99" s="1127" t="e">
        <f t="shared" si="71"/>
        <v>#N/A</v>
      </c>
      <c r="W99" s="1127" t="e">
        <f>IF(F99="Offiho",J99,IF(_xlfn.XLOOKUP(F99,Proveedores!A$2:A$50,Proveedores!E$2:E$50,"")="Nacional",(J99/0.5)+(V99*H99),((J99/0.3/0.5)+(V99*H99))))</f>
        <v>#N/A</v>
      </c>
      <c r="X99" s="1127" t="e">
        <f t="shared" si="61"/>
        <v>#N/A</v>
      </c>
      <c r="Y99" s="1126" t="b">
        <f t="shared" si="62"/>
        <v>0</v>
      </c>
      <c r="Z99" s="43">
        <v>0</v>
      </c>
      <c r="AA99" s="1220" t="e">
        <f t="shared" si="72"/>
        <v>#N/A</v>
      </c>
      <c r="AB99" s="1220" t="e">
        <f t="shared" si="73"/>
        <v>#N/A</v>
      </c>
      <c r="AC99" s="1220" t="e">
        <f t="shared" si="63"/>
        <v>#N/A</v>
      </c>
      <c r="AD99" s="1126" t="e">
        <f t="shared" si="74"/>
        <v>#N/A</v>
      </c>
      <c r="AE99" s="1218" t="e">
        <f t="shared" si="64"/>
        <v>#N/A</v>
      </c>
      <c r="AF99" s="1221" t="e">
        <f t="shared" si="65"/>
        <v>#N/A</v>
      </c>
      <c r="AG99" s="1177" t="e">
        <f t="shared" si="66"/>
        <v>#N/A</v>
      </c>
      <c r="AH99" s="1222" t="e">
        <f t="shared" si="75"/>
        <v>#N/A</v>
      </c>
    </row>
    <row r="100" spans="1:34" ht="16">
      <c r="A100" s="1217" t="b">
        <f t="shared" si="54"/>
        <v>1</v>
      </c>
      <c r="B100" s="1218" t="b">
        <f t="shared" si="67"/>
        <v>1</v>
      </c>
      <c r="C100" s="1219" t="str">
        <f t="shared" si="68"/>
        <v>Dólares</v>
      </c>
      <c r="D100" s="46"/>
      <c r="E100" s="836"/>
      <c r="F100" s="50"/>
      <c r="G100" s="50" t="str">
        <f t="shared" si="55"/>
        <v xml:space="preserve"> </v>
      </c>
      <c r="H100" s="45">
        <v>0</v>
      </c>
      <c r="I100" s="49" t="str">
        <f>IFERROR(VLOOKUP(G100,Proveedores!B:C,2,0)," ")</f>
        <v xml:space="preserve"> </v>
      </c>
      <c r="J100" s="838">
        <v>0</v>
      </c>
      <c r="K100" s="1124"/>
      <c r="L100" s="1267">
        <f t="shared" si="56"/>
        <v>0</v>
      </c>
      <c r="M100" s="1268">
        <f t="shared" si="57"/>
        <v>0</v>
      </c>
      <c r="N100" s="1269">
        <f t="shared" si="76"/>
        <v>0</v>
      </c>
      <c r="O100" s="836" t="str">
        <f>IFERROR(VLOOKUP(G100,Proveedores!B:D,3,0)," ")</f>
        <v xml:space="preserve"> </v>
      </c>
      <c r="P100" s="836"/>
      <c r="Q100" s="1127" t="e">
        <f t="shared" si="58"/>
        <v>#N/A</v>
      </c>
      <c r="R100" s="1127" t="b">
        <f t="shared" si="69"/>
        <v>0</v>
      </c>
      <c r="S100" s="1127" t="e">
        <f t="shared" si="59"/>
        <v>#N/A</v>
      </c>
      <c r="T100" s="1127" t="b">
        <f t="shared" si="70"/>
        <v>0</v>
      </c>
      <c r="U100" s="1127" t="e">
        <f t="shared" si="60"/>
        <v>#N/A</v>
      </c>
      <c r="V100" s="1127" t="e">
        <f t="shared" si="71"/>
        <v>#N/A</v>
      </c>
      <c r="W100" s="1127" t="e">
        <f>IF(F100="Offiho",J100,IF(_xlfn.XLOOKUP(F100,Proveedores!A$2:A$50,Proveedores!E$2:E$50,"")="Nacional",(J100/0.5)+(V100*H100),((J100/0.3/0.5)+(V100*H100))))</f>
        <v>#N/A</v>
      </c>
      <c r="X100" s="1127" t="e">
        <f t="shared" si="61"/>
        <v>#N/A</v>
      </c>
      <c r="Y100" s="1126" t="b">
        <f t="shared" si="62"/>
        <v>0</v>
      </c>
      <c r="Z100" s="43">
        <v>0</v>
      </c>
      <c r="AA100" s="1220" t="e">
        <f t="shared" si="72"/>
        <v>#N/A</v>
      </c>
      <c r="AB100" s="1220" t="e">
        <f t="shared" si="73"/>
        <v>#N/A</v>
      </c>
      <c r="AC100" s="1220" t="e">
        <f t="shared" si="63"/>
        <v>#N/A</v>
      </c>
      <c r="AD100" s="1126" t="e">
        <f t="shared" si="74"/>
        <v>#N/A</v>
      </c>
      <c r="AE100" s="1218" t="e">
        <f t="shared" si="64"/>
        <v>#N/A</v>
      </c>
      <c r="AF100" s="1221" t="e">
        <f t="shared" si="65"/>
        <v>#N/A</v>
      </c>
      <c r="AG100" s="1177" t="e">
        <f t="shared" si="66"/>
        <v>#N/A</v>
      </c>
      <c r="AH100" s="1222" t="e">
        <f t="shared" si="75"/>
        <v>#N/A</v>
      </c>
    </row>
    <row r="101" spans="1:34" ht="16">
      <c r="A101" s="1217" t="b">
        <f t="shared" si="54"/>
        <v>1</v>
      </c>
      <c r="B101" s="1218" t="b">
        <f t="shared" si="67"/>
        <v>1</v>
      </c>
      <c r="C101" s="1219" t="str">
        <f t="shared" si="68"/>
        <v>Dólares</v>
      </c>
      <c r="D101" s="47"/>
      <c r="E101" s="836"/>
      <c r="F101" s="50"/>
      <c r="G101" s="50" t="str">
        <f t="shared" si="55"/>
        <v xml:space="preserve"> </v>
      </c>
      <c r="H101" s="45">
        <v>0</v>
      </c>
      <c r="I101" s="49" t="str">
        <f>IFERROR(VLOOKUP(G101,Proveedores!B:C,2,0)," ")</f>
        <v xml:space="preserve"> </v>
      </c>
      <c r="J101" s="838">
        <v>0</v>
      </c>
      <c r="K101" s="1124"/>
      <c r="L101" s="1267">
        <f t="shared" si="56"/>
        <v>0</v>
      </c>
      <c r="M101" s="1268">
        <f t="shared" si="57"/>
        <v>0</v>
      </c>
      <c r="N101" s="1269">
        <f t="shared" si="76"/>
        <v>0</v>
      </c>
      <c r="O101" s="836" t="str">
        <f>IFERROR(VLOOKUP(G101,Proveedores!B:D,3,0)," ")</f>
        <v xml:space="preserve"> </v>
      </c>
      <c r="P101" s="836"/>
      <c r="Q101" s="1127" t="e">
        <f t="shared" si="58"/>
        <v>#N/A</v>
      </c>
      <c r="R101" s="1127" t="b">
        <f t="shared" si="69"/>
        <v>0</v>
      </c>
      <c r="S101" s="1127" t="e">
        <f t="shared" si="59"/>
        <v>#N/A</v>
      </c>
      <c r="T101" s="1127" t="b">
        <f t="shared" si="70"/>
        <v>0</v>
      </c>
      <c r="U101" s="1127" t="e">
        <f t="shared" si="60"/>
        <v>#N/A</v>
      </c>
      <c r="V101" s="1127" t="e">
        <f t="shared" si="71"/>
        <v>#N/A</v>
      </c>
      <c r="W101" s="1127" t="e">
        <f>IF(F101="Offiho",J101,IF(_xlfn.XLOOKUP(F101,Proveedores!A$2:A$50,Proveedores!E$2:E$50,"")="Nacional",(J101/0.5)+(V101*H101),((J101/0.3/0.5)+(V101*H101))))</f>
        <v>#N/A</v>
      </c>
      <c r="X101" s="1127" t="e">
        <f t="shared" si="61"/>
        <v>#N/A</v>
      </c>
      <c r="Y101" s="1126" t="b">
        <f t="shared" si="62"/>
        <v>0</v>
      </c>
      <c r="Z101" s="43">
        <v>0</v>
      </c>
      <c r="AA101" s="1220" t="e">
        <f t="shared" si="72"/>
        <v>#N/A</v>
      </c>
      <c r="AB101" s="1220" t="e">
        <f t="shared" si="73"/>
        <v>#N/A</v>
      </c>
      <c r="AC101" s="1220" t="e">
        <f t="shared" si="63"/>
        <v>#N/A</v>
      </c>
      <c r="AD101" s="1126" t="e">
        <f t="shared" si="74"/>
        <v>#N/A</v>
      </c>
      <c r="AE101" s="1218" t="e">
        <f t="shared" si="64"/>
        <v>#N/A</v>
      </c>
      <c r="AF101" s="1221" t="e">
        <f t="shared" si="65"/>
        <v>#N/A</v>
      </c>
      <c r="AG101" s="1177" t="e">
        <f t="shared" si="66"/>
        <v>#N/A</v>
      </c>
      <c r="AH101" s="1222" t="e">
        <f t="shared" si="75"/>
        <v>#N/A</v>
      </c>
    </row>
    <row r="102" spans="1:34" ht="16">
      <c r="A102" s="1217" t="b">
        <f t="shared" si="54"/>
        <v>1</v>
      </c>
      <c r="B102" s="1218" t="b">
        <f t="shared" si="67"/>
        <v>1</v>
      </c>
      <c r="C102" s="1219" t="str">
        <f t="shared" si="68"/>
        <v>Dólares</v>
      </c>
      <c r="D102" s="48"/>
      <c r="E102" s="836"/>
      <c r="F102" s="50"/>
      <c r="G102" s="50" t="str">
        <f t="shared" si="55"/>
        <v xml:space="preserve"> </v>
      </c>
      <c r="H102" s="45">
        <v>0</v>
      </c>
      <c r="I102" s="49" t="str">
        <f>IFERROR(VLOOKUP(G102,Proveedores!B:C,2,0)," ")</f>
        <v xml:space="preserve"> </v>
      </c>
      <c r="J102" s="838">
        <v>0</v>
      </c>
      <c r="K102" s="1124"/>
      <c r="L102" s="1267">
        <f t="shared" si="56"/>
        <v>0</v>
      </c>
      <c r="M102" s="1268">
        <f t="shared" si="57"/>
        <v>0</v>
      </c>
      <c r="N102" s="1269">
        <f t="shared" si="76"/>
        <v>0</v>
      </c>
      <c r="O102" s="836" t="str">
        <f>IFERROR(VLOOKUP(G102,Proveedores!B:D,3,0)," ")</f>
        <v xml:space="preserve"> </v>
      </c>
      <c r="P102" s="836"/>
      <c r="Q102" s="1127" t="e">
        <f t="shared" si="58"/>
        <v>#N/A</v>
      </c>
      <c r="R102" s="1127" t="b">
        <f t="shared" si="69"/>
        <v>0</v>
      </c>
      <c r="S102" s="1127" t="e">
        <f t="shared" si="59"/>
        <v>#N/A</v>
      </c>
      <c r="T102" s="1127" t="b">
        <f t="shared" si="70"/>
        <v>0</v>
      </c>
      <c r="U102" s="1127" t="e">
        <f t="shared" si="60"/>
        <v>#N/A</v>
      </c>
      <c r="V102" s="1127" t="e">
        <f t="shared" si="71"/>
        <v>#N/A</v>
      </c>
      <c r="W102" s="1127" t="e">
        <f>IF(F102="Offiho",J102,IF(_xlfn.XLOOKUP(F102,Proveedores!A$2:A$50,Proveedores!E$2:E$50,"")="Nacional",(J102/0.5)+(V102*H102),((J102/0.3/0.5)+(V102*H102))))</f>
        <v>#N/A</v>
      </c>
      <c r="X102" s="1127" t="e">
        <f t="shared" si="61"/>
        <v>#N/A</v>
      </c>
      <c r="Y102" s="1126" t="b">
        <f t="shared" si="62"/>
        <v>0</v>
      </c>
      <c r="Z102" s="43">
        <v>0</v>
      </c>
      <c r="AA102" s="1220" t="e">
        <f t="shared" si="72"/>
        <v>#N/A</v>
      </c>
      <c r="AB102" s="1220" t="e">
        <f t="shared" si="73"/>
        <v>#N/A</v>
      </c>
      <c r="AC102" s="1220" t="e">
        <f t="shared" si="63"/>
        <v>#N/A</v>
      </c>
      <c r="AD102" s="1126" t="e">
        <f t="shared" si="74"/>
        <v>#N/A</v>
      </c>
      <c r="AE102" s="1218" t="e">
        <f t="shared" si="64"/>
        <v>#N/A</v>
      </c>
      <c r="AF102" s="1221" t="e">
        <f t="shared" si="65"/>
        <v>#N/A</v>
      </c>
      <c r="AG102" s="1177" t="e">
        <f t="shared" si="66"/>
        <v>#N/A</v>
      </c>
      <c r="AH102" s="1222" t="e">
        <f t="shared" si="75"/>
        <v>#N/A</v>
      </c>
    </row>
    <row r="103" spans="1:34" ht="16">
      <c r="A103" s="1217" t="b">
        <f t="shared" si="54"/>
        <v>1</v>
      </c>
      <c r="B103" s="1218" t="b">
        <f t="shared" si="67"/>
        <v>1</v>
      </c>
      <c r="C103" s="1219" t="str">
        <f t="shared" si="68"/>
        <v>Dólares</v>
      </c>
      <c r="D103" s="48"/>
      <c r="E103" s="836"/>
      <c r="F103" s="50"/>
      <c r="G103" s="50" t="str">
        <f t="shared" si="55"/>
        <v xml:space="preserve"> </v>
      </c>
      <c r="H103" s="45">
        <v>0</v>
      </c>
      <c r="I103" s="49" t="str">
        <f>IFERROR(VLOOKUP(G103,Proveedores!B:C,2,0)," ")</f>
        <v xml:space="preserve"> </v>
      </c>
      <c r="J103" s="838">
        <v>0</v>
      </c>
      <c r="K103" s="1124"/>
      <c r="L103" s="1267">
        <f t="shared" si="56"/>
        <v>0</v>
      </c>
      <c r="M103" s="1268">
        <f t="shared" si="57"/>
        <v>0</v>
      </c>
      <c r="N103" s="1269">
        <f t="shared" si="76"/>
        <v>0</v>
      </c>
      <c r="O103" s="836" t="str">
        <f>IFERROR(VLOOKUP(G103,Proveedores!B:D,3,0)," ")</f>
        <v xml:space="preserve"> </v>
      </c>
      <c r="P103" s="836"/>
      <c r="Q103" s="1127" t="e">
        <f t="shared" si="58"/>
        <v>#N/A</v>
      </c>
      <c r="R103" s="1127" t="b">
        <f t="shared" si="69"/>
        <v>0</v>
      </c>
      <c r="S103" s="1127" t="e">
        <f t="shared" si="59"/>
        <v>#N/A</v>
      </c>
      <c r="T103" s="1127" t="b">
        <f t="shared" si="70"/>
        <v>0</v>
      </c>
      <c r="U103" s="1127" t="e">
        <f t="shared" si="60"/>
        <v>#N/A</v>
      </c>
      <c r="V103" s="1127" t="e">
        <f t="shared" si="71"/>
        <v>#N/A</v>
      </c>
      <c r="W103" s="1127" t="e">
        <f>IF(F103="Offiho",J103,IF(_xlfn.XLOOKUP(F103,Proveedores!A$2:A$50,Proveedores!E$2:E$50,"")="Nacional",(J103/0.5)+(V103*H103),((J103/0.3/0.5)+(V103*H103))))</f>
        <v>#N/A</v>
      </c>
      <c r="X103" s="1127" t="e">
        <f t="shared" si="61"/>
        <v>#N/A</v>
      </c>
      <c r="Y103" s="1126" t="b">
        <f t="shared" si="62"/>
        <v>0</v>
      </c>
      <c r="Z103" s="43">
        <v>0</v>
      </c>
      <c r="AA103" s="1220" t="e">
        <f t="shared" si="72"/>
        <v>#N/A</v>
      </c>
      <c r="AB103" s="1220" t="e">
        <f t="shared" si="73"/>
        <v>#N/A</v>
      </c>
      <c r="AC103" s="1220" t="e">
        <f t="shared" si="63"/>
        <v>#N/A</v>
      </c>
      <c r="AD103" s="1126" t="e">
        <f t="shared" si="74"/>
        <v>#N/A</v>
      </c>
      <c r="AE103" s="1218" t="e">
        <f t="shared" si="64"/>
        <v>#N/A</v>
      </c>
      <c r="AF103" s="1221" t="e">
        <f t="shared" si="65"/>
        <v>#N/A</v>
      </c>
      <c r="AG103" s="1177" t="e">
        <f t="shared" si="66"/>
        <v>#N/A</v>
      </c>
      <c r="AH103" s="1222" t="e">
        <f t="shared" si="75"/>
        <v>#N/A</v>
      </c>
    </row>
    <row r="104" spans="1:34" ht="16">
      <c r="A104" s="1217" t="b">
        <f t="shared" si="54"/>
        <v>1</v>
      </c>
      <c r="B104" s="1218" t="b">
        <f t="shared" si="67"/>
        <v>1</v>
      </c>
      <c r="C104" s="1219" t="str">
        <f t="shared" si="68"/>
        <v>Dólares</v>
      </c>
      <c r="D104" s="48"/>
      <c r="E104" s="836"/>
      <c r="F104" s="50"/>
      <c r="G104" s="50" t="str">
        <f t="shared" si="55"/>
        <v xml:space="preserve"> </v>
      </c>
      <c r="H104" s="45">
        <v>0</v>
      </c>
      <c r="I104" s="49" t="str">
        <f>IFERROR(VLOOKUP(G104,Proveedores!B:C,2,0)," ")</f>
        <v xml:space="preserve"> </v>
      </c>
      <c r="J104" s="838">
        <v>0</v>
      </c>
      <c r="K104" s="1124"/>
      <c r="L104" s="1267">
        <f t="shared" si="56"/>
        <v>0</v>
      </c>
      <c r="M104" s="1268">
        <f t="shared" si="57"/>
        <v>0</v>
      </c>
      <c r="N104" s="1269">
        <f t="shared" si="76"/>
        <v>0</v>
      </c>
      <c r="O104" s="836" t="str">
        <f>IFERROR(VLOOKUP(G104,Proveedores!B:D,3,0)," ")</f>
        <v xml:space="preserve"> </v>
      </c>
      <c r="P104" s="836"/>
      <c r="Q104" s="1127" t="e">
        <f t="shared" si="58"/>
        <v>#N/A</v>
      </c>
      <c r="R104" s="1127" t="b">
        <f t="shared" si="69"/>
        <v>0</v>
      </c>
      <c r="S104" s="1127" t="e">
        <f t="shared" si="59"/>
        <v>#N/A</v>
      </c>
      <c r="T104" s="1127" t="b">
        <f t="shared" si="70"/>
        <v>0</v>
      </c>
      <c r="U104" s="1127" t="e">
        <f t="shared" si="60"/>
        <v>#N/A</v>
      </c>
      <c r="V104" s="1127" t="e">
        <f t="shared" si="71"/>
        <v>#N/A</v>
      </c>
      <c r="W104" s="1127" t="e">
        <f>IF(F104="Offiho",J104,IF(_xlfn.XLOOKUP(F104,Proveedores!A$2:A$50,Proveedores!E$2:E$50,"")="Nacional",(J104/0.5)+(V104*H104),((J104/0.3/0.5)+(V104*H104))))</f>
        <v>#N/A</v>
      </c>
      <c r="X104" s="1127" t="e">
        <f t="shared" si="61"/>
        <v>#N/A</v>
      </c>
      <c r="Y104" s="1126" t="b">
        <f t="shared" si="62"/>
        <v>0</v>
      </c>
      <c r="Z104" s="43">
        <v>0</v>
      </c>
      <c r="AA104" s="1220" t="e">
        <f t="shared" si="72"/>
        <v>#N/A</v>
      </c>
      <c r="AB104" s="1220" t="e">
        <f t="shared" si="73"/>
        <v>#N/A</v>
      </c>
      <c r="AC104" s="1220" t="e">
        <f t="shared" si="63"/>
        <v>#N/A</v>
      </c>
      <c r="AD104" s="1126" t="e">
        <f t="shared" si="74"/>
        <v>#N/A</v>
      </c>
      <c r="AE104" s="1218" t="e">
        <f t="shared" si="64"/>
        <v>#N/A</v>
      </c>
      <c r="AF104" s="1221" t="e">
        <f t="shared" si="65"/>
        <v>#N/A</v>
      </c>
      <c r="AG104" s="1177" t="e">
        <f t="shared" si="66"/>
        <v>#N/A</v>
      </c>
      <c r="AH104" s="1222" t="e">
        <f t="shared" si="75"/>
        <v>#N/A</v>
      </c>
    </row>
    <row r="105" spans="1:34" ht="16">
      <c r="A105" s="1217" t="b">
        <f t="shared" si="54"/>
        <v>1</v>
      </c>
      <c r="B105" s="1218" t="b">
        <f t="shared" si="67"/>
        <v>1</v>
      </c>
      <c r="C105" s="1219" t="str">
        <f t="shared" si="68"/>
        <v>Dólares</v>
      </c>
      <c r="D105" s="48"/>
      <c r="E105" s="836"/>
      <c r="F105" s="50"/>
      <c r="G105" s="50" t="str">
        <f t="shared" si="55"/>
        <v xml:space="preserve"> </v>
      </c>
      <c r="H105" s="45">
        <v>0</v>
      </c>
      <c r="I105" s="49" t="str">
        <f>IFERROR(VLOOKUP(G105,Proveedores!B:C,2,0)," ")</f>
        <v xml:space="preserve"> </v>
      </c>
      <c r="J105" s="838">
        <v>0</v>
      </c>
      <c r="K105" s="1124"/>
      <c r="L105" s="1267">
        <f t="shared" si="56"/>
        <v>0</v>
      </c>
      <c r="M105" s="1268">
        <f t="shared" si="57"/>
        <v>0</v>
      </c>
      <c r="N105" s="1269">
        <f t="shared" si="76"/>
        <v>0</v>
      </c>
      <c r="O105" s="836" t="str">
        <f>IFERROR(VLOOKUP(G105,Proveedores!B:D,3,0)," ")</f>
        <v xml:space="preserve"> </v>
      </c>
      <c r="P105" s="836"/>
      <c r="Q105" s="1127" t="e">
        <f t="shared" si="58"/>
        <v>#N/A</v>
      </c>
      <c r="R105" s="1127" t="b">
        <f t="shared" si="69"/>
        <v>0</v>
      </c>
      <c r="S105" s="1127" t="e">
        <f t="shared" si="59"/>
        <v>#N/A</v>
      </c>
      <c r="T105" s="1127" t="b">
        <f t="shared" si="70"/>
        <v>0</v>
      </c>
      <c r="U105" s="1127" t="e">
        <f t="shared" si="60"/>
        <v>#N/A</v>
      </c>
      <c r="V105" s="1127" t="e">
        <f t="shared" si="71"/>
        <v>#N/A</v>
      </c>
      <c r="W105" s="1127" t="e">
        <f>IF(F105="Offiho",J105,IF(_xlfn.XLOOKUP(F105,Proveedores!A$2:A$50,Proveedores!E$2:E$50,"")="Nacional",(J105/0.5)+(V105*H105),((J105/0.3/0.5)+(V105*H105))))</f>
        <v>#N/A</v>
      </c>
      <c r="X105" s="1127" t="e">
        <f t="shared" si="61"/>
        <v>#N/A</v>
      </c>
      <c r="Y105" s="1126" t="b">
        <f t="shared" si="62"/>
        <v>0</v>
      </c>
      <c r="Z105" s="43">
        <v>0</v>
      </c>
      <c r="AA105" s="1220" t="e">
        <f t="shared" si="72"/>
        <v>#N/A</v>
      </c>
      <c r="AB105" s="1220" t="e">
        <f t="shared" si="73"/>
        <v>#N/A</v>
      </c>
      <c r="AC105" s="1220" t="e">
        <f t="shared" si="63"/>
        <v>#N/A</v>
      </c>
      <c r="AD105" s="1126" t="e">
        <f t="shared" si="74"/>
        <v>#N/A</v>
      </c>
      <c r="AE105" s="1218" t="e">
        <f t="shared" si="64"/>
        <v>#N/A</v>
      </c>
      <c r="AF105" s="1221" t="e">
        <f t="shared" si="65"/>
        <v>#N/A</v>
      </c>
      <c r="AG105" s="1177" t="e">
        <f t="shared" si="66"/>
        <v>#N/A</v>
      </c>
      <c r="AH105" s="1222" t="e">
        <f t="shared" si="75"/>
        <v>#N/A</v>
      </c>
    </row>
    <row r="106" spans="1:34" ht="16">
      <c r="A106" s="1217" t="b">
        <f t="shared" si="54"/>
        <v>1</v>
      </c>
      <c r="B106" s="1218" t="b">
        <f t="shared" si="67"/>
        <v>1</v>
      </c>
      <c r="C106" s="1219" t="str">
        <f t="shared" si="68"/>
        <v>Dólares</v>
      </c>
      <c r="D106" s="47"/>
      <c r="E106" s="836"/>
      <c r="F106" s="50"/>
      <c r="G106" s="50" t="str">
        <f t="shared" si="55"/>
        <v xml:space="preserve"> </v>
      </c>
      <c r="H106" s="45">
        <v>0</v>
      </c>
      <c r="I106" s="49" t="str">
        <f>IFERROR(VLOOKUP(G106,Proveedores!B:C,2,0)," ")</f>
        <v xml:space="preserve"> </v>
      </c>
      <c r="J106" s="838">
        <v>0</v>
      </c>
      <c r="K106" s="1124"/>
      <c r="L106" s="1267">
        <f t="shared" si="56"/>
        <v>0</v>
      </c>
      <c r="M106" s="1268">
        <f t="shared" si="57"/>
        <v>0</v>
      </c>
      <c r="N106" s="1269">
        <f t="shared" si="76"/>
        <v>0</v>
      </c>
      <c r="O106" s="836" t="str">
        <f>IFERROR(VLOOKUP(G106,Proveedores!B:D,3,0)," ")</f>
        <v xml:space="preserve"> </v>
      </c>
      <c r="P106" s="836"/>
      <c r="Q106" s="1127" t="e">
        <f t="shared" si="58"/>
        <v>#N/A</v>
      </c>
      <c r="R106" s="1127" t="b">
        <f t="shared" si="69"/>
        <v>0</v>
      </c>
      <c r="S106" s="1127" t="e">
        <f t="shared" si="59"/>
        <v>#N/A</v>
      </c>
      <c r="T106" s="1127" t="b">
        <f t="shared" si="70"/>
        <v>0</v>
      </c>
      <c r="U106" s="1127" t="e">
        <f t="shared" si="60"/>
        <v>#N/A</v>
      </c>
      <c r="V106" s="1127" t="e">
        <f t="shared" si="71"/>
        <v>#N/A</v>
      </c>
      <c r="W106" s="1127" t="e">
        <f>IF(F106="Offiho",J106,IF(_xlfn.XLOOKUP(F106,Proveedores!A$2:A$50,Proveedores!E$2:E$50,"")="Nacional",(J106/0.5)+(V106*H106),((J106/0.3/0.5)+(V106*H106))))</f>
        <v>#N/A</v>
      </c>
      <c r="X106" s="1127" t="e">
        <f t="shared" si="61"/>
        <v>#N/A</v>
      </c>
      <c r="Y106" s="1126" t="b">
        <f t="shared" si="62"/>
        <v>0</v>
      </c>
      <c r="Z106" s="43">
        <v>0</v>
      </c>
      <c r="AA106" s="1220" t="e">
        <f t="shared" si="72"/>
        <v>#N/A</v>
      </c>
      <c r="AB106" s="1220" t="e">
        <f t="shared" si="73"/>
        <v>#N/A</v>
      </c>
      <c r="AC106" s="1220" t="e">
        <f t="shared" si="63"/>
        <v>#N/A</v>
      </c>
      <c r="AD106" s="1126" t="e">
        <f t="shared" si="74"/>
        <v>#N/A</v>
      </c>
      <c r="AE106" s="1218" t="e">
        <f t="shared" si="64"/>
        <v>#N/A</v>
      </c>
      <c r="AF106" s="1221" t="e">
        <f t="shared" si="65"/>
        <v>#N/A</v>
      </c>
      <c r="AG106" s="1177" t="e">
        <f t="shared" si="66"/>
        <v>#N/A</v>
      </c>
      <c r="AH106" s="1222" t="e">
        <f t="shared" si="75"/>
        <v>#N/A</v>
      </c>
    </row>
    <row r="107" spans="1:34" ht="16">
      <c r="A107" s="1217" t="b">
        <f t="shared" si="54"/>
        <v>1</v>
      </c>
      <c r="B107" s="1218" t="b">
        <f t="shared" si="67"/>
        <v>1</v>
      </c>
      <c r="C107" s="1219" t="str">
        <f t="shared" si="68"/>
        <v>Dólares</v>
      </c>
      <c r="D107" s="47"/>
      <c r="E107" s="836"/>
      <c r="F107" s="50"/>
      <c r="G107" s="50" t="str">
        <f t="shared" si="55"/>
        <v xml:space="preserve"> </v>
      </c>
      <c r="H107" s="45">
        <v>0</v>
      </c>
      <c r="I107" s="49" t="str">
        <f>IFERROR(VLOOKUP(G107,Proveedores!B:C,2,0)," ")</f>
        <v xml:space="preserve"> </v>
      </c>
      <c r="J107" s="838">
        <v>0</v>
      </c>
      <c r="K107" s="1124"/>
      <c r="L107" s="1267">
        <f t="shared" si="56"/>
        <v>0</v>
      </c>
      <c r="M107" s="1268">
        <f t="shared" si="57"/>
        <v>0</v>
      </c>
      <c r="N107" s="1269">
        <f t="shared" si="76"/>
        <v>0</v>
      </c>
      <c r="O107" s="836" t="str">
        <f>IFERROR(VLOOKUP(G107,Proveedores!B:D,3,0)," ")</f>
        <v xml:space="preserve"> </v>
      </c>
      <c r="P107" s="836"/>
      <c r="Q107" s="1127" t="e">
        <f t="shared" si="58"/>
        <v>#N/A</v>
      </c>
      <c r="R107" s="1127" t="b">
        <f t="shared" si="69"/>
        <v>0</v>
      </c>
      <c r="S107" s="1127" t="e">
        <f t="shared" si="59"/>
        <v>#N/A</v>
      </c>
      <c r="T107" s="1127" t="b">
        <f t="shared" si="70"/>
        <v>0</v>
      </c>
      <c r="U107" s="1127" t="e">
        <f t="shared" si="60"/>
        <v>#N/A</v>
      </c>
      <c r="V107" s="1127" t="e">
        <f t="shared" si="71"/>
        <v>#N/A</v>
      </c>
      <c r="W107" s="1127" t="e">
        <f>IF(F107="Offiho",J107,IF(_xlfn.XLOOKUP(F107,Proveedores!A$2:A$50,Proveedores!E$2:E$50,"")="Nacional",(J107/0.5)+(V107*H107),((J107/0.3/0.5)+(V107*H107))))</f>
        <v>#N/A</v>
      </c>
      <c r="X107" s="1127" t="e">
        <f t="shared" si="61"/>
        <v>#N/A</v>
      </c>
      <c r="Y107" s="1126" t="b">
        <f t="shared" si="62"/>
        <v>0</v>
      </c>
      <c r="Z107" s="43">
        <v>0</v>
      </c>
      <c r="AA107" s="1220" t="e">
        <f t="shared" si="72"/>
        <v>#N/A</v>
      </c>
      <c r="AB107" s="1220" t="e">
        <f t="shared" si="73"/>
        <v>#N/A</v>
      </c>
      <c r="AC107" s="1220" t="e">
        <f t="shared" si="63"/>
        <v>#N/A</v>
      </c>
      <c r="AD107" s="1126" t="e">
        <f t="shared" si="74"/>
        <v>#N/A</v>
      </c>
      <c r="AE107" s="1218" t="e">
        <f t="shared" si="64"/>
        <v>#N/A</v>
      </c>
      <c r="AF107" s="1221" t="e">
        <f t="shared" si="65"/>
        <v>#N/A</v>
      </c>
      <c r="AG107" s="1177" t="e">
        <f t="shared" si="66"/>
        <v>#N/A</v>
      </c>
      <c r="AH107" s="1222" t="e">
        <f t="shared" si="75"/>
        <v>#N/A</v>
      </c>
    </row>
    <row r="108" spans="1:34" ht="16">
      <c r="A108" s="1217" t="b">
        <f t="shared" si="54"/>
        <v>1</v>
      </c>
      <c r="B108" s="1218" t="b">
        <f t="shared" si="67"/>
        <v>1</v>
      </c>
      <c r="C108" s="1219" t="str">
        <f t="shared" si="68"/>
        <v>Dólares</v>
      </c>
      <c r="D108" s="47"/>
      <c r="E108" s="836"/>
      <c r="F108" s="50"/>
      <c r="G108" s="50" t="str">
        <f t="shared" si="55"/>
        <v xml:space="preserve"> </v>
      </c>
      <c r="H108" s="45">
        <v>0</v>
      </c>
      <c r="I108" s="49" t="str">
        <f>IFERROR(VLOOKUP(G108,Proveedores!B:C,2,0)," ")</f>
        <v xml:space="preserve"> </v>
      </c>
      <c r="J108" s="838">
        <v>0</v>
      </c>
      <c r="K108" s="1124"/>
      <c r="L108" s="1267">
        <f t="shared" si="56"/>
        <v>0</v>
      </c>
      <c r="M108" s="1268">
        <f t="shared" si="57"/>
        <v>0</v>
      </c>
      <c r="N108" s="1269">
        <f t="shared" si="76"/>
        <v>0</v>
      </c>
      <c r="O108" s="836" t="str">
        <f>IFERROR(VLOOKUP(G108,Proveedores!B:D,3,0)," ")</f>
        <v xml:space="preserve"> </v>
      </c>
      <c r="P108" s="836"/>
      <c r="Q108" s="1127" t="e">
        <f t="shared" si="58"/>
        <v>#N/A</v>
      </c>
      <c r="R108" s="1127" t="b">
        <f t="shared" si="69"/>
        <v>0</v>
      </c>
      <c r="S108" s="1127" t="e">
        <f t="shared" si="59"/>
        <v>#N/A</v>
      </c>
      <c r="T108" s="1127" t="b">
        <f t="shared" si="70"/>
        <v>0</v>
      </c>
      <c r="U108" s="1127" t="e">
        <f t="shared" si="60"/>
        <v>#N/A</v>
      </c>
      <c r="V108" s="1127" t="e">
        <f t="shared" si="71"/>
        <v>#N/A</v>
      </c>
      <c r="W108" s="1127" t="e">
        <f>IF(F108="Offiho",J108,IF(_xlfn.XLOOKUP(F108,Proveedores!A$2:A$50,Proveedores!E$2:E$50,"")="Nacional",(J108/0.5)+(V108*H108),((J108/0.3/0.5)+(V108*H108))))</f>
        <v>#N/A</v>
      </c>
      <c r="X108" s="1127" t="e">
        <f t="shared" si="61"/>
        <v>#N/A</v>
      </c>
      <c r="Y108" s="1126" t="b">
        <f t="shared" si="62"/>
        <v>0</v>
      </c>
      <c r="Z108" s="43">
        <v>0</v>
      </c>
      <c r="AA108" s="1220" t="e">
        <f t="shared" si="72"/>
        <v>#N/A</v>
      </c>
      <c r="AB108" s="1220" t="e">
        <f t="shared" si="73"/>
        <v>#N/A</v>
      </c>
      <c r="AC108" s="1220" t="e">
        <f t="shared" si="63"/>
        <v>#N/A</v>
      </c>
      <c r="AD108" s="1126" t="e">
        <f t="shared" si="74"/>
        <v>#N/A</v>
      </c>
      <c r="AE108" s="1218" t="e">
        <f t="shared" si="64"/>
        <v>#N/A</v>
      </c>
      <c r="AF108" s="1221" t="e">
        <f t="shared" si="65"/>
        <v>#N/A</v>
      </c>
      <c r="AG108" s="1177" t="e">
        <f t="shared" si="66"/>
        <v>#N/A</v>
      </c>
      <c r="AH108" s="1222" t="e">
        <f t="shared" si="75"/>
        <v>#N/A</v>
      </c>
    </row>
    <row r="109" spans="1:34" ht="16">
      <c r="A109" s="1217" t="b">
        <f t="shared" si="54"/>
        <v>1</v>
      </c>
      <c r="B109" s="1218" t="b">
        <f t="shared" si="67"/>
        <v>1</v>
      </c>
      <c r="C109" s="1219" t="str">
        <f t="shared" si="68"/>
        <v>Dólares</v>
      </c>
      <c r="D109" s="48"/>
      <c r="E109" s="836"/>
      <c r="F109" s="50"/>
      <c r="G109" s="50" t="str">
        <f t="shared" si="55"/>
        <v xml:space="preserve"> </v>
      </c>
      <c r="H109" s="45">
        <v>0</v>
      </c>
      <c r="I109" s="49" t="str">
        <f>IFERROR(VLOOKUP(G109,Proveedores!B:C,2,0)," ")</f>
        <v xml:space="preserve"> </v>
      </c>
      <c r="J109" s="838">
        <v>0</v>
      </c>
      <c r="K109" s="1124"/>
      <c r="L109" s="1267">
        <f t="shared" si="56"/>
        <v>0</v>
      </c>
      <c r="M109" s="1268">
        <f t="shared" si="57"/>
        <v>0</v>
      </c>
      <c r="N109" s="1269">
        <f t="shared" si="76"/>
        <v>0</v>
      </c>
      <c r="O109" s="836" t="str">
        <f>IFERROR(VLOOKUP(G109,Proveedores!B:D,3,0)," ")</f>
        <v xml:space="preserve"> </v>
      </c>
      <c r="P109" s="836"/>
      <c r="Q109" s="1127" t="e">
        <f t="shared" si="58"/>
        <v>#N/A</v>
      </c>
      <c r="R109" s="1127" t="b">
        <f t="shared" si="69"/>
        <v>0</v>
      </c>
      <c r="S109" s="1127" t="e">
        <f t="shared" si="59"/>
        <v>#N/A</v>
      </c>
      <c r="T109" s="1127" t="b">
        <f t="shared" si="70"/>
        <v>0</v>
      </c>
      <c r="U109" s="1127" t="e">
        <f t="shared" si="60"/>
        <v>#N/A</v>
      </c>
      <c r="V109" s="1127" t="e">
        <f t="shared" si="71"/>
        <v>#N/A</v>
      </c>
      <c r="W109" s="1127" t="e">
        <f>IF(F109="Offiho",J109,IF(_xlfn.XLOOKUP(F109,Proveedores!A$2:A$50,Proveedores!E$2:E$50,"")="Nacional",(J109/0.5)+(V109*H109),((J109/0.3/0.5)+(V109*H109))))</f>
        <v>#N/A</v>
      </c>
      <c r="X109" s="1127" t="e">
        <f t="shared" si="61"/>
        <v>#N/A</v>
      </c>
      <c r="Y109" s="1126" t="b">
        <f t="shared" si="62"/>
        <v>0</v>
      </c>
      <c r="Z109" s="43">
        <v>0</v>
      </c>
      <c r="AA109" s="1220" t="e">
        <f t="shared" si="72"/>
        <v>#N/A</v>
      </c>
      <c r="AB109" s="1220" t="e">
        <f t="shared" si="73"/>
        <v>#N/A</v>
      </c>
      <c r="AC109" s="1220" t="e">
        <f t="shared" si="63"/>
        <v>#N/A</v>
      </c>
      <c r="AD109" s="1126" t="e">
        <f t="shared" si="74"/>
        <v>#N/A</v>
      </c>
      <c r="AE109" s="1218" t="e">
        <f t="shared" si="64"/>
        <v>#N/A</v>
      </c>
      <c r="AF109" s="1221" t="e">
        <f t="shared" si="65"/>
        <v>#N/A</v>
      </c>
      <c r="AG109" s="1177" t="e">
        <f t="shared" si="66"/>
        <v>#N/A</v>
      </c>
      <c r="AH109" s="1222" t="e">
        <f t="shared" si="75"/>
        <v>#N/A</v>
      </c>
    </row>
    <row r="110" spans="1:34" ht="16">
      <c r="A110" s="1217" t="b">
        <f t="shared" si="54"/>
        <v>1</v>
      </c>
      <c r="B110" s="1218" t="b">
        <f t="shared" si="67"/>
        <v>1</v>
      </c>
      <c r="C110" s="1219" t="str">
        <f t="shared" si="68"/>
        <v>Dólares</v>
      </c>
      <c r="D110" s="48"/>
      <c r="E110" s="836"/>
      <c r="F110" s="50"/>
      <c r="G110" s="50" t="str">
        <f t="shared" si="55"/>
        <v xml:space="preserve"> </v>
      </c>
      <c r="H110" s="45">
        <v>0</v>
      </c>
      <c r="I110" s="49" t="str">
        <f>IFERROR(VLOOKUP(G110,Proveedores!B:C,2,0)," ")</f>
        <v xml:space="preserve"> </v>
      </c>
      <c r="J110" s="838">
        <v>0</v>
      </c>
      <c r="K110" s="1124"/>
      <c r="L110" s="1267">
        <f t="shared" si="56"/>
        <v>0</v>
      </c>
      <c r="M110" s="1268">
        <f t="shared" si="57"/>
        <v>0</v>
      </c>
      <c r="N110" s="1269">
        <f t="shared" si="76"/>
        <v>0</v>
      </c>
      <c r="O110" s="836" t="str">
        <f>IFERROR(VLOOKUP(G110,Proveedores!B:D,3,0)," ")</f>
        <v xml:space="preserve"> </v>
      </c>
      <c r="P110" s="836"/>
      <c r="Q110" s="1127" t="e">
        <f t="shared" si="58"/>
        <v>#N/A</v>
      </c>
      <c r="R110" s="1127" t="b">
        <f t="shared" si="69"/>
        <v>0</v>
      </c>
      <c r="S110" s="1127" t="e">
        <f t="shared" si="59"/>
        <v>#N/A</v>
      </c>
      <c r="T110" s="1127" t="b">
        <f t="shared" si="70"/>
        <v>0</v>
      </c>
      <c r="U110" s="1127" t="e">
        <f t="shared" si="60"/>
        <v>#N/A</v>
      </c>
      <c r="V110" s="1127" t="e">
        <f t="shared" si="71"/>
        <v>#N/A</v>
      </c>
      <c r="W110" s="1127" t="e">
        <f>IF(F110="Offiho",J110,IF(_xlfn.XLOOKUP(F110,Proveedores!A$2:A$50,Proveedores!E$2:E$50,"")="Nacional",(J110/0.5)+(V110*H110),((J110/0.3/0.5)+(V110*H110))))</f>
        <v>#N/A</v>
      </c>
      <c r="X110" s="1127" t="e">
        <f t="shared" si="61"/>
        <v>#N/A</v>
      </c>
      <c r="Y110" s="1126" t="b">
        <f t="shared" si="62"/>
        <v>0</v>
      </c>
      <c r="Z110" s="43">
        <v>0</v>
      </c>
      <c r="AA110" s="1220" t="e">
        <f t="shared" si="72"/>
        <v>#N/A</v>
      </c>
      <c r="AB110" s="1220" t="e">
        <f t="shared" si="73"/>
        <v>#N/A</v>
      </c>
      <c r="AC110" s="1220" t="e">
        <f t="shared" si="63"/>
        <v>#N/A</v>
      </c>
      <c r="AD110" s="1126" t="e">
        <f t="shared" si="74"/>
        <v>#N/A</v>
      </c>
      <c r="AE110" s="1218" t="e">
        <f t="shared" si="64"/>
        <v>#N/A</v>
      </c>
      <c r="AF110" s="1221" t="e">
        <f t="shared" si="65"/>
        <v>#N/A</v>
      </c>
      <c r="AG110" s="1177" t="e">
        <f t="shared" si="66"/>
        <v>#N/A</v>
      </c>
      <c r="AH110" s="1222" t="e">
        <f t="shared" si="75"/>
        <v>#N/A</v>
      </c>
    </row>
    <row r="111" spans="1:34" ht="16">
      <c r="A111" s="1217" t="b">
        <f t="shared" si="54"/>
        <v>1</v>
      </c>
      <c r="B111" s="1218" t="b">
        <f t="shared" si="67"/>
        <v>1</v>
      </c>
      <c r="C111" s="1219" t="str">
        <f t="shared" si="68"/>
        <v>Dólares</v>
      </c>
      <c r="D111" s="47"/>
      <c r="E111" s="836"/>
      <c r="F111" s="50"/>
      <c r="G111" s="50" t="str">
        <f t="shared" si="55"/>
        <v xml:space="preserve"> </v>
      </c>
      <c r="H111" s="45">
        <v>0</v>
      </c>
      <c r="I111" s="49" t="str">
        <f>IFERROR(VLOOKUP(G111,Proveedores!B:C,2,0)," ")</f>
        <v xml:space="preserve"> </v>
      </c>
      <c r="J111" s="838">
        <v>0</v>
      </c>
      <c r="K111" s="1124"/>
      <c r="L111" s="1267">
        <f t="shared" si="56"/>
        <v>0</v>
      </c>
      <c r="M111" s="1268">
        <f t="shared" si="57"/>
        <v>0</v>
      </c>
      <c r="N111" s="1269">
        <f t="shared" si="76"/>
        <v>0</v>
      </c>
      <c r="O111" s="836" t="str">
        <f>IFERROR(VLOOKUP(G111,Proveedores!B:D,3,0)," ")</f>
        <v xml:space="preserve"> </v>
      </c>
      <c r="P111" s="836"/>
      <c r="Q111" s="1127" t="e">
        <f t="shared" si="58"/>
        <v>#N/A</v>
      </c>
      <c r="R111" s="1127" t="b">
        <f t="shared" si="69"/>
        <v>0</v>
      </c>
      <c r="S111" s="1127" t="e">
        <f t="shared" si="59"/>
        <v>#N/A</v>
      </c>
      <c r="T111" s="1127" t="b">
        <f t="shared" si="70"/>
        <v>0</v>
      </c>
      <c r="U111" s="1127" t="e">
        <f t="shared" si="60"/>
        <v>#N/A</v>
      </c>
      <c r="V111" s="1127" t="e">
        <f t="shared" si="71"/>
        <v>#N/A</v>
      </c>
      <c r="W111" s="1127" t="e">
        <f>IF(F111="Offiho",J111,IF(_xlfn.XLOOKUP(F111,Proveedores!A$2:A$50,Proveedores!E$2:E$50,"")="Nacional",(J111/0.5)+(V111*H111),((J111/0.3/0.5)+(V111*H111))))</f>
        <v>#N/A</v>
      </c>
      <c r="X111" s="1127" t="e">
        <f t="shared" si="61"/>
        <v>#N/A</v>
      </c>
      <c r="Y111" s="1126" t="b">
        <f t="shared" si="62"/>
        <v>0</v>
      </c>
      <c r="Z111" s="43">
        <v>0</v>
      </c>
      <c r="AA111" s="1220" t="e">
        <f t="shared" si="72"/>
        <v>#N/A</v>
      </c>
      <c r="AB111" s="1220" t="e">
        <f t="shared" si="73"/>
        <v>#N/A</v>
      </c>
      <c r="AC111" s="1220" t="e">
        <f t="shared" si="63"/>
        <v>#N/A</v>
      </c>
      <c r="AD111" s="1126" t="e">
        <f t="shared" si="74"/>
        <v>#N/A</v>
      </c>
      <c r="AE111" s="1218" t="e">
        <f t="shared" si="64"/>
        <v>#N/A</v>
      </c>
      <c r="AF111" s="1221" t="e">
        <f t="shared" si="65"/>
        <v>#N/A</v>
      </c>
      <c r="AG111" s="1177" t="e">
        <f t="shared" si="66"/>
        <v>#N/A</v>
      </c>
      <c r="AH111" s="1222" t="e">
        <f t="shared" si="75"/>
        <v>#N/A</v>
      </c>
    </row>
    <row r="112" spans="1:34" ht="16">
      <c r="A112" s="1217" t="b">
        <f t="shared" si="54"/>
        <v>1</v>
      </c>
      <c r="B112" s="1218" t="b">
        <f t="shared" si="67"/>
        <v>1</v>
      </c>
      <c r="C112" s="1219" t="str">
        <f t="shared" si="68"/>
        <v>Dólares</v>
      </c>
      <c r="D112" s="47"/>
      <c r="E112" s="836"/>
      <c r="F112" s="50"/>
      <c r="G112" s="50" t="str">
        <f t="shared" si="55"/>
        <v xml:space="preserve"> </v>
      </c>
      <c r="H112" s="45">
        <v>0</v>
      </c>
      <c r="I112" s="49" t="str">
        <f>IFERROR(VLOOKUP(G112,Proveedores!B:C,2,0)," ")</f>
        <v xml:space="preserve"> </v>
      </c>
      <c r="J112" s="838">
        <v>0</v>
      </c>
      <c r="K112" s="1124"/>
      <c r="L112" s="1267">
        <f t="shared" si="56"/>
        <v>0</v>
      </c>
      <c r="M112" s="1268">
        <f t="shared" si="57"/>
        <v>0</v>
      </c>
      <c r="N112" s="1269">
        <f t="shared" si="76"/>
        <v>0</v>
      </c>
      <c r="O112" s="836" t="str">
        <f>IFERROR(VLOOKUP(G112,Proveedores!B:D,3,0)," ")</f>
        <v xml:space="preserve"> </v>
      </c>
      <c r="P112" s="836"/>
      <c r="Q112" s="1127" t="e">
        <f t="shared" si="58"/>
        <v>#N/A</v>
      </c>
      <c r="R112" s="1127" t="b">
        <f t="shared" si="69"/>
        <v>0</v>
      </c>
      <c r="S112" s="1127" t="e">
        <f t="shared" si="59"/>
        <v>#N/A</v>
      </c>
      <c r="T112" s="1127" t="b">
        <f t="shared" si="70"/>
        <v>0</v>
      </c>
      <c r="U112" s="1127" t="e">
        <f t="shared" si="60"/>
        <v>#N/A</v>
      </c>
      <c r="V112" s="1127" t="e">
        <f t="shared" si="71"/>
        <v>#N/A</v>
      </c>
      <c r="W112" s="1127" t="e">
        <f>IF(F112="Offiho",J112,IF(_xlfn.XLOOKUP(F112,Proveedores!A$2:A$50,Proveedores!E$2:E$50,"")="Nacional",(J112/0.5)+(V112*H112),((J112/0.3/0.5)+(V112*H112))))</f>
        <v>#N/A</v>
      </c>
      <c r="X112" s="1127" t="e">
        <f t="shared" si="61"/>
        <v>#N/A</v>
      </c>
      <c r="Y112" s="1126" t="b">
        <f t="shared" si="62"/>
        <v>0</v>
      </c>
      <c r="Z112" s="43">
        <v>0</v>
      </c>
      <c r="AA112" s="1220" t="e">
        <f t="shared" si="72"/>
        <v>#N/A</v>
      </c>
      <c r="AB112" s="1220" t="e">
        <f t="shared" si="73"/>
        <v>#N/A</v>
      </c>
      <c r="AC112" s="1220" t="e">
        <f t="shared" si="63"/>
        <v>#N/A</v>
      </c>
      <c r="AD112" s="1126" t="e">
        <f t="shared" si="74"/>
        <v>#N/A</v>
      </c>
      <c r="AE112" s="1218" t="e">
        <f t="shared" si="64"/>
        <v>#N/A</v>
      </c>
      <c r="AF112" s="1221" t="e">
        <f t="shared" si="65"/>
        <v>#N/A</v>
      </c>
      <c r="AG112" s="1177" t="e">
        <f t="shared" si="66"/>
        <v>#N/A</v>
      </c>
      <c r="AH112" s="1222" t="e">
        <f t="shared" si="75"/>
        <v>#N/A</v>
      </c>
    </row>
    <row r="113" spans="1:34" ht="16">
      <c r="A113" s="1217" t="b">
        <f t="shared" si="54"/>
        <v>1</v>
      </c>
      <c r="B113" s="1218" t="b">
        <f t="shared" si="67"/>
        <v>1</v>
      </c>
      <c r="C113" s="1219" t="str">
        <f t="shared" si="68"/>
        <v>Dólares</v>
      </c>
      <c r="D113" s="47"/>
      <c r="E113" s="836"/>
      <c r="F113" s="50"/>
      <c r="G113" s="50" t="str">
        <f t="shared" si="55"/>
        <v xml:space="preserve"> </v>
      </c>
      <c r="H113" s="45">
        <v>0</v>
      </c>
      <c r="I113" s="49" t="str">
        <f>IFERROR(VLOOKUP(G113,Proveedores!B:C,2,0)," ")</f>
        <v xml:space="preserve"> </v>
      </c>
      <c r="J113" s="838">
        <v>0</v>
      </c>
      <c r="K113" s="1124"/>
      <c r="L113" s="1267">
        <f t="shared" si="56"/>
        <v>0</v>
      </c>
      <c r="M113" s="1268">
        <f t="shared" si="57"/>
        <v>0</v>
      </c>
      <c r="N113" s="1269">
        <f t="shared" si="76"/>
        <v>0</v>
      </c>
      <c r="O113" s="836" t="str">
        <f>IFERROR(VLOOKUP(G113,Proveedores!B:D,3,0)," ")</f>
        <v xml:space="preserve"> </v>
      </c>
      <c r="P113" s="836"/>
      <c r="Q113" s="1127" t="e">
        <f t="shared" si="58"/>
        <v>#N/A</v>
      </c>
      <c r="R113" s="1127" t="b">
        <f t="shared" si="69"/>
        <v>0</v>
      </c>
      <c r="S113" s="1127" t="e">
        <f t="shared" si="59"/>
        <v>#N/A</v>
      </c>
      <c r="T113" s="1127" t="b">
        <f t="shared" si="70"/>
        <v>0</v>
      </c>
      <c r="U113" s="1127" t="e">
        <f t="shared" si="60"/>
        <v>#N/A</v>
      </c>
      <c r="V113" s="1127" t="e">
        <f t="shared" si="71"/>
        <v>#N/A</v>
      </c>
      <c r="W113" s="1127" t="e">
        <f>IF(F113="Offiho",J113,IF(_xlfn.XLOOKUP(F113,Proveedores!A$2:A$50,Proveedores!E$2:E$50,"")="Nacional",(J113/0.5)+(V113*H113),((J113/0.3/0.5)+(V113*H113))))</f>
        <v>#N/A</v>
      </c>
      <c r="X113" s="1127" t="e">
        <f t="shared" si="61"/>
        <v>#N/A</v>
      </c>
      <c r="Y113" s="1126" t="b">
        <f t="shared" si="62"/>
        <v>0</v>
      </c>
      <c r="Z113" s="43">
        <v>0</v>
      </c>
      <c r="AA113" s="1220" t="e">
        <f t="shared" si="72"/>
        <v>#N/A</v>
      </c>
      <c r="AB113" s="1220" t="e">
        <f t="shared" si="73"/>
        <v>#N/A</v>
      </c>
      <c r="AC113" s="1220" t="e">
        <f t="shared" si="63"/>
        <v>#N/A</v>
      </c>
      <c r="AD113" s="1126" t="e">
        <f t="shared" si="74"/>
        <v>#N/A</v>
      </c>
      <c r="AE113" s="1218" t="e">
        <f t="shared" si="64"/>
        <v>#N/A</v>
      </c>
      <c r="AF113" s="1221" t="e">
        <f t="shared" si="65"/>
        <v>#N/A</v>
      </c>
      <c r="AG113" s="1177" t="e">
        <f t="shared" si="66"/>
        <v>#N/A</v>
      </c>
      <c r="AH113" s="1222" t="e">
        <f t="shared" si="75"/>
        <v>#N/A</v>
      </c>
    </row>
    <row r="114" spans="1:34" ht="16">
      <c r="A114" s="1217" t="b">
        <f t="shared" si="54"/>
        <v>1</v>
      </c>
      <c r="B114" s="1218" t="b">
        <f t="shared" si="67"/>
        <v>1</v>
      </c>
      <c r="C114" s="1219" t="str">
        <f t="shared" si="68"/>
        <v>Dólares</v>
      </c>
      <c r="D114" s="47"/>
      <c r="E114" s="836"/>
      <c r="F114" s="50"/>
      <c r="G114" s="50" t="str">
        <f t="shared" si="55"/>
        <v xml:space="preserve"> </v>
      </c>
      <c r="H114" s="45">
        <v>0</v>
      </c>
      <c r="I114" s="49" t="str">
        <f>IFERROR(VLOOKUP(G114,Proveedores!B:C,2,0)," ")</f>
        <v xml:space="preserve"> </v>
      </c>
      <c r="J114" s="838">
        <v>0</v>
      </c>
      <c r="K114" s="1124"/>
      <c r="L114" s="1267">
        <f t="shared" si="56"/>
        <v>0</v>
      </c>
      <c r="M114" s="1268">
        <f t="shared" si="57"/>
        <v>0</v>
      </c>
      <c r="N114" s="1269">
        <f t="shared" si="76"/>
        <v>0</v>
      </c>
      <c r="O114" s="836" t="str">
        <f>IFERROR(VLOOKUP(G114,Proveedores!B:D,3,0)," ")</f>
        <v xml:space="preserve"> </v>
      </c>
      <c r="P114" s="836"/>
      <c r="Q114" s="1127" t="e">
        <f t="shared" si="58"/>
        <v>#N/A</v>
      </c>
      <c r="R114" s="1127" t="b">
        <f t="shared" si="69"/>
        <v>0</v>
      </c>
      <c r="S114" s="1127" t="e">
        <f t="shared" si="59"/>
        <v>#N/A</v>
      </c>
      <c r="T114" s="1127" t="b">
        <f t="shared" si="70"/>
        <v>0</v>
      </c>
      <c r="U114" s="1127" t="e">
        <f t="shared" si="60"/>
        <v>#N/A</v>
      </c>
      <c r="V114" s="1127" t="e">
        <f t="shared" si="71"/>
        <v>#N/A</v>
      </c>
      <c r="W114" s="1127" t="e">
        <f>IF(F114="Offiho",J114,IF(_xlfn.XLOOKUP(F114,Proveedores!A$2:A$50,Proveedores!E$2:E$50,"")="Nacional",(J114/0.5)+(V114*H114),((J114/0.3/0.5)+(V114*H114))))</f>
        <v>#N/A</v>
      </c>
      <c r="X114" s="1127" t="e">
        <f t="shared" si="61"/>
        <v>#N/A</v>
      </c>
      <c r="Y114" s="1126" t="b">
        <f t="shared" si="62"/>
        <v>0</v>
      </c>
      <c r="Z114" s="43">
        <v>0</v>
      </c>
      <c r="AA114" s="1220" t="e">
        <f t="shared" si="72"/>
        <v>#N/A</v>
      </c>
      <c r="AB114" s="1220" t="e">
        <f t="shared" si="73"/>
        <v>#N/A</v>
      </c>
      <c r="AC114" s="1220" t="e">
        <f t="shared" si="63"/>
        <v>#N/A</v>
      </c>
      <c r="AD114" s="1126" t="e">
        <f t="shared" si="74"/>
        <v>#N/A</v>
      </c>
      <c r="AE114" s="1218" t="e">
        <f t="shared" si="64"/>
        <v>#N/A</v>
      </c>
      <c r="AF114" s="1221" t="e">
        <f t="shared" si="65"/>
        <v>#N/A</v>
      </c>
      <c r="AG114" s="1177" t="e">
        <f t="shared" si="66"/>
        <v>#N/A</v>
      </c>
      <c r="AH114" s="1222" t="e">
        <f t="shared" si="75"/>
        <v>#N/A</v>
      </c>
    </row>
    <row r="115" spans="1:34" ht="16">
      <c r="A115" s="1217" t="b">
        <f t="shared" si="54"/>
        <v>1</v>
      </c>
      <c r="B115" s="1218" t="b">
        <f t="shared" si="67"/>
        <v>1</v>
      </c>
      <c r="C115" s="1219" t="str">
        <f t="shared" si="68"/>
        <v>Dólares</v>
      </c>
      <c r="D115" s="47"/>
      <c r="E115" s="836"/>
      <c r="F115" s="50"/>
      <c r="G115" s="50" t="str">
        <f t="shared" si="55"/>
        <v xml:space="preserve"> </v>
      </c>
      <c r="H115" s="45">
        <v>0</v>
      </c>
      <c r="I115" s="49" t="str">
        <f>IFERROR(VLOOKUP(G115,Proveedores!B:C,2,0)," ")</f>
        <v xml:space="preserve"> </v>
      </c>
      <c r="J115" s="838">
        <v>0</v>
      </c>
      <c r="K115" s="1124"/>
      <c r="L115" s="1267">
        <f t="shared" si="56"/>
        <v>0</v>
      </c>
      <c r="M115" s="1268">
        <f t="shared" si="57"/>
        <v>0</v>
      </c>
      <c r="N115" s="1269">
        <f t="shared" si="76"/>
        <v>0</v>
      </c>
      <c r="O115" s="836" t="str">
        <f>IFERROR(VLOOKUP(G115,Proveedores!B:D,3,0)," ")</f>
        <v xml:space="preserve"> </v>
      </c>
      <c r="P115" s="836"/>
      <c r="Q115" s="1127" t="e">
        <f t="shared" si="58"/>
        <v>#N/A</v>
      </c>
      <c r="R115" s="1127" t="b">
        <f t="shared" si="69"/>
        <v>0</v>
      </c>
      <c r="S115" s="1127" t="e">
        <f t="shared" si="59"/>
        <v>#N/A</v>
      </c>
      <c r="T115" s="1127" t="b">
        <f t="shared" si="70"/>
        <v>0</v>
      </c>
      <c r="U115" s="1127" t="e">
        <f t="shared" si="60"/>
        <v>#N/A</v>
      </c>
      <c r="V115" s="1127" t="e">
        <f t="shared" si="71"/>
        <v>#N/A</v>
      </c>
      <c r="W115" s="1127" t="e">
        <f>IF(F115="Offiho",J115,IF(_xlfn.XLOOKUP(F115,Proveedores!A$2:A$50,Proveedores!E$2:E$50,"")="Nacional",(J115/0.5)+(V115*H115),((J115/0.3/0.5)+(V115*H115))))</f>
        <v>#N/A</v>
      </c>
      <c r="X115" s="1127" t="e">
        <f t="shared" si="61"/>
        <v>#N/A</v>
      </c>
      <c r="Y115" s="1126" t="b">
        <f t="shared" si="62"/>
        <v>0</v>
      </c>
      <c r="Z115" s="43">
        <v>0</v>
      </c>
      <c r="AA115" s="1220" t="e">
        <f t="shared" si="72"/>
        <v>#N/A</v>
      </c>
      <c r="AB115" s="1220" t="e">
        <f t="shared" si="73"/>
        <v>#N/A</v>
      </c>
      <c r="AC115" s="1220" t="e">
        <f t="shared" si="63"/>
        <v>#N/A</v>
      </c>
      <c r="AD115" s="1126" t="e">
        <f t="shared" si="74"/>
        <v>#N/A</v>
      </c>
      <c r="AE115" s="1218" t="e">
        <f t="shared" si="64"/>
        <v>#N/A</v>
      </c>
      <c r="AF115" s="1221" t="e">
        <f t="shared" si="65"/>
        <v>#N/A</v>
      </c>
      <c r="AG115" s="1177" t="e">
        <f t="shared" si="66"/>
        <v>#N/A</v>
      </c>
      <c r="AH115" s="1222" t="e">
        <f t="shared" si="75"/>
        <v>#N/A</v>
      </c>
    </row>
    <row r="116" spans="1:34" ht="16">
      <c r="A116" s="1217" t="b">
        <f t="shared" si="54"/>
        <v>1</v>
      </c>
      <c r="B116" s="1218" t="b">
        <f t="shared" si="67"/>
        <v>1</v>
      </c>
      <c r="C116" s="1219" t="str">
        <f t="shared" si="68"/>
        <v>Dólares</v>
      </c>
      <c r="D116" s="47"/>
      <c r="E116" s="836"/>
      <c r="F116" s="50"/>
      <c r="G116" s="50" t="str">
        <f t="shared" si="55"/>
        <v xml:space="preserve"> </v>
      </c>
      <c r="H116" s="45">
        <v>0</v>
      </c>
      <c r="I116" s="49" t="str">
        <f>IFERROR(VLOOKUP(G116,Proveedores!B:C,2,0)," ")</f>
        <v xml:space="preserve"> </v>
      </c>
      <c r="J116" s="838">
        <v>0</v>
      </c>
      <c r="K116" s="1124"/>
      <c r="L116" s="1267">
        <f t="shared" si="56"/>
        <v>0</v>
      </c>
      <c r="M116" s="1268">
        <f t="shared" si="57"/>
        <v>0</v>
      </c>
      <c r="N116" s="1269">
        <f t="shared" si="76"/>
        <v>0</v>
      </c>
      <c r="O116" s="836" t="str">
        <f>IFERROR(VLOOKUP(G116,Proveedores!B:D,3,0)," ")</f>
        <v xml:space="preserve"> </v>
      </c>
      <c r="P116" s="836"/>
      <c r="Q116" s="1127" t="e">
        <f t="shared" si="58"/>
        <v>#N/A</v>
      </c>
      <c r="R116" s="1127" t="b">
        <f t="shared" si="69"/>
        <v>0</v>
      </c>
      <c r="S116" s="1127" t="e">
        <f t="shared" si="59"/>
        <v>#N/A</v>
      </c>
      <c r="T116" s="1127" t="b">
        <f t="shared" si="70"/>
        <v>0</v>
      </c>
      <c r="U116" s="1127" t="e">
        <f t="shared" si="60"/>
        <v>#N/A</v>
      </c>
      <c r="V116" s="1127" t="e">
        <f t="shared" si="71"/>
        <v>#N/A</v>
      </c>
      <c r="W116" s="1127" t="e">
        <f>IF(F116="Offiho",J116,IF(_xlfn.XLOOKUP(F116,Proveedores!A$2:A$50,Proveedores!E$2:E$50,"")="Nacional",(J116/0.5)+(V116*H116),((J116/0.3/0.5)+(V116*H116))))</f>
        <v>#N/A</v>
      </c>
      <c r="X116" s="1127" t="e">
        <f t="shared" si="61"/>
        <v>#N/A</v>
      </c>
      <c r="Y116" s="1126" t="b">
        <f t="shared" si="62"/>
        <v>0</v>
      </c>
      <c r="Z116" s="43">
        <v>0</v>
      </c>
      <c r="AA116" s="1220" t="e">
        <f t="shared" si="72"/>
        <v>#N/A</v>
      </c>
      <c r="AB116" s="1220" t="e">
        <f t="shared" si="73"/>
        <v>#N/A</v>
      </c>
      <c r="AC116" s="1220" t="e">
        <f t="shared" si="63"/>
        <v>#N/A</v>
      </c>
      <c r="AD116" s="1126" t="str">
        <f t="shared" si="74"/>
        <v>NA</v>
      </c>
      <c r="AE116" s="1218" t="e">
        <f t="shared" si="64"/>
        <v>#N/A</v>
      </c>
      <c r="AF116" s="1221" t="e">
        <f t="shared" si="65"/>
        <v>#N/A</v>
      </c>
      <c r="AG116" s="1177" t="e">
        <f t="shared" si="66"/>
        <v>#N/A</v>
      </c>
      <c r="AH116" s="1222" t="e">
        <f t="shared" si="75"/>
        <v>#N/A</v>
      </c>
    </row>
    <row r="117" spans="1:34" ht="24" customHeight="1">
      <c r="A117" s="1305" t="s">
        <v>120</v>
      </c>
      <c r="B117" s="1305"/>
      <c r="C117" s="1305"/>
      <c r="D117" s="1305"/>
      <c r="E117" s="1305"/>
      <c r="F117" s="1305"/>
      <c r="G117" s="1229"/>
      <c r="H117" s="1230" cm="1">
        <f t="array" ref="H117">SUM(IFERROR(H84:H116,0))</f>
        <v>0</v>
      </c>
      <c r="I117" s="1229"/>
      <c r="J117" s="1231"/>
      <c r="K117" s="1232"/>
      <c r="L117" s="1230" cm="1">
        <f t="array" ref="L117">SUM(IFERROR(L84:L116,0))</f>
        <v>0</v>
      </c>
      <c r="M117" s="1232"/>
      <c r="N117" s="1233" cm="1">
        <f t="array" ref="N117">SUM(IFERROR(N84:N116,0))</f>
        <v>0</v>
      </c>
      <c r="O117" s="1234"/>
      <c r="P117" s="1234"/>
      <c r="Q117" s="1234"/>
      <c r="R117" s="1234"/>
      <c r="S117" s="1234"/>
      <c r="T117" s="1234"/>
      <c r="U117" s="1234"/>
      <c r="V117" s="1234"/>
      <c r="W117" s="1232"/>
      <c r="X117" s="1233" cm="1">
        <f t="array" ref="X117">SUM(IFERROR(X84:X116,0))</f>
        <v>0</v>
      </c>
      <c r="Y117" s="1234" t="s">
        <v>116</v>
      </c>
      <c r="Z117" s="1234"/>
      <c r="AA117" s="1234"/>
      <c r="AB117" s="1234"/>
      <c r="AC117" s="1233" cm="1">
        <f t="array" ref="AC117">SUM(IFERROR(AC84:AC116,0))</f>
        <v>0</v>
      </c>
      <c r="AD117" s="1233"/>
      <c r="AE117" s="1233"/>
      <c r="AF117" s="1233" cm="1">
        <f t="array" ref="AF117">SUM(IFERROR(AF84:AF116,0))</f>
        <v>0</v>
      </c>
      <c r="AG117" s="1178">
        <f>IFERROR(1-(N117/AC117),0)</f>
        <v>0</v>
      </c>
      <c r="AH117"/>
    </row>
    <row r="118" spans="1:34" ht="26" customHeight="1">
      <c r="A118" s="1302" t="s">
        <v>121</v>
      </c>
      <c r="B118" s="1302"/>
      <c r="C118" s="1302"/>
      <c r="D118" s="1302"/>
      <c r="E118" s="1302"/>
      <c r="F118" s="1302"/>
      <c r="G118" s="1302"/>
      <c r="H118" s="1302"/>
      <c r="I118" s="1302"/>
      <c r="J118" s="1303"/>
      <c r="K118" s="1215"/>
      <c r="L118" s="1215"/>
      <c r="M118" s="1215"/>
      <c r="N118" s="1215"/>
      <c r="O118" s="1214"/>
      <c r="P118" s="1214"/>
      <c r="Q118" s="1214"/>
      <c r="R118" s="1214"/>
      <c r="S118" s="1214"/>
      <c r="T118" s="1214"/>
      <c r="U118" s="1214"/>
      <c r="V118" s="1214"/>
      <c r="W118" s="1214"/>
      <c r="X118" s="1214"/>
      <c r="Y118" s="1214"/>
      <c r="Z118" s="1214"/>
      <c r="AA118" s="1214"/>
      <c r="AB118" s="1214"/>
      <c r="AC118" s="1214"/>
      <c r="AD118" s="1214"/>
      <c r="AE118" s="1214"/>
      <c r="AF118" s="1214"/>
      <c r="AG118" s="1216"/>
      <c r="AH118"/>
    </row>
    <row r="119" spans="1:34" ht="16">
      <c r="A119" s="1217" t="b">
        <f t="shared" ref="A119:A151" si="77">$A$13</f>
        <v>1</v>
      </c>
      <c r="B119" s="1218" t="b">
        <f>A119</f>
        <v>1</v>
      </c>
      <c r="C119" s="1219" t="str">
        <f>$C$13</f>
        <v>Dólares</v>
      </c>
      <c r="D119" s="44"/>
      <c r="E119" s="836"/>
      <c r="F119" s="50"/>
      <c r="G119" s="50" t="str">
        <f t="shared" ref="G119:G151" si="78">IFERROR(VLOOKUP(F119,Tabla_Proveedores_1,2,0)," ")</f>
        <v xml:space="preserve"> </v>
      </c>
      <c r="H119" s="45">
        <v>0</v>
      </c>
      <c r="I119" s="49" t="str">
        <f>IFERROR(VLOOKUP(G119,Proveedores!B:C,2,0)," ")</f>
        <v xml:space="preserve"> </v>
      </c>
      <c r="J119" s="838">
        <v>0</v>
      </c>
      <c r="K119" s="1124"/>
      <c r="L119" s="1267">
        <f t="shared" ref="L119:L151" si="79">K119*H119</f>
        <v>0</v>
      </c>
      <c r="M119" s="1268">
        <f t="shared" ref="M119:M151" si="80">IF(F119="Offiho", J119*0.55, IF(AND(F119&lt;&gt;"Sunon Inc",F119&lt;&gt;"Alma - Exterior",F119&lt;&gt;"Yabo - Hotelería",F119&lt;&gt;"OSJ - Medical",F119&lt;&gt;"Seezo - Home",F119&lt;&gt;"A&amp;D -Home",F119&lt;&gt;"Encore Alfombras Hoteleria Asia",F119&lt;&gt;"Zhong Xian - Leds",F119&lt;&gt;"Tarkett Europa",F119&lt;&gt;"2tec2",F119&lt;&gt;"Balsan Europa",F119&lt;&gt;"Armstrong Pisos USA",F119&lt;&gt;"Tarkett USA",F119&lt;&gt;"Tarkett Brasil"),J119,IFERROR(IF(K678&lt;=$AO$578,J119*2.14,IF(K678&lt;=$AN$579,J119*1.8,IF(K678&gt;$AN$580,J119*1.5))),J119))*1.1)</f>
        <v>0</v>
      </c>
      <c r="N119" s="1269">
        <f>M119*H119</f>
        <v>0</v>
      </c>
      <c r="O119" s="836" t="str">
        <f>IFERROR(VLOOKUP(G119,Proveedores!B:D,3,0)," ")</f>
        <v xml:space="preserve"> </v>
      </c>
      <c r="P119" s="836"/>
      <c r="Q119" s="1127" t="e">
        <f t="shared" ref="Q119:Q151" si="81">VLOOKUP(E119,Tabla_Fletes,3,FALSE)</f>
        <v>#N/A</v>
      </c>
      <c r="R119" s="1127" t="b">
        <f>IF(P119="Centro",Q119,IF(P119="Norte",Q119*1.6,IF(P119="Occidente",Q119*1.2,IF(P119="Sur",Q119*2))))</f>
        <v>0</v>
      </c>
      <c r="S119" s="1127" t="e">
        <f t="shared" ref="S119:S151" si="82">VLOOKUP(E119,Tabla_Instalacion,2,FALSE)</f>
        <v>#N/A</v>
      </c>
      <c r="T119" s="1127" t="b">
        <f>IF(P119="Centro",S119,IF(P119="Norte",S119*1.1,IF(P119="Occidente",S119*1.1,IF(P119="Sur",S119*1.1))))</f>
        <v>0</v>
      </c>
      <c r="U119" s="1127" t="e">
        <f t="shared" ref="U119:U151" si="83">IF(F119="Offiho",0,Q119+S119)</f>
        <v>#N/A</v>
      </c>
      <c r="V119" s="1127" t="e">
        <f>IF(K119=0,U119/$H$573,U119*(K119/L119))*H119</f>
        <v>#N/A</v>
      </c>
      <c r="W119" s="1127" t="e">
        <f>IF(F119="Offiho",J119,IF(_xlfn.XLOOKUP(F119,Proveedores!A$2:A$50,Proveedores!E$2:E$50,"")="Nacional",(J119/0.5)+(V119*H119),((J119/0.3/0.5)+(V119*H119))))</f>
        <v>#N/A</v>
      </c>
      <c r="X119" s="1127" t="e">
        <f t="shared" ref="X119:X151" si="84">W119*H119</f>
        <v>#N/A</v>
      </c>
      <c r="Y119" s="1126" t="b">
        <f t="shared" ref="Y119:Y151" si="85">IF(F119="Sunon Inc",$AJ$577,IF(F119="Alma - Exterior",$AJ$578,IF(F119="Yabo - Hotelería",$AJ$579,IF(F119="OSJ - Medical",$AJ$580,IF(F119="Seezo - Home",$AJ$581,IF(F119="A&amp;D - Home",$AJ$582,IF(F119="Encore Alfombras Hoteleria Asia",$AJ$583,IF(F119="Zhong Xian - Leds",$AJ$584,IF(F119="Tarkett Europa",$AJ$585,IF(F119="2tec2",$AJ$586,IF(F119="Balsan Europa",$AJ$587,IF(F119="Armstrong Pisos USA",$AJ$588,IF(F119="Tarkett USA",$AJ$589,IF(F119="Tarkett Brasil",$AJ$590,IF(F119="Tarkett MX",$AJ$591,IF(F119="Jome",$AJ$592,IF(F119="Offiho",$AJ$593,IF(F119="Lumbro",$AJ$594,IF(F119="Sunon Mty",$AJ$595,IF(F119="Conceptos Sofas",$AJ$596,IF(F119="Lauco Sofas",$AJ$597,IF(F119="CR Global - Mesas Ajustables",$AJ$598,IF(F119="Vandesk",$AJ$599,IF(F119="Mamparas Tela",$AJ$600,IF(F119="Mampara Cristales",$AJ$601,IF(F119="Herrajes",$AJ$602,IF(F119="MetalWork",$AJ$603,IF(F119="Requiez",$AJ$604,IF(F119="Labenze",$AJ$605,IF(F119="Infinity",$AJ$606,IF(F119="Proveedor Externo",$AJ$607)))))))))))))))))))))))))))))))</f>
        <v>0</v>
      </c>
      <c r="Z119" s="43">
        <v>0</v>
      </c>
      <c r="AA119" s="1220" t="e">
        <f>W119*Z119</f>
        <v>#N/A</v>
      </c>
      <c r="AB119" s="1220" t="e">
        <f>IF(Z119&gt;Y119,"ERROR",(W119-AA119))</f>
        <v>#N/A</v>
      </c>
      <c r="AC119" s="1220" t="e">
        <f t="shared" ref="AC119:AC151" si="86">AB119*H119</f>
        <v>#N/A</v>
      </c>
      <c r="AD119" s="1126" t="e">
        <f>IF(A120=TRUE,MAX(0,1-(AE119/W119)),"NA")</f>
        <v>#N/A</v>
      </c>
      <c r="AE119" s="1218" t="e">
        <f t="shared" ref="AE119:AE151" si="87">IF(A118=FALSE,"NO APLICA",AB119*1.2)</f>
        <v>#N/A</v>
      </c>
      <c r="AF119" s="1221" t="e">
        <f t="shared" ref="AF119:AF151" si="88">AE119*H119</f>
        <v>#N/A</v>
      </c>
      <c r="AG119" s="1177" t="e">
        <f t="shared" ref="AG119:AG151" si="89">(AC119-N119)/AC119</f>
        <v>#N/A</v>
      </c>
      <c r="AH119" s="1222" t="e">
        <f t="shared" ref="AH119:AH127" si="90">IF(AG119&lt;30%,"ERROR","OK")</f>
        <v>#N/A</v>
      </c>
    </row>
    <row r="120" spans="1:34" ht="16">
      <c r="A120" s="1217" t="b">
        <f t="shared" si="77"/>
        <v>1</v>
      </c>
      <c r="B120" s="1218" t="b">
        <f t="shared" ref="B120:B151" si="91">A120</f>
        <v>1</v>
      </c>
      <c r="C120" s="1219" t="str">
        <f t="shared" ref="C120:C151" si="92">$C$13</f>
        <v>Dólares</v>
      </c>
      <c r="D120" s="44"/>
      <c r="E120" s="836"/>
      <c r="F120" s="50"/>
      <c r="G120" s="50" t="str">
        <f t="shared" si="78"/>
        <v xml:space="preserve"> </v>
      </c>
      <c r="H120" s="45">
        <v>0</v>
      </c>
      <c r="I120" s="49" t="str">
        <f>IFERROR(VLOOKUP(G120,Proveedores!B:C,2,0)," ")</f>
        <v xml:space="preserve"> </v>
      </c>
      <c r="J120" s="838">
        <v>0</v>
      </c>
      <c r="K120" s="1124"/>
      <c r="L120" s="1267">
        <f t="shared" si="79"/>
        <v>0</v>
      </c>
      <c r="M120" s="1268">
        <f t="shared" si="80"/>
        <v>0</v>
      </c>
      <c r="N120" s="1269">
        <f>M120*H120</f>
        <v>0</v>
      </c>
      <c r="O120" s="836" t="str">
        <f>IFERROR(VLOOKUP(G120,Proveedores!B:D,3,0)," ")</f>
        <v xml:space="preserve"> </v>
      </c>
      <c r="P120" s="836"/>
      <c r="Q120" s="1127" t="e">
        <f t="shared" si="81"/>
        <v>#N/A</v>
      </c>
      <c r="R120" s="1127" t="b">
        <f t="shared" ref="R120:R151" si="93">IF(P120="Centro",Q120,IF(P120="Norte",Q120*1.6,IF(P120="Occidente",Q120*1.2,IF(P120="Sur",Q120*2))))</f>
        <v>0</v>
      </c>
      <c r="S120" s="1127" t="e">
        <f t="shared" si="82"/>
        <v>#N/A</v>
      </c>
      <c r="T120" s="1127" t="b">
        <f t="shared" ref="T120:T151" si="94">IF(P120="Centro",S120,IF(P120="Norte",S120*1.1,IF(P120="Occidente",S120*1.1,IF(P120="Sur",S120*1.1))))</f>
        <v>0</v>
      </c>
      <c r="U120" s="1127" t="e">
        <f t="shared" si="83"/>
        <v>#N/A</v>
      </c>
      <c r="V120" s="1127" t="e">
        <f t="shared" ref="V120:V151" si="95">IF(K120=0,U120/$H$573,U120*(K120/L120))*H120</f>
        <v>#N/A</v>
      </c>
      <c r="W120" s="1127" t="e">
        <f>IF(F120="Offiho",J120,IF(_xlfn.XLOOKUP(F120,Proveedores!A$2:A$50,Proveedores!E$2:E$50,"")="Nacional",(J120/0.5)+(V120*H120),((J120/0.3/0.5)+(V120*H120))))</f>
        <v>#N/A</v>
      </c>
      <c r="X120" s="1127" t="e">
        <f t="shared" si="84"/>
        <v>#N/A</v>
      </c>
      <c r="Y120" s="1126" t="b">
        <f t="shared" si="85"/>
        <v>0</v>
      </c>
      <c r="Z120" s="43">
        <v>0</v>
      </c>
      <c r="AA120" s="1220" t="e">
        <f t="shared" ref="AA120:AA151" si="96">W120*Z120</f>
        <v>#N/A</v>
      </c>
      <c r="AB120" s="1220" t="e">
        <f t="shared" ref="AB120:AB151" si="97">IF(Z120&gt;Y120,"ERROR",(W120-AA120))</f>
        <v>#N/A</v>
      </c>
      <c r="AC120" s="1220" t="e">
        <f t="shared" si="86"/>
        <v>#N/A</v>
      </c>
      <c r="AD120" s="1126" t="e">
        <f t="shared" ref="AD120:AD151" si="98">IF(A121=TRUE,MAX(0,1-(AE120/W120)),"NA")</f>
        <v>#N/A</v>
      </c>
      <c r="AE120" s="1218" t="e">
        <f t="shared" si="87"/>
        <v>#N/A</v>
      </c>
      <c r="AF120" s="1221" t="e">
        <f t="shared" si="88"/>
        <v>#N/A</v>
      </c>
      <c r="AG120" s="1177" t="e">
        <f t="shared" si="89"/>
        <v>#N/A</v>
      </c>
      <c r="AH120" s="1222" t="e">
        <f t="shared" si="90"/>
        <v>#N/A</v>
      </c>
    </row>
    <row r="121" spans="1:34" ht="16">
      <c r="A121" s="1217" t="b">
        <f t="shared" si="77"/>
        <v>1</v>
      </c>
      <c r="B121" s="1218" t="b">
        <f t="shared" si="91"/>
        <v>1</v>
      </c>
      <c r="C121" s="1219" t="str">
        <f t="shared" si="92"/>
        <v>Dólares</v>
      </c>
      <c r="D121" s="44"/>
      <c r="E121" s="836"/>
      <c r="F121" s="50"/>
      <c r="G121" s="50" t="str">
        <f t="shared" si="78"/>
        <v xml:space="preserve"> </v>
      </c>
      <c r="H121" s="45">
        <v>0</v>
      </c>
      <c r="I121" s="49" t="str">
        <f>IFERROR(VLOOKUP(G121,Proveedores!B:C,2,0)," ")</f>
        <v xml:space="preserve"> </v>
      </c>
      <c r="J121" s="838">
        <v>0</v>
      </c>
      <c r="K121" s="1124"/>
      <c r="L121" s="1267">
        <f t="shared" si="79"/>
        <v>0</v>
      </c>
      <c r="M121" s="1268">
        <f t="shared" si="80"/>
        <v>0</v>
      </c>
      <c r="N121" s="1269">
        <f>(M121*H121)</f>
        <v>0</v>
      </c>
      <c r="O121" s="836" t="str">
        <f>IFERROR(VLOOKUP(G121,Proveedores!B:D,3,0)," ")</f>
        <v xml:space="preserve"> </v>
      </c>
      <c r="P121" s="836"/>
      <c r="Q121" s="1127" t="e">
        <f t="shared" si="81"/>
        <v>#N/A</v>
      </c>
      <c r="R121" s="1127" t="b">
        <f t="shared" si="93"/>
        <v>0</v>
      </c>
      <c r="S121" s="1127" t="e">
        <f t="shared" si="82"/>
        <v>#N/A</v>
      </c>
      <c r="T121" s="1127" t="b">
        <f t="shared" si="94"/>
        <v>0</v>
      </c>
      <c r="U121" s="1127" t="e">
        <f t="shared" si="83"/>
        <v>#N/A</v>
      </c>
      <c r="V121" s="1127" t="e">
        <f t="shared" si="95"/>
        <v>#N/A</v>
      </c>
      <c r="W121" s="1127" t="e">
        <f>IF(F121="Offiho",J121,IF(_xlfn.XLOOKUP(F121,Proveedores!A$2:A$50,Proveedores!E$2:E$50,"")="Nacional",(J121/0.5)+(V121*H121),((J121/0.3/0.5)+(V121*H121))))</f>
        <v>#N/A</v>
      </c>
      <c r="X121" s="1127" t="e">
        <f t="shared" si="84"/>
        <v>#N/A</v>
      </c>
      <c r="Y121" s="1126" t="b">
        <f t="shared" si="85"/>
        <v>0</v>
      </c>
      <c r="Z121" s="43">
        <v>0</v>
      </c>
      <c r="AA121" s="1220" t="e">
        <f t="shared" si="96"/>
        <v>#N/A</v>
      </c>
      <c r="AB121" s="1220" t="e">
        <f t="shared" si="97"/>
        <v>#N/A</v>
      </c>
      <c r="AC121" s="1220" t="e">
        <f t="shared" si="86"/>
        <v>#N/A</v>
      </c>
      <c r="AD121" s="1126" t="e">
        <f t="shared" si="98"/>
        <v>#N/A</v>
      </c>
      <c r="AE121" s="1218" t="e">
        <f t="shared" si="87"/>
        <v>#N/A</v>
      </c>
      <c r="AF121" s="1221" t="e">
        <f t="shared" si="88"/>
        <v>#N/A</v>
      </c>
      <c r="AG121" s="1177" t="e">
        <f t="shared" si="89"/>
        <v>#N/A</v>
      </c>
      <c r="AH121" s="1222" t="e">
        <f t="shared" si="90"/>
        <v>#N/A</v>
      </c>
    </row>
    <row r="122" spans="1:34" ht="16">
      <c r="A122" s="1217" t="b">
        <f t="shared" si="77"/>
        <v>1</v>
      </c>
      <c r="B122" s="1218" t="b">
        <f t="shared" si="91"/>
        <v>1</v>
      </c>
      <c r="C122" s="1219" t="str">
        <f t="shared" si="92"/>
        <v>Dólares</v>
      </c>
      <c r="D122" s="44"/>
      <c r="E122" s="836"/>
      <c r="F122" s="50"/>
      <c r="G122" s="50" t="str">
        <f t="shared" si="78"/>
        <v xml:space="preserve"> </v>
      </c>
      <c r="H122" s="45">
        <v>0</v>
      </c>
      <c r="I122" s="49" t="str">
        <f>IFERROR(VLOOKUP(G122,Proveedores!B:C,2,0)," ")</f>
        <v xml:space="preserve"> </v>
      </c>
      <c r="J122" s="838">
        <v>0</v>
      </c>
      <c r="K122" s="1124"/>
      <c r="L122" s="1267">
        <f t="shared" si="79"/>
        <v>0</v>
      </c>
      <c r="M122" s="1268">
        <f t="shared" si="80"/>
        <v>0</v>
      </c>
      <c r="N122" s="1269">
        <f t="shared" ref="N122:N151" si="99">M122*H122</f>
        <v>0</v>
      </c>
      <c r="O122" s="836" t="str">
        <f>IFERROR(VLOOKUP(G122,Proveedores!B:D,3,0)," ")</f>
        <v xml:space="preserve"> </v>
      </c>
      <c r="P122" s="836"/>
      <c r="Q122" s="1127" t="e">
        <f t="shared" si="81"/>
        <v>#N/A</v>
      </c>
      <c r="R122" s="1127" t="b">
        <f t="shared" si="93"/>
        <v>0</v>
      </c>
      <c r="S122" s="1127" t="e">
        <f t="shared" si="82"/>
        <v>#N/A</v>
      </c>
      <c r="T122" s="1127" t="b">
        <f t="shared" si="94"/>
        <v>0</v>
      </c>
      <c r="U122" s="1127" t="e">
        <f t="shared" si="83"/>
        <v>#N/A</v>
      </c>
      <c r="V122" s="1127" t="e">
        <f t="shared" si="95"/>
        <v>#N/A</v>
      </c>
      <c r="W122" s="1127" t="e">
        <f>IF(F122="Offiho",J122,IF(_xlfn.XLOOKUP(F122,Proveedores!A$2:A$50,Proveedores!E$2:E$50,"")="Nacional",(J122/0.5)+(V122*H122),((J122/0.3/0.5)+(V122*H122))))</f>
        <v>#N/A</v>
      </c>
      <c r="X122" s="1127" t="e">
        <f t="shared" si="84"/>
        <v>#N/A</v>
      </c>
      <c r="Y122" s="1126" t="b">
        <f t="shared" si="85"/>
        <v>0</v>
      </c>
      <c r="Z122" s="43">
        <v>0</v>
      </c>
      <c r="AA122" s="1220" t="e">
        <f t="shared" si="96"/>
        <v>#N/A</v>
      </c>
      <c r="AB122" s="1220" t="e">
        <f t="shared" si="97"/>
        <v>#N/A</v>
      </c>
      <c r="AC122" s="1220" t="e">
        <f t="shared" si="86"/>
        <v>#N/A</v>
      </c>
      <c r="AD122" s="1126" t="e">
        <f t="shared" si="98"/>
        <v>#N/A</v>
      </c>
      <c r="AE122" s="1218" t="e">
        <f t="shared" si="87"/>
        <v>#N/A</v>
      </c>
      <c r="AF122" s="1221" t="e">
        <f t="shared" si="88"/>
        <v>#N/A</v>
      </c>
      <c r="AG122" s="1177" t="e">
        <f t="shared" si="89"/>
        <v>#N/A</v>
      </c>
      <c r="AH122" s="1222" t="e">
        <f t="shared" si="90"/>
        <v>#N/A</v>
      </c>
    </row>
    <row r="123" spans="1:34" ht="16">
      <c r="A123" s="1217" t="b">
        <f t="shared" si="77"/>
        <v>1</v>
      </c>
      <c r="B123" s="1218" t="b">
        <f t="shared" si="91"/>
        <v>1</v>
      </c>
      <c r="C123" s="1219" t="str">
        <f t="shared" si="92"/>
        <v>Dólares</v>
      </c>
      <c r="D123" s="44"/>
      <c r="E123" s="836"/>
      <c r="F123" s="50"/>
      <c r="G123" s="50" t="str">
        <f t="shared" si="78"/>
        <v xml:space="preserve"> </v>
      </c>
      <c r="H123" s="45">
        <v>0</v>
      </c>
      <c r="I123" s="49" t="str">
        <f>IFERROR(VLOOKUP(G123,Proveedores!B:C,2,0)," ")</f>
        <v xml:space="preserve"> </v>
      </c>
      <c r="J123" s="838">
        <v>0</v>
      </c>
      <c r="K123" s="1124"/>
      <c r="L123" s="1267">
        <f t="shared" si="79"/>
        <v>0</v>
      </c>
      <c r="M123" s="1268">
        <f t="shared" si="80"/>
        <v>0</v>
      </c>
      <c r="N123" s="1269">
        <f t="shared" si="99"/>
        <v>0</v>
      </c>
      <c r="O123" s="836" t="str">
        <f>IFERROR(VLOOKUP(G123,Proveedores!B:D,3,0)," ")</f>
        <v xml:space="preserve"> </v>
      </c>
      <c r="P123" s="836"/>
      <c r="Q123" s="1127" t="e">
        <f t="shared" si="81"/>
        <v>#N/A</v>
      </c>
      <c r="R123" s="1127" t="b">
        <f t="shared" si="93"/>
        <v>0</v>
      </c>
      <c r="S123" s="1127" t="e">
        <f t="shared" si="82"/>
        <v>#N/A</v>
      </c>
      <c r="T123" s="1127" t="b">
        <f t="shared" si="94"/>
        <v>0</v>
      </c>
      <c r="U123" s="1127" t="e">
        <f t="shared" si="83"/>
        <v>#N/A</v>
      </c>
      <c r="V123" s="1127" t="e">
        <f t="shared" si="95"/>
        <v>#N/A</v>
      </c>
      <c r="W123" s="1127" t="e">
        <f>IF(F123="Offiho",J123,IF(_xlfn.XLOOKUP(F123,Proveedores!A$2:A$50,Proveedores!E$2:E$50,"")="Nacional",(J123/0.5)+(V123*H123),((J123/0.3/0.5)+(V123*H123))))</f>
        <v>#N/A</v>
      </c>
      <c r="X123" s="1127" t="e">
        <f t="shared" si="84"/>
        <v>#N/A</v>
      </c>
      <c r="Y123" s="1126" t="b">
        <f t="shared" si="85"/>
        <v>0</v>
      </c>
      <c r="Z123" s="43">
        <v>0</v>
      </c>
      <c r="AA123" s="1220" t="e">
        <f t="shared" si="96"/>
        <v>#N/A</v>
      </c>
      <c r="AB123" s="1220" t="e">
        <f t="shared" si="97"/>
        <v>#N/A</v>
      </c>
      <c r="AC123" s="1220" t="e">
        <f t="shared" si="86"/>
        <v>#N/A</v>
      </c>
      <c r="AD123" s="1126" t="e">
        <f t="shared" si="98"/>
        <v>#N/A</v>
      </c>
      <c r="AE123" s="1218" t="e">
        <f t="shared" si="87"/>
        <v>#N/A</v>
      </c>
      <c r="AF123" s="1221" t="e">
        <f t="shared" si="88"/>
        <v>#N/A</v>
      </c>
      <c r="AG123" s="1177" t="e">
        <f t="shared" si="89"/>
        <v>#N/A</v>
      </c>
      <c r="AH123" s="1222" t="e">
        <f t="shared" si="90"/>
        <v>#N/A</v>
      </c>
    </row>
    <row r="124" spans="1:34" ht="16">
      <c r="A124" s="1217" t="b">
        <f t="shared" si="77"/>
        <v>1</v>
      </c>
      <c r="B124" s="1218" t="b">
        <f t="shared" si="91"/>
        <v>1</v>
      </c>
      <c r="C124" s="1219" t="str">
        <f t="shared" si="92"/>
        <v>Dólares</v>
      </c>
      <c r="D124" s="44"/>
      <c r="E124" s="836"/>
      <c r="F124" s="50"/>
      <c r="G124" s="50" t="str">
        <f t="shared" si="78"/>
        <v xml:space="preserve"> </v>
      </c>
      <c r="H124" s="45">
        <v>0</v>
      </c>
      <c r="I124" s="49" t="str">
        <f>IFERROR(VLOOKUP(G124,Proveedores!B:C,2,0)," ")</f>
        <v xml:space="preserve"> </v>
      </c>
      <c r="J124" s="838">
        <v>0</v>
      </c>
      <c r="K124" s="1124"/>
      <c r="L124" s="1267">
        <f t="shared" si="79"/>
        <v>0</v>
      </c>
      <c r="M124" s="1268">
        <f t="shared" si="80"/>
        <v>0</v>
      </c>
      <c r="N124" s="1269">
        <f t="shared" si="99"/>
        <v>0</v>
      </c>
      <c r="O124" s="836" t="str">
        <f>IFERROR(VLOOKUP(G124,Proveedores!B:D,3,0)," ")</f>
        <v xml:space="preserve"> </v>
      </c>
      <c r="P124" s="836"/>
      <c r="Q124" s="1127" t="e">
        <f t="shared" si="81"/>
        <v>#N/A</v>
      </c>
      <c r="R124" s="1127" t="b">
        <f t="shared" si="93"/>
        <v>0</v>
      </c>
      <c r="S124" s="1127" t="e">
        <f t="shared" si="82"/>
        <v>#N/A</v>
      </c>
      <c r="T124" s="1127" t="b">
        <f t="shared" si="94"/>
        <v>0</v>
      </c>
      <c r="U124" s="1127" t="e">
        <f t="shared" si="83"/>
        <v>#N/A</v>
      </c>
      <c r="V124" s="1127" t="e">
        <f t="shared" si="95"/>
        <v>#N/A</v>
      </c>
      <c r="W124" s="1127" t="e">
        <f>IF(F124="Offiho",J124,IF(_xlfn.XLOOKUP(F124,Proveedores!A$2:A$50,Proveedores!E$2:E$50,"")="Nacional",(J124/0.5)+(V124*H124),((J124/0.3/0.5)+(V124*H124))))</f>
        <v>#N/A</v>
      </c>
      <c r="X124" s="1127" t="e">
        <f t="shared" si="84"/>
        <v>#N/A</v>
      </c>
      <c r="Y124" s="1126" t="b">
        <f t="shared" si="85"/>
        <v>0</v>
      </c>
      <c r="Z124" s="43">
        <v>0</v>
      </c>
      <c r="AA124" s="1220" t="e">
        <f t="shared" si="96"/>
        <v>#N/A</v>
      </c>
      <c r="AB124" s="1220" t="e">
        <f t="shared" si="97"/>
        <v>#N/A</v>
      </c>
      <c r="AC124" s="1220" t="e">
        <f t="shared" si="86"/>
        <v>#N/A</v>
      </c>
      <c r="AD124" s="1126" t="e">
        <f t="shared" si="98"/>
        <v>#N/A</v>
      </c>
      <c r="AE124" s="1218" t="e">
        <f t="shared" si="87"/>
        <v>#N/A</v>
      </c>
      <c r="AF124" s="1221" t="e">
        <f t="shared" si="88"/>
        <v>#N/A</v>
      </c>
      <c r="AG124" s="1177" t="e">
        <f t="shared" si="89"/>
        <v>#N/A</v>
      </c>
      <c r="AH124" s="1222" t="e">
        <f t="shared" si="90"/>
        <v>#N/A</v>
      </c>
    </row>
    <row r="125" spans="1:34" ht="16">
      <c r="A125" s="1217" t="b">
        <f t="shared" si="77"/>
        <v>1</v>
      </c>
      <c r="B125" s="1218" t="b">
        <f t="shared" si="91"/>
        <v>1</v>
      </c>
      <c r="C125" s="1219" t="str">
        <f t="shared" si="92"/>
        <v>Dólares</v>
      </c>
      <c r="D125" s="44"/>
      <c r="E125" s="836"/>
      <c r="F125" s="50"/>
      <c r="G125" s="50" t="str">
        <f t="shared" si="78"/>
        <v xml:space="preserve"> </v>
      </c>
      <c r="H125" s="45">
        <v>0</v>
      </c>
      <c r="I125" s="49" t="str">
        <f>IFERROR(VLOOKUP(G125,Proveedores!B:C,2,0)," ")</f>
        <v xml:space="preserve"> </v>
      </c>
      <c r="J125" s="838">
        <v>0</v>
      </c>
      <c r="K125" s="1124"/>
      <c r="L125" s="1267">
        <f t="shared" si="79"/>
        <v>0</v>
      </c>
      <c r="M125" s="1268">
        <f t="shared" si="80"/>
        <v>0</v>
      </c>
      <c r="N125" s="1269">
        <f t="shared" si="99"/>
        <v>0</v>
      </c>
      <c r="O125" s="836" t="str">
        <f>IFERROR(VLOOKUP(G125,Proveedores!B:D,3,0)," ")</f>
        <v xml:space="preserve"> </v>
      </c>
      <c r="P125" s="836"/>
      <c r="Q125" s="1127" t="e">
        <f t="shared" si="81"/>
        <v>#N/A</v>
      </c>
      <c r="R125" s="1127" t="b">
        <f t="shared" si="93"/>
        <v>0</v>
      </c>
      <c r="S125" s="1127" t="e">
        <f t="shared" si="82"/>
        <v>#N/A</v>
      </c>
      <c r="T125" s="1127" t="b">
        <f t="shared" si="94"/>
        <v>0</v>
      </c>
      <c r="U125" s="1127" t="e">
        <f t="shared" si="83"/>
        <v>#N/A</v>
      </c>
      <c r="V125" s="1127" t="e">
        <f t="shared" si="95"/>
        <v>#N/A</v>
      </c>
      <c r="W125" s="1127" t="e">
        <f>IF(F125="Offiho",J125,IF(_xlfn.XLOOKUP(F125,Proveedores!A$2:A$50,Proveedores!E$2:E$50,"")="Nacional",(J125/0.5)+(V125*H125),((J125/0.3/0.5)+(V125*H125))))</f>
        <v>#N/A</v>
      </c>
      <c r="X125" s="1127" t="e">
        <f t="shared" si="84"/>
        <v>#N/A</v>
      </c>
      <c r="Y125" s="1126" t="b">
        <f t="shared" si="85"/>
        <v>0</v>
      </c>
      <c r="Z125" s="43">
        <v>0</v>
      </c>
      <c r="AA125" s="1220" t="e">
        <f t="shared" si="96"/>
        <v>#N/A</v>
      </c>
      <c r="AB125" s="1220" t="e">
        <f t="shared" si="97"/>
        <v>#N/A</v>
      </c>
      <c r="AC125" s="1220" t="e">
        <f t="shared" si="86"/>
        <v>#N/A</v>
      </c>
      <c r="AD125" s="1126" t="e">
        <f t="shared" si="98"/>
        <v>#N/A</v>
      </c>
      <c r="AE125" s="1218" t="e">
        <f t="shared" si="87"/>
        <v>#N/A</v>
      </c>
      <c r="AF125" s="1221" t="e">
        <f t="shared" si="88"/>
        <v>#N/A</v>
      </c>
      <c r="AG125" s="1177" t="e">
        <f t="shared" si="89"/>
        <v>#N/A</v>
      </c>
      <c r="AH125" s="1222" t="e">
        <f t="shared" si="90"/>
        <v>#N/A</v>
      </c>
    </row>
    <row r="126" spans="1:34" ht="16">
      <c r="A126" s="1217" t="b">
        <f t="shared" si="77"/>
        <v>1</v>
      </c>
      <c r="B126" s="1218" t="b">
        <f t="shared" si="91"/>
        <v>1</v>
      </c>
      <c r="C126" s="1219" t="str">
        <f t="shared" si="92"/>
        <v>Dólares</v>
      </c>
      <c r="D126" s="44"/>
      <c r="E126" s="836"/>
      <c r="F126" s="50"/>
      <c r="G126" s="50" t="str">
        <f t="shared" si="78"/>
        <v xml:space="preserve"> </v>
      </c>
      <c r="H126" s="45">
        <v>0</v>
      </c>
      <c r="I126" s="49" t="str">
        <f>IFERROR(VLOOKUP(G126,Proveedores!B:C,2,0)," ")</f>
        <v xml:space="preserve"> </v>
      </c>
      <c r="J126" s="838">
        <v>0</v>
      </c>
      <c r="K126" s="1124"/>
      <c r="L126" s="1267">
        <f t="shared" si="79"/>
        <v>0</v>
      </c>
      <c r="M126" s="1268">
        <f t="shared" si="80"/>
        <v>0</v>
      </c>
      <c r="N126" s="1269">
        <f t="shared" si="99"/>
        <v>0</v>
      </c>
      <c r="O126" s="836" t="str">
        <f>IFERROR(VLOOKUP(G126,Proveedores!B:D,3,0)," ")</f>
        <v xml:space="preserve"> </v>
      </c>
      <c r="P126" s="836"/>
      <c r="Q126" s="1127" t="e">
        <f t="shared" si="81"/>
        <v>#N/A</v>
      </c>
      <c r="R126" s="1127" t="b">
        <f t="shared" si="93"/>
        <v>0</v>
      </c>
      <c r="S126" s="1127" t="e">
        <f t="shared" si="82"/>
        <v>#N/A</v>
      </c>
      <c r="T126" s="1127" t="b">
        <f t="shared" si="94"/>
        <v>0</v>
      </c>
      <c r="U126" s="1127" t="e">
        <f t="shared" si="83"/>
        <v>#N/A</v>
      </c>
      <c r="V126" s="1127" t="e">
        <f t="shared" si="95"/>
        <v>#N/A</v>
      </c>
      <c r="W126" s="1127" t="e">
        <f>IF(F126="Offiho",J126,IF(_xlfn.XLOOKUP(F126,Proveedores!A$2:A$50,Proveedores!E$2:E$50,"")="Nacional",(J126/0.5)+(V126*H126),((J126/0.3/0.5)+(V126*H126))))</f>
        <v>#N/A</v>
      </c>
      <c r="X126" s="1127" t="e">
        <f t="shared" si="84"/>
        <v>#N/A</v>
      </c>
      <c r="Y126" s="1126" t="b">
        <f t="shared" si="85"/>
        <v>0</v>
      </c>
      <c r="Z126" s="43">
        <v>0</v>
      </c>
      <c r="AA126" s="1220" t="e">
        <f t="shared" si="96"/>
        <v>#N/A</v>
      </c>
      <c r="AB126" s="1220" t="e">
        <f t="shared" si="97"/>
        <v>#N/A</v>
      </c>
      <c r="AC126" s="1220" t="e">
        <f t="shared" si="86"/>
        <v>#N/A</v>
      </c>
      <c r="AD126" s="1126" t="e">
        <f t="shared" si="98"/>
        <v>#N/A</v>
      </c>
      <c r="AE126" s="1218" t="e">
        <f t="shared" si="87"/>
        <v>#N/A</v>
      </c>
      <c r="AF126" s="1221" t="e">
        <f t="shared" si="88"/>
        <v>#N/A</v>
      </c>
      <c r="AG126" s="1177" t="e">
        <f t="shared" si="89"/>
        <v>#N/A</v>
      </c>
      <c r="AH126" s="1222" t="e">
        <f t="shared" si="90"/>
        <v>#N/A</v>
      </c>
    </row>
    <row r="127" spans="1:34" ht="16">
      <c r="A127" s="1217" t="b">
        <f t="shared" si="77"/>
        <v>1</v>
      </c>
      <c r="B127" s="1218" t="b">
        <f t="shared" si="91"/>
        <v>1</v>
      </c>
      <c r="C127" s="1219" t="str">
        <f t="shared" si="92"/>
        <v>Dólares</v>
      </c>
      <c r="D127" s="44"/>
      <c r="E127" s="836"/>
      <c r="F127" s="50"/>
      <c r="G127" s="50" t="str">
        <f t="shared" si="78"/>
        <v xml:space="preserve"> </v>
      </c>
      <c r="H127" s="45">
        <v>0</v>
      </c>
      <c r="I127" s="49" t="str">
        <f>IFERROR(VLOOKUP(G127,Proveedores!B:C,2,0)," ")</f>
        <v xml:space="preserve"> </v>
      </c>
      <c r="J127" s="838">
        <v>0</v>
      </c>
      <c r="K127" s="1124"/>
      <c r="L127" s="1267">
        <f t="shared" si="79"/>
        <v>0</v>
      </c>
      <c r="M127" s="1268">
        <f t="shared" si="80"/>
        <v>0</v>
      </c>
      <c r="N127" s="1269">
        <f t="shared" si="99"/>
        <v>0</v>
      </c>
      <c r="O127" s="836" t="str">
        <f>IFERROR(VLOOKUP(G127,Proveedores!B:D,3,0)," ")</f>
        <v xml:space="preserve"> </v>
      </c>
      <c r="P127" s="836"/>
      <c r="Q127" s="1127" t="e">
        <f t="shared" si="81"/>
        <v>#N/A</v>
      </c>
      <c r="R127" s="1127" t="b">
        <f t="shared" si="93"/>
        <v>0</v>
      </c>
      <c r="S127" s="1127" t="e">
        <f t="shared" si="82"/>
        <v>#N/A</v>
      </c>
      <c r="T127" s="1127" t="b">
        <f t="shared" si="94"/>
        <v>0</v>
      </c>
      <c r="U127" s="1127" t="e">
        <f t="shared" si="83"/>
        <v>#N/A</v>
      </c>
      <c r="V127" s="1127" t="e">
        <f t="shared" si="95"/>
        <v>#N/A</v>
      </c>
      <c r="W127" s="1127" t="e">
        <f>IF(F127="Offiho",J127,IF(_xlfn.XLOOKUP(F127,Proveedores!A$2:A$50,Proveedores!E$2:E$50,"")="Nacional",(J127/0.5)+(V127*H127),((J127/0.3/0.5)+(V127*H127))))</f>
        <v>#N/A</v>
      </c>
      <c r="X127" s="1127" t="e">
        <f t="shared" si="84"/>
        <v>#N/A</v>
      </c>
      <c r="Y127" s="1126" t="b">
        <f t="shared" si="85"/>
        <v>0</v>
      </c>
      <c r="Z127" s="43">
        <v>0</v>
      </c>
      <c r="AA127" s="1220" t="e">
        <f t="shared" si="96"/>
        <v>#N/A</v>
      </c>
      <c r="AB127" s="1220" t="e">
        <f t="shared" si="97"/>
        <v>#N/A</v>
      </c>
      <c r="AC127" s="1220" t="e">
        <f t="shared" si="86"/>
        <v>#N/A</v>
      </c>
      <c r="AD127" s="1126" t="e">
        <f t="shared" si="98"/>
        <v>#N/A</v>
      </c>
      <c r="AE127" s="1218" t="e">
        <f t="shared" si="87"/>
        <v>#N/A</v>
      </c>
      <c r="AF127" s="1221" t="e">
        <f t="shared" si="88"/>
        <v>#N/A</v>
      </c>
      <c r="AG127" s="1177" t="e">
        <f t="shared" si="89"/>
        <v>#N/A</v>
      </c>
      <c r="AH127" s="1222" t="e">
        <f t="shared" si="90"/>
        <v>#N/A</v>
      </c>
    </row>
    <row r="128" spans="1:34" ht="16">
      <c r="A128" s="1217" t="b">
        <f t="shared" si="77"/>
        <v>1</v>
      </c>
      <c r="B128" s="1218" t="b">
        <f t="shared" si="91"/>
        <v>1</v>
      </c>
      <c r="C128" s="1219" t="str">
        <f t="shared" si="92"/>
        <v>Dólares</v>
      </c>
      <c r="D128" s="44"/>
      <c r="E128" s="836"/>
      <c r="F128" s="50"/>
      <c r="G128" s="50" t="str">
        <f t="shared" si="78"/>
        <v xml:space="preserve"> </v>
      </c>
      <c r="H128" s="45">
        <v>0</v>
      </c>
      <c r="I128" s="49" t="str">
        <f>IFERROR(VLOOKUP(G128,Proveedores!B:C,2,0)," ")</f>
        <v xml:space="preserve"> </v>
      </c>
      <c r="J128" s="838">
        <v>0</v>
      </c>
      <c r="K128" s="1124"/>
      <c r="L128" s="1267">
        <f t="shared" si="79"/>
        <v>0</v>
      </c>
      <c r="M128" s="1268">
        <f t="shared" si="80"/>
        <v>0</v>
      </c>
      <c r="N128" s="1269">
        <f t="shared" si="99"/>
        <v>0</v>
      </c>
      <c r="O128" s="836" t="str">
        <f>IFERROR(VLOOKUP(G128,Proveedores!B:D,3,0)," ")</f>
        <v xml:space="preserve"> </v>
      </c>
      <c r="P128" s="836"/>
      <c r="Q128" s="1127" t="e">
        <f t="shared" si="81"/>
        <v>#N/A</v>
      </c>
      <c r="R128" s="1127" t="b">
        <f t="shared" si="93"/>
        <v>0</v>
      </c>
      <c r="S128" s="1127" t="e">
        <f t="shared" si="82"/>
        <v>#N/A</v>
      </c>
      <c r="T128" s="1127" t="b">
        <f t="shared" si="94"/>
        <v>0</v>
      </c>
      <c r="U128" s="1127" t="e">
        <f t="shared" si="83"/>
        <v>#N/A</v>
      </c>
      <c r="V128" s="1127" t="e">
        <f t="shared" si="95"/>
        <v>#N/A</v>
      </c>
      <c r="W128" s="1127" t="e">
        <f>IF(F128="Offiho",J128,IF(_xlfn.XLOOKUP(F128,Proveedores!A$2:A$50,Proveedores!E$2:E$50,"")="Nacional",(J128/0.5)+(V128*H128),((J128/0.3/0.5)+(V128*H128))))</f>
        <v>#N/A</v>
      </c>
      <c r="X128" s="1127" t="e">
        <f t="shared" si="84"/>
        <v>#N/A</v>
      </c>
      <c r="Y128" s="1126" t="b">
        <f t="shared" si="85"/>
        <v>0</v>
      </c>
      <c r="Z128" s="43">
        <v>0</v>
      </c>
      <c r="AA128" s="1220" t="e">
        <f t="shared" si="96"/>
        <v>#N/A</v>
      </c>
      <c r="AB128" s="1220" t="e">
        <f t="shared" si="97"/>
        <v>#N/A</v>
      </c>
      <c r="AC128" s="1220" t="e">
        <f t="shared" si="86"/>
        <v>#N/A</v>
      </c>
      <c r="AD128" s="1126" t="e">
        <f t="shared" si="98"/>
        <v>#N/A</v>
      </c>
      <c r="AE128" s="1218" t="e">
        <f t="shared" si="87"/>
        <v>#N/A</v>
      </c>
      <c r="AF128" s="1221" t="e">
        <f t="shared" si="88"/>
        <v>#N/A</v>
      </c>
      <c r="AG128" s="1177" t="e">
        <f t="shared" si="89"/>
        <v>#N/A</v>
      </c>
      <c r="AH128" s="1222" t="e">
        <f t="shared" ref="AH128:AH151" si="100">IF(AG128&lt;30%,"ERROR","OK")</f>
        <v>#N/A</v>
      </c>
    </row>
    <row r="129" spans="1:34" ht="16">
      <c r="A129" s="1217" t="b">
        <f t="shared" si="77"/>
        <v>1</v>
      </c>
      <c r="B129" s="1218" t="b">
        <f t="shared" si="91"/>
        <v>1</v>
      </c>
      <c r="C129" s="1219" t="str">
        <f t="shared" si="92"/>
        <v>Dólares</v>
      </c>
      <c r="D129" s="44"/>
      <c r="E129" s="836"/>
      <c r="F129" s="50"/>
      <c r="G129" s="50" t="str">
        <f t="shared" si="78"/>
        <v xml:space="preserve"> </v>
      </c>
      <c r="H129" s="45">
        <v>0</v>
      </c>
      <c r="I129" s="49" t="str">
        <f>IFERROR(VLOOKUP(G129,Proveedores!B:C,2,0)," ")</f>
        <v xml:space="preserve"> </v>
      </c>
      <c r="J129" s="838">
        <v>0</v>
      </c>
      <c r="K129" s="1124"/>
      <c r="L129" s="1267">
        <f t="shared" si="79"/>
        <v>0</v>
      </c>
      <c r="M129" s="1268">
        <f t="shared" si="80"/>
        <v>0</v>
      </c>
      <c r="N129" s="1269">
        <f t="shared" si="99"/>
        <v>0</v>
      </c>
      <c r="O129" s="836" t="str">
        <f>IFERROR(VLOOKUP(G129,Proveedores!B:D,3,0)," ")</f>
        <v xml:space="preserve"> </v>
      </c>
      <c r="P129" s="836"/>
      <c r="Q129" s="1127" t="e">
        <f t="shared" si="81"/>
        <v>#N/A</v>
      </c>
      <c r="R129" s="1127" t="b">
        <f t="shared" si="93"/>
        <v>0</v>
      </c>
      <c r="S129" s="1127" t="e">
        <f t="shared" si="82"/>
        <v>#N/A</v>
      </c>
      <c r="T129" s="1127" t="b">
        <f t="shared" si="94"/>
        <v>0</v>
      </c>
      <c r="U129" s="1127" t="e">
        <f t="shared" si="83"/>
        <v>#N/A</v>
      </c>
      <c r="V129" s="1127" t="e">
        <f t="shared" si="95"/>
        <v>#N/A</v>
      </c>
      <c r="W129" s="1127" t="e">
        <f>IF(F129="Offiho",J129,IF(_xlfn.XLOOKUP(F129,Proveedores!A$2:A$50,Proveedores!E$2:E$50,"")="Nacional",(J129/0.5)+(V129*H129),((J129/0.3/0.5)+(V129*H129))))</f>
        <v>#N/A</v>
      </c>
      <c r="X129" s="1127" t="e">
        <f t="shared" si="84"/>
        <v>#N/A</v>
      </c>
      <c r="Y129" s="1126" t="b">
        <f t="shared" si="85"/>
        <v>0</v>
      </c>
      <c r="Z129" s="43">
        <v>0</v>
      </c>
      <c r="AA129" s="1220" t="e">
        <f t="shared" si="96"/>
        <v>#N/A</v>
      </c>
      <c r="AB129" s="1220" t="e">
        <f t="shared" si="97"/>
        <v>#N/A</v>
      </c>
      <c r="AC129" s="1220" t="e">
        <f t="shared" si="86"/>
        <v>#N/A</v>
      </c>
      <c r="AD129" s="1126" t="e">
        <f t="shared" si="98"/>
        <v>#N/A</v>
      </c>
      <c r="AE129" s="1218" t="e">
        <f t="shared" si="87"/>
        <v>#N/A</v>
      </c>
      <c r="AF129" s="1221" t="e">
        <f t="shared" si="88"/>
        <v>#N/A</v>
      </c>
      <c r="AG129" s="1177" t="e">
        <f t="shared" si="89"/>
        <v>#N/A</v>
      </c>
      <c r="AH129" s="1222" t="e">
        <f t="shared" si="100"/>
        <v>#N/A</v>
      </c>
    </row>
    <row r="130" spans="1:34" ht="16">
      <c r="A130" s="1217" t="b">
        <f t="shared" si="77"/>
        <v>1</v>
      </c>
      <c r="B130" s="1218" t="b">
        <f t="shared" si="91"/>
        <v>1</v>
      </c>
      <c r="C130" s="1219" t="str">
        <f t="shared" si="92"/>
        <v>Dólares</v>
      </c>
      <c r="D130" s="44"/>
      <c r="E130" s="836"/>
      <c r="F130" s="50"/>
      <c r="G130" s="50" t="str">
        <f t="shared" si="78"/>
        <v xml:space="preserve"> </v>
      </c>
      <c r="H130" s="45">
        <v>0</v>
      </c>
      <c r="I130" s="49" t="str">
        <f>IFERROR(VLOOKUP(G130,Proveedores!B:C,2,0)," ")</f>
        <v xml:space="preserve"> </v>
      </c>
      <c r="J130" s="838">
        <v>0</v>
      </c>
      <c r="K130" s="1124"/>
      <c r="L130" s="1267">
        <f t="shared" si="79"/>
        <v>0</v>
      </c>
      <c r="M130" s="1268">
        <f t="shared" si="80"/>
        <v>0</v>
      </c>
      <c r="N130" s="1269">
        <f t="shared" si="99"/>
        <v>0</v>
      </c>
      <c r="O130" s="836" t="str">
        <f>IFERROR(VLOOKUP(G130,Proveedores!B:D,3,0)," ")</f>
        <v xml:space="preserve"> </v>
      </c>
      <c r="P130" s="836"/>
      <c r="Q130" s="1127" t="e">
        <f t="shared" si="81"/>
        <v>#N/A</v>
      </c>
      <c r="R130" s="1127" t="b">
        <f t="shared" si="93"/>
        <v>0</v>
      </c>
      <c r="S130" s="1127" t="e">
        <f t="shared" si="82"/>
        <v>#N/A</v>
      </c>
      <c r="T130" s="1127" t="b">
        <f t="shared" si="94"/>
        <v>0</v>
      </c>
      <c r="U130" s="1127" t="e">
        <f t="shared" si="83"/>
        <v>#N/A</v>
      </c>
      <c r="V130" s="1127" t="e">
        <f t="shared" si="95"/>
        <v>#N/A</v>
      </c>
      <c r="W130" s="1127" t="e">
        <f>IF(F130="Offiho",J130,IF(_xlfn.XLOOKUP(F130,Proveedores!A$2:A$50,Proveedores!E$2:E$50,"")="Nacional",(J130/0.5)+(V130*H130),((J130/0.3/0.5)+(V130*H130))))</f>
        <v>#N/A</v>
      </c>
      <c r="X130" s="1127" t="e">
        <f t="shared" si="84"/>
        <v>#N/A</v>
      </c>
      <c r="Y130" s="1126" t="b">
        <f t="shared" si="85"/>
        <v>0</v>
      </c>
      <c r="Z130" s="43">
        <v>0</v>
      </c>
      <c r="AA130" s="1220" t="e">
        <f t="shared" si="96"/>
        <v>#N/A</v>
      </c>
      <c r="AB130" s="1220" t="e">
        <f t="shared" si="97"/>
        <v>#N/A</v>
      </c>
      <c r="AC130" s="1220" t="e">
        <f t="shared" si="86"/>
        <v>#N/A</v>
      </c>
      <c r="AD130" s="1126" t="e">
        <f t="shared" si="98"/>
        <v>#N/A</v>
      </c>
      <c r="AE130" s="1218" t="e">
        <f t="shared" si="87"/>
        <v>#N/A</v>
      </c>
      <c r="AF130" s="1221" t="e">
        <f t="shared" si="88"/>
        <v>#N/A</v>
      </c>
      <c r="AG130" s="1177" t="e">
        <f t="shared" si="89"/>
        <v>#N/A</v>
      </c>
      <c r="AH130" s="1222" t="e">
        <f t="shared" si="100"/>
        <v>#N/A</v>
      </c>
    </row>
    <row r="131" spans="1:34" ht="16">
      <c r="A131" s="1217" t="b">
        <f t="shared" si="77"/>
        <v>1</v>
      </c>
      <c r="B131" s="1218" t="b">
        <f t="shared" si="91"/>
        <v>1</v>
      </c>
      <c r="C131" s="1219" t="str">
        <f t="shared" si="92"/>
        <v>Dólares</v>
      </c>
      <c r="D131" s="46"/>
      <c r="E131" s="836"/>
      <c r="F131" s="50"/>
      <c r="G131" s="50" t="str">
        <f t="shared" si="78"/>
        <v xml:space="preserve"> </v>
      </c>
      <c r="H131" s="45">
        <v>0</v>
      </c>
      <c r="I131" s="49" t="str">
        <f>IFERROR(VLOOKUP(G131,Proveedores!B:C,2,0)," ")</f>
        <v xml:space="preserve"> </v>
      </c>
      <c r="J131" s="838">
        <v>0</v>
      </c>
      <c r="K131" s="1124"/>
      <c r="L131" s="1267">
        <f t="shared" si="79"/>
        <v>0</v>
      </c>
      <c r="M131" s="1268">
        <f t="shared" si="80"/>
        <v>0</v>
      </c>
      <c r="N131" s="1269">
        <f t="shared" si="99"/>
        <v>0</v>
      </c>
      <c r="O131" s="836" t="str">
        <f>IFERROR(VLOOKUP(G131,Proveedores!B:D,3,0)," ")</f>
        <v xml:space="preserve"> </v>
      </c>
      <c r="P131" s="836"/>
      <c r="Q131" s="1127" t="e">
        <f t="shared" si="81"/>
        <v>#N/A</v>
      </c>
      <c r="R131" s="1127" t="b">
        <f t="shared" si="93"/>
        <v>0</v>
      </c>
      <c r="S131" s="1127" t="e">
        <f t="shared" si="82"/>
        <v>#N/A</v>
      </c>
      <c r="T131" s="1127" t="b">
        <f t="shared" si="94"/>
        <v>0</v>
      </c>
      <c r="U131" s="1127" t="e">
        <f t="shared" si="83"/>
        <v>#N/A</v>
      </c>
      <c r="V131" s="1127" t="e">
        <f t="shared" si="95"/>
        <v>#N/A</v>
      </c>
      <c r="W131" s="1127" t="e">
        <f>IF(F131="Offiho",J131,IF(_xlfn.XLOOKUP(F131,Proveedores!A$2:A$50,Proveedores!E$2:E$50,"")="Nacional",(J131/0.5)+(V131*H131),((J131/0.3/0.5)+(V131*H131))))</f>
        <v>#N/A</v>
      </c>
      <c r="X131" s="1127" t="e">
        <f t="shared" si="84"/>
        <v>#N/A</v>
      </c>
      <c r="Y131" s="1126" t="b">
        <f t="shared" si="85"/>
        <v>0</v>
      </c>
      <c r="Z131" s="43">
        <v>0</v>
      </c>
      <c r="AA131" s="1220" t="e">
        <f t="shared" si="96"/>
        <v>#N/A</v>
      </c>
      <c r="AB131" s="1220" t="e">
        <f t="shared" si="97"/>
        <v>#N/A</v>
      </c>
      <c r="AC131" s="1220" t="e">
        <f t="shared" si="86"/>
        <v>#N/A</v>
      </c>
      <c r="AD131" s="1126" t="e">
        <f t="shared" si="98"/>
        <v>#N/A</v>
      </c>
      <c r="AE131" s="1218" t="e">
        <f t="shared" si="87"/>
        <v>#N/A</v>
      </c>
      <c r="AF131" s="1221" t="e">
        <f t="shared" si="88"/>
        <v>#N/A</v>
      </c>
      <c r="AG131" s="1177" t="e">
        <f t="shared" si="89"/>
        <v>#N/A</v>
      </c>
      <c r="AH131" s="1222" t="e">
        <f t="shared" si="100"/>
        <v>#N/A</v>
      </c>
    </row>
    <row r="132" spans="1:34" ht="16">
      <c r="A132" s="1217" t="b">
        <f t="shared" si="77"/>
        <v>1</v>
      </c>
      <c r="B132" s="1218" t="b">
        <f t="shared" si="91"/>
        <v>1</v>
      </c>
      <c r="C132" s="1219" t="str">
        <f t="shared" si="92"/>
        <v>Dólares</v>
      </c>
      <c r="D132" s="46"/>
      <c r="E132" s="836"/>
      <c r="F132" s="50"/>
      <c r="G132" s="50" t="str">
        <f t="shared" si="78"/>
        <v xml:space="preserve"> </v>
      </c>
      <c r="H132" s="45">
        <v>0</v>
      </c>
      <c r="I132" s="49" t="str">
        <f>IFERROR(VLOOKUP(G132,Proveedores!B:C,2,0)," ")</f>
        <v xml:space="preserve"> </v>
      </c>
      <c r="J132" s="838">
        <v>0</v>
      </c>
      <c r="K132" s="1124"/>
      <c r="L132" s="1267">
        <f t="shared" si="79"/>
        <v>0</v>
      </c>
      <c r="M132" s="1268">
        <f t="shared" si="80"/>
        <v>0</v>
      </c>
      <c r="N132" s="1269">
        <f t="shared" si="99"/>
        <v>0</v>
      </c>
      <c r="O132" s="836" t="str">
        <f>IFERROR(VLOOKUP(G132,Proveedores!B:D,3,0)," ")</f>
        <v xml:space="preserve"> </v>
      </c>
      <c r="P132" s="836"/>
      <c r="Q132" s="1127" t="e">
        <f t="shared" si="81"/>
        <v>#N/A</v>
      </c>
      <c r="R132" s="1127" t="b">
        <f t="shared" si="93"/>
        <v>0</v>
      </c>
      <c r="S132" s="1127" t="e">
        <f t="shared" si="82"/>
        <v>#N/A</v>
      </c>
      <c r="T132" s="1127" t="b">
        <f t="shared" si="94"/>
        <v>0</v>
      </c>
      <c r="U132" s="1127" t="e">
        <f t="shared" si="83"/>
        <v>#N/A</v>
      </c>
      <c r="V132" s="1127" t="e">
        <f t="shared" si="95"/>
        <v>#N/A</v>
      </c>
      <c r="W132" s="1127" t="e">
        <f>IF(F132="Offiho",J132,IF(_xlfn.XLOOKUP(F132,Proveedores!A$2:A$50,Proveedores!E$2:E$50,"")="Nacional",(J132/0.5)+(V132*H132),((J132/0.3/0.5)+(V132*H132))))</f>
        <v>#N/A</v>
      </c>
      <c r="X132" s="1127" t="e">
        <f t="shared" si="84"/>
        <v>#N/A</v>
      </c>
      <c r="Y132" s="1126" t="b">
        <f t="shared" si="85"/>
        <v>0</v>
      </c>
      <c r="Z132" s="43">
        <v>0</v>
      </c>
      <c r="AA132" s="1220" t="e">
        <f t="shared" si="96"/>
        <v>#N/A</v>
      </c>
      <c r="AB132" s="1220" t="e">
        <f t="shared" si="97"/>
        <v>#N/A</v>
      </c>
      <c r="AC132" s="1220" t="e">
        <f t="shared" si="86"/>
        <v>#N/A</v>
      </c>
      <c r="AD132" s="1126" t="e">
        <f t="shared" si="98"/>
        <v>#N/A</v>
      </c>
      <c r="AE132" s="1218" t="e">
        <f t="shared" si="87"/>
        <v>#N/A</v>
      </c>
      <c r="AF132" s="1221" t="e">
        <f t="shared" si="88"/>
        <v>#N/A</v>
      </c>
      <c r="AG132" s="1177" t="e">
        <f t="shared" si="89"/>
        <v>#N/A</v>
      </c>
      <c r="AH132" s="1222" t="e">
        <f t="shared" si="100"/>
        <v>#N/A</v>
      </c>
    </row>
    <row r="133" spans="1:34" ht="16">
      <c r="A133" s="1217" t="b">
        <f t="shared" si="77"/>
        <v>1</v>
      </c>
      <c r="B133" s="1218" t="b">
        <f t="shared" si="91"/>
        <v>1</v>
      </c>
      <c r="C133" s="1219" t="str">
        <f t="shared" si="92"/>
        <v>Dólares</v>
      </c>
      <c r="D133" s="46"/>
      <c r="E133" s="836"/>
      <c r="F133" s="50"/>
      <c r="G133" s="50" t="str">
        <f t="shared" si="78"/>
        <v xml:space="preserve"> </v>
      </c>
      <c r="H133" s="45">
        <v>0</v>
      </c>
      <c r="I133" s="49" t="str">
        <f>IFERROR(VLOOKUP(G133,Proveedores!B:C,2,0)," ")</f>
        <v xml:space="preserve"> </v>
      </c>
      <c r="J133" s="838">
        <v>0</v>
      </c>
      <c r="K133" s="1124"/>
      <c r="L133" s="1267">
        <f t="shared" si="79"/>
        <v>0</v>
      </c>
      <c r="M133" s="1268">
        <f t="shared" si="80"/>
        <v>0</v>
      </c>
      <c r="N133" s="1269">
        <f t="shared" si="99"/>
        <v>0</v>
      </c>
      <c r="O133" s="836" t="str">
        <f>IFERROR(VLOOKUP(G133,Proveedores!B:D,3,0)," ")</f>
        <v xml:space="preserve"> </v>
      </c>
      <c r="P133" s="836"/>
      <c r="Q133" s="1127" t="e">
        <f t="shared" si="81"/>
        <v>#N/A</v>
      </c>
      <c r="R133" s="1127" t="b">
        <f t="shared" si="93"/>
        <v>0</v>
      </c>
      <c r="S133" s="1127" t="e">
        <f t="shared" si="82"/>
        <v>#N/A</v>
      </c>
      <c r="T133" s="1127" t="b">
        <f t="shared" si="94"/>
        <v>0</v>
      </c>
      <c r="U133" s="1127" t="e">
        <f t="shared" si="83"/>
        <v>#N/A</v>
      </c>
      <c r="V133" s="1127" t="e">
        <f t="shared" si="95"/>
        <v>#N/A</v>
      </c>
      <c r="W133" s="1127" t="e">
        <f>IF(F133="Offiho",J133,IF(_xlfn.XLOOKUP(F133,Proveedores!A$2:A$50,Proveedores!E$2:E$50,"")="Nacional",(J133/0.5)+(V133*H133),((J133/0.3/0.5)+(V133*H133))))</f>
        <v>#N/A</v>
      </c>
      <c r="X133" s="1127" t="e">
        <f t="shared" si="84"/>
        <v>#N/A</v>
      </c>
      <c r="Y133" s="1126" t="b">
        <f t="shared" si="85"/>
        <v>0</v>
      </c>
      <c r="Z133" s="43">
        <v>0</v>
      </c>
      <c r="AA133" s="1220" t="e">
        <f t="shared" si="96"/>
        <v>#N/A</v>
      </c>
      <c r="AB133" s="1220" t="e">
        <f t="shared" si="97"/>
        <v>#N/A</v>
      </c>
      <c r="AC133" s="1220" t="e">
        <f t="shared" si="86"/>
        <v>#N/A</v>
      </c>
      <c r="AD133" s="1126" t="e">
        <f t="shared" si="98"/>
        <v>#N/A</v>
      </c>
      <c r="AE133" s="1218" t="e">
        <f t="shared" si="87"/>
        <v>#N/A</v>
      </c>
      <c r="AF133" s="1221" t="e">
        <f t="shared" si="88"/>
        <v>#N/A</v>
      </c>
      <c r="AG133" s="1177" t="e">
        <f t="shared" si="89"/>
        <v>#N/A</v>
      </c>
      <c r="AH133" s="1222" t="e">
        <f>IF(AG133&lt;30%,"ERROR","OK")</f>
        <v>#N/A</v>
      </c>
    </row>
    <row r="134" spans="1:34" ht="16">
      <c r="A134" s="1217" t="b">
        <f t="shared" si="77"/>
        <v>1</v>
      </c>
      <c r="B134" s="1218" t="b">
        <f t="shared" si="91"/>
        <v>1</v>
      </c>
      <c r="C134" s="1219" t="str">
        <f t="shared" si="92"/>
        <v>Dólares</v>
      </c>
      <c r="D134" s="46"/>
      <c r="E134" s="836"/>
      <c r="F134" s="50"/>
      <c r="G134" s="50" t="str">
        <f t="shared" si="78"/>
        <v xml:space="preserve"> </v>
      </c>
      <c r="H134" s="45">
        <v>0</v>
      </c>
      <c r="I134" s="49" t="str">
        <f>IFERROR(VLOOKUP(G134,Proveedores!B:C,2,0)," ")</f>
        <v xml:space="preserve"> </v>
      </c>
      <c r="J134" s="838">
        <v>0</v>
      </c>
      <c r="K134" s="1124"/>
      <c r="L134" s="1267">
        <f t="shared" si="79"/>
        <v>0</v>
      </c>
      <c r="M134" s="1268">
        <f t="shared" si="80"/>
        <v>0</v>
      </c>
      <c r="N134" s="1269">
        <f t="shared" si="99"/>
        <v>0</v>
      </c>
      <c r="O134" s="836" t="str">
        <f>IFERROR(VLOOKUP(G134,Proveedores!B:D,3,0)," ")</f>
        <v xml:space="preserve"> </v>
      </c>
      <c r="P134" s="836"/>
      <c r="Q134" s="1127" t="e">
        <f t="shared" si="81"/>
        <v>#N/A</v>
      </c>
      <c r="R134" s="1127" t="b">
        <f t="shared" si="93"/>
        <v>0</v>
      </c>
      <c r="S134" s="1127" t="e">
        <f t="shared" si="82"/>
        <v>#N/A</v>
      </c>
      <c r="T134" s="1127" t="b">
        <f t="shared" si="94"/>
        <v>0</v>
      </c>
      <c r="U134" s="1127" t="e">
        <f t="shared" si="83"/>
        <v>#N/A</v>
      </c>
      <c r="V134" s="1127" t="e">
        <f t="shared" si="95"/>
        <v>#N/A</v>
      </c>
      <c r="W134" s="1127" t="e">
        <f>IF(F134="Offiho",J134,IF(_xlfn.XLOOKUP(F134,Proveedores!A$2:A$50,Proveedores!E$2:E$50,"")="Nacional",(J134/0.5)+(V134*H134),((J134/0.3/0.5)+(V134*H134))))</f>
        <v>#N/A</v>
      </c>
      <c r="X134" s="1127" t="e">
        <f t="shared" si="84"/>
        <v>#N/A</v>
      </c>
      <c r="Y134" s="1126" t="b">
        <f t="shared" si="85"/>
        <v>0</v>
      </c>
      <c r="Z134" s="43">
        <v>0</v>
      </c>
      <c r="AA134" s="1220" t="e">
        <f t="shared" si="96"/>
        <v>#N/A</v>
      </c>
      <c r="AB134" s="1220" t="e">
        <f t="shared" si="97"/>
        <v>#N/A</v>
      </c>
      <c r="AC134" s="1220" t="e">
        <f t="shared" si="86"/>
        <v>#N/A</v>
      </c>
      <c r="AD134" s="1126" t="e">
        <f t="shared" si="98"/>
        <v>#N/A</v>
      </c>
      <c r="AE134" s="1218" t="e">
        <f t="shared" si="87"/>
        <v>#N/A</v>
      </c>
      <c r="AF134" s="1221" t="e">
        <f t="shared" si="88"/>
        <v>#N/A</v>
      </c>
      <c r="AG134" s="1177" t="e">
        <f t="shared" si="89"/>
        <v>#N/A</v>
      </c>
      <c r="AH134" s="1222" t="e">
        <f t="shared" si="100"/>
        <v>#N/A</v>
      </c>
    </row>
    <row r="135" spans="1:34" ht="16">
      <c r="A135" s="1217" t="b">
        <f t="shared" si="77"/>
        <v>1</v>
      </c>
      <c r="B135" s="1218" t="b">
        <f t="shared" si="91"/>
        <v>1</v>
      </c>
      <c r="C135" s="1219" t="str">
        <f t="shared" si="92"/>
        <v>Dólares</v>
      </c>
      <c r="D135" s="46"/>
      <c r="E135" s="836"/>
      <c r="F135" s="50"/>
      <c r="G135" s="50" t="str">
        <f t="shared" si="78"/>
        <v xml:space="preserve"> </v>
      </c>
      <c r="H135" s="45">
        <v>0</v>
      </c>
      <c r="I135" s="49" t="str">
        <f>IFERROR(VLOOKUP(G135,Proveedores!B:C,2,0)," ")</f>
        <v xml:space="preserve"> </v>
      </c>
      <c r="J135" s="838">
        <v>0</v>
      </c>
      <c r="K135" s="1124"/>
      <c r="L135" s="1267">
        <f t="shared" si="79"/>
        <v>0</v>
      </c>
      <c r="M135" s="1268">
        <f t="shared" si="80"/>
        <v>0</v>
      </c>
      <c r="N135" s="1269">
        <f t="shared" si="99"/>
        <v>0</v>
      </c>
      <c r="O135" s="836" t="str">
        <f>IFERROR(VLOOKUP(G135,Proveedores!B:D,3,0)," ")</f>
        <v xml:space="preserve"> </v>
      </c>
      <c r="P135" s="836"/>
      <c r="Q135" s="1127" t="e">
        <f t="shared" si="81"/>
        <v>#N/A</v>
      </c>
      <c r="R135" s="1127" t="b">
        <f t="shared" si="93"/>
        <v>0</v>
      </c>
      <c r="S135" s="1127" t="e">
        <f t="shared" si="82"/>
        <v>#N/A</v>
      </c>
      <c r="T135" s="1127" t="b">
        <f t="shared" si="94"/>
        <v>0</v>
      </c>
      <c r="U135" s="1127" t="e">
        <f t="shared" si="83"/>
        <v>#N/A</v>
      </c>
      <c r="V135" s="1127" t="e">
        <f t="shared" si="95"/>
        <v>#N/A</v>
      </c>
      <c r="W135" s="1127" t="e">
        <f>IF(F135="Offiho",J135,IF(_xlfn.XLOOKUP(F135,Proveedores!A$2:A$50,Proveedores!E$2:E$50,"")="Nacional",(J135/0.5)+(V135*H135),((J135/0.3/0.5)+(V135*H135))))</f>
        <v>#N/A</v>
      </c>
      <c r="X135" s="1127" t="e">
        <f t="shared" si="84"/>
        <v>#N/A</v>
      </c>
      <c r="Y135" s="1126" t="b">
        <f t="shared" si="85"/>
        <v>0</v>
      </c>
      <c r="Z135" s="43">
        <v>0</v>
      </c>
      <c r="AA135" s="1220" t="e">
        <f t="shared" si="96"/>
        <v>#N/A</v>
      </c>
      <c r="AB135" s="1220" t="e">
        <f t="shared" si="97"/>
        <v>#N/A</v>
      </c>
      <c r="AC135" s="1220" t="e">
        <f t="shared" si="86"/>
        <v>#N/A</v>
      </c>
      <c r="AD135" s="1126" t="e">
        <f t="shared" si="98"/>
        <v>#N/A</v>
      </c>
      <c r="AE135" s="1218" t="e">
        <f t="shared" si="87"/>
        <v>#N/A</v>
      </c>
      <c r="AF135" s="1221" t="e">
        <f t="shared" si="88"/>
        <v>#N/A</v>
      </c>
      <c r="AG135" s="1177" t="e">
        <f t="shared" si="89"/>
        <v>#N/A</v>
      </c>
      <c r="AH135" s="1222" t="e">
        <f t="shared" si="100"/>
        <v>#N/A</v>
      </c>
    </row>
    <row r="136" spans="1:34" ht="16">
      <c r="A136" s="1217" t="b">
        <f t="shared" si="77"/>
        <v>1</v>
      </c>
      <c r="B136" s="1218" t="b">
        <f t="shared" si="91"/>
        <v>1</v>
      </c>
      <c r="C136" s="1219" t="str">
        <f t="shared" si="92"/>
        <v>Dólares</v>
      </c>
      <c r="D136" s="47"/>
      <c r="E136" s="836"/>
      <c r="F136" s="50"/>
      <c r="G136" s="50" t="str">
        <f t="shared" si="78"/>
        <v xml:space="preserve"> </v>
      </c>
      <c r="H136" s="45">
        <v>0</v>
      </c>
      <c r="I136" s="49" t="str">
        <f>IFERROR(VLOOKUP(G136,Proveedores!B:C,2,0)," ")</f>
        <v xml:space="preserve"> </v>
      </c>
      <c r="J136" s="838">
        <v>0</v>
      </c>
      <c r="K136" s="1124"/>
      <c r="L136" s="1267">
        <f t="shared" si="79"/>
        <v>0</v>
      </c>
      <c r="M136" s="1268">
        <f t="shared" si="80"/>
        <v>0</v>
      </c>
      <c r="N136" s="1269">
        <f t="shared" si="99"/>
        <v>0</v>
      </c>
      <c r="O136" s="836" t="str">
        <f>IFERROR(VLOOKUP(G136,Proveedores!B:D,3,0)," ")</f>
        <v xml:space="preserve"> </v>
      </c>
      <c r="P136" s="836"/>
      <c r="Q136" s="1127" t="e">
        <f t="shared" si="81"/>
        <v>#N/A</v>
      </c>
      <c r="R136" s="1127" t="b">
        <f t="shared" si="93"/>
        <v>0</v>
      </c>
      <c r="S136" s="1127" t="e">
        <f t="shared" si="82"/>
        <v>#N/A</v>
      </c>
      <c r="T136" s="1127" t="b">
        <f t="shared" si="94"/>
        <v>0</v>
      </c>
      <c r="U136" s="1127" t="e">
        <f t="shared" si="83"/>
        <v>#N/A</v>
      </c>
      <c r="V136" s="1127" t="e">
        <f t="shared" si="95"/>
        <v>#N/A</v>
      </c>
      <c r="W136" s="1127" t="e">
        <f>IF(F136="Offiho",J136,IF(_xlfn.XLOOKUP(F136,Proveedores!A$2:A$50,Proveedores!E$2:E$50,"")="Nacional",(J136/0.5)+(V136*H136),((J136/0.3/0.5)+(V136*H136))))</f>
        <v>#N/A</v>
      </c>
      <c r="X136" s="1127" t="e">
        <f t="shared" si="84"/>
        <v>#N/A</v>
      </c>
      <c r="Y136" s="1126" t="b">
        <f t="shared" si="85"/>
        <v>0</v>
      </c>
      <c r="Z136" s="43">
        <v>0</v>
      </c>
      <c r="AA136" s="1220" t="e">
        <f t="shared" si="96"/>
        <v>#N/A</v>
      </c>
      <c r="AB136" s="1220" t="e">
        <f t="shared" si="97"/>
        <v>#N/A</v>
      </c>
      <c r="AC136" s="1220" t="e">
        <f t="shared" si="86"/>
        <v>#N/A</v>
      </c>
      <c r="AD136" s="1126" t="e">
        <f t="shared" si="98"/>
        <v>#N/A</v>
      </c>
      <c r="AE136" s="1218" t="e">
        <f t="shared" si="87"/>
        <v>#N/A</v>
      </c>
      <c r="AF136" s="1221" t="e">
        <f t="shared" si="88"/>
        <v>#N/A</v>
      </c>
      <c r="AG136" s="1177" t="e">
        <f t="shared" si="89"/>
        <v>#N/A</v>
      </c>
      <c r="AH136" s="1222" t="e">
        <f t="shared" si="100"/>
        <v>#N/A</v>
      </c>
    </row>
    <row r="137" spans="1:34" ht="16">
      <c r="A137" s="1217" t="b">
        <f t="shared" si="77"/>
        <v>1</v>
      </c>
      <c r="B137" s="1218" t="b">
        <f t="shared" si="91"/>
        <v>1</v>
      </c>
      <c r="C137" s="1219" t="str">
        <f t="shared" si="92"/>
        <v>Dólares</v>
      </c>
      <c r="D137" s="48"/>
      <c r="E137" s="836"/>
      <c r="F137" s="50"/>
      <c r="G137" s="50" t="str">
        <f t="shared" si="78"/>
        <v xml:space="preserve"> </v>
      </c>
      <c r="H137" s="45">
        <v>0</v>
      </c>
      <c r="I137" s="49" t="str">
        <f>IFERROR(VLOOKUP(G137,Proveedores!B:C,2,0)," ")</f>
        <v xml:space="preserve"> </v>
      </c>
      <c r="J137" s="838">
        <v>0</v>
      </c>
      <c r="K137" s="1124"/>
      <c r="L137" s="1267">
        <f t="shared" si="79"/>
        <v>0</v>
      </c>
      <c r="M137" s="1268">
        <f t="shared" si="80"/>
        <v>0</v>
      </c>
      <c r="N137" s="1269">
        <f t="shared" si="99"/>
        <v>0</v>
      </c>
      <c r="O137" s="836" t="str">
        <f>IFERROR(VLOOKUP(G137,Proveedores!B:D,3,0)," ")</f>
        <v xml:space="preserve"> </v>
      </c>
      <c r="P137" s="836"/>
      <c r="Q137" s="1127" t="e">
        <f t="shared" si="81"/>
        <v>#N/A</v>
      </c>
      <c r="R137" s="1127" t="b">
        <f t="shared" si="93"/>
        <v>0</v>
      </c>
      <c r="S137" s="1127" t="e">
        <f t="shared" si="82"/>
        <v>#N/A</v>
      </c>
      <c r="T137" s="1127" t="b">
        <f t="shared" si="94"/>
        <v>0</v>
      </c>
      <c r="U137" s="1127" t="e">
        <f t="shared" si="83"/>
        <v>#N/A</v>
      </c>
      <c r="V137" s="1127" t="e">
        <f t="shared" si="95"/>
        <v>#N/A</v>
      </c>
      <c r="W137" s="1127" t="e">
        <f>IF(F137="Offiho",J137,IF(_xlfn.XLOOKUP(F137,Proveedores!A$2:A$50,Proveedores!E$2:E$50,"")="Nacional",(J137/0.5)+(V137*H137),((J137/0.3/0.5)+(V137*H137))))</f>
        <v>#N/A</v>
      </c>
      <c r="X137" s="1127" t="e">
        <f t="shared" si="84"/>
        <v>#N/A</v>
      </c>
      <c r="Y137" s="1126" t="b">
        <f t="shared" si="85"/>
        <v>0</v>
      </c>
      <c r="Z137" s="43">
        <v>0</v>
      </c>
      <c r="AA137" s="1220" t="e">
        <f t="shared" si="96"/>
        <v>#N/A</v>
      </c>
      <c r="AB137" s="1220" t="e">
        <f t="shared" si="97"/>
        <v>#N/A</v>
      </c>
      <c r="AC137" s="1220" t="e">
        <f t="shared" si="86"/>
        <v>#N/A</v>
      </c>
      <c r="AD137" s="1126" t="e">
        <f t="shared" si="98"/>
        <v>#N/A</v>
      </c>
      <c r="AE137" s="1218" t="e">
        <f t="shared" si="87"/>
        <v>#N/A</v>
      </c>
      <c r="AF137" s="1221" t="e">
        <f t="shared" si="88"/>
        <v>#N/A</v>
      </c>
      <c r="AG137" s="1177" t="e">
        <f t="shared" si="89"/>
        <v>#N/A</v>
      </c>
      <c r="AH137" s="1222" t="e">
        <f t="shared" si="100"/>
        <v>#N/A</v>
      </c>
    </row>
    <row r="138" spans="1:34" ht="16">
      <c r="A138" s="1217" t="b">
        <f t="shared" si="77"/>
        <v>1</v>
      </c>
      <c r="B138" s="1218" t="b">
        <f t="shared" si="91"/>
        <v>1</v>
      </c>
      <c r="C138" s="1219" t="str">
        <f t="shared" si="92"/>
        <v>Dólares</v>
      </c>
      <c r="D138" s="48"/>
      <c r="E138" s="836"/>
      <c r="F138" s="50"/>
      <c r="G138" s="50" t="str">
        <f t="shared" si="78"/>
        <v xml:space="preserve"> </v>
      </c>
      <c r="H138" s="45">
        <v>0</v>
      </c>
      <c r="I138" s="49" t="str">
        <f>IFERROR(VLOOKUP(G138,Proveedores!B:C,2,0)," ")</f>
        <v xml:space="preserve"> </v>
      </c>
      <c r="J138" s="838">
        <v>0</v>
      </c>
      <c r="K138" s="1124"/>
      <c r="L138" s="1267">
        <f t="shared" si="79"/>
        <v>0</v>
      </c>
      <c r="M138" s="1268">
        <f t="shared" si="80"/>
        <v>0</v>
      </c>
      <c r="N138" s="1269">
        <f t="shared" si="99"/>
        <v>0</v>
      </c>
      <c r="O138" s="836" t="str">
        <f>IFERROR(VLOOKUP(G138,Proveedores!B:D,3,0)," ")</f>
        <v xml:space="preserve"> </v>
      </c>
      <c r="P138" s="836"/>
      <c r="Q138" s="1127" t="e">
        <f t="shared" si="81"/>
        <v>#N/A</v>
      </c>
      <c r="R138" s="1127" t="b">
        <f t="shared" si="93"/>
        <v>0</v>
      </c>
      <c r="S138" s="1127" t="e">
        <f t="shared" si="82"/>
        <v>#N/A</v>
      </c>
      <c r="T138" s="1127" t="b">
        <f t="shared" si="94"/>
        <v>0</v>
      </c>
      <c r="U138" s="1127" t="e">
        <f t="shared" si="83"/>
        <v>#N/A</v>
      </c>
      <c r="V138" s="1127" t="e">
        <f t="shared" si="95"/>
        <v>#N/A</v>
      </c>
      <c r="W138" s="1127" t="e">
        <f>IF(F138="Offiho",J138,IF(_xlfn.XLOOKUP(F138,Proveedores!A$2:A$50,Proveedores!E$2:E$50,"")="Nacional",(J138/0.5)+(V138*H138),((J138/0.3/0.5)+(V138*H138))))</f>
        <v>#N/A</v>
      </c>
      <c r="X138" s="1127" t="e">
        <f t="shared" si="84"/>
        <v>#N/A</v>
      </c>
      <c r="Y138" s="1126" t="b">
        <f t="shared" si="85"/>
        <v>0</v>
      </c>
      <c r="Z138" s="43">
        <v>0</v>
      </c>
      <c r="AA138" s="1220" t="e">
        <f t="shared" si="96"/>
        <v>#N/A</v>
      </c>
      <c r="AB138" s="1220" t="e">
        <f t="shared" si="97"/>
        <v>#N/A</v>
      </c>
      <c r="AC138" s="1220" t="e">
        <f t="shared" si="86"/>
        <v>#N/A</v>
      </c>
      <c r="AD138" s="1126" t="e">
        <f t="shared" si="98"/>
        <v>#N/A</v>
      </c>
      <c r="AE138" s="1218" t="e">
        <f t="shared" si="87"/>
        <v>#N/A</v>
      </c>
      <c r="AF138" s="1221" t="e">
        <f t="shared" si="88"/>
        <v>#N/A</v>
      </c>
      <c r="AG138" s="1177" t="e">
        <f t="shared" si="89"/>
        <v>#N/A</v>
      </c>
      <c r="AH138" s="1222" t="e">
        <f t="shared" si="100"/>
        <v>#N/A</v>
      </c>
    </row>
    <row r="139" spans="1:34" ht="16">
      <c r="A139" s="1217" t="b">
        <f t="shared" si="77"/>
        <v>1</v>
      </c>
      <c r="B139" s="1218" t="b">
        <f t="shared" si="91"/>
        <v>1</v>
      </c>
      <c r="C139" s="1219" t="str">
        <f t="shared" si="92"/>
        <v>Dólares</v>
      </c>
      <c r="D139" s="48"/>
      <c r="E139" s="836"/>
      <c r="F139" s="50"/>
      <c r="G139" s="50" t="str">
        <f t="shared" si="78"/>
        <v xml:space="preserve"> </v>
      </c>
      <c r="H139" s="45">
        <v>0</v>
      </c>
      <c r="I139" s="49" t="str">
        <f>IFERROR(VLOOKUP(G139,Proveedores!B:C,2,0)," ")</f>
        <v xml:space="preserve"> </v>
      </c>
      <c r="J139" s="838">
        <v>0</v>
      </c>
      <c r="K139" s="1124"/>
      <c r="L139" s="1267">
        <f t="shared" si="79"/>
        <v>0</v>
      </c>
      <c r="M139" s="1268">
        <f t="shared" si="80"/>
        <v>0</v>
      </c>
      <c r="N139" s="1269">
        <f t="shared" si="99"/>
        <v>0</v>
      </c>
      <c r="O139" s="836" t="str">
        <f>IFERROR(VLOOKUP(G139,Proveedores!B:D,3,0)," ")</f>
        <v xml:space="preserve"> </v>
      </c>
      <c r="P139" s="836"/>
      <c r="Q139" s="1127" t="e">
        <f t="shared" si="81"/>
        <v>#N/A</v>
      </c>
      <c r="R139" s="1127" t="b">
        <f t="shared" si="93"/>
        <v>0</v>
      </c>
      <c r="S139" s="1127" t="e">
        <f t="shared" si="82"/>
        <v>#N/A</v>
      </c>
      <c r="T139" s="1127" t="b">
        <f t="shared" si="94"/>
        <v>0</v>
      </c>
      <c r="U139" s="1127" t="e">
        <f t="shared" si="83"/>
        <v>#N/A</v>
      </c>
      <c r="V139" s="1127" t="e">
        <f t="shared" si="95"/>
        <v>#N/A</v>
      </c>
      <c r="W139" s="1127" t="e">
        <f>IF(F139="Offiho",J139,IF(_xlfn.XLOOKUP(F139,Proveedores!A$2:A$50,Proveedores!E$2:E$50,"")="Nacional",(J139/0.5)+(V139*H139),((J139/0.3/0.5)+(V139*H139))))</f>
        <v>#N/A</v>
      </c>
      <c r="X139" s="1127" t="e">
        <f t="shared" si="84"/>
        <v>#N/A</v>
      </c>
      <c r="Y139" s="1126" t="b">
        <f t="shared" si="85"/>
        <v>0</v>
      </c>
      <c r="Z139" s="43">
        <v>0</v>
      </c>
      <c r="AA139" s="1220" t="e">
        <f t="shared" si="96"/>
        <v>#N/A</v>
      </c>
      <c r="AB139" s="1220" t="e">
        <f t="shared" si="97"/>
        <v>#N/A</v>
      </c>
      <c r="AC139" s="1220" t="e">
        <f t="shared" si="86"/>
        <v>#N/A</v>
      </c>
      <c r="AD139" s="1126" t="e">
        <f t="shared" si="98"/>
        <v>#N/A</v>
      </c>
      <c r="AE139" s="1218" t="e">
        <f t="shared" si="87"/>
        <v>#N/A</v>
      </c>
      <c r="AF139" s="1221" t="e">
        <f t="shared" si="88"/>
        <v>#N/A</v>
      </c>
      <c r="AG139" s="1177" t="e">
        <f t="shared" si="89"/>
        <v>#N/A</v>
      </c>
      <c r="AH139" s="1222" t="e">
        <f t="shared" si="100"/>
        <v>#N/A</v>
      </c>
    </row>
    <row r="140" spans="1:34" ht="16">
      <c r="A140" s="1217" t="b">
        <f t="shared" si="77"/>
        <v>1</v>
      </c>
      <c r="B140" s="1218" t="b">
        <f t="shared" si="91"/>
        <v>1</v>
      </c>
      <c r="C140" s="1219" t="str">
        <f t="shared" si="92"/>
        <v>Dólares</v>
      </c>
      <c r="D140" s="48"/>
      <c r="E140" s="836"/>
      <c r="F140" s="50"/>
      <c r="G140" s="50" t="str">
        <f t="shared" si="78"/>
        <v xml:space="preserve"> </v>
      </c>
      <c r="H140" s="45">
        <v>0</v>
      </c>
      <c r="I140" s="49" t="str">
        <f>IFERROR(VLOOKUP(G140,Proveedores!B:C,2,0)," ")</f>
        <v xml:space="preserve"> </v>
      </c>
      <c r="J140" s="838">
        <v>0</v>
      </c>
      <c r="K140" s="1124"/>
      <c r="L140" s="1267">
        <f t="shared" si="79"/>
        <v>0</v>
      </c>
      <c r="M140" s="1268">
        <f t="shared" si="80"/>
        <v>0</v>
      </c>
      <c r="N140" s="1269">
        <f t="shared" si="99"/>
        <v>0</v>
      </c>
      <c r="O140" s="836" t="str">
        <f>IFERROR(VLOOKUP(G140,Proveedores!B:D,3,0)," ")</f>
        <v xml:space="preserve"> </v>
      </c>
      <c r="P140" s="836"/>
      <c r="Q140" s="1127" t="e">
        <f t="shared" si="81"/>
        <v>#N/A</v>
      </c>
      <c r="R140" s="1127" t="b">
        <f t="shared" si="93"/>
        <v>0</v>
      </c>
      <c r="S140" s="1127" t="e">
        <f t="shared" si="82"/>
        <v>#N/A</v>
      </c>
      <c r="T140" s="1127" t="b">
        <f t="shared" si="94"/>
        <v>0</v>
      </c>
      <c r="U140" s="1127" t="e">
        <f t="shared" si="83"/>
        <v>#N/A</v>
      </c>
      <c r="V140" s="1127" t="e">
        <f t="shared" si="95"/>
        <v>#N/A</v>
      </c>
      <c r="W140" s="1127" t="e">
        <f>IF(F140="Offiho",J140,IF(_xlfn.XLOOKUP(F140,Proveedores!A$2:A$50,Proveedores!E$2:E$50,"")="Nacional",(J140/0.5)+(V140*H140),((J140/0.3/0.5)+(V140*H140))))</f>
        <v>#N/A</v>
      </c>
      <c r="X140" s="1127" t="e">
        <f t="shared" si="84"/>
        <v>#N/A</v>
      </c>
      <c r="Y140" s="1126" t="b">
        <f t="shared" si="85"/>
        <v>0</v>
      </c>
      <c r="Z140" s="43">
        <v>0</v>
      </c>
      <c r="AA140" s="1220" t="e">
        <f t="shared" si="96"/>
        <v>#N/A</v>
      </c>
      <c r="AB140" s="1220" t="e">
        <f t="shared" si="97"/>
        <v>#N/A</v>
      </c>
      <c r="AC140" s="1220" t="e">
        <f t="shared" si="86"/>
        <v>#N/A</v>
      </c>
      <c r="AD140" s="1126" t="e">
        <f t="shared" si="98"/>
        <v>#N/A</v>
      </c>
      <c r="AE140" s="1218" t="e">
        <f t="shared" si="87"/>
        <v>#N/A</v>
      </c>
      <c r="AF140" s="1221" t="e">
        <f t="shared" si="88"/>
        <v>#N/A</v>
      </c>
      <c r="AG140" s="1177" t="e">
        <f t="shared" si="89"/>
        <v>#N/A</v>
      </c>
      <c r="AH140" s="1222" t="e">
        <f t="shared" si="100"/>
        <v>#N/A</v>
      </c>
    </row>
    <row r="141" spans="1:34" ht="16">
      <c r="A141" s="1217" t="b">
        <f t="shared" si="77"/>
        <v>1</v>
      </c>
      <c r="B141" s="1218" t="b">
        <f t="shared" si="91"/>
        <v>1</v>
      </c>
      <c r="C141" s="1219" t="str">
        <f t="shared" si="92"/>
        <v>Dólares</v>
      </c>
      <c r="D141" s="47"/>
      <c r="E141" s="836"/>
      <c r="F141" s="50"/>
      <c r="G141" s="50" t="str">
        <f t="shared" si="78"/>
        <v xml:space="preserve"> </v>
      </c>
      <c r="H141" s="45">
        <v>0</v>
      </c>
      <c r="I141" s="49" t="str">
        <f>IFERROR(VLOOKUP(G141,Proveedores!B:C,2,0)," ")</f>
        <v xml:space="preserve"> </v>
      </c>
      <c r="J141" s="838">
        <v>0</v>
      </c>
      <c r="K141" s="1124"/>
      <c r="L141" s="1267">
        <f t="shared" si="79"/>
        <v>0</v>
      </c>
      <c r="M141" s="1268">
        <f t="shared" si="80"/>
        <v>0</v>
      </c>
      <c r="N141" s="1269">
        <f t="shared" si="99"/>
        <v>0</v>
      </c>
      <c r="O141" s="836" t="str">
        <f>IFERROR(VLOOKUP(G141,Proveedores!B:D,3,0)," ")</f>
        <v xml:space="preserve"> </v>
      </c>
      <c r="P141" s="836"/>
      <c r="Q141" s="1127" t="e">
        <f t="shared" si="81"/>
        <v>#N/A</v>
      </c>
      <c r="R141" s="1127" t="b">
        <f t="shared" si="93"/>
        <v>0</v>
      </c>
      <c r="S141" s="1127" t="e">
        <f t="shared" si="82"/>
        <v>#N/A</v>
      </c>
      <c r="T141" s="1127" t="b">
        <f t="shared" si="94"/>
        <v>0</v>
      </c>
      <c r="U141" s="1127" t="e">
        <f t="shared" si="83"/>
        <v>#N/A</v>
      </c>
      <c r="V141" s="1127" t="e">
        <f t="shared" si="95"/>
        <v>#N/A</v>
      </c>
      <c r="W141" s="1127" t="e">
        <f>IF(F141="Offiho",J141,IF(_xlfn.XLOOKUP(F141,Proveedores!A$2:A$50,Proveedores!E$2:E$50,"")="Nacional",(J141/0.5)+(V141*H141),((J141/0.3/0.5)+(V141*H141))))</f>
        <v>#N/A</v>
      </c>
      <c r="X141" s="1127" t="e">
        <f t="shared" si="84"/>
        <v>#N/A</v>
      </c>
      <c r="Y141" s="1126" t="b">
        <f t="shared" si="85"/>
        <v>0</v>
      </c>
      <c r="Z141" s="43">
        <v>0</v>
      </c>
      <c r="AA141" s="1220" t="e">
        <f t="shared" si="96"/>
        <v>#N/A</v>
      </c>
      <c r="AB141" s="1220" t="e">
        <f t="shared" si="97"/>
        <v>#N/A</v>
      </c>
      <c r="AC141" s="1220" t="e">
        <f t="shared" si="86"/>
        <v>#N/A</v>
      </c>
      <c r="AD141" s="1126" t="e">
        <f t="shared" si="98"/>
        <v>#N/A</v>
      </c>
      <c r="AE141" s="1218" t="e">
        <f t="shared" si="87"/>
        <v>#N/A</v>
      </c>
      <c r="AF141" s="1221" t="e">
        <f t="shared" si="88"/>
        <v>#N/A</v>
      </c>
      <c r="AG141" s="1177" t="e">
        <f t="shared" si="89"/>
        <v>#N/A</v>
      </c>
      <c r="AH141" s="1222" t="e">
        <f t="shared" si="100"/>
        <v>#N/A</v>
      </c>
    </row>
    <row r="142" spans="1:34" ht="16">
      <c r="A142" s="1217" t="b">
        <f t="shared" si="77"/>
        <v>1</v>
      </c>
      <c r="B142" s="1218" t="b">
        <f t="shared" si="91"/>
        <v>1</v>
      </c>
      <c r="C142" s="1219" t="str">
        <f t="shared" si="92"/>
        <v>Dólares</v>
      </c>
      <c r="D142" s="47"/>
      <c r="E142" s="836"/>
      <c r="F142" s="50"/>
      <c r="G142" s="50" t="str">
        <f t="shared" si="78"/>
        <v xml:space="preserve"> </v>
      </c>
      <c r="H142" s="45">
        <v>0</v>
      </c>
      <c r="I142" s="49" t="str">
        <f>IFERROR(VLOOKUP(G142,Proveedores!B:C,2,0)," ")</f>
        <v xml:space="preserve"> </v>
      </c>
      <c r="J142" s="838">
        <v>0</v>
      </c>
      <c r="K142" s="1124"/>
      <c r="L142" s="1267">
        <f t="shared" si="79"/>
        <v>0</v>
      </c>
      <c r="M142" s="1268">
        <f t="shared" si="80"/>
        <v>0</v>
      </c>
      <c r="N142" s="1269">
        <f t="shared" si="99"/>
        <v>0</v>
      </c>
      <c r="O142" s="836" t="str">
        <f>IFERROR(VLOOKUP(G142,Proveedores!B:D,3,0)," ")</f>
        <v xml:space="preserve"> </v>
      </c>
      <c r="P142" s="836"/>
      <c r="Q142" s="1127" t="e">
        <f t="shared" si="81"/>
        <v>#N/A</v>
      </c>
      <c r="R142" s="1127" t="b">
        <f t="shared" si="93"/>
        <v>0</v>
      </c>
      <c r="S142" s="1127" t="e">
        <f t="shared" si="82"/>
        <v>#N/A</v>
      </c>
      <c r="T142" s="1127" t="b">
        <f t="shared" si="94"/>
        <v>0</v>
      </c>
      <c r="U142" s="1127" t="e">
        <f t="shared" si="83"/>
        <v>#N/A</v>
      </c>
      <c r="V142" s="1127" t="e">
        <f t="shared" si="95"/>
        <v>#N/A</v>
      </c>
      <c r="W142" s="1127" t="e">
        <f>IF(F142="Offiho",J142,IF(_xlfn.XLOOKUP(F142,Proveedores!A$2:A$50,Proveedores!E$2:E$50,"")="Nacional",(J142/0.5)+(V142*H142),((J142/0.3/0.5)+(V142*H142))))</f>
        <v>#N/A</v>
      </c>
      <c r="X142" s="1127" t="e">
        <f t="shared" si="84"/>
        <v>#N/A</v>
      </c>
      <c r="Y142" s="1126" t="b">
        <f t="shared" si="85"/>
        <v>0</v>
      </c>
      <c r="Z142" s="43">
        <v>0</v>
      </c>
      <c r="AA142" s="1220" t="e">
        <f t="shared" si="96"/>
        <v>#N/A</v>
      </c>
      <c r="AB142" s="1220" t="e">
        <f t="shared" si="97"/>
        <v>#N/A</v>
      </c>
      <c r="AC142" s="1220" t="e">
        <f t="shared" si="86"/>
        <v>#N/A</v>
      </c>
      <c r="AD142" s="1126" t="e">
        <f t="shared" si="98"/>
        <v>#N/A</v>
      </c>
      <c r="AE142" s="1218" t="e">
        <f t="shared" si="87"/>
        <v>#N/A</v>
      </c>
      <c r="AF142" s="1221" t="e">
        <f t="shared" si="88"/>
        <v>#N/A</v>
      </c>
      <c r="AG142" s="1177" t="e">
        <f t="shared" si="89"/>
        <v>#N/A</v>
      </c>
      <c r="AH142" s="1222" t="e">
        <f t="shared" si="100"/>
        <v>#N/A</v>
      </c>
    </row>
    <row r="143" spans="1:34" ht="16">
      <c r="A143" s="1217" t="b">
        <f t="shared" si="77"/>
        <v>1</v>
      </c>
      <c r="B143" s="1218" t="b">
        <f t="shared" si="91"/>
        <v>1</v>
      </c>
      <c r="C143" s="1219" t="str">
        <f t="shared" si="92"/>
        <v>Dólares</v>
      </c>
      <c r="D143" s="47"/>
      <c r="E143" s="836"/>
      <c r="F143" s="50"/>
      <c r="G143" s="50" t="str">
        <f t="shared" si="78"/>
        <v xml:space="preserve"> </v>
      </c>
      <c r="H143" s="45">
        <v>0</v>
      </c>
      <c r="I143" s="49" t="str">
        <f>IFERROR(VLOOKUP(G143,Proveedores!B:C,2,0)," ")</f>
        <v xml:space="preserve"> </v>
      </c>
      <c r="J143" s="838">
        <v>0</v>
      </c>
      <c r="K143" s="1124"/>
      <c r="L143" s="1267">
        <f t="shared" si="79"/>
        <v>0</v>
      </c>
      <c r="M143" s="1268">
        <f t="shared" si="80"/>
        <v>0</v>
      </c>
      <c r="N143" s="1269">
        <f t="shared" si="99"/>
        <v>0</v>
      </c>
      <c r="O143" s="836" t="str">
        <f>IFERROR(VLOOKUP(G143,Proveedores!B:D,3,0)," ")</f>
        <v xml:space="preserve"> </v>
      </c>
      <c r="P143" s="836"/>
      <c r="Q143" s="1127" t="e">
        <f t="shared" si="81"/>
        <v>#N/A</v>
      </c>
      <c r="R143" s="1127" t="b">
        <f t="shared" si="93"/>
        <v>0</v>
      </c>
      <c r="S143" s="1127" t="e">
        <f t="shared" si="82"/>
        <v>#N/A</v>
      </c>
      <c r="T143" s="1127" t="b">
        <f t="shared" si="94"/>
        <v>0</v>
      </c>
      <c r="U143" s="1127" t="e">
        <f t="shared" si="83"/>
        <v>#N/A</v>
      </c>
      <c r="V143" s="1127" t="e">
        <f t="shared" si="95"/>
        <v>#N/A</v>
      </c>
      <c r="W143" s="1127" t="e">
        <f>IF(F143="Offiho",J143,IF(_xlfn.XLOOKUP(F143,Proveedores!A$2:A$50,Proveedores!E$2:E$50,"")="Nacional",(J143/0.5)+(V143*H143),((J143/0.3/0.5)+(V143*H143))))</f>
        <v>#N/A</v>
      </c>
      <c r="X143" s="1127" t="e">
        <f t="shared" si="84"/>
        <v>#N/A</v>
      </c>
      <c r="Y143" s="1126" t="b">
        <f t="shared" si="85"/>
        <v>0</v>
      </c>
      <c r="Z143" s="43">
        <v>0</v>
      </c>
      <c r="AA143" s="1220" t="e">
        <f t="shared" si="96"/>
        <v>#N/A</v>
      </c>
      <c r="AB143" s="1220" t="e">
        <f t="shared" si="97"/>
        <v>#N/A</v>
      </c>
      <c r="AC143" s="1220" t="e">
        <f t="shared" si="86"/>
        <v>#N/A</v>
      </c>
      <c r="AD143" s="1126" t="e">
        <f t="shared" si="98"/>
        <v>#N/A</v>
      </c>
      <c r="AE143" s="1218" t="e">
        <f t="shared" si="87"/>
        <v>#N/A</v>
      </c>
      <c r="AF143" s="1221" t="e">
        <f t="shared" si="88"/>
        <v>#N/A</v>
      </c>
      <c r="AG143" s="1177" t="e">
        <f t="shared" si="89"/>
        <v>#N/A</v>
      </c>
      <c r="AH143" s="1222" t="e">
        <f t="shared" si="100"/>
        <v>#N/A</v>
      </c>
    </row>
    <row r="144" spans="1:34" ht="16">
      <c r="A144" s="1217" t="b">
        <f t="shared" si="77"/>
        <v>1</v>
      </c>
      <c r="B144" s="1218" t="b">
        <f t="shared" si="91"/>
        <v>1</v>
      </c>
      <c r="C144" s="1219" t="str">
        <f t="shared" si="92"/>
        <v>Dólares</v>
      </c>
      <c r="D144" s="48"/>
      <c r="E144" s="836"/>
      <c r="F144" s="50"/>
      <c r="G144" s="50" t="str">
        <f t="shared" si="78"/>
        <v xml:space="preserve"> </v>
      </c>
      <c r="H144" s="45">
        <v>0</v>
      </c>
      <c r="I144" s="49" t="str">
        <f>IFERROR(VLOOKUP(G144,Proveedores!B:C,2,0)," ")</f>
        <v xml:space="preserve"> </v>
      </c>
      <c r="J144" s="838">
        <v>0</v>
      </c>
      <c r="K144" s="1124"/>
      <c r="L144" s="1267">
        <f t="shared" si="79"/>
        <v>0</v>
      </c>
      <c r="M144" s="1268">
        <f t="shared" si="80"/>
        <v>0</v>
      </c>
      <c r="N144" s="1269">
        <f t="shared" si="99"/>
        <v>0</v>
      </c>
      <c r="O144" s="836" t="str">
        <f>IFERROR(VLOOKUP(G144,Proveedores!B:D,3,0)," ")</f>
        <v xml:space="preserve"> </v>
      </c>
      <c r="P144" s="836"/>
      <c r="Q144" s="1127" t="e">
        <f t="shared" si="81"/>
        <v>#N/A</v>
      </c>
      <c r="R144" s="1127" t="b">
        <f t="shared" si="93"/>
        <v>0</v>
      </c>
      <c r="S144" s="1127" t="e">
        <f t="shared" si="82"/>
        <v>#N/A</v>
      </c>
      <c r="T144" s="1127" t="b">
        <f t="shared" si="94"/>
        <v>0</v>
      </c>
      <c r="U144" s="1127" t="e">
        <f t="shared" si="83"/>
        <v>#N/A</v>
      </c>
      <c r="V144" s="1127" t="e">
        <f t="shared" si="95"/>
        <v>#N/A</v>
      </c>
      <c r="W144" s="1127" t="e">
        <f>IF(F144="Offiho",J144,IF(_xlfn.XLOOKUP(F144,Proveedores!A$2:A$50,Proveedores!E$2:E$50,"")="Nacional",(J144/0.5)+(V144*H144),((J144/0.3/0.5)+(V144*H144))))</f>
        <v>#N/A</v>
      </c>
      <c r="X144" s="1127" t="e">
        <f t="shared" si="84"/>
        <v>#N/A</v>
      </c>
      <c r="Y144" s="1126" t="b">
        <f t="shared" si="85"/>
        <v>0</v>
      </c>
      <c r="Z144" s="43">
        <v>0</v>
      </c>
      <c r="AA144" s="1220" t="e">
        <f t="shared" si="96"/>
        <v>#N/A</v>
      </c>
      <c r="AB144" s="1220" t="e">
        <f t="shared" si="97"/>
        <v>#N/A</v>
      </c>
      <c r="AC144" s="1220" t="e">
        <f t="shared" si="86"/>
        <v>#N/A</v>
      </c>
      <c r="AD144" s="1126" t="e">
        <f t="shared" si="98"/>
        <v>#N/A</v>
      </c>
      <c r="AE144" s="1218" t="e">
        <f t="shared" si="87"/>
        <v>#N/A</v>
      </c>
      <c r="AF144" s="1221" t="e">
        <f t="shared" si="88"/>
        <v>#N/A</v>
      </c>
      <c r="AG144" s="1177" t="e">
        <f t="shared" si="89"/>
        <v>#N/A</v>
      </c>
      <c r="AH144" s="1222" t="e">
        <f t="shared" si="100"/>
        <v>#N/A</v>
      </c>
    </row>
    <row r="145" spans="1:34" ht="16">
      <c r="A145" s="1217" t="b">
        <f t="shared" si="77"/>
        <v>1</v>
      </c>
      <c r="B145" s="1218" t="b">
        <f t="shared" si="91"/>
        <v>1</v>
      </c>
      <c r="C145" s="1219" t="str">
        <f t="shared" si="92"/>
        <v>Dólares</v>
      </c>
      <c r="D145" s="48"/>
      <c r="E145" s="836"/>
      <c r="F145" s="50"/>
      <c r="G145" s="50" t="str">
        <f t="shared" si="78"/>
        <v xml:space="preserve"> </v>
      </c>
      <c r="H145" s="45">
        <v>0</v>
      </c>
      <c r="I145" s="49" t="str">
        <f>IFERROR(VLOOKUP(G145,Proveedores!B:C,2,0)," ")</f>
        <v xml:space="preserve"> </v>
      </c>
      <c r="J145" s="838">
        <v>0</v>
      </c>
      <c r="K145" s="1124"/>
      <c r="L145" s="1267">
        <f t="shared" si="79"/>
        <v>0</v>
      </c>
      <c r="M145" s="1268">
        <f t="shared" si="80"/>
        <v>0</v>
      </c>
      <c r="N145" s="1269">
        <f t="shared" si="99"/>
        <v>0</v>
      </c>
      <c r="O145" s="836" t="str">
        <f>IFERROR(VLOOKUP(G145,Proveedores!B:D,3,0)," ")</f>
        <v xml:space="preserve"> </v>
      </c>
      <c r="P145" s="836"/>
      <c r="Q145" s="1127" t="e">
        <f t="shared" si="81"/>
        <v>#N/A</v>
      </c>
      <c r="R145" s="1127" t="b">
        <f t="shared" si="93"/>
        <v>0</v>
      </c>
      <c r="S145" s="1127" t="e">
        <f t="shared" si="82"/>
        <v>#N/A</v>
      </c>
      <c r="T145" s="1127" t="b">
        <f t="shared" si="94"/>
        <v>0</v>
      </c>
      <c r="U145" s="1127" t="e">
        <f t="shared" si="83"/>
        <v>#N/A</v>
      </c>
      <c r="V145" s="1127" t="e">
        <f t="shared" si="95"/>
        <v>#N/A</v>
      </c>
      <c r="W145" s="1127" t="e">
        <f>IF(F145="Offiho",J145,IF(_xlfn.XLOOKUP(F145,Proveedores!A$2:A$50,Proveedores!E$2:E$50,"")="Nacional",(J145/0.5)+(V145*H145),((J145/0.3/0.5)+(V145*H145))))</f>
        <v>#N/A</v>
      </c>
      <c r="X145" s="1127" t="e">
        <f t="shared" si="84"/>
        <v>#N/A</v>
      </c>
      <c r="Y145" s="1126" t="b">
        <f t="shared" si="85"/>
        <v>0</v>
      </c>
      <c r="Z145" s="43">
        <v>0</v>
      </c>
      <c r="AA145" s="1220" t="e">
        <f t="shared" si="96"/>
        <v>#N/A</v>
      </c>
      <c r="AB145" s="1220" t="e">
        <f t="shared" si="97"/>
        <v>#N/A</v>
      </c>
      <c r="AC145" s="1220" t="e">
        <f t="shared" si="86"/>
        <v>#N/A</v>
      </c>
      <c r="AD145" s="1126" t="e">
        <f t="shared" si="98"/>
        <v>#N/A</v>
      </c>
      <c r="AE145" s="1218" t="e">
        <f t="shared" si="87"/>
        <v>#N/A</v>
      </c>
      <c r="AF145" s="1221" t="e">
        <f t="shared" si="88"/>
        <v>#N/A</v>
      </c>
      <c r="AG145" s="1177" t="e">
        <f t="shared" si="89"/>
        <v>#N/A</v>
      </c>
      <c r="AH145" s="1222" t="e">
        <f t="shared" si="100"/>
        <v>#N/A</v>
      </c>
    </row>
    <row r="146" spans="1:34" ht="16">
      <c r="A146" s="1217" t="b">
        <f t="shared" si="77"/>
        <v>1</v>
      </c>
      <c r="B146" s="1218" t="b">
        <f t="shared" si="91"/>
        <v>1</v>
      </c>
      <c r="C146" s="1219" t="str">
        <f t="shared" si="92"/>
        <v>Dólares</v>
      </c>
      <c r="D146" s="47"/>
      <c r="E146" s="836"/>
      <c r="F146" s="50"/>
      <c r="G146" s="50" t="str">
        <f t="shared" si="78"/>
        <v xml:space="preserve"> </v>
      </c>
      <c r="H146" s="45">
        <v>0</v>
      </c>
      <c r="I146" s="49" t="str">
        <f>IFERROR(VLOOKUP(G146,Proveedores!B:C,2,0)," ")</f>
        <v xml:space="preserve"> </v>
      </c>
      <c r="J146" s="838">
        <v>0</v>
      </c>
      <c r="K146" s="1124"/>
      <c r="L146" s="1267">
        <f t="shared" si="79"/>
        <v>0</v>
      </c>
      <c r="M146" s="1268">
        <f t="shared" si="80"/>
        <v>0</v>
      </c>
      <c r="N146" s="1269">
        <f t="shared" si="99"/>
        <v>0</v>
      </c>
      <c r="O146" s="836" t="str">
        <f>IFERROR(VLOOKUP(G146,Proveedores!B:D,3,0)," ")</f>
        <v xml:space="preserve"> </v>
      </c>
      <c r="P146" s="836"/>
      <c r="Q146" s="1127" t="e">
        <f t="shared" si="81"/>
        <v>#N/A</v>
      </c>
      <c r="R146" s="1127" t="b">
        <f t="shared" si="93"/>
        <v>0</v>
      </c>
      <c r="S146" s="1127" t="e">
        <f t="shared" si="82"/>
        <v>#N/A</v>
      </c>
      <c r="T146" s="1127" t="b">
        <f t="shared" si="94"/>
        <v>0</v>
      </c>
      <c r="U146" s="1127" t="e">
        <f t="shared" si="83"/>
        <v>#N/A</v>
      </c>
      <c r="V146" s="1127" t="e">
        <f t="shared" si="95"/>
        <v>#N/A</v>
      </c>
      <c r="W146" s="1127" t="e">
        <f>IF(F146="Offiho",J146,IF(_xlfn.XLOOKUP(F146,Proveedores!A$2:A$50,Proveedores!E$2:E$50,"")="Nacional",(J146/0.5)+(V146*H146),((J146/0.3/0.5)+(V146*H146))))</f>
        <v>#N/A</v>
      </c>
      <c r="X146" s="1127" t="e">
        <f t="shared" si="84"/>
        <v>#N/A</v>
      </c>
      <c r="Y146" s="1126" t="b">
        <f t="shared" si="85"/>
        <v>0</v>
      </c>
      <c r="Z146" s="43">
        <v>0</v>
      </c>
      <c r="AA146" s="1220" t="e">
        <f t="shared" si="96"/>
        <v>#N/A</v>
      </c>
      <c r="AB146" s="1220" t="e">
        <f t="shared" si="97"/>
        <v>#N/A</v>
      </c>
      <c r="AC146" s="1220" t="e">
        <f t="shared" si="86"/>
        <v>#N/A</v>
      </c>
      <c r="AD146" s="1126" t="e">
        <f t="shared" si="98"/>
        <v>#N/A</v>
      </c>
      <c r="AE146" s="1218" t="e">
        <f t="shared" si="87"/>
        <v>#N/A</v>
      </c>
      <c r="AF146" s="1221" t="e">
        <f t="shared" si="88"/>
        <v>#N/A</v>
      </c>
      <c r="AG146" s="1177" t="e">
        <f t="shared" si="89"/>
        <v>#N/A</v>
      </c>
      <c r="AH146" s="1222" t="e">
        <f t="shared" si="100"/>
        <v>#N/A</v>
      </c>
    </row>
    <row r="147" spans="1:34" ht="16">
      <c r="A147" s="1217" t="b">
        <f t="shared" si="77"/>
        <v>1</v>
      </c>
      <c r="B147" s="1218" t="b">
        <f t="shared" si="91"/>
        <v>1</v>
      </c>
      <c r="C147" s="1219" t="str">
        <f t="shared" si="92"/>
        <v>Dólares</v>
      </c>
      <c r="D147" s="47"/>
      <c r="E147" s="836"/>
      <c r="F147" s="50"/>
      <c r="G147" s="50" t="str">
        <f t="shared" si="78"/>
        <v xml:space="preserve"> </v>
      </c>
      <c r="H147" s="45">
        <v>0</v>
      </c>
      <c r="I147" s="49" t="str">
        <f>IFERROR(VLOOKUP(G147,Proveedores!B:C,2,0)," ")</f>
        <v xml:space="preserve"> </v>
      </c>
      <c r="J147" s="838">
        <v>0</v>
      </c>
      <c r="K147" s="1124"/>
      <c r="L147" s="1267">
        <f t="shared" si="79"/>
        <v>0</v>
      </c>
      <c r="M147" s="1268">
        <f t="shared" si="80"/>
        <v>0</v>
      </c>
      <c r="N147" s="1269">
        <f t="shared" si="99"/>
        <v>0</v>
      </c>
      <c r="O147" s="836" t="str">
        <f>IFERROR(VLOOKUP(G147,Proveedores!B:D,3,0)," ")</f>
        <v xml:space="preserve"> </v>
      </c>
      <c r="P147" s="836"/>
      <c r="Q147" s="1127" t="e">
        <f t="shared" si="81"/>
        <v>#N/A</v>
      </c>
      <c r="R147" s="1127" t="b">
        <f t="shared" si="93"/>
        <v>0</v>
      </c>
      <c r="S147" s="1127" t="e">
        <f t="shared" si="82"/>
        <v>#N/A</v>
      </c>
      <c r="T147" s="1127" t="b">
        <f t="shared" si="94"/>
        <v>0</v>
      </c>
      <c r="U147" s="1127" t="e">
        <f t="shared" si="83"/>
        <v>#N/A</v>
      </c>
      <c r="V147" s="1127" t="e">
        <f t="shared" si="95"/>
        <v>#N/A</v>
      </c>
      <c r="W147" s="1127" t="e">
        <f>IF(F147="Offiho",J147,IF(_xlfn.XLOOKUP(F147,Proveedores!A$2:A$50,Proveedores!E$2:E$50,"")="Nacional",(J147/0.5)+(V147*H147),((J147/0.3/0.5)+(V147*H147))))</f>
        <v>#N/A</v>
      </c>
      <c r="X147" s="1127" t="e">
        <f t="shared" si="84"/>
        <v>#N/A</v>
      </c>
      <c r="Y147" s="1126" t="b">
        <f t="shared" si="85"/>
        <v>0</v>
      </c>
      <c r="Z147" s="43">
        <v>0</v>
      </c>
      <c r="AA147" s="1220" t="e">
        <f t="shared" si="96"/>
        <v>#N/A</v>
      </c>
      <c r="AB147" s="1220" t="e">
        <f t="shared" si="97"/>
        <v>#N/A</v>
      </c>
      <c r="AC147" s="1220" t="e">
        <f t="shared" si="86"/>
        <v>#N/A</v>
      </c>
      <c r="AD147" s="1126" t="e">
        <f t="shared" si="98"/>
        <v>#N/A</v>
      </c>
      <c r="AE147" s="1218" t="e">
        <f t="shared" si="87"/>
        <v>#N/A</v>
      </c>
      <c r="AF147" s="1221" t="e">
        <f t="shared" si="88"/>
        <v>#N/A</v>
      </c>
      <c r="AG147" s="1177" t="e">
        <f t="shared" si="89"/>
        <v>#N/A</v>
      </c>
      <c r="AH147" s="1222" t="e">
        <f t="shared" si="100"/>
        <v>#N/A</v>
      </c>
    </row>
    <row r="148" spans="1:34" ht="16">
      <c r="A148" s="1217" t="b">
        <f t="shared" si="77"/>
        <v>1</v>
      </c>
      <c r="B148" s="1218" t="b">
        <f t="shared" si="91"/>
        <v>1</v>
      </c>
      <c r="C148" s="1219" t="str">
        <f t="shared" si="92"/>
        <v>Dólares</v>
      </c>
      <c r="D148" s="47"/>
      <c r="E148" s="836"/>
      <c r="F148" s="50"/>
      <c r="G148" s="50" t="str">
        <f t="shared" si="78"/>
        <v xml:space="preserve"> </v>
      </c>
      <c r="H148" s="45">
        <v>0</v>
      </c>
      <c r="I148" s="49" t="str">
        <f>IFERROR(VLOOKUP(G148,Proveedores!B:C,2,0)," ")</f>
        <v xml:space="preserve"> </v>
      </c>
      <c r="J148" s="838">
        <v>0</v>
      </c>
      <c r="K148" s="1124"/>
      <c r="L148" s="1267">
        <f t="shared" si="79"/>
        <v>0</v>
      </c>
      <c r="M148" s="1268">
        <f t="shared" si="80"/>
        <v>0</v>
      </c>
      <c r="N148" s="1269">
        <f t="shared" si="99"/>
        <v>0</v>
      </c>
      <c r="O148" s="836" t="str">
        <f>IFERROR(VLOOKUP(G148,Proveedores!B:D,3,0)," ")</f>
        <v xml:space="preserve"> </v>
      </c>
      <c r="P148" s="836"/>
      <c r="Q148" s="1127" t="e">
        <f t="shared" si="81"/>
        <v>#N/A</v>
      </c>
      <c r="R148" s="1127" t="b">
        <f t="shared" si="93"/>
        <v>0</v>
      </c>
      <c r="S148" s="1127" t="e">
        <f t="shared" si="82"/>
        <v>#N/A</v>
      </c>
      <c r="T148" s="1127" t="b">
        <f t="shared" si="94"/>
        <v>0</v>
      </c>
      <c r="U148" s="1127" t="e">
        <f t="shared" si="83"/>
        <v>#N/A</v>
      </c>
      <c r="V148" s="1127" t="e">
        <f t="shared" si="95"/>
        <v>#N/A</v>
      </c>
      <c r="W148" s="1127" t="e">
        <f>IF(F148="Offiho",J148,IF(_xlfn.XLOOKUP(F148,Proveedores!A$2:A$50,Proveedores!E$2:E$50,"")="Nacional",(J148/0.5)+(V148*H148),((J148/0.3/0.5)+(V148*H148))))</f>
        <v>#N/A</v>
      </c>
      <c r="X148" s="1127" t="e">
        <f t="shared" si="84"/>
        <v>#N/A</v>
      </c>
      <c r="Y148" s="1126" t="b">
        <f t="shared" si="85"/>
        <v>0</v>
      </c>
      <c r="Z148" s="43">
        <v>0</v>
      </c>
      <c r="AA148" s="1220" t="e">
        <f t="shared" si="96"/>
        <v>#N/A</v>
      </c>
      <c r="AB148" s="1220" t="e">
        <f t="shared" si="97"/>
        <v>#N/A</v>
      </c>
      <c r="AC148" s="1220" t="e">
        <f t="shared" si="86"/>
        <v>#N/A</v>
      </c>
      <c r="AD148" s="1126" t="e">
        <f t="shared" si="98"/>
        <v>#N/A</v>
      </c>
      <c r="AE148" s="1218" t="e">
        <f t="shared" si="87"/>
        <v>#N/A</v>
      </c>
      <c r="AF148" s="1221" t="e">
        <f t="shared" si="88"/>
        <v>#N/A</v>
      </c>
      <c r="AG148" s="1177" t="e">
        <f t="shared" si="89"/>
        <v>#N/A</v>
      </c>
      <c r="AH148" s="1222" t="e">
        <f t="shared" si="100"/>
        <v>#N/A</v>
      </c>
    </row>
    <row r="149" spans="1:34" ht="16">
      <c r="A149" s="1217" t="b">
        <f t="shared" si="77"/>
        <v>1</v>
      </c>
      <c r="B149" s="1218" t="b">
        <f t="shared" si="91"/>
        <v>1</v>
      </c>
      <c r="C149" s="1219" t="str">
        <f t="shared" si="92"/>
        <v>Dólares</v>
      </c>
      <c r="D149" s="47"/>
      <c r="E149" s="836"/>
      <c r="F149" s="50"/>
      <c r="G149" s="50" t="str">
        <f t="shared" si="78"/>
        <v xml:space="preserve"> </v>
      </c>
      <c r="H149" s="45">
        <v>0</v>
      </c>
      <c r="I149" s="49" t="str">
        <f>IFERROR(VLOOKUP(G149,Proveedores!B:C,2,0)," ")</f>
        <v xml:space="preserve"> </v>
      </c>
      <c r="J149" s="838">
        <v>0</v>
      </c>
      <c r="K149" s="1124"/>
      <c r="L149" s="1267">
        <f t="shared" si="79"/>
        <v>0</v>
      </c>
      <c r="M149" s="1268">
        <f t="shared" si="80"/>
        <v>0</v>
      </c>
      <c r="N149" s="1269">
        <f t="shared" si="99"/>
        <v>0</v>
      </c>
      <c r="O149" s="836" t="str">
        <f>IFERROR(VLOOKUP(G149,Proveedores!B:D,3,0)," ")</f>
        <v xml:space="preserve"> </v>
      </c>
      <c r="P149" s="836"/>
      <c r="Q149" s="1127" t="e">
        <f t="shared" si="81"/>
        <v>#N/A</v>
      </c>
      <c r="R149" s="1127" t="b">
        <f t="shared" si="93"/>
        <v>0</v>
      </c>
      <c r="S149" s="1127" t="e">
        <f t="shared" si="82"/>
        <v>#N/A</v>
      </c>
      <c r="T149" s="1127" t="b">
        <f t="shared" si="94"/>
        <v>0</v>
      </c>
      <c r="U149" s="1127" t="e">
        <f t="shared" si="83"/>
        <v>#N/A</v>
      </c>
      <c r="V149" s="1127" t="e">
        <f t="shared" si="95"/>
        <v>#N/A</v>
      </c>
      <c r="W149" s="1127" t="e">
        <f>IF(F149="Offiho",J149,IF(_xlfn.XLOOKUP(F149,Proveedores!A$2:A$50,Proveedores!E$2:E$50,"")="Nacional",(J149/0.5)+(V149*H149),((J149/0.3/0.5)+(V149*H149))))</f>
        <v>#N/A</v>
      </c>
      <c r="X149" s="1127" t="e">
        <f t="shared" si="84"/>
        <v>#N/A</v>
      </c>
      <c r="Y149" s="1126" t="b">
        <f t="shared" si="85"/>
        <v>0</v>
      </c>
      <c r="Z149" s="43">
        <v>0</v>
      </c>
      <c r="AA149" s="1220" t="e">
        <f t="shared" si="96"/>
        <v>#N/A</v>
      </c>
      <c r="AB149" s="1220" t="e">
        <f t="shared" si="97"/>
        <v>#N/A</v>
      </c>
      <c r="AC149" s="1220" t="e">
        <f t="shared" si="86"/>
        <v>#N/A</v>
      </c>
      <c r="AD149" s="1126" t="e">
        <f t="shared" si="98"/>
        <v>#N/A</v>
      </c>
      <c r="AE149" s="1218" t="e">
        <f t="shared" si="87"/>
        <v>#N/A</v>
      </c>
      <c r="AF149" s="1221" t="e">
        <f t="shared" si="88"/>
        <v>#N/A</v>
      </c>
      <c r="AG149" s="1177" t="e">
        <f t="shared" si="89"/>
        <v>#N/A</v>
      </c>
      <c r="AH149" s="1222" t="e">
        <f t="shared" si="100"/>
        <v>#N/A</v>
      </c>
    </row>
    <row r="150" spans="1:34" ht="16">
      <c r="A150" s="1217" t="b">
        <f t="shared" si="77"/>
        <v>1</v>
      </c>
      <c r="B150" s="1218" t="b">
        <f t="shared" si="91"/>
        <v>1</v>
      </c>
      <c r="C150" s="1219" t="str">
        <f t="shared" si="92"/>
        <v>Dólares</v>
      </c>
      <c r="D150" s="47"/>
      <c r="E150" s="836"/>
      <c r="F150" s="50"/>
      <c r="G150" s="50" t="str">
        <f t="shared" si="78"/>
        <v xml:space="preserve"> </v>
      </c>
      <c r="H150" s="45">
        <v>0</v>
      </c>
      <c r="I150" s="49" t="str">
        <f>IFERROR(VLOOKUP(G150,Proveedores!B:C,2,0)," ")</f>
        <v xml:space="preserve"> </v>
      </c>
      <c r="J150" s="838">
        <v>0</v>
      </c>
      <c r="K150" s="1124"/>
      <c r="L150" s="1267">
        <f t="shared" si="79"/>
        <v>0</v>
      </c>
      <c r="M150" s="1268">
        <f t="shared" si="80"/>
        <v>0</v>
      </c>
      <c r="N150" s="1269">
        <f t="shared" si="99"/>
        <v>0</v>
      </c>
      <c r="O150" s="836" t="str">
        <f>IFERROR(VLOOKUP(G150,Proveedores!B:D,3,0)," ")</f>
        <v xml:space="preserve"> </v>
      </c>
      <c r="P150" s="836"/>
      <c r="Q150" s="1127" t="e">
        <f t="shared" si="81"/>
        <v>#N/A</v>
      </c>
      <c r="R150" s="1127" t="b">
        <f t="shared" si="93"/>
        <v>0</v>
      </c>
      <c r="S150" s="1127" t="e">
        <f t="shared" si="82"/>
        <v>#N/A</v>
      </c>
      <c r="T150" s="1127" t="b">
        <f t="shared" si="94"/>
        <v>0</v>
      </c>
      <c r="U150" s="1127" t="e">
        <f t="shared" si="83"/>
        <v>#N/A</v>
      </c>
      <c r="V150" s="1127" t="e">
        <f t="shared" si="95"/>
        <v>#N/A</v>
      </c>
      <c r="W150" s="1127" t="e">
        <f>IF(F150="Offiho",J150,IF(_xlfn.XLOOKUP(F150,Proveedores!A$2:A$50,Proveedores!E$2:E$50,"")="Nacional",(J150/0.5)+(V150*H150),((J150/0.3/0.5)+(V150*H150))))</f>
        <v>#N/A</v>
      </c>
      <c r="X150" s="1127" t="e">
        <f t="shared" si="84"/>
        <v>#N/A</v>
      </c>
      <c r="Y150" s="1126" t="b">
        <f t="shared" si="85"/>
        <v>0</v>
      </c>
      <c r="Z150" s="43">
        <v>0</v>
      </c>
      <c r="AA150" s="1220" t="e">
        <f t="shared" si="96"/>
        <v>#N/A</v>
      </c>
      <c r="AB150" s="1220" t="e">
        <f t="shared" si="97"/>
        <v>#N/A</v>
      </c>
      <c r="AC150" s="1220" t="e">
        <f t="shared" si="86"/>
        <v>#N/A</v>
      </c>
      <c r="AD150" s="1126" t="e">
        <f t="shared" si="98"/>
        <v>#N/A</v>
      </c>
      <c r="AE150" s="1218" t="e">
        <f t="shared" si="87"/>
        <v>#N/A</v>
      </c>
      <c r="AF150" s="1221" t="e">
        <f t="shared" si="88"/>
        <v>#N/A</v>
      </c>
      <c r="AG150" s="1177" t="e">
        <f t="shared" si="89"/>
        <v>#N/A</v>
      </c>
      <c r="AH150" s="1222" t="e">
        <f t="shared" si="100"/>
        <v>#N/A</v>
      </c>
    </row>
    <row r="151" spans="1:34" ht="16">
      <c r="A151" s="1217" t="b">
        <f t="shared" si="77"/>
        <v>1</v>
      </c>
      <c r="B151" s="1218" t="b">
        <f t="shared" si="91"/>
        <v>1</v>
      </c>
      <c r="C151" s="1219" t="str">
        <f t="shared" si="92"/>
        <v>Dólares</v>
      </c>
      <c r="D151" s="47"/>
      <c r="E151" s="836"/>
      <c r="F151" s="50"/>
      <c r="G151" s="50" t="str">
        <f t="shared" si="78"/>
        <v xml:space="preserve"> </v>
      </c>
      <c r="H151" s="45">
        <v>0</v>
      </c>
      <c r="I151" s="49" t="str">
        <f>IFERROR(VLOOKUP(G151,Proveedores!B:C,2,0)," ")</f>
        <v xml:space="preserve"> </v>
      </c>
      <c r="J151" s="838">
        <v>0</v>
      </c>
      <c r="K151" s="1124"/>
      <c r="L151" s="1267">
        <f t="shared" si="79"/>
        <v>0</v>
      </c>
      <c r="M151" s="1268">
        <f t="shared" si="80"/>
        <v>0</v>
      </c>
      <c r="N151" s="1269">
        <f t="shared" si="99"/>
        <v>0</v>
      </c>
      <c r="O151" s="836" t="str">
        <f>IFERROR(VLOOKUP(G151,Proveedores!B:D,3,0)," ")</f>
        <v xml:space="preserve"> </v>
      </c>
      <c r="P151" s="836"/>
      <c r="Q151" s="1127" t="e">
        <f t="shared" si="81"/>
        <v>#N/A</v>
      </c>
      <c r="R151" s="1127" t="b">
        <f t="shared" si="93"/>
        <v>0</v>
      </c>
      <c r="S151" s="1127" t="e">
        <f t="shared" si="82"/>
        <v>#N/A</v>
      </c>
      <c r="T151" s="1127" t="b">
        <f t="shared" si="94"/>
        <v>0</v>
      </c>
      <c r="U151" s="1127" t="e">
        <f t="shared" si="83"/>
        <v>#N/A</v>
      </c>
      <c r="V151" s="1127" t="e">
        <f t="shared" si="95"/>
        <v>#N/A</v>
      </c>
      <c r="W151" s="1127" t="e">
        <f>IF(F151="Offiho",J151,IF(_xlfn.XLOOKUP(F151,Proveedores!A$2:A$50,Proveedores!E$2:E$50,"")="Nacional",(J151/0.5)+(V151*H151),((J151/0.3/0.5)+(V151*H151))))</f>
        <v>#N/A</v>
      </c>
      <c r="X151" s="1127" t="e">
        <f t="shared" si="84"/>
        <v>#N/A</v>
      </c>
      <c r="Y151" s="1126" t="b">
        <f t="shared" si="85"/>
        <v>0</v>
      </c>
      <c r="Z151" s="43">
        <v>0</v>
      </c>
      <c r="AA151" s="1220" t="e">
        <f t="shared" si="96"/>
        <v>#N/A</v>
      </c>
      <c r="AB151" s="1220" t="e">
        <f t="shared" si="97"/>
        <v>#N/A</v>
      </c>
      <c r="AC151" s="1220" t="e">
        <f t="shared" si="86"/>
        <v>#N/A</v>
      </c>
      <c r="AD151" s="1126" t="str">
        <f t="shared" si="98"/>
        <v>NA</v>
      </c>
      <c r="AE151" s="1218" t="e">
        <f t="shared" si="87"/>
        <v>#N/A</v>
      </c>
      <c r="AF151" s="1221" t="e">
        <f t="shared" si="88"/>
        <v>#N/A</v>
      </c>
      <c r="AG151" s="1177" t="e">
        <f t="shared" si="89"/>
        <v>#N/A</v>
      </c>
      <c r="AH151" s="1222" t="e">
        <f t="shared" si="100"/>
        <v>#N/A</v>
      </c>
    </row>
    <row r="152" spans="1:34" ht="24" customHeight="1">
      <c r="A152" s="1305" t="s">
        <v>122</v>
      </c>
      <c r="B152" s="1305"/>
      <c r="C152" s="1305"/>
      <c r="D152" s="1305"/>
      <c r="E152" s="1305"/>
      <c r="F152" s="1305"/>
      <c r="G152" s="1229"/>
      <c r="H152" s="1230" cm="1">
        <f t="array" ref="H152">SUM(IFERROR(H119:H151,0))</f>
        <v>0</v>
      </c>
      <c r="I152" s="1229"/>
      <c r="J152" s="1231"/>
      <c r="K152" s="1232"/>
      <c r="L152" s="1230" cm="1">
        <f t="array" ref="L152">SUM(IFERROR(L119:L151,0))</f>
        <v>0</v>
      </c>
      <c r="M152" s="1236"/>
      <c r="N152" s="1233" cm="1">
        <f t="array" ref="N152">SUM(IFERROR(N119:N151,0))</f>
        <v>0</v>
      </c>
      <c r="O152" s="1234"/>
      <c r="P152" s="1234"/>
      <c r="Q152" s="1234"/>
      <c r="R152" s="1234"/>
      <c r="S152" s="1234"/>
      <c r="T152" s="1234"/>
      <c r="U152" s="1234"/>
      <c r="V152" s="1234"/>
      <c r="W152" s="1232"/>
      <c r="X152" s="1233" cm="1">
        <f t="array" ref="X152">SUM(IFERROR(X119:X151,0))</f>
        <v>0</v>
      </c>
      <c r="Y152" s="1234" t="s">
        <v>116</v>
      </c>
      <c r="Z152" s="1234"/>
      <c r="AA152" s="1234"/>
      <c r="AB152" s="1234"/>
      <c r="AC152" s="1233" cm="1">
        <f t="array" ref="AC152">SUM(IFERROR(AC119:AC151,0))</f>
        <v>0</v>
      </c>
      <c r="AD152" s="1233"/>
      <c r="AE152" s="1233"/>
      <c r="AF152" s="1233" cm="1">
        <f t="array" ref="AF152">SUM(IFERROR(AF119:AF151,0))</f>
        <v>0</v>
      </c>
      <c r="AG152" s="1178">
        <f>IFERROR(1-(N152/AC152),0)</f>
        <v>0</v>
      </c>
      <c r="AH152"/>
    </row>
    <row r="153" spans="1:34" ht="26" customHeight="1">
      <c r="A153" s="1302" t="s">
        <v>123</v>
      </c>
      <c r="B153" s="1302"/>
      <c r="C153" s="1302"/>
      <c r="D153" s="1302"/>
      <c r="E153" s="1302"/>
      <c r="F153" s="1302"/>
      <c r="G153" s="1302"/>
      <c r="H153" s="1302"/>
      <c r="I153" s="1302"/>
      <c r="J153" s="1303"/>
      <c r="K153" s="1215"/>
      <c r="L153" s="1215"/>
      <c r="M153" s="1237"/>
      <c r="N153" s="1215"/>
      <c r="O153" s="1214"/>
      <c r="P153" s="1214"/>
      <c r="Q153" s="1214"/>
      <c r="R153" s="1214"/>
      <c r="S153" s="1214"/>
      <c r="T153" s="1214"/>
      <c r="U153" s="1214"/>
      <c r="V153" s="1214"/>
      <c r="W153" s="1179"/>
      <c r="X153" s="1179"/>
      <c r="Y153" s="1179"/>
      <c r="Z153" s="1214"/>
      <c r="AA153" s="1214"/>
      <c r="AB153" s="1214"/>
      <c r="AC153" s="1214"/>
      <c r="AD153" s="1214"/>
      <c r="AE153" s="1214"/>
      <c r="AF153" s="1214"/>
      <c r="AG153" s="1216"/>
      <c r="AH153"/>
    </row>
    <row r="154" spans="1:34" ht="16">
      <c r="A154" s="1217" t="b">
        <f t="shared" ref="A154:A186" si="101">$A$13</f>
        <v>1</v>
      </c>
      <c r="B154" s="1218" t="b">
        <f>A154</f>
        <v>1</v>
      </c>
      <c r="C154" s="1219" t="str">
        <f>$C$13</f>
        <v>Dólares</v>
      </c>
      <c r="D154" s="44"/>
      <c r="E154" s="836"/>
      <c r="F154" s="50"/>
      <c r="G154" s="50" t="str">
        <f t="shared" ref="G154:G186" si="102">IFERROR(VLOOKUP(F154,Tabla_Proveedores_1,2,0)," ")</f>
        <v xml:space="preserve"> </v>
      </c>
      <c r="H154" s="45">
        <v>0</v>
      </c>
      <c r="I154" s="49" t="str">
        <f>IFERROR(VLOOKUP(G154,Proveedores!B:C,2,0)," ")</f>
        <v xml:space="preserve"> </v>
      </c>
      <c r="J154" s="838">
        <v>0</v>
      </c>
      <c r="K154" s="1124"/>
      <c r="L154" s="1267">
        <f t="shared" ref="L154:L186" si="103">K154*H154</f>
        <v>0</v>
      </c>
      <c r="M154" s="1268">
        <f t="shared" ref="M154:M186" si="104">IF(F154="Offiho", J154*0.55, IF(AND(F154&lt;&gt;"Sunon Inc",F154&lt;&gt;"Alma - Exterior",F154&lt;&gt;"Yabo - Hotelería",F154&lt;&gt;"OSJ - Medical",F154&lt;&gt;"Seezo - Home",F154&lt;&gt;"A&amp;D -Home",F154&lt;&gt;"Encore Alfombras Hoteleria Asia",F154&lt;&gt;"Zhong Xian - Leds",F154&lt;&gt;"Tarkett Europa",F154&lt;&gt;"2tec2",F154&lt;&gt;"Balsan Europa",F154&lt;&gt;"Armstrong Pisos USA",F154&lt;&gt;"Tarkett USA",F154&lt;&gt;"Tarkett Brasil"),J154,IFERROR(IF(K713&lt;=$AO$578,J154*2.14,IF(K713&lt;=$AN$579,J154*1.8,IF(K713&gt;$AN$580,J154*1.5))),J154))*1.1)</f>
        <v>0</v>
      </c>
      <c r="N154" s="1269">
        <f>M154*H154</f>
        <v>0</v>
      </c>
      <c r="O154" s="836" t="str">
        <f>IFERROR(VLOOKUP(G154,Proveedores!B:D,3,0)," ")</f>
        <v xml:space="preserve"> </v>
      </c>
      <c r="P154" s="836"/>
      <c r="Q154" s="1127" t="e">
        <f t="shared" ref="Q154:Q186" si="105">VLOOKUP(E154,Tabla_Fletes,3,FALSE)</f>
        <v>#N/A</v>
      </c>
      <c r="R154" s="1127" t="b">
        <f>IF(P154="Centro",Q154,IF(P154="Norte",Q154*1.6,IF(P154="Occidente",Q154*1.2,IF(P154="Sur",Q154*2))))</f>
        <v>0</v>
      </c>
      <c r="S154" s="1127" t="e">
        <f t="shared" ref="S154:S186" si="106">VLOOKUP(E154,Tabla_Instalacion,2,FALSE)</f>
        <v>#N/A</v>
      </c>
      <c r="T154" s="1127" t="b">
        <f>IF(P154="Centro",S154,IF(P154="Norte",S154*1.1,IF(P154="Occidente",S154*1.1,IF(P154="Sur",S154*1.1))))</f>
        <v>0</v>
      </c>
      <c r="U154" s="1127" t="e">
        <f t="shared" ref="U154:U186" si="107">IF(F154="Offiho",0,Q154+S154)</f>
        <v>#N/A</v>
      </c>
      <c r="V154" s="1127" t="e">
        <f>IF(K154=0,U154/$H$573,U154*(K154/L154))*H154</f>
        <v>#N/A</v>
      </c>
      <c r="W154" s="1127" t="e">
        <f>IF(F154="Offiho",J154,IF(_xlfn.XLOOKUP(F154,Proveedores!A$2:A$50,Proveedores!E$2:E$50,"")="Nacional",(J154/0.5)+(V154*H154),((J154/0.3/0.5)+(V154*H154))))</f>
        <v>#N/A</v>
      </c>
      <c r="X154" s="1127" t="e">
        <f t="shared" ref="X154:X186" si="108">W154*H154</f>
        <v>#N/A</v>
      </c>
      <c r="Y154" s="1126" t="b">
        <f t="shared" ref="Y154:Y186" si="109">IF(F154="Sunon Inc",$AJ$577,IF(F154="Alma - Exterior",$AJ$578,IF(F154="Yabo - Hotelería",$AJ$579,IF(F154="OSJ - Medical",$AJ$580,IF(F154="Seezo - Home",$AJ$581,IF(F154="A&amp;D - Home",$AJ$582,IF(F154="Encore Alfombras Hoteleria Asia",$AJ$583,IF(F154="Zhong Xian - Leds",$AJ$584,IF(F154="Tarkett Europa",$AJ$585,IF(F154="2tec2",$AJ$586,IF(F154="Balsan Europa",$AJ$587,IF(F154="Armstrong Pisos USA",$AJ$588,IF(F154="Tarkett USA",$AJ$589,IF(F154="Tarkett Brasil",$AJ$590,IF(F154="Tarkett MX",$AJ$591,IF(F154="Jome",$AJ$592,IF(F154="Offiho",$AJ$593,IF(F154="Lumbro",$AJ$594,IF(F154="Sunon Mty",$AJ$595,IF(F154="Conceptos Sofas",$AJ$596,IF(F154="Lauco Sofas",$AJ$597,IF(F154="CR Global - Mesas Ajustables",$AJ$598,IF(F154="Vandesk",$AJ$599,IF(F154="Mamparas Tela",$AJ$600,IF(F154="Mampara Cristales",$AJ$601,IF(F154="Herrajes",$AJ$602,IF(F154="MetalWork",$AJ$603,IF(F154="Requiez",$AJ$604,IF(F154="Labenze",$AJ$605,IF(F154="Infinity",$AJ$606,IF(F154="Proveedor Externo",$AJ$607)))))))))))))))))))))))))))))))</f>
        <v>0</v>
      </c>
      <c r="Z154" s="43">
        <v>0.2</v>
      </c>
      <c r="AA154" s="1220" t="e">
        <f>W154*Z154</f>
        <v>#N/A</v>
      </c>
      <c r="AB154" s="1220" t="e">
        <f>IF(Z154&gt;Y154,"ERROR",(W154-AA154))</f>
        <v>#N/A</v>
      </c>
      <c r="AC154" s="1220" t="e">
        <f t="shared" ref="AC154:AC186" si="110">AB154*H154</f>
        <v>#N/A</v>
      </c>
      <c r="AD154" s="1126" t="e">
        <f>IF(A155=TRUE,MAX(0,1-(AE154/W154)),"NA")</f>
        <v>#N/A</v>
      </c>
      <c r="AE154" s="1218" t="e">
        <f t="shared" ref="AE154:AE186" si="111">IF(A153=FALSE,"NO APLICA",AB154*1.2)</f>
        <v>#N/A</v>
      </c>
      <c r="AF154" s="1221" t="e">
        <f t="shared" ref="AF154:AF186" si="112">AE154*H154</f>
        <v>#N/A</v>
      </c>
      <c r="AG154" s="1177" t="e">
        <f t="shared" ref="AG154:AG186" si="113">(AC154-N154)/AC154</f>
        <v>#N/A</v>
      </c>
      <c r="AH154" s="1222" t="e">
        <f>IF(AG154&lt;30%,"ERROR","OK")</f>
        <v>#N/A</v>
      </c>
    </row>
    <row r="155" spans="1:34" ht="16">
      <c r="A155" s="1217" t="b">
        <f t="shared" si="101"/>
        <v>1</v>
      </c>
      <c r="B155" s="1218" t="b">
        <f t="shared" ref="B155:B186" si="114">A155</f>
        <v>1</v>
      </c>
      <c r="C155" s="1219" t="str">
        <f t="shared" ref="C155:C186" si="115">$C$13</f>
        <v>Dólares</v>
      </c>
      <c r="D155" s="44"/>
      <c r="E155" s="836"/>
      <c r="F155" s="50"/>
      <c r="G155" s="50" t="str">
        <f t="shared" si="102"/>
        <v xml:space="preserve"> </v>
      </c>
      <c r="H155" s="45">
        <v>0</v>
      </c>
      <c r="I155" s="49" t="str">
        <f>IFERROR(VLOOKUP(G155,Proveedores!B:C,2,0)," ")</f>
        <v xml:space="preserve"> </v>
      </c>
      <c r="J155" s="838">
        <v>0</v>
      </c>
      <c r="K155" s="1124"/>
      <c r="L155" s="1267">
        <f t="shared" si="103"/>
        <v>0</v>
      </c>
      <c r="M155" s="1268">
        <f t="shared" si="104"/>
        <v>0</v>
      </c>
      <c r="N155" s="1269">
        <f>M155*H155</f>
        <v>0</v>
      </c>
      <c r="O155" s="836" t="str">
        <f>IFERROR(VLOOKUP(G155,Proveedores!B:D,3,0)," ")</f>
        <v xml:space="preserve"> </v>
      </c>
      <c r="P155" s="836"/>
      <c r="Q155" s="1127" t="e">
        <f t="shared" si="105"/>
        <v>#N/A</v>
      </c>
      <c r="R155" s="1127" t="b">
        <f t="shared" ref="R155:R186" si="116">IF(P155="Centro",Q155,IF(P155="Norte",Q155*1.6,IF(P155="Occidente",Q155*1.2,IF(P155="Sur",Q155*2))))</f>
        <v>0</v>
      </c>
      <c r="S155" s="1127" t="e">
        <f t="shared" si="106"/>
        <v>#N/A</v>
      </c>
      <c r="T155" s="1127" t="b">
        <f t="shared" ref="T155:T186" si="117">IF(P155="Centro",S155,IF(P155="Norte",S155*1.1,IF(P155="Occidente",S155*1.1,IF(P155="Sur",S155*1.1))))</f>
        <v>0</v>
      </c>
      <c r="U155" s="1127" t="e">
        <f t="shared" si="107"/>
        <v>#N/A</v>
      </c>
      <c r="V155" s="1127" t="e">
        <f t="shared" ref="V155:V186" si="118">IF(K155=0,U155/$H$573,U155*(K155/L155))*H155</f>
        <v>#N/A</v>
      </c>
      <c r="W155" s="1127" t="e">
        <f>IF(F155="Offiho",J155,IF(_xlfn.XLOOKUP(F155,Proveedores!A$2:A$50,Proveedores!E$2:E$50,"")="Nacional",(J155/0.5)+(V155*H155),((J155/0.3/0.5)+(V155*H155))))</f>
        <v>#N/A</v>
      </c>
      <c r="X155" s="1127" t="e">
        <f t="shared" si="108"/>
        <v>#N/A</v>
      </c>
      <c r="Y155" s="1126" t="b">
        <f t="shared" si="109"/>
        <v>0</v>
      </c>
      <c r="Z155" s="43">
        <v>0.2</v>
      </c>
      <c r="AA155" s="1220" t="e">
        <f t="shared" ref="AA155:AA186" si="119">W155*Z155</f>
        <v>#N/A</v>
      </c>
      <c r="AB155" s="1220" t="e">
        <f t="shared" ref="AB155:AB186" si="120">IF(Z155&gt;Y155,"ERROR",(W155-AA155))</f>
        <v>#N/A</v>
      </c>
      <c r="AC155" s="1220" t="e">
        <f t="shared" si="110"/>
        <v>#N/A</v>
      </c>
      <c r="AD155" s="1126" t="e">
        <f t="shared" ref="AD155:AD186" si="121">IF(A156=TRUE,MAX(0,1-(AE155/W155)),"NA")</f>
        <v>#N/A</v>
      </c>
      <c r="AE155" s="1218" t="e">
        <f t="shared" si="111"/>
        <v>#N/A</v>
      </c>
      <c r="AF155" s="1221" t="e">
        <f t="shared" si="112"/>
        <v>#N/A</v>
      </c>
      <c r="AG155" s="1177" t="e">
        <f t="shared" si="113"/>
        <v>#N/A</v>
      </c>
      <c r="AH155" s="1222" t="e">
        <f t="shared" ref="AH155:AH186" si="122">IF(AG155&lt;30%,"ERROR","OK")</f>
        <v>#N/A</v>
      </c>
    </row>
    <row r="156" spans="1:34" ht="16">
      <c r="A156" s="1217" t="b">
        <f t="shared" si="101"/>
        <v>1</v>
      </c>
      <c r="B156" s="1218" t="b">
        <f t="shared" si="114"/>
        <v>1</v>
      </c>
      <c r="C156" s="1219" t="str">
        <f t="shared" si="115"/>
        <v>Dólares</v>
      </c>
      <c r="D156" s="46"/>
      <c r="E156" s="836"/>
      <c r="F156" s="50"/>
      <c r="G156" s="50" t="str">
        <f t="shared" si="102"/>
        <v xml:space="preserve"> </v>
      </c>
      <c r="H156" s="45">
        <v>0</v>
      </c>
      <c r="I156" s="49" t="str">
        <f>IFERROR(VLOOKUP(G156,Proveedores!B:C,2,0)," ")</f>
        <v xml:space="preserve"> </v>
      </c>
      <c r="J156" s="838">
        <v>0</v>
      </c>
      <c r="K156" s="1124"/>
      <c r="L156" s="1267">
        <f t="shared" si="103"/>
        <v>0</v>
      </c>
      <c r="M156" s="1268">
        <f t="shared" si="104"/>
        <v>0</v>
      </c>
      <c r="N156" s="1269">
        <f>(M156*H156)</f>
        <v>0</v>
      </c>
      <c r="O156" s="836" t="str">
        <f>IFERROR(VLOOKUP(G156,Proveedores!B:D,3,0)," ")</f>
        <v xml:space="preserve"> </v>
      </c>
      <c r="P156" s="836"/>
      <c r="Q156" s="1127" t="e">
        <f t="shared" si="105"/>
        <v>#N/A</v>
      </c>
      <c r="R156" s="1127" t="b">
        <f t="shared" si="116"/>
        <v>0</v>
      </c>
      <c r="S156" s="1127" t="e">
        <f t="shared" si="106"/>
        <v>#N/A</v>
      </c>
      <c r="T156" s="1127" t="b">
        <f t="shared" si="117"/>
        <v>0</v>
      </c>
      <c r="U156" s="1127" t="e">
        <f t="shared" si="107"/>
        <v>#N/A</v>
      </c>
      <c r="V156" s="1127" t="e">
        <f t="shared" si="118"/>
        <v>#N/A</v>
      </c>
      <c r="W156" s="1127" t="e">
        <f>IF(F156="Offiho",J156,IF(_xlfn.XLOOKUP(F156,Proveedores!A$2:A$50,Proveedores!E$2:E$50,"")="Nacional",(J156/0.5)+(V156*H156),((J156/0.3/0.5)+(V156*H156))))</f>
        <v>#N/A</v>
      </c>
      <c r="X156" s="1127" t="e">
        <f t="shared" si="108"/>
        <v>#N/A</v>
      </c>
      <c r="Y156" s="1126" t="b">
        <f t="shared" si="109"/>
        <v>0</v>
      </c>
      <c r="Z156" s="43">
        <v>0</v>
      </c>
      <c r="AA156" s="1220" t="e">
        <f t="shared" si="119"/>
        <v>#N/A</v>
      </c>
      <c r="AB156" s="1220" t="e">
        <f t="shared" si="120"/>
        <v>#N/A</v>
      </c>
      <c r="AC156" s="1220" t="e">
        <f t="shared" si="110"/>
        <v>#N/A</v>
      </c>
      <c r="AD156" s="1126" t="e">
        <f t="shared" si="121"/>
        <v>#N/A</v>
      </c>
      <c r="AE156" s="1218" t="e">
        <f t="shared" si="111"/>
        <v>#N/A</v>
      </c>
      <c r="AF156" s="1221" t="e">
        <f t="shared" si="112"/>
        <v>#N/A</v>
      </c>
      <c r="AG156" s="1177" t="e">
        <f t="shared" si="113"/>
        <v>#N/A</v>
      </c>
      <c r="AH156" s="1222" t="e">
        <f t="shared" si="122"/>
        <v>#N/A</v>
      </c>
    </row>
    <row r="157" spans="1:34" ht="16">
      <c r="A157" s="1217" t="b">
        <f t="shared" si="101"/>
        <v>1</v>
      </c>
      <c r="B157" s="1218" t="b">
        <f t="shared" si="114"/>
        <v>1</v>
      </c>
      <c r="C157" s="1219" t="str">
        <f t="shared" si="115"/>
        <v>Dólares</v>
      </c>
      <c r="D157" s="46"/>
      <c r="E157" s="836"/>
      <c r="F157" s="50"/>
      <c r="G157" s="50" t="str">
        <f t="shared" si="102"/>
        <v xml:space="preserve"> </v>
      </c>
      <c r="H157" s="45">
        <v>0</v>
      </c>
      <c r="I157" s="49" t="str">
        <f>IFERROR(VLOOKUP(G157,Proveedores!B:C,2,0)," ")</f>
        <v xml:space="preserve"> </v>
      </c>
      <c r="J157" s="838">
        <v>0</v>
      </c>
      <c r="K157" s="1124"/>
      <c r="L157" s="1267">
        <f t="shared" si="103"/>
        <v>0</v>
      </c>
      <c r="M157" s="1268">
        <f t="shared" si="104"/>
        <v>0</v>
      </c>
      <c r="N157" s="1269">
        <f t="shared" ref="N157:N186" si="123">M157*H157</f>
        <v>0</v>
      </c>
      <c r="O157" s="836" t="str">
        <f>IFERROR(VLOOKUP(G157,Proveedores!B:D,3,0)," ")</f>
        <v xml:space="preserve"> </v>
      </c>
      <c r="P157" s="836"/>
      <c r="Q157" s="1127" t="e">
        <f t="shared" si="105"/>
        <v>#N/A</v>
      </c>
      <c r="R157" s="1127" t="b">
        <f t="shared" si="116"/>
        <v>0</v>
      </c>
      <c r="S157" s="1127" t="e">
        <f t="shared" si="106"/>
        <v>#N/A</v>
      </c>
      <c r="T157" s="1127" t="b">
        <f t="shared" si="117"/>
        <v>0</v>
      </c>
      <c r="U157" s="1127" t="e">
        <f t="shared" si="107"/>
        <v>#N/A</v>
      </c>
      <c r="V157" s="1127" t="e">
        <f t="shared" si="118"/>
        <v>#N/A</v>
      </c>
      <c r="W157" s="1127" t="e">
        <f>IF(F157="Offiho",J157,IF(_xlfn.XLOOKUP(F157,Proveedores!A$2:A$50,Proveedores!E$2:E$50,"")="Nacional",(J157/0.5)+(V157*H157),((J157/0.3/0.5)+(V157*H157))))</f>
        <v>#N/A</v>
      </c>
      <c r="X157" s="1127" t="e">
        <f t="shared" si="108"/>
        <v>#N/A</v>
      </c>
      <c r="Y157" s="1126" t="b">
        <f t="shared" si="109"/>
        <v>0</v>
      </c>
      <c r="Z157" s="43">
        <v>0</v>
      </c>
      <c r="AA157" s="1220" t="e">
        <f t="shared" si="119"/>
        <v>#N/A</v>
      </c>
      <c r="AB157" s="1220" t="e">
        <f t="shared" si="120"/>
        <v>#N/A</v>
      </c>
      <c r="AC157" s="1220" t="e">
        <f t="shared" si="110"/>
        <v>#N/A</v>
      </c>
      <c r="AD157" s="1126" t="e">
        <f t="shared" si="121"/>
        <v>#N/A</v>
      </c>
      <c r="AE157" s="1218" t="e">
        <f t="shared" si="111"/>
        <v>#N/A</v>
      </c>
      <c r="AF157" s="1221" t="e">
        <f t="shared" si="112"/>
        <v>#N/A</v>
      </c>
      <c r="AG157" s="1177" t="e">
        <f t="shared" si="113"/>
        <v>#N/A</v>
      </c>
      <c r="AH157" s="1222" t="e">
        <f t="shared" si="122"/>
        <v>#N/A</v>
      </c>
    </row>
    <row r="158" spans="1:34" ht="16">
      <c r="A158" s="1217" t="b">
        <f t="shared" si="101"/>
        <v>1</v>
      </c>
      <c r="B158" s="1218" t="b">
        <f t="shared" si="114"/>
        <v>1</v>
      </c>
      <c r="C158" s="1219" t="str">
        <f t="shared" si="115"/>
        <v>Dólares</v>
      </c>
      <c r="D158" s="46"/>
      <c r="E158" s="836"/>
      <c r="F158" s="50"/>
      <c r="G158" s="50" t="str">
        <f t="shared" si="102"/>
        <v xml:space="preserve"> </v>
      </c>
      <c r="H158" s="45">
        <v>0</v>
      </c>
      <c r="I158" s="49" t="str">
        <f>IFERROR(VLOOKUP(G158,Proveedores!B:C,2,0)," ")</f>
        <v xml:space="preserve"> </v>
      </c>
      <c r="J158" s="838">
        <v>0</v>
      </c>
      <c r="K158" s="1124"/>
      <c r="L158" s="1267">
        <f t="shared" si="103"/>
        <v>0</v>
      </c>
      <c r="M158" s="1268">
        <f t="shared" si="104"/>
        <v>0</v>
      </c>
      <c r="N158" s="1269">
        <f t="shared" si="123"/>
        <v>0</v>
      </c>
      <c r="O158" s="836" t="str">
        <f>IFERROR(VLOOKUP(G158,Proveedores!B:D,3,0)," ")</f>
        <v xml:space="preserve"> </v>
      </c>
      <c r="P158" s="836"/>
      <c r="Q158" s="1127" t="e">
        <f t="shared" si="105"/>
        <v>#N/A</v>
      </c>
      <c r="R158" s="1127" t="b">
        <f t="shared" si="116"/>
        <v>0</v>
      </c>
      <c r="S158" s="1127" t="e">
        <f t="shared" si="106"/>
        <v>#N/A</v>
      </c>
      <c r="T158" s="1127" t="b">
        <f t="shared" si="117"/>
        <v>0</v>
      </c>
      <c r="U158" s="1127" t="e">
        <f t="shared" si="107"/>
        <v>#N/A</v>
      </c>
      <c r="V158" s="1127" t="e">
        <f t="shared" si="118"/>
        <v>#N/A</v>
      </c>
      <c r="W158" s="1127" t="e">
        <f>IF(F158="Offiho",J158,IF(_xlfn.XLOOKUP(F158,Proveedores!A$2:A$50,Proveedores!E$2:E$50,"")="Nacional",(J158/0.5)+(V158*H158),((J158/0.3/0.5)+(V158*H158))))</f>
        <v>#N/A</v>
      </c>
      <c r="X158" s="1127" t="e">
        <f t="shared" si="108"/>
        <v>#N/A</v>
      </c>
      <c r="Y158" s="1126" t="b">
        <f t="shared" si="109"/>
        <v>0</v>
      </c>
      <c r="Z158" s="43">
        <v>0</v>
      </c>
      <c r="AA158" s="1220" t="e">
        <f t="shared" si="119"/>
        <v>#N/A</v>
      </c>
      <c r="AB158" s="1220" t="e">
        <f t="shared" si="120"/>
        <v>#N/A</v>
      </c>
      <c r="AC158" s="1220" t="e">
        <f t="shared" si="110"/>
        <v>#N/A</v>
      </c>
      <c r="AD158" s="1126" t="e">
        <f t="shared" si="121"/>
        <v>#N/A</v>
      </c>
      <c r="AE158" s="1218" t="e">
        <f t="shared" si="111"/>
        <v>#N/A</v>
      </c>
      <c r="AF158" s="1221" t="e">
        <f t="shared" si="112"/>
        <v>#N/A</v>
      </c>
      <c r="AG158" s="1177" t="e">
        <f t="shared" si="113"/>
        <v>#N/A</v>
      </c>
      <c r="AH158" s="1222" t="e">
        <f t="shared" si="122"/>
        <v>#N/A</v>
      </c>
    </row>
    <row r="159" spans="1:34" ht="16">
      <c r="A159" s="1217" t="b">
        <f t="shared" si="101"/>
        <v>1</v>
      </c>
      <c r="B159" s="1218" t="b">
        <f t="shared" si="114"/>
        <v>1</v>
      </c>
      <c r="C159" s="1219" t="str">
        <f t="shared" si="115"/>
        <v>Dólares</v>
      </c>
      <c r="D159" s="46"/>
      <c r="E159" s="836"/>
      <c r="F159" s="50"/>
      <c r="G159" s="50" t="str">
        <f t="shared" si="102"/>
        <v xml:space="preserve"> </v>
      </c>
      <c r="H159" s="45">
        <v>0</v>
      </c>
      <c r="I159" s="49" t="str">
        <f>IFERROR(VLOOKUP(G159,Proveedores!B:C,2,0)," ")</f>
        <v xml:space="preserve"> </v>
      </c>
      <c r="J159" s="838">
        <v>0</v>
      </c>
      <c r="K159" s="1124"/>
      <c r="L159" s="1267">
        <f t="shared" si="103"/>
        <v>0</v>
      </c>
      <c r="M159" s="1268">
        <f t="shared" si="104"/>
        <v>0</v>
      </c>
      <c r="N159" s="1269">
        <f t="shared" si="123"/>
        <v>0</v>
      </c>
      <c r="O159" s="836" t="str">
        <f>IFERROR(VLOOKUP(G159,Proveedores!B:D,3,0)," ")</f>
        <v xml:space="preserve"> </v>
      </c>
      <c r="P159" s="836"/>
      <c r="Q159" s="1127" t="e">
        <f t="shared" si="105"/>
        <v>#N/A</v>
      </c>
      <c r="R159" s="1127" t="b">
        <f t="shared" si="116"/>
        <v>0</v>
      </c>
      <c r="S159" s="1127" t="e">
        <f t="shared" si="106"/>
        <v>#N/A</v>
      </c>
      <c r="T159" s="1127" t="b">
        <f t="shared" si="117"/>
        <v>0</v>
      </c>
      <c r="U159" s="1127" t="e">
        <f t="shared" si="107"/>
        <v>#N/A</v>
      </c>
      <c r="V159" s="1127" t="e">
        <f t="shared" si="118"/>
        <v>#N/A</v>
      </c>
      <c r="W159" s="1127" t="e">
        <f>IF(F159="Offiho",J159,IF(_xlfn.XLOOKUP(F159,Proveedores!A$2:A$50,Proveedores!E$2:E$50,"")="Nacional",(J159/0.5)+(V159*H159),((J159/0.3/0.5)+(V159*H159))))</f>
        <v>#N/A</v>
      </c>
      <c r="X159" s="1127" t="e">
        <f t="shared" si="108"/>
        <v>#N/A</v>
      </c>
      <c r="Y159" s="1126" t="b">
        <f t="shared" si="109"/>
        <v>0</v>
      </c>
      <c r="Z159" s="43">
        <v>0</v>
      </c>
      <c r="AA159" s="1220" t="e">
        <f t="shared" si="119"/>
        <v>#N/A</v>
      </c>
      <c r="AB159" s="1220" t="e">
        <f t="shared" si="120"/>
        <v>#N/A</v>
      </c>
      <c r="AC159" s="1220" t="e">
        <f t="shared" si="110"/>
        <v>#N/A</v>
      </c>
      <c r="AD159" s="1126" t="e">
        <f t="shared" si="121"/>
        <v>#N/A</v>
      </c>
      <c r="AE159" s="1218" t="e">
        <f t="shared" si="111"/>
        <v>#N/A</v>
      </c>
      <c r="AF159" s="1221" t="e">
        <f t="shared" si="112"/>
        <v>#N/A</v>
      </c>
      <c r="AG159" s="1177" t="e">
        <f t="shared" si="113"/>
        <v>#N/A</v>
      </c>
      <c r="AH159" s="1222" t="e">
        <f t="shared" si="122"/>
        <v>#N/A</v>
      </c>
    </row>
    <row r="160" spans="1:34" ht="16">
      <c r="A160" s="1217" t="b">
        <f t="shared" si="101"/>
        <v>1</v>
      </c>
      <c r="B160" s="1218" t="b">
        <f t="shared" si="114"/>
        <v>1</v>
      </c>
      <c r="C160" s="1219" t="str">
        <f t="shared" si="115"/>
        <v>Dólares</v>
      </c>
      <c r="D160" s="44"/>
      <c r="E160" s="836"/>
      <c r="F160" s="50"/>
      <c r="G160" s="50" t="str">
        <f t="shared" si="102"/>
        <v xml:space="preserve"> </v>
      </c>
      <c r="H160" s="45">
        <v>0</v>
      </c>
      <c r="I160" s="49" t="str">
        <f>IFERROR(VLOOKUP(G160,Proveedores!B:C,2,0)," ")</f>
        <v xml:space="preserve"> </v>
      </c>
      <c r="J160" s="838">
        <v>0</v>
      </c>
      <c r="K160" s="1124"/>
      <c r="L160" s="1267">
        <f t="shared" si="103"/>
        <v>0</v>
      </c>
      <c r="M160" s="1268">
        <f t="shared" si="104"/>
        <v>0</v>
      </c>
      <c r="N160" s="1269">
        <f t="shared" si="123"/>
        <v>0</v>
      </c>
      <c r="O160" s="836" t="str">
        <f>IFERROR(VLOOKUP(G160,Proveedores!B:D,3,0)," ")</f>
        <v xml:space="preserve"> </v>
      </c>
      <c r="P160" s="836"/>
      <c r="Q160" s="1127" t="e">
        <f t="shared" si="105"/>
        <v>#N/A</v>
      </c>
      <c r="R160" s="1127" t="b">
        <f t="shared" si="116"/>
        <v>0</v>
      </c>
      <c r="S160" s="1127" t="e">
        <f t="shared" si="106"/>
        <v>#N/A</v>
      </c>
      <c r="T160" s="1127" t="b">
        <f t="shared" si="117"/>
        <v>0</v>
      </c>
      <c r="U160" s="1127" t="e">
        <f t="shared" si="107"/>
        <v>#N/A</v>
      </c>
      <c r="V160" s="1127" t="e">
        <f t="shared" si="118"/>
        <v>#N/A</v>
      </c>
      <c r="W160" s="1127" t="e">
        <f>IF(F160="Offiho",J160,IF(_xlfn.XLOOKUP(F160,Proveedores!A$2:A$50,Proveedores!E$2:E$50,"")="Nacional",(J160/0.5)+(V160*H160),((J160/0.3/0.5)+(V160*H160))))</f>
        <v>#N/A</v>
      </c>
      <c r="X160" s="1127" t="e">
        <f t="shared" si="108"/>
        <v>#N/A</v>
      </c>
      <c r="Y160" s="1126" t="b">
        <f t="shared" si="109"/>
        <v>0</v>
      </c>
      <c r="Z160" s="43">
        <v>0</v>
      </c>
      <c r="AA160" s="1220" t="e">
        <f t="shared" si="119"/>
        <v>#N/A</v>
      </c>
      <c r="AB160" s="1220" t="e">
        <f t="shared" si="120"/>
        <v>#N/A</v>
      </c>
      <c r="AC160" s="1220" t="e">
        <f t="shared" si="110"/>
        <v>#N/A</v>
      </c>
      <c r="AD160" s="1126" t="e">
        <f t="shared" si="121"/>
        <v>#N/A</v>
      </c>
      <c r="AE160" s="1218" t="e">
        <f t="shared" si="111"/>
        <v>#N/A</v>
      </c>
      <c r="AF160" s="1221" t="e">
        <f t="shared" si="112"/>
        <v>#N/A</v>
      </c>
      <c r="AG160" s="1177" t="e">
        <f t="shared" si="113"/>
        <v>#N/A</v>
      </c>
      <c r="AH160" s="1222" t="e">
        <f t="shared" si="122"/>
        <v>#N/A</v>
      </c>
    </row>
    <row r="161" spans="1:34" ht="16">
      <c r="A161" s="1217" t="b">
        <f t="shared" si="101"/>
        <v>1</v>
      </c>
      <c r="B161" s="1218" t="b">
        <f t="shared" si="114"/>
        <v>1</v>
      </c>
      <c r="C161" s="1219" t="str">
        <f t="shared" si="115"/>
        <v>Dólares</v>
      </c>
      <c r="D161" s="44"/>
      <c r="E161" s="836"/>
      <c r="F161" s="50"/>
      <c r="G161" s="50" t="str">
        <f t="shared" si="102"/>
        <v xml:space="preserve"> </v>
      </c>
      <c r="H161" s="45">
        <v>0</v>
      </c>
      <c r="I161" s="49" t="str">
        <f>IFERROR(VLOOKUP(G161,Proveedores!B:C,2,0)," ")</f>
        <v xml:space="preserve"> </v>
      </c>
      <c r="J161" s="838">
        <v>0</v>
      </c>
      <c r="K161" s="1124"/>
      <c r="L161" s="1267">
        <f t="shared" si="103"/>
        <v>0</v>
      </c>
      <c r="M161" s="1268">
        <f t="shared" si="104"/>
        <v>0</v>
      </c>
      <c r="N161" s="1269">
        <f t="shared" si="123"/>
        <v>0</v>
      </c>
      <c r="O161" s="836" t="str">
        <f>IFERROR(VLOOKUP(G161,Proveedores!B:D,3,0)," ")</f>
        <v xml:space="preserve"> </v>
      </c>
      <c r="P161" s="836"/>
      <c r="Q161" s="1127" t="e">
        <f t="shared" si="105"/>
        <v>#N/A</v>
      </c>
      <c r="R161" s="1127" t="b">
        <f t="shared" si="116"/>
        <v>0</v>
      </c>
      <c r="S161" s="1127" t="e">
        <f t="shared" si="106"/>
        <v>#N/A</v>
      </c>
      <c r="T161" s="1127" t="b">
        <f t="shared" si="117"/>
        <v>0</v>
      </c>
      <c r="U161" s="1127" t="e">
        <f t="shared" si="107"/>
        <v>#N/A</v>
      </c>
      <c r="V161" s="1127" t="e">
        <f t="shared" si="118"/>
        <v>#N/A</v>
      </c>
      <c r="W161" s="1127" t="e">
        <f>IF(F161="Offiho",J161,IF(_xlfn.XLOOKUP(F161,Proveedores!A$2:A$50,Proveedores!E$2:E$50,"")="Nacional",(J161/0.5)+(V161*H161),((J161/0.3/0.5)+(V161*H161))))</f>
        <v>#N/A</v>
      </c>
      <c r="X161" s="1127" t="e">
        <f t="shared" si="108"/>
        <v>#N/A</v>
      </c>
      <c r="Y161" s="1126" t="b">
        <f t="shared" si="109"/>
        <v>0</v>
      </c>
      <c r="Z161" s="43">
        <v>0</v>
      </c>
      <c r="AA161" s="1220" t="e">
        <f t="shared" si="119"/>
        <v>#N/A</v>
      </c>
      <c r="AB161" s="1220" t="e">
        <f t="shared" si="120"/>
        <v>#N/A</v>
      </c>
      <c r="AC161" s="1220" t="e">
        <f t="shared" si="110"/>
        <v>#N/A</v>
      </c>
      <c r="AD161" s="1126" t="e">
        <f t="shared" si="121"/>
        <v>#N/A</v>
      </c>
      <c r="AE161" s="1218" t="e">
        <f t="shared" si="111"/>
        <v>#N/A</v>
      </c>
      <c r="AF161" s="1221" t="e">
        <f t="shared" si="112"/>
        <v>#N/A</v>
      </c>
      <c r="AG161" s="1177" t="e">
        <f t="shared" si="113"/>
        <v>#N/A</v>
      </c>
      <c r="AH161" s="1222" t="e">
        <f t="shared" si="122"/>
        <v>#N/A</v>
      </c>
    </row>
    <row r="162" spans="1:34" ht="16">
      <c r="A162" s="1217" t="b">
        <f t="shared" si="101"/>
        <v>1</v>
      </c>
      <c r="B162" s="1218" t="b">
        <f t="shared" si="114"/>
        <v>1</v>
      </c>
      <c r="C162" s="1219" t="str">
        <f t="shared" si="115"/>
        <v>Dólares</v>
      </c>
      <c r="D162" s="44"/>
      <c r="E162" s="836"/>
      <c r="F162" s="50"/>
      <c r="G162" s="50" t="str">
        <f t="shared" si="102"/>
        <v xml:space="preserve"> </v>
      </c>
      <c r="H162" s="45">
        <v>0</v>
      </c>
      <c r="I162" s="49" t="str">
        <f>IFERROR(VLOOKUP(G162,Proveedores!B:C,2,0)," ")</f>
        <v xml:space="preserve"> </v>
      </c>
      <c r="J162" s="838">
        <v>0</v>
      </c>
      <c r="K162" s="1124"/>
      <c r="L162" s="1267">
        <f t="shared" si="103"/>
        <v>0</v>
      </c>
      <c r="M162" s="1268">
        <f t="shared" si="104"/>
        <v>0</v>
      </c>
      <c r="N162" s="1269">
        <f t="shared" si="123"/>
        <v>0</v>
      </c>
      <c r="O162" s="836" t="str">
        <f>IFERROR(VLOOKUP(G162,Proveedores!B:D,3,0)," ")</f>
        <v xml:space="preserve"> </v>
      </c>
      <c r="P162" s="836"/>
      <c r="Q162" s="1127" t="e">
        <f t="shared" si="105"/>
        <v>#N/A</v>
      </c>
      <c r="R162" s="1127" t="b">
        <f t="shared" si="116"/>
        <v>0</v>
      </c>
      <c r="S162" s="1127" t="e">
        <f t="shared" si="106"/>
        <v>#N/A</v>
      </c>
      <c r="T162" s="1127" t="b">
        <f t="shared" si="117"/>
        <v>0</v>
      </c>
      <c r="U162" s="1127" t="e">
        <f t="shared" si="107"/>
        <v>#N/A</v>
      </c>
      <c r="V162" s="1127" t="e">
        <f t="shared" si="118"/>
        <v>#N/A</v>
      </c>
      <c r="W162" s="1127" t="e">
        <f>IF(F162="Offiho",J162,IF(_xlfn.XLOOKUP(F162,Proveedores!A$2:A$50,Proveedores!E$2:E$50,"")="Nacional",(J162/0.5)+(V162*H162),((J162/0.3/0.5)+(V162*H162))))</f>
        <v>#N/A</v>
      </c>
      <c r="X162" s="1127" t="e">
        <f t="shared" si="108"/>
        <v>#N/A</v>
      </c>
      <c r="Y162" s="1126" t="b">
        <f t="shared" si="109"/>
        <v>0</v>
      </c>
      <c r="Z162" s="43">
        <v>0</v>
      </c>
      <c r="AA162" s="1220" t="e">
        <f t="shared" si="119"/>
        <v>#N/A</v>
      </c>
      <c r="AB162" s="1220" t="e">
        <f t="shared" si="120"/>
        <v>#N/A</v>
      </c>
      <c r="AC162" s="1220" t="e">
        <f t="shared" si="110"/>
        <v>#N/A</v>
      </c>
      <c r="AD162" s="1126" t="e">
        <f t="shared" si="121"/>
        <v>#N/A</v>
      </c>
      <c r="AE162" s="1218" t="e">
        <f t="shared" si="111"/>
        <v>#N/A</v>
      </c>
      <c r="AF162" s="1221" t="e">
        <f t="shared" si="112"/>
        <v>#N/A</v>
      </c>
      <c r="AG162" s="1177" t="e">
        <f t="shared" si="113"/>
        <v>#N/A</v>
      </c>
      <c r="AH162" s="1222" t="e">
        <f t="shared" si="122"/>
        <v>#N/A</v>
      </c>
    </row>
    <row r="163" spans="1:34" ht="16">
      <c r="A163" s="1217" t="b">
        <f t="shared" si="101"/>
        <v>1</v>
      </c>
      <c r="B163" s="1218" t="b">
        <f t="shared" si="114"/>
        <v>1</v>
      </c>
      <c r="C163" s="1219" t="str">
        <f t="shared" si="115"/>
        <v>Dólares</v>
      </c>
      <c r="D163" s="44"/>
      <c r="E163" s="836"/>
      <c r="F163" s="50"/>
      <c r="G163" s="50" t="str">
        <f t="shared" si="102"/>
        <v xml:space="preserve"> </v>
      </c>
      <c r="H163" s="45">
        <v>0</v>
      </c>
      <c r="I163" s="49" t="str">
        <f>IFERROR(VLOOKUP(G163,Proveedores!B:C,2,0)," ")</f>
        <v xml:space="preserve"> </v>
      </c>
      <c r="J163" s="838">
        <v>0</v>
      </c>
      <c r="K163" s="1124"/>
      <c r="L163" s="1267">
        <f t="shared" si="103"/>
        <v>0</v>
      </c>
      <c r="M163" s="1268">
        <f t="shared" si="104"/>
        <v>0</v>
      </c>
      <c r="N163" s="1269">
        <f t="shared" si="123"/>
        <v>0</v>
      </c>
      <c r="O163" s="836" t="str">
        <f>IFERROR(VLOOKUP(G163,Proveedores!B:D,3,0)," ")</f>
        <v xml:space="preserve"> </v>
      </c>
      <c r="P163" s="836"/>
      <c r="Q163" s="1127" t="e">
        <f t="shared" si="105"/>
        <v>#N/A</v>
      </c>
      <c r="R163" s="1127" t="b">
        <f t="shared" si="116"/>
        <v>0</v>
      </c>
      <c r="S163" s="1127" t="e">
        <f t="shared" si="106"/>
        <v>#N/A</v>
      </c>
      <c r="T163" s="1127" t="b">
        <f t="shared" si="117"/>
        <v>0</v>
      </c>
      <c r="U163" s="1127" t="e">
        <f t="shared" si="107"/>
        <v>#N/A</v>
      </c>
      <c r="V163" s="1127" t="e">
        <f t="shared" si="118"/>
        <v>#N/A</v>
      </c>
      <c r="W163" s="1127" t="e">
        <f>IF(F163="Offiho",J163,IF(_xlfn.XLOOKUP(F163,Proveedores!A$2:A$50,Proveedores!E$2:E$50,"")="Nacional",(J163/0.5)+(V163*H163),((J163/0.3/0.5)+(V163*H163))))</f>
        <v>#N/A</v>
      </c>
      <c r="X163" s="1127" t="e">
        <f t="shared" si="108"/>
        <v>#N/A</v>
      </c>
      <c r="Y163" s="1126" t="b">
        <f t="shared" si="109"/>
        <v>0</v>
      </c>
      <c r="Z163" s="43">
        <v>0</v>
      </c>
      <c r="AA163" s="1220" t="e">
        <f t="shared" si="119"/>
        <v>#N/A</v>
      </c>
      <c r="AB163" s="1220" t="e">
        <f t="shared" si="120"/>
        <v>#N/A</v>
      </c>
      <c r="AC163" s="1220" t="e">
        <f t="shared" si="110"/>
        <v>#N/A</v>
      </c>
      <c r="AD163" s="1126" t="e">
        <f t="shared" si="121"/>
        <v>#N/A</v>
      </c>
      <c r="AE163" s="1218" t="e">
        <f t="shared" si="111"/>
        <v>#N/A</v>
      </c>
      <c r="AF163" s="1221" t="e">
        <f t="shared" si="112"/>
        <v>#N/A</v>
      </c>
      <c r="AG163" s="1177" t="e">
        <f t="shared" si="113"/>
        <v>#N/A</v>
      </c>
      <c r="AH163" s="1222" t="e">
        <f t="shared" si="122"/>
        <v>#N/A</v>
      </c>
    </row>
    <row r="164" spans="1:34" ht="16">
      <c r="A164" s="1217" t="b">
        <f t="shared" si="101"/>
        <v>1</v>
      </c>
      <c r="B164" s="1218" t="b">
        <f t="shared" si="114"/>
        <v>1</v>
      </c>
      <c r="C164" s="1219" t="str">
        <f t="shared" si="115"/>
        <v>Dólares</v>
      </c>
      <c r="D164" s="46"/>
      <c r="E164" s="836"/>
      <c r="F164" s="50"/>
      <c r="G164" s="50" t="str">
        <f t="shared" si="102"/>
        <v xml:space="preserve"> </v>
      </c>
      <c r="H164" s="45">
        <v>0</v>
      </c>
      <c r="I164" s="49" t="str">
        <f>IFERROR(VLOOKUP(G164,Proveedores!B:C,2,0)," ")</f>
        <v xml:space="preserve"> </v>
      </c>
      <c r="J164" s="838">
        <v>0</v>
      </c>
      <c r="K164" s="1124"/>
      <c r="L164" s="1267">
        <f t="shared" si="103"/>
        <v>0</v>
      </c>
      <c r="M164" s="1268">
        <f t="shared" si="104"/>
        <v>0</v>
      </c>
      <c r="N164" s="1269">
        <f t="shared" si="123"/>
        <v>0</v>
      </c>
      <c r="O164" s="836" t="str">
        <f>IFERROR(VLOOKUP(G164,Proveedores!B:D,3,0)," ")</f>
        <v xml:space="preserve"> </v>
      </c>
      <c r="P164" s="836"/>
      <c r="Q164" s="1127" t="e">
        <f t="shared" si="105"/>
        <v>#N/A</v>
      </c>
      <c r="R164" s="1127" t="b">
        <f t="shared" si="116"/>
        <v>0</v>
      </c>
      <c r="S164" s="1127" t="e">
        <f t="shared" si="106"/>
        <v>#N/A</v>
      </c>
      <c r="T164" s="1127" t="b">
        <f t="shared" si="117"/>
        <v>0</v>
      </c>
      <c r="U164" s="1127" t="e">
        <f t="shared" si="107"/>
        <v>#N/A</v>
      </c>
      <c r="V164" s="1127" t="e">
        <f t="shared" si="118"/>
        <v>#N/A</v>
      </c>
      <c r="W164" s="1127" t="e">
        <f>IF(F164="Offiho",J164,IF(_xlfn.XLOOKUP(F164,Proveedores!A$2:A$50,Proveedores!E$2:E$50,"")="Nacional",(J164/0.5)+(V164*H164),((J164/0.3/0.5)+(V164*H164))))</f>
        <v>#N/A</v>
      </c>
      <c r="X164" s="1127" t="e">
        <f t="shared" si="108"/>
        <v>#N/A</v>
      </c>
      <c r="Y164" s="1126" t="b">
        <f t="shared" si="109"/>
        <v>0</v>
      </c>
      <c r="Z164" s="43">
        <v>0</v>
      </c>
      <c r="AA164" s="1220" t="e">
        <f t="shared" si="119"/>
        <v>#N/A</v>
      </c>
      <c r="AB164" s="1220" t="e">
        <f t="shared" si="120"/>
        <v>#N/A</v>
      </c>
      <c r="AC164" s="1220" t="e">
        <f t="shared" si="110"/>
        <v>#N/A</v>
      </c>
      <c r="AD164" s="1126" t="e">
        <f t="shared" si="121"/>
        <v>#N/A</v>
      </c>
      <c r="AE164" s="1218" t="e">
        <f t="shared" si="111"/>
        <v>#N/A</v>
      </c>
      <c r="AF164" s="1221" t="e">
        <f t="shared" si="112"/>
        <v>#N/A</v>
      </c>
      <c r="AG164" s="1177" t="e">
        <f t="shared" si="113"/>
        <v>#N/A</v>
      </c>
      <c r="AH164" s="1222" t="e">
        <f t="shared" si="122"/>
        <v>#N/A</v>
      </c>
    </row>
    <row r="165" spans="1:34" ht="16">
      <c r="A165" s="1217" t="b">
        <f t="shared" si="101"/>
        <v>1</v>
      </c>
      <c r="B165" s="1218" t="b">
        <f t="shared" si="114"/>
        <v>1</v>
      </c>
      <c r="C165" s="1219" t="str">
        <f t="shared" si="115"/>
        <v>Dólares</v>
      </c>
      <c r="D165" s="46"/>
      <c r="E165" s="836"/>
      <c r="F165" s="50"/>
      <c r="G165" s="50" t="str">
        <f t="shared" si="102"/>
        <v xml:space="preserve"> </v>
      </c>
      <c r="H165" s="45">
        <v>0</v>
      </c>
      <c r="I165" s="49" t="str">
        <f>IFERROR(VLOOKUP(G165,Proveedores!B:C,2,0)," ")</f>
        <v xml:space="preserve"> </v>
      </c>
      <c r="J165" s="838">
        <v>0</v>
      </c>
      <c r="K165" s="1124"/>
      <c r="L165" s="1267">
        <f t="shared" si="103"/>
        <v>0</v>
      </c>
      <c r="M165" s="1268">
        <f t="shared" si="104"/>
        <v>0</v>
      </c>
      <c r="N165" s="1269">
        <f t="shared" si="123"/>
        <v>0</v>
      </c>
      <c r="O165" s="836" t="str">
        <f>IFERROR(VLOOKUP(G165,Proveedores!B:D,3,0)," ")</f>
        <v xml:space="preserve"> </v>
      </c>
      <c r="P165" s="836"/>
      <c r="Q165" s="1127" t="e">
        <f t="shared" si="105"/>
        <v>#N/A</v>
      </c>
      <c r="R165" s="1127" t="b">
        <f t="shared" si="116"/>
        <v>0</v>
      </c>
      <c r="S165" s="1127" t="e">
        <f t="shared" si="106"/>
        <v>#N/A</v>
      </c>
      <c r="T165" s="1127" t="b">
        <f t="shared" si="117"/>
        <v>0</v>
      </c>
      <c r="U165" s="1127" t="e">
        <f t="shared" si="107"/>
        <v>#N/A</v>
      </c>
      <c r="V165" s="1127" t="e">
        <f t="shared" si="118"/>
        <v>#N/A</v>
      </c>
      <c r="W165" s="1127" t="e">
        <f>IF(F165="Offiho",J165,IF(_xlfn.XLOOKUP(F165,Proveedores!A$2:A$50,Proveedores!E$2:E$50,"")="Nacional",(J165/0.5)+(V165*H165),((J165/0.3/0.5)+(V165*H165))))</f>
        <v>#N/A</v>
      </c>
      <c r="X165" s="1127" t="e">
        <f t="shared" si="108"/>
        <v>#N/A</v>
      </c>
      <c r="Y165" s="1126" t="b">
        <f t="shared" si="109"/>
        <v>0</v>
      </c>
      <c r="Z165" s="43">
        <v>0</v>
      </c>
      <c r="AA165" s="1220" t="e">
        <f t="shared" si="119"/>
        <v>#N/A</v>
      </c>
      <c r="AB165" s="1220" t="e">
        <f t="shared" si="120"/>
        <v>#N/A</v>
      </c>
      <c r="AC165" s="1220" t="e">
        <f t="shared" si="110"/>
        <v>#N/A</v>
      </c>
      <c r="AD165" s="1126" t="e">
        <f t="shared" si="121"/>
        <v>#N/A</v>
      </c>
      <c r="AE165" s="1218" t="e">
        <f t="shared" si="111"/>
        <v>#N/A</v>
      </c>
      <c r="AF165" s="1221" t="e">
        <f t="shared" si="112"/>
        <v>#N/A</v>
      </c>
      <c r="AG165" s="1177" t="e">
        <f t="shared" si="113"/>
        <v>#N/A</v>
      </c>
      <c r="AH165" s="1222" t="e">
        <f t="shared" si="122"/>
        <v>#N/A</v>
      </c>
    </row>
    <row r="166" spans="1:34" ht="16">
      <c r="A166" s="1217" t="b">
        <f t="shared" si="101"/>
        <v>1</v>
      </c>
      <c r="B166" s="1218" t="b">
        <f t="shared" si="114"/>
        <v>1</v>
      </c>
      <c r="C166" s="1219" t="str">
        <f t="shared" si="115"/>
        <v>Dólares</v>
      </c>
      <c r="D166" s="46"/>
      <c r="E166" s="836"/>
      <c r="F166" s="50"/>
      <c r="G166" s="50" t="str">
        <f t="shared" si="102"/>
        <v xml:space="preserve"> </v>
      </c>
      <c r="H166" s="45">
        <v>0</v>
      </c>
      <c r="I166" s="49" t="str">
        <f>IFERROR(VLOOKUP(G166,Proveedores!B:C,2,0)," ")</f>
        <v xml:space="preserve"> </v>
      </c>
      <c r="J166" s="838">
        <v>0</v>
      </c>
      <c r="K166" s="1124"/>
      <c r="L166" s="1267">
        <f t="shared" si="103"/>
        <v>0</v>
      </c>
      <c r="M166" s="1268">
        <f t="shared" si="104"/>
        <v>0</v>
      </c>
      <c r="N166" s="1269">
        <f t="shared" si="123"/>
        <v>0</v>
      </c>
      <c r="O166" s="836" t="str">
        <f>IFERROR(VLOOKUP(G166,Proveedores!B:D,3,0)," ")</f>
        <v xml:space="preserve"> </v>
      </c>
      <c r="P166" s="836"/>
      <c r="Q166" s="1127" t="e">
        <f t="shared" si="105"/>
        <v>#N/A</v>
      </c>
      <c r="R166" s="1127" t="b">
        <f t="shared" si="116"/>
        <v>0</v>
      </c>
      <c r="S166" s="1127" t="e">
        <f t="shared" si="106"/>
        <v>#N/A</v>
      </c>
      <c r="T166" s="1127" t="b">
        <f t="shared" si="117"/>
        <v>0</v>
      </c>
      <c r="U166" s="1127" t="e">
        <f t="shared" si="107"/>
        <v>#N/A</v>
      </c>
      <c r="V166" s="1127" t="e">
        <f t="shared" si="118"/>
        <v>#N/A</v>
      </c>
      <c r="W166" s="1127" t="e">
        <f>IF(F166="Offiho",J166,IF(_xlfn.XLOOKUP(F166,Proveedores!A$2:A$50,Proveedores!E$2:E$50,"")="Nacional",(J166/0.5)+(V166*H166),((J166/0.3/0.5)+(V166*H166))))</f>
        <v>#N/A</v>
      </c>
      <c r="X166" s="1127" t="e">
        <f t="shared" si="108"/>
        <v>#N/A</v>
      </c>
      <c r="Y166" s="1126" t="b">
        <f t="shared" si="109"/>
        <v>0</v>
      </c>
      <c r="Z166" s="43">
        <v>0</v>
      </c>
      <c r="AA166" s="1220" t="e">
        <f t="shared" si="119"/>
        <v>#N/A</v>
      </c>
      <c r="AB166" s="1220" t="e">
        <f t="shared" si="120"/>
        <v>#N/A</v>
      </c>
      <c r="AC166" s="1220" t="e">
        <f t="shared" si="110"/>
        <v>#N/A</v>
      </c>
      <c r="AD166" s="1126" t="e">
        <f t="shared" si="121"/>
        <v>#N/A</v>
      </c>
      <c r="AE166" s="1218" t="e">
        <f t="shared" si="111"/>
        <v>#N/A</v>
      </c>
      <c r="AF166" s="1221" t="e">
        <f t="shared" si="112"/>
        <v>#N/A</v>
      </c>
      <c r="AG166" s="1177" t="e">
        <f t="shared" si="113"/>
        <v>#N/A</v>
      </c>
      <c r="AH166" s="1222" t="e">
        <f t="shared" si="122"/>
        <v>#N/A</v>
      </c>
    </row>
    <row r="167" spans="1:34" ht="16">
      <c r="A167" s="1217" t="b">
        <f t="shared" si="101"/>
        <v>1</v>
      </c>
      <c r="B167" s="1218" t="b">
        <f t="shared" si="114"/>
        <v>1</v>
      </c>
      <c r="C167" s="1219" t="str">
        <f t="shared" si="115"/>
        <v>Dólares</v>
      </c>
      <c r="D167" s="46"/>
      <c r="E167" s="836"/>
      <c r="F167" s="50"/>
      <c r="G167" s="50" t="str">
        <f t="shared" si="102"/>
        <v xml:space="preserve"> </v>
      </c>
      <c r="H167" s="45">
        <v>0</v>
      </c>
      <c r="I167" s="49" t="str">
        <f>IFERROR(VLOOKUP(G167,Proveedores!B:C,2,0)," ")</f>
        <v xml:space="preserve"> </v>
      </c>
      <c r="J167" s="838">
        <v>0</v>
      </c>
      <c r="K167" s="1124"/>
      <c r="L167" s="1267">
        <f t="shared" si="103"/>
        <v>0</v>
      </c>
      <c r="M167" s="1268">
        <f t="shared" si="104"/>
        <v>0</v>
      </c>
      <c r="N167" s="1269">
        <f t="shared" si="123"/>
        <v>0</v>
      </c>
      <c r="O167" s="836" t="str">
        <f>IFERROR(VLOOKUP(G167,Proveedores!B:D,3,0)," ")</f>
        <v xml:space="preserve"> </v>
      </c>
      <c r="P167" s="836"/>
      <c r="Q167" s="1127" t="e">
        <f t="shared" si="105"/>
        <v>#N/A</v>
      </c>
      <c r="R167" s="1127" t="b">
        <f t="shared" si="116"/>
        <v>0</v>
      </c>
      <c r="S167" s="1127" t="e">
        <f t="shared" si="106"/>
        <v>#N/A</v>
      </c>
      <c r="T167" s="1127" t="b">
        <f t="shared" si="117"/>
        <v>0</v>
      </c>
      <c r="U167" s="1127" t="e">
        <f t="shared" si="107"/>
        <v>#N/A</v>
      </c>
      <c r="V167" s="1127" t="e">
        <f t="shared" si="118"/>
        <v>#N/A</v>
      </c>
      <c r="W167" s="1127" t="e">
        <f>IF(F167="Offiho",J167,IF(_xlfn.XLOOKUP(F167,Proveedores!A$2:A$50,Proveedores!E$2:E$50,"")="Nacional",(J167/0.5)+(V167*H167),((J167/0.3/0.5)+(V167*H167))))</f>
        <v>#N/A</v>
      </c>
      <c r="X167" s="1127" t="e">
        <f t="shared" si="108"/>
        <v>#N/A</v>
      </c>
      <c r="Y167" s="1126" t="b">
        <f t="shared" si="109"/>
        <v>0</v>
      </c>
      <c r="Z167" s="43">
        <v>0</v>
      </c>
      <c r="AA167" s="1220" t="e">
        <f t="shared" si="119"/>
        <v>#N/A</v>
      </c>
      <c r="AB167" s="1220" t="e">
        <f t="shared" si="120"/>
        <v>#N/A</v>
      </c>
      <c r="AC167" s="1220" t="e">
        <f t="shared" si="110"/>
        <v>#N/A</v>
      </c>
      <c r="AD167" s="1126" t="e">
        <f t="shared" si="121"/>
        <v>#N/A</v>
      </c>
      <c r="AE167" s="1218" t="e">
        <f t="shared" si="111"/>
        <v>#N/A</v>
      </c>
      <c r="AF167" s="1221" t="e">
        <f t="shared" si="112"/>
        <v>#N/A</v>
      </c>
      <c r="AG167" s="1177" t="e">
        <f t="shared" si="113"/>
        <v>#N/A</v>
      </c>
      <c r="AH167" s="1222" t="e">
        <f t="shared" si="122"/>
        <v>#N/A</v>
      </c>
    </row>
    <row r="168" spans="1:34" ht="16">
      <c r="A168" s="1217" t="b">
        <f t="shared" si="101"/>
        <v>1</v>
      </c>
      <c r="B168" s="1218" t="b">
        <f t="shared" si="114"/>
        <v>1</v>
      </c>
      <c r="C168" s="1219" t="str">
        <f t="shared" si="115"/>
        <v>Dólares</v>
      </c>
      <c r="D168" s="46"/>
      <c r="E168" s="836"/>
      <c r="F168" s="50"/>
      <c r="G168" s="50" t="str">
        <f t="shared" si="102"/>
        <v xml:space="preserve"> </v>
      </c>
      <c r="H168" s="45">
        <v>0</v>
      </c>
      <c r="I168" s="49" t="str">
        <f>IFERROR(VLOOKUP(G168,Proveedores!B:C,2,0)," ")</f>
        <v xml:space="preserve"> </v>
      </c>
      <c r="J168" s="838">
        <v>0</v>
      </c>
      <c r="K168" s="1124"/>
      <c r="L168" s="1267">
        <f t="shared" si="103"/>
        <v>0</v>
      </c>
      <c r="M168" s="1268">
        <f t="shared" si="104"/>
        <v>0</v>
      </c>
      <c r="N168" s="1269">
        <f t="shared" si="123"/>
        <v>0</v>
      </c>
      <c r="O168" s="836" t="str">
        <f>IFERROR(VLOOKUP(G168,Proveedores!B:D,3,0)," ")</f>
        <v xml:space="preserve"> </v>
      </c>
      <c r="P168" s="836"/>
      <c r="Q168" s="1127" t="e">
        <f t="shared" si="105"/>
        <v>#N/A</v>
      </c>
      <c r="R168" s="1127" t="b">
        <f t="shared" si="116"/>
        <v>0</v>
      </c>
      <c r="S168" s="1127" t="e">
        <f t="shared" si="106"/>
        <v>#N/A</v>
      </c>
      <c r="T168" s="1127" t="b">
        <f t="shared" si="117"/>
        <v>0</v>
      </c>
      <c r="U168" s="1127" t="e">
        <f t="shared" si="107"/>
        <v>#N/A</v>
      </c>
      <c r="V168" s="1127" t="e">
        <f t="shared" si="118"/>
        <v>#N/A</v>
      </c>
      <c r="W168" s="1127" t="e">
        <f>IF(F168="Offiho",J168,IF(_xlfn.XLOOKUP(F168,Proveedores!A$2:A$50,Proveedores!E$2:E$50,"")="Nacional",(J168/0.5)+(V168*H168),((J168/0.3/0.5)+(V168*H168))))</f>
        <v>#N/A</v>
      </c>
      <c r="X168" s="1127" t="e">
        <f t="shared" si="108"/>
        <v>#N/A</v>
      </c>
      <c r="Y168" s="1126" t="b">
        <f t="shared" si="109"/>
        <v>0</v>
      </c>
      <c r="Z168" s="43">
        <v>0</v>
      </c>
      <c r="AA168" s="1220" t="e">
        <f t="shared" si="119"/>
        <v>#N/A</v>
      </c>
      <c r="AB168" s="1220" t="e">
        <f t="shared" si="120"/>
        <v>#N/A</v>
      </c>
      <c r="AC168" s="1220" t="e">
        <f t="shared" si="110"/>
        <v>#N/A</v>
      </c>
      <c r="AD168" s="1126" t="e">
        <f t="shared" si="121"/>
        <v>#N/A</v>
      </c>
      <c r="AE168" s="1218" t="e">
        <f t="shared" si="111"/>
        <v>#N/A</v>
      </c>
      <c r="AF168" s="1221" t="e">
        <f t="shared" si="112"/>
        <v>#N/A</v>
      </c>
      <c r="AG168" s="1177" t="e">
        <f t="shared" si="113"/>
        <v>#N/A</v>
      </c>
      <c r="AH168" s="1222" t="e">
        <f t="shared" si="122"/>
        <v>#N/A</v>
      </c>
    </row>
    <row r="169" spans="1:34" ht="16">
      <c r="A169" s="1217" t="b">
        <f t="shared" si="101"/>
        <v>1</v>
      </c>
      <c r="B169" s="1218" t="b">
        <f t="shared" si="114"/>
        <v>1</v>
      </c>
      <c r="C169" s="1219" t="str">
        <f t="shared" si="115"/>
        <v>Dólares</v>
      </c>
      <c r="D169" s="46"/>
      <c r="E169" s="836"/>
      <c r="F169" s="50"/>
      <c r="G169" s="50" t="str">
        <f t="shared" si="102"/>
        <v xml:space="preserve"> </v>
      </c>
      <c r="H169" s="45">
        <v>0</v>
      </c>
      <c r="I169" s="49" t="str">
        <f>IFERROR(VLOOKUP(G169,Proveedores!B:C,2,0)," ")</f>
        <v xml:space="preserve"> </v>
      </c>
      <c r="J169" s="838">
        <v>0</v>
      </c>
      <c r="K169" s="1124"/>
      <c r="L169" s="1267">
        <f t="shared" si="103"/>
        <v>0</v>
      </c>
      <c r="M169" s="1268">
        <f t="shared" si="104"/>
        <v>0</v>
      </c>
      <c r="N169" s="1269">
        <f t="shared" si="123"/>
        <v>0</v>
      </c>
      <c r="O169" s="836" t="str">
        <f>IFERROR(VLOOKUP(G169,Proveedores!B:D,3,0)," ")</f>
        <v xml:space="preserve"> </v>
      </c>
      <c r="P169" s="836"/>
      <c r="Q169" s="1127" t="e">
        <f t="shared" si="105"/>
        <v>#N/A</v>
      </c>
      <c r="R169" s="1127" t="b">
        <f t="shared" si="116"/>
        <v>0</v>
      </c>
      <c r="S169" s="1127" t="e">
        <f t="shared" si="106"/>
        <v>#N/A</v>
      </c>
      <c r="T169" s="1127" t="b">
        <f t="shared" si="117"/>
        <v>0</v>
      </c>
      <c r="U169" s="1127" t="e">
        <f t="shared" si="107"/>
        <v>#N/A</v>
      </c>
      <c r="V169" s="1127" t="e">
        <f t="shared" si="118"/>
        <v>#N/A</v>
      </c>
      <c r="W169" s="1127" t="e">
        <f>IF(F169="Offiho",J169,IF(_xlfn.XLOOKUP(F169,Proveedores!A$2:A$50,Proveedores!E$2:E$50,"")="Nacional",(J169/0.5)+(V169*H169),((J169/0.3/0.5)+(V169*H169))))</f>
        <v>#N/A</v>
      </c>
      <c r="X169" s="1127" t="e">
        <f t="shared" si="108"/>
        <v>#N/A</v>
      </c>
      <c r="Y169" s="1126" t="b">
        <f t="shared" si="109"/>
        <v>0</v>
      </c>
      <c r="Z169" s="43">
        <v>0</v>
      </c>
      <c r="AA169" s="1220" t="e">
        <f t="shared" si="119"/>
        <v>#N/A</v>
      </c>
      <c r="AB169" s="1220" t="e">
        <f t="shared" si="120"/>
        <v>#N/A</v>
      </c>
      <c r="AC169" s="1220" t="e">
        <f t="shared" si="110"/>
        <v>#N/A</v>
      </c>
      <c r="AD169" s="1126" t="e">
        <f t="shared" si="121"/>
        <v>#N/A</v>
      </c>
      <c r="AE169" s="1218" t="e">
        <f t="shared" si="111"/>
        <v>#N/A</v>
      </c>
      <c r="AF169" s="1221" t="e">
        <f t="shared" si="112"/>
        <v>#N/A</v>
      </c>
      <c r="AG169" s="1177" t="e">
        <f t="shared" si="113"/>
        <v>#N/A</v>
      </c>
      <c r="AH169" s="1222" t="e">
        <f t="shared" si="122"/>
        <v>#N/A</v>
      </c>
    </row>
    <row r="170" spans="1:34" ht="16">
      <c r="A170" s="1217" t="b">
        <f t="shared" si="101"/>
        <v>1</v>
      </c>
      <c r="B170" s="1218" t="b">
        <f t="shared" si="114"/>
        <v>1</v>
      </c>
      <c r="C170" s="1219" t="str">
        <f t="shared" si="115"/>
        <v>Dólares</v>
      </c>
      <c r="D170" s="46"/>
      <c r="E170" s="836"/>
      <c r="F170" s="50"/>
      <c r="G170" s="50" t="str">
        <f t="shared" si="102"/>
        <v xml:space="preserve"> </v>
      </c>
      <c r="H170" s="45">
        <v>0</v>
      </c>
      <c r="I170" s="49" t="str">
        <f>IFERROR(VLOOKUP(G170,Proveedores!B:C,2,0)," ")</f>
        <v xml:space="preserve"> </v>
      </c>
      <c r="J170" s="838">
        <v>0</v>
      </c>
      <c r="K170" s="1124"/>
      <c r="L170" s="1267">
        <f t="shared" si="103"/>
        <v>0</v>
      </c>
      <c r="M170" s="1268">
        <f t="shared" si="104"/>
        <v>0</v>
      </c>
      <c r="N170" s="1269">
        <f t="shared" si="123"/>
        <v>0</v>
      </c>
      <c r="O170" s="836" t="str">
        <f>IFERROR(VLOOKUP(G170,Proveedores!B:D,3,0)," ")</f>
        <v xml:space="preserve"> </v>
      </c>
      <c r="P170" s="836"/>
      <c r="Q170" s="1127" t="e">
        <f t="shared" si="105"/>
        <v>#N/A</v>
      </c>
      <c r="R170" s="1127" t="b">
        <f t="shared" si="116"/>
        <v>0</v>
      </c>
      <c r="S170" s="1127" t="e">
        <f t="shared" si="106"/>
        <v>#N/A</v>
      </c>
      <c r="T170" s="1127" t="b">
        <f t="shared" si="117"/>
        <v>0</v>
      </c>
      <c r="U170" s="1127" t="e">
        <f t="shared" si="107"/>
        <v>#N/A</v>
      </c>
      <c r="V170" s="1127" t="e">
        <f t="shared" si="118"/>
        <v>#N/A</v>
      </c>
      <c r="W170" s="1127" t="e">
        <f>IF(F170="Offiho",J170,IF(_xlfn.XLOOKUP(F170,Proveedores!A$2:A$50,Proveedores!E$2:E$50,"")="Nacional",(J170/0.5)+(V170*H170),((J170/0.3/0.5)+(V170*H170))))</f>
        <v>#N/A</v>
      </c>
      <c r="X170" s="1127" t="e">
        <f t="shared" si="108"/>
        <v>#N/A</v>
      </c>
      <c r="Y170" s="1126" t="b">
        <f t="shared" si="109"/>
        <v>0</v>
      </c>
      <c r="Z170" s="43">
        <v>0</v>
      </c>
      <c r="AA170" s="1220" t="e">
        <f t="shared" si="119"/>
        <v>#N/A</v>
      </c>
      <c r="AB170" s="1220" t="e">
        <f t="shared" si="120"/>
        <v>#N/A</v>
      </c>
      <c r="AC170" s="1220" t="e">
        <f t="shared" si="110"/>
        <v>#N/A</v>
      </c>
      <c r="AD170" s="1126" t="e">
        <f t="shared" si="121"/>
        <v>#N/A</v>
      </c>
      <c r="AE170" s="1218" t="e">
        <f t="shared" si="111"/>
        <v>#N/A</v>
      </c>
      <c r="AF170" s="1221" t="e">
        <f t="shared" si="112"/>
        <v>#N/A</v>
      </c>
      <c r="AG170" s="1177" t="e">
        <f t="shared" si="113"/>
        <v>#N/A</v>
      </c>
      <c r="AH170" s="1222" t="e">
        <f t="shared" si="122"/>
        <v>#N/A</v>
      </c>
    </row>
    <row r="171" spans="1:34" ht="16">
      <c r="A171" s="1217" t="b">
        <f t="shared" si="101"/>
        <v>1</v>
      </c>
      <c r="B171" s="1218" t="b">
        <f t="shared" si="114"/>
        <v>1</v>
      </c>
      <c r="C171" s="1219" t="str">
        <f t="shared" si="115"/>
        <v>Dólares</v>
      </c>
      <c r="D171" s="47"/>
      <c r="E171" s="836"/>
      <c r="F171" s="50"/>
      <c r="G171" s="50" t="str">
        <f t="shared" si="102"/>
        <v xml:space="preserve"> </v>
      </c>
      <c r="H171" s="45">
        <v>0</v>
      </c>
      <c r="I171" s="49" t="str">
        <f>IFERROR(VLOOKUP(G171,Proveedores!B:C,2,0)," ")</f>
        <v xml:space="preserve"> </v>
      </c>
      <c r="J171" s="838">
        <v>0</v>
      </c>
      <c r="K171" s="1124"/>
      <c r="L171" s="1267">
        <f t="shared" si="103"/>
        <v>0</v>
      </c>
      <c r="M171" s="1268">
        <f t="shared" si="104"/>
        <v>0</v>
      </c>
      <c r="N171" s="1269">
        <f t="shared" si="123"/>
        <v>0</v>
      </c>
      <c r="O171" s="836" t="str">
        <f>IFERROR(VLOOKUP(G171,Proveedores!B:D,3,0)," ")</f>
        <v xml:space="preserve"> </v>
      </c>
      <c r="P171" s="836"/>
      <c r="Q171" s="1127" t="e">
        <f t="shared" si="105"/>
        <v>#N/A</v>
      </c>
      <c r="R171" s="1127" t="b">
        <f t="shared" si="116"/>
        <v>0</v>
      </c>
      <c r="S171" s="1127" t="e">
        <f t="shared" si="106"/>
        <v>#N/A</v>
      </c>
      <c r="T171" s="1127" t="b">
        <f t="shared" si="117"/>
        <v>0</v>
      </c>
      <c r="U171" s="1127" t="e">
        <f t="shared" si="107"/>
        <v>#N/A</v>
      </c>
      <c r="V171" s="1127" t="e">
        <f t="shared" si="118"/>
        <v>#N/A</v>
      </c>
      <c r="W171" s="1127" t="e">
        <f>IF(F171="Offiho",J171,IF(_xlfn.XLOOKUP(F171,Proveedores!A$2:A$50,Proveedores!E$2:E$50,"")="Nacional",(J171/0.5)+(V171*H171),((J171/0.3/0.5)+(V171*H171))))</f>
        <v>#N/A</v>
      </c>
      <c r="X171" s="1127" t="e">
        <f t="shared" si="108"/>
        <v>#N/A</v>
      </c>
      <c r="Y171" s="1126" t="b">
        <f t="shared" si="109"/>
        <v>0</v>
      </c>
      <c r="Z171" s="43">
        <v>0</v>
      </c>
      <c r="AA171" s="1220" t="e">
        <f t="shared" si="119"/>
        <v>#N/A</v>
      </c>
      <c r="AB171" s="1220" t="e">
        <f t="shared" si="120"/>
        <v>#N/A</v>
      </c>
      <c r="AC171" s="1220" t="e">
        <f t="shared" si="110"/>
        <v>#N/A</v>
      </c>
      <c r="AD171" s="1126" t="e">
        <f t="shared" si="121"/>
        <v>#N/A</v>
      </c>
      <c r="AE171" s="1218" t="e">
        <f t="shared" si="111"/>
        <v>#N/A</v>
      </c>
      <c r="AF171" s="1221" t="e">
        <f t="shared" si="112"/>
        <v>#N/A</v>
      </c>
      <c r="AG171" s="1177" t="e">
        <f t="shared" si="113"/>
        <v>#N/A</v>
      </c>
      <c r="AH171" s="1222" t="e">
        <f t="shared" si="122"/>
        <v>#N/A</v>
      </c>
    </row>
    <row r="172" spans="1:34" ht="16">
      <c r="A172" s="1217" t="b">
        <f t="shared" si="101"/>
        <v>1</v>
      </c>
      <c r="B172" s="1218" t="b">
        <f t="shared" si="114"/>
        <v>1</v>
      </c>
      <c r="C172" s="1219" t="str">
        <f t="shared" si="115"/>
        <v>Dólares</v>
      </c>
      <c r="D172" s="48"/>
      <c r="E172" s="836"/>
      <c r="F172" s="50"/>
      <c r="G172" s="50" t="str">
        <f t="shared" si="102"/>
        <v xml:space="preserve"> </v>
      </c>
      <c r="H172" s="45">
        <v>0</v>
      </c>
      <c r="I172" s="49" t="str">
        <f>IFERROR(VLOOKUP(G172,Proveedores!B:C,2,0)," ")</f>
        <v xml:space="preserve"> </v>
      </c>
      <c r="J172" s="838">
        <v>0</v>
      </c>
      <c r="K172" s="1124"/>
      <c r="L172" s="1267">
        <f t="shared" si="103"/>
        <v>0</v>
      </c>
      <c r="M172" s="1268">
        <f t="shared" si="104"/>
        <v>0</v>
      </c>
      <c r="N172" s="1269">
        <f t="shared" si="123"/>
        <v>0</v>
      </c>
      <c r="O172" s="836" t="str">
        <f>IFERROR(VLOOKUP(G172,Proveedores!B:D,3,0)," ")</f>
        <v xml:space="preserve"> </v>
      </c>
      <c r="P172" s="836"/>
      <c r="Q172" s="1127" t="e">
        <f t="shared" si="105"/>
        <v>#N/A</v>
      </c>
      <c r="R172" s="1127" t="b">
        <f t="shared" si="116"/>
        <v>0</v>
      </c>
      <c r="S172" s="1127" t="e">
        <f t="shared" si="106"/>
        <v>#N/A</v>
      </c>
      <c r="T172" s="1127" t="b">
        <f t="shared" si="117"/>
        <v>0</v>
      </c>
      <c r="U172" s="1127" t="e">
        <f t="shared" si="107"/>
        <v>#N/A</v>
      </c>
      <c r="V172" s="1127" t="e">
        <f t="shared" si="118"/>
        <v>#N/A</v>
      </c>
      <c r="W172" s="1127" t="e">
        <f>IF(F172="Offiho",J172,IF(_xlfn.XLOOKUP(F172,Proveedores!A$2:A$50,Proveedores!E$2:E$50,"")="Nacional",(J172/0.5)+(V172*H172),((J172/0.3/0.5)+(V172*H172))))</f>
        <v>#N/A</v>
      </c>
      <c r="X172" s="1127" t="e">
        <f t="shared" si="108"/>
        <v>#N/A</v>
      </c>
      <c r="Y172" s="1126" t="b">
        <f t="shared" si="109"/>
        <v>0</v>
      </c>
      <c r="Z172" s="43">
        <v>0</v>
      </c>
      <c r="AA172" s="1220" t="e">
        <f t="shared" si="119"/>
        <v>#N/A</v>
      </c>
      <c r="AB172" s="1220" t="e">
        <f t="shared" si="120"/>
        <v>#N/A</v>
      </c>
      <c r="AC172" s="1220" t="e">
        <f t="shared" si="110"/>
        <v>#N/A</v>
      </c>
      <c r="AD172" s="1126" t="e">
        <f t="shared" si="121"/>
        <v>#N/A</v>
      </c>
      <c r="AE172" s="1218" t="e">
        <f t="shared" si="111"/>
        <v>#N/A</v>
      </c>
      <c r="AF172" s="1221" t="e">
        <f t="shared" si="112"/>
        <v>#N/A</v>
      </c>
      <c r="AG172" s="1177" t="e">
        <f t="shared" si="113"/>
        <v>#N/A</v>
      </c>
      <c r="AH172" s="1222" t="e">
        <f t="shared" si="122"/>
        <v>#N/A</v>
      </c>
    </row>
    <row r="173" spans="1:34" ht="16">
      <c r="A173" s="1217" t="b">
        <f t="shared" si="101"/>
        <v>1</v>
      </c>
      <c r="B173" s="1218" t="b">
        <f t="shared" si="114"/>
        <v>1</v>
      </c>
      <c r="C173" s="1219" t="str">
        <f t="shared" si="115"/>
        <v>Dólares</v>
      </c>
      <c r="D173" s="48"/>
      <c r="E173" s="836"/>
      <c r="F173" s="50"/>
      <c r="G173" s="50" t="str">
        <f t="shared" si="102"/>
        <v xml:space="preserve"> </v>
      </c>
      <c r="H173" s="45">
        <v>0</v>
      </c>
      <c r="I173" s="49" t="str">
        <f>IFERROR(VLOOKUP(G173,Proveedores!B:C,2,0)," ")</f>
        <v xml:space="preserve"> </v>
      </c>
      <c r="J173" s="838">
        <v>0</v>
      </c>
      <c r="K173" s="1124"/>
      <c r="L173" s="1267">
        <f t="shared" si="103"/>
        <v>0</v>
      </c>
      <c r="M173" s="1268">
        <f t="shared" si="104"/>
        <v>0</v>
      </c>
      <c r="N173" s="1269">
        <f t="shared" si="123"/>
        <v>0</v>
      </c>
      <c r="O173" s="836" t="str">
        <f>IFERROR(VLOOKUP(G173,Proveedores!B:D,3,0)," ")</f>
        <v xml:space="preserve"> </v>
      </c>
      <c r="P173" s="836"/>
      <c r="Q173" s="1127" t="e">
        <f t="shared" si="105"/>
        <v>#N/A</v>
      </c>
      <c r="R173" s="1127" t="b">
        <f t="shared" si="116"/>
        <v>0</v>
      </c>
      <c r="S173" s="1127" t="e">
        <f t="shared" si="106"/>
        <v>#N/A</v>
      </c>
      <c r="T173" s="1127" t="b">
        <f t="shared" si="117"/>
        <v>0</v>
      </c>
      <c r="U173" s="1127" t="e">
        <f t="shared" si="107"/>
        <v>#N/A</v>
      </c>
      <c r="V173" s="1127" t="e">
        <f t="shared" si="118"/>
        <v>#N/A</v>
      </c>
      <c r="W173" s="1127" t="e">
        <f>IF(F173="Offiho",J173,IF(_xlfn.XLOOKUP(F173,Proveedores!A$2:A$50,Proveedores!E$2:E$50,"")="Nacional",(J173/0.5)+(V173*H173),((J173/0.3/0.5)+(V173*H173))))</f>
        <v>#N/A</v>
      </c>
      <c r="X173" s="1127" t="e">
        <f t="shared" si="108"/>
        <v>#N/A</v>
      </c>
      <c r="Y173" s="1126" t="b">
        <f t="shared" si="109"/>
        <v>0</v>
      </c>
      <c r="Z173" s="43">
        <v>0</v>
      </c>
      <c r="AA173" s="1220" t="e">
        <f t="shared" si="119"/>
        <v>#N/A</v>
      </c>
      <c r="AB173" s="1220" t="e">
        <f t="shared" si="120"/>
        <v>#N/A</v>
      </c>
      <c r="AC173" s="1220" t="e">
        <f t="shared" si="110"/>
        <v>#N/A</v>
      </c>
      <c r="AD173" s="1126" t="e">
        <f t="shared" si="121"/>
        <v>#N/A</v>
      </c>
      <c r="AE173" s="1218" t="e">
        <f t="shared" si="111"/>
        <v>#N/A</v>
      </c>
      <c r="AF173" s="1221" t="e">
        <f t="shared" si="112"/>
        <v>#N/A</v>
      </c>
      <c r="AG173" s="1177" t="e">
        <f t="shared" si="113"/>
        <v>#N/A</v>
      </c>
      <c r="AH173" s="1222" t="e">
        <f t="shared" si="122"/>
        <v>#N/A</v>
      </c>
    </row>
    <row r="174" spans="1:34" ht="16">
      <c r="A174" s="1217" t="b">
        <f t="shared" si="101"/>
        <v>1</v>
      </c>
      <c r="B174" s="1218" t="b">
        <f t="shared" si="114"/>
        <v>1</v>
      </c>
      <c r="C174" s="1219" t="str">
        <f t="shared" si="115"/>
        <v>Dólares</v>
      </c>
      <c r="D174" s="48"/>
      <c r="E174" s="836"/>
      <c r="F174" s="50"/>
      <c r="G174" s="50" t="str">
        <f t="shared" si="102"/>
        <v xml:space="preserve"> </v>
      </c>
      <c r="H174" s="45">
        <v>0</v>
      </c>
      <c r="I174" s="49" t="str">
        <f>IFERROR(VLOOKUP(G174,Proveedores!B:C,2,0)," ")</f>
        <v xml:space="preserve"> </v>
      </c>
      <c r="J174" s="838">
        <v>0</v>
      </c>
      <c r="K174" s="1124"/>
      <c r="L174" s="1267">
        <f t="shared" si="103"/>
        <v>0</v>
      </c>
      <c r="M174" s="1268">
        <f t="shared" si="104"/>
        <v>0</v>
      </c>
      <c r="N174" s="1269">
        <f t="shared" si="123"/>
        <v>0</v>
      </c>
      <c r="O174" s="836" t="str">
        <f>IFERROR(VLOOKUP(G174,Proveedores!B:D,3,0)," ")</f>
        <v xml:space="preserve"> </v>
      </c>
      <c r="P174" s="836"/>
      <c r="Q174" s="1127" t="e">
        <f t="shared" si="105"/>
        <v>#N/A</v>
      </c>
      <c r="R174" s="1127" t="b">
        <f t="shared" si="116"/>
        <v>0</v>
      </c>
      <c r="S174" s="1127" t="e">
        <f t="shared" si="106"/>
        <v>#N/A</v>
      </c>
      <c r="T174" s="1127" t="b">
        <f t="shared" si="117"/>
        <v>0</v>
      </c>
      <c r="U174" s="1127" t="e">
        <f t="shared" si="107"/>
        <v>#N/A</v>
      </c>
      <c r="V174" s="1127" t="e">
        <f t="shared" si="118"/>
        <v>#N/A</v>
      </c>
      <c r="W174" s="1127" t="e">
        <f>IF(F174="Offiho",J174,IF(_xlfn.XLOOKUP(F174,Proveedores!A$2:A$50,Proveedores!E$2:E$50,"")="Nacional",(J174/0.5)+(V174*H174),((J174/0.3/0.5)+(V174*H174))))</f>
        <v>#N/A</v>
      </c>
      <c r="X174" s="1127" t="e">
        <f t="shared" si="108"/>
        <v>#N/A</v>
      </c>
      <c r="Y174" s="1126" t="b">
        <f t="shared" si="109"/>
        <v>0</v>
      </c>
      <c r="Z174" s="43">
        <v>0</v>
      </c>
      <c r="AA174" s="1220" t="e">
        <f t="shared" si="119"/>
        <v>#N/A</v>
      </c>
      <c r="AB174" s="1220" t="e">
        <f t="shared" si="120"/>
        <v>#N/A</v>
      </c>
      <c r="AC174" s="1220" t="e">
        <f t="shared" si="110"/>
        <v>#N/A</v>
      </c>
      <c r="AD174" s="1126" t="e">
        <f t="shared" si="121"/>
        <v>#N/A</v>
      </c>
      <c r="AE174" s="1218" t="e">
        <f t="shared" si="111"/>
        <v>#N/A</v>
      </c>
      <c r="AF174" s="1221" t="e">
        <f t="shared" si="112"/>
        <v>#N/A</v>
      </c>
      <c r="AG174" s="1177" t="e">
        <f t="shared" si="113"/>
        <v>#N/A</v>
      </c>
      <c r="AH174" s="1222" t="e">
        <f t="shared" si="122"/>
        <v>#N/A</v>
      </c>
    </row>
    <row r="175" spans="1:34" ht="16">
      <c r="A175" s="1217" t="b">
        <f t="shared" si="101"/>
        <v>1</v>
      </c>
      <c r="B175" s="1218" t="b">
        <f t="shared" si="114"/>
        <v>1</v>
      </c>
      <c r="C175" s="1219" t="str">
        <f t="shared" si="115"/>
        <v>Dólares</v>
      </c>
      <c r="D175" s="48"/>
      <c r="E175" s="836"/>
      <c r="F175" s="50"/>
      <c r="G175" s="50" t="str">
        <f t="shared" si="102"/>
        <v xml:space="preserve"> </v>
      </c>
      <c r="H175" s="45">
        <v>0</v>
      </c>
      <c r="I175" s="49" t="str">
        <f>IFERROR(VLOOKUP(G175,Proveedores!B:C,2,0)," ")</f>
        <v xml:space="preserve"> </v>
      </c>
      <c r="J175" s="838">
        <v>0</v>
      </c>
      <c r="K175" s="1124"/>
      <c r="L175" s="1267">
        <f t="shared" si="103"/>
        <v>0</v>
      </c>
      <c r="M175" s="1268">
        <f t="shared" si="104"/>
        <v>0</v>
      </c>
      <c r="N175" s="1269">
        <f t="shared" si="123"/>
        <v>0</v>
      </c>
      <c r="O175" s="836" t="str">
        <f>IFERROR(VLOOKUP(G175,Proveedores!B:D,3,0)," ")</f>
        <v xml:space="preserve"> </v>
      </c>
      <c r="P175" s="836"/>
      <c r="Q175" s="1127" t="e">
        <f t="shared" si="105"/>
        <v>#N/A</v>
      </c>
      <c r="R175" s="1127" t="b">
        <f t="shared" si="116"/>
        <v>0</v>
      </c>
      <c r="S175" s="1127" t="e">
        <f t="shared" si="106"/>
        <v>#N/A</v>
      </c>
      <c r="T175" s="1127" t="b">
        <f t="shared" si="117"/>
        <v>0</v>
      </c>
      <c r="U175" s="1127" t="e">
        <f t="shared" si="107"/>
        <v>#N/A</v>
      </c>
      <c r="V175" s="1127" t="e">
        <f t="shared" si="118"/>
        <v>#N/A</v>
      </c>
      <c r="W175" s="1127" t="e">
        <f>IF(F175="Offiho",J175,IF(_xlfn.XLOOKUP(F175,Proveedores!A$2:A$50,Proveedores!E$2:E$50,"")="Nacional",(J175/0.5)+(V175*H175),((J175/0.3/0.5)+(V175*H175))))</f>
        <v>#N/A</v>
      </c>
      <c r="X175" s="1127" t="e">
        <f t="shared" si="108"/>
        <v>#N/A</v>
      </c>
      <c r="Y175" s="1126" t="b">
        <f t="shared" si="109"/>
        <v>0</v>
      </c>
      <c r="Z175" s="43">
        <v>0</v>
      </c>
      <c r="AA175" s="1220" t="e">
        <f t="shared" si="119"/>
        <v>#N/A</v>
      </c>
      <c r="AB175" s="1220" t="e">
        <f t="shared" si="120"/>
        <v>#N/A</v>
      </c>
      <c r="AC175" s="1220" t="e">
        <f t="shared" si="110"/>
        <v>#N/A</v>
      </c>
      <c r="AD175" s="1126" t="e">
        <f t="shared" si="121"/>
        <v>#N/A</v>
      </c>
      <c r="AE175" s="1218" t="e">
        <f t="shared" si="111"/>
        <v>#N/A</v>
      </c>
      <c r="AF175" s="1221" t="e">
        <f t="shared" si="112"/>
        <v>#N/A</v>
      </c>
      <c r="AG175" s="1177" t="e">
        <f t="shared" si="113"/>
        <v>#N/A</v>
      </c>
      <c r="AH175" s="1222" t="e">
        <f t="shared" si="122"/>
        <v>#N/A</v>
      </c>
    </row>
    <row r="176" spans="1:34" ht="16">
      <c r="A176" s="1217" t="b">
        <f t="shared" si="101"/>
        <v>1</v>
      </c>
      <c r="B176" s="1218" t="b">
        <f t="shared" si="114"/>
        <v>1</v>
      </c>
      <c r="C176" s="1219" t="str">
        <f t="shared" si="115"/>
        <v>Dólares</v>
      </c>
      <c r="D176" s="47"/>
      <c r="E176" s="836"/>
      <c r="F176" s="50"/>
      <c r="G176" s="50" t="str">
        <f t="shared" si="102"/>
        <v xml:space="preserve"> </v>
      </c>
      <c r="H176" s="45">
        <v>0</v>
      </c>
      <c r="I176" s="49" t="str">
        <f>IFERROR(VLOOKUP(G176,Proveedores!B:C,2,0)," ")</f>
        <v xml:space="preserve"> </v>
      </c>
      <c r="J176" s="838">
        <v>0</v>
      </c>
      <c r="K176" s="1124"/>
      <c r="L176" s="1267">
        <f t="shared" si="103"/>
        <v>0</v>
      </c>
      <c r="M176" s="1268">
        <f t="shared" si="104"/>
        <v>0</v>
      </c>
      <c r="N176" s="1269">
        <f t="shared" si="123"/>
        <v>0</v>
      </c>
      <c r="O176" s="836" t="str">
        <f>IFERROR(VLOOKUP(G176,Proveedores!B:D,3,0)," ")</f>
        <v xml:space="preserve"> </v>
      </c>
      <c r="P176" s="836"/>
      <c r="Q176" s="1127" t="e">
        <f t="shared" si="105"/>
        <v>#N/A</v>
      </c>
      <c r="R176" s="1127" t="b">
        <f t="shared" si="116"/>
        <v>0</v>
      </c>
      <c r="S176" s="1127" t="e">
        <f t="shared" si="106"/>
        <v>#N/A</v>
      </c>
      <c r="T176" s="1127" t="b">
        <f t="shared" si="117"/>
        <v>0</v>
      </c>
      <c r="U176" s="1127" t="e">
        <f t="shared" si="107"/>
        <v>#N/A</v>
      </c>
      <c r="V176" s="1127" t="e">
        <f t="shared" si="118"/>
        <v>#N/A</v>
      </c>
      <c r="W176" s="1127" t="e">
        <f>IF(F176="Offiho",J176,IF(_xlfn.XLOOKUP(F176,Proveedores!A$2:A$50,Proveedores!E$2:E$50,"")="Nacional",(J176/0.5)+(V176*H176),((J176/0.3/0.5)+(V176*H176))))</f>
        <v>#N/A</v>
      </c>
      <c r="X176" s="1127" t="e">
        <f t="shared" si="108"/>
        <v>#N/A</v>
      </c>
      <c r="Y176" s="1126" t="b">
        <f t="shared" si="109"/>
        <v>0</v>
      </c>
      <c r="Z176" s="43">
        <v>0</v>
      </c>
      <c r="AA176" s="1220" t="e">
        <f t="shared" si="119"/>
        <v>#N/A</v>
      </c>
      <c r="AB176" s="1220" t="e">
        <f t="shared" si="120"/>
        <v>#N/A</v>
      </c>
      <c r="AC176" s="1220" t="e">
        <f t="shared" si="110"/>
        <v>#N/A</v>
      </c>
      <c r="AD176" s="1126" t="e">
        <f t="shared" si="121"/>
        <v>#N/A</v>
      </c>
      <c r="AE176" s="1218" t="e">
        <f t="shared" si="111"/>
        <v>#N/A</v>
      </c>
      <c r="AF176" s="1221" t="e">
        <f t="shared" si="112"/>
        <v>#N/A</v>
      </c>
      <c r="AG176" s="1177" t="e">
        <f t="shared" si="113"/>
        <v>#N/A</v>
      </c>
      <c r="AH176" s="1222" t="e">
        <f t="shared" si="122"/>
        <v>#N/A</v>
      </c>
    </row>
    <row r="177" spans="1:34" ht="16">
      <c r="A177" s="1217" t="b">
        <f t="shared" si="101"/>
        <v>1</v>
      </c>
      <c r="B177" s="1218" t="b">
        <f t="shared" si="114"/>
        <v>1</v>
      </c>
      <c r="C177" s="1219" t="str">
        <f t="shared" si="115"/>
        <v>Dólares</v>
      </c>
      <c r="D177" s="47"/>
      <c r="E177" s="836"/>
      <c r="F177" s="50"/>
      <c r="G177" s="50" t="str">
        <f t="shared" si="102"/>
        <v xml:space="preserve"> </v>
      </c>
      <c r="H177" s="45">
        <v>0</v>
      </c>
      <c r="I177" s="49" t="str">
        <f>IFERROR(VLOOKUP(G177,Proveedores!B:C,2,0)," ")</f>
        <v xml:space="preserve"> </v>
      </c>
      <c r="J177" s="838">
        <v>0</v>
      </c>
      <c r="K177" s="1124"/>
      <c r="L177" s="1267">
        <f t="shared" si="103"/>
        <v>0</v>
      </c>
      <c r="M177" s="1268">
        <f t="shared" si="104"/>
        <v>0</v>
      </c>
      <c r="N177" s="1269">
        <f t="shared" si="123"/>
        <v>0</v>
      </c>
      <c r="O177" s="836" t="str">
        <f>IFERROR(VLOOKUP(G177,Proveedores!B:D,3,0)," ")</f>
        <v xml:space="preserve"> </v>
      </c>
      <c r="P177" s="836"/>
      <c r="Q177" s="1127" t="e">
        <f t="shared" si="105"/>
        <v>#N/A</v>
      </c>
      <c r="R177" s="1127" t="b">
        <f t="shared" si="116"/>
        <v>0</v>
      </c>
      <c r="S177" s="1127" t="e">
        <f t="shared" si="106"/>
        <v>#N/A</v>
      </c>
      <c r="T177" s="1127" t="b">
        <f t="shared" si="117"/>
        <v>0</v>
      </c>
      <c r="U177" s="1127" t="e">
        <f t="shared" si="107"/>
        <v>#N/A</v>
      </c>
      <c r="V177" s="1127" t="e">
        <f t="shared" si="118"/>
        <v>#N/A</v>
      </c>
      <c r="W177" s="1127" t="e">
        <f>IF(F177="Offiho",J177,IF(_xlfn.XLOOKUP(F177,Proveedores!A$2:A$50,Proveedores!E$2:E$50,"")="Nacional",(J177/0.5)+(V177*H177),((J177/0.3/0.5)+(V177*H177))))</f>
        <v>#N/A</v>
      </c>
      <c r="X177" s="1127" t="e">
        <f t="shared" si="108"/>
        <v>#N/A</v>
      </c>
      <c r="Y177" s="1126" t="b">
        <f t="shared" si="109"/>
        <v>0</v>
      </c>
      <c r="Z177" s="43">
        <v>0</v>
      </c>
      <c r="AA177" s="1220" t="e">
        <f t="shared" si="119"/>
        <v>#N/A</v>
      </c>
      <c r="AB177" s="1220" t="e">
        <f t="shared" si="120"/>
        <v>#N/A</v>
      </c>
      <c r="AC177" s="1220" t="e">
        <f t="shared" si="110"/>
        <v>#N/A</v>
      </c>
      <c r="AD177" s="1126" t="e">
        <f t="shared" si="121"/>
        <v>#N/A</v>
      </c>
      <c r="AE177" s="1218" t="e">
        <f t="shared" si="111"/>
        <v>#N/A</v>
      </c>
      <c r="AF177" s="1221" t="e">
        <f t="shared" si="112"/>
        <v>#N/A</v>
      </c>
      <c r="AG177" s="1177" t="e">
        <f t="shared" si="113"/>
        <v>#N/A</v>
      </c>
      <c r="AH177" s="1222" t="e">
        <f t="shared" si="122"/>
        <v>#N/A</v>
      </c>
    </row>
    <row r="178" spans="1:34" ht="16">
      <c r="A178" s="1217" t="b">
        <f t="shared" si="101"/>
        <v>1</v>
      </c>
      <c r="B178" s="1218" t="b">
        <f t="shared" si="114"/>
        <v>1</v>
      </c>
      <c r="C178" s="1219" t="str">
        <f t="shared" si="115"/>
        <v>Dólares</v>
      </c>
      <c r="D178" s="47"/>
      <c r="E178" s="836"/>
      <c r="F178" s="50"/>
      <c r="G178" s="50" t="str">
        <f t="shared" si="102"/>
        <v xml:space="preserve"> </v>
      </c>
      <c r="H178" s="45">
        <v>0</v>
      </c>
      <c r="I178" s="49" t="str">
        <f>IFERROR(VLOOKUP(G178,Proveedores!B:C,2,0)," ")</f>
        <v xml:space="preserve"> </v>
      </c>
      <c r="J178" s="838">
        <v>0</v>
      </c>
      <c r="K178" s="1124"/>
      <c r="L178" s="1267">
        <f t="shared" si="103"/>
        <v>0</v>
      </c>
      <c r="M178" s="1268">
        <f t="shared" si="104"/>
        <v>0</v>
      </c>
      <c r="N178" s="1269">
        <f t="shared" si="123"/>
        <v>0</v>
      </c>
      <c r="O178" s="836" t="str">
        <f>IFERROR(VLOOKUP(G178,Proveedores!B:D,3,0)," ")</f>
        <v xml:space="preserve"> </v>
      </c>
      <c r="P178" s="836"/>
      <c r="Q178" s="1127" t="e">
        <f t="shared" si="105"/>
        <v>#N/A</v>
      </c>
      <c r="R178" s="1127" t="b">
        <f t="shared" si="116"/>
        <v>0</v>
      </c>
      <c r="S178" s="1127" t="e">
        <f t="shared" si="106"/>
        <v>#N/A</v>
      </c>
      <c r="T178" s="1127" t="b">
        <f t="shared" si="117"/>
        <v>0</v>
      </c>
      <c r="U178" s="1127" t="e">
        <f t="shared" si="107"/>
        <v>#N/A</v>
      </c>
      <c r="V178" s="1127" t="e">
        <f t="shared" si="118"/>
        <v>#N/A</v>
      </c>
      <c r="W178" s="1127" t="e">
        <f>IF(F178="Offiho",J178,IF(_xlfn.XLOOKUP(F178,Proveedores!A$2:A$50,Proveedores!E$2:E$50,"")="Nacional",(J178/0.5)+(V178*H178),((J178/0.3/0.5)+(V178*H178))))</f>
        <v>#N/A</v>
      </c>
      <c r="X178" s="1127" t="e">
        <f t="shared" si="108"/>
        <v>#N/A</v>
      </c>
      <c r="Y178" s="1126" t="b">
        <f t="shared" si="109"/>
        <v>0</v>
      </c>
      <c r="Z178" s="43">
        <v>0</v>
      </c>
      <c r="AA178" s="1220" t="e">
        <f t="shared" si="119"/>
        <v>#N/A</v>
      </c>
      <c r="AB178" s="1220" t="e">
        <f t="shared" si="120"/>
        <v>#N/A</v>
      </c>
      <c r="AC178" s="1220" t="e">
        <f t="shared" si="110"/>
        <v>#N/A</v>
      </c>
      <c r="AD178" s="1126" t="e">
        <f t="shared" si="121"/>
        <v>#N/A</v>
      </c>
      <c r="AE178" s="1218" t="e">
        <f t="shared" si="111"/>
        <v>#N/A</v>
      </c>
      <c r="AF178" s="1221" t="e">
        <f t="shared" si="112"/>
        <v>#N/A</v>
      </c>
      <c r="AG178" s="1177" t="e">
        <f t="shared" si="113"/>
        <v>#N/A</v>
      </c>
      <c r="AH178" s="1222" t="e">
        <f t="shared" si="122"/>
        <v>#N/A</v>
      </c>
    </row>
    <row r="179" spans="1:34" ht="16">
      <c r="A179" s="1217" t="b">
        <f t="shared" si="101"/>
        <v>1</v>
      </c>
      <c r="B179" s="1218" t="b">
        <f t="shared" si="114"/>
        <v>1</v>
      </c>
      <c r="C179" s="1219" t="str">
        <f t="shared" si="115"/>
        <v>Dólares</v>
      </c>
      <c r="D179" s="48"/>
      <c r="E179" s="836"/>
      <c r="F179" s="50"/>
      <c r="G179" s="50" t="str">
        <f t="shared" si="102"/>
        <v xml:space="preserve"> </v>
      </c>
      <c r="H179" s="45">
        <v>0</v>
      </c>
      <c r="I179" s="49" t="str">
        <f>IFERROR(VLOOKUP(G179,Proveedores!B:C,2,0)," ")</f>
        <v xml:space="preserve"> </v>
      </c>
      <c r="J179" s="838">
        <v>0</v>
      </c>
      <c r="K179" s="1124"/>
      <c r="L179" s="1267">
        <f t="shared" si="103"/>
        <v>0</v>
      </c>
      <c r="M179" s="1268">
        <f t="shared" si="104"/>
        <v>0</v>
      </c>
      <c r="N179" s="1269">
        <f t="shared" si="123"/>
        <v>0</v>
      </c>
      <c r="O179" s="836" t="str">
        <f>IFERROR(VLOOKUP(G179,Proveedores!B:D,3,0)," ")</f>
        <v xml:space="preserve"> </v>
      </c>
      <c r="P179" s="836"/>
      <c r="Q179" s="1127" t="e">
        <f t="shared" si="105"/>
        <v>#N/A</v>
      </c>
      <c r="R179" s="1127" t="b">
        <f t="shared" si="116"/>
        <v>0</v>
      </c>
      <c r="S179" s="1127" t="e">
        <f t="shared" si="106"/>
        <v>#N/A</v>
      </c>
      <c r="T179" s="1127" t="b">
        <f t="shared" si="117"/>
        <v>0</v>
      </c>
      <c r="U179" s="1127" t="e">
        <f t="shared" si="107"/>
        <v>#N/A</v>
      </c>
      <c r="V179" s="1127" t="e">
        <f t="shared" si="118"/>
        <v>#N/A</v>
      </c>
      <c r="W179" s="1127" t="e">
        <f>IF(F179="Offiho",J179,IF(_xlfn.XLOOKUP(F179,Proveedores!A$2:A$50,Proveedores!E$2:E$50,"")="Nacional",(J179/0.5)+(V179*H179),((J179/0.3/0.5)+(V179*H179))))</f>
        <v>#N/A</v>
      </c>
      <c r="X179" s="1127" t="e">
        <f t="shared" si="108"/>
        <v>#N/A</v>
      </c>
      <c r="Y179" s="1126" t="b">
        <f t="shared" si="109"/>
        <v>0</v>
      </c>
      <c r="Z179" s="43">
        <v>0</v>
      </c>
      <c r="AA179" s="1220" t="e">
        <f t="shared" si="119"/>
        <v>#N/A</v>
      </c>
      <c r="AB179" s="1220" t="e">
        <f t="shared" si="120"/>
        <v>#N/A</v>
      </c>
      <c r="AC179" s="1220" t="e">
        <f t="shared" si="110"/>
        <v>#N/A</v>
      </c>
      <c r="AD179" s="1126" t="e">
        <f t="shared" si="121"/>
        <v>#N/A</v>
      </c>
      <c r="AE179" s="1218" t="e">
        <f t="shared" si="111"/>
        <v>#N/A</v>
      </c>
      <c r="AF179" s="1221" t="e">
        <f t="shared" si="112"/>
        <v>#N/A</v>
      </c>
      <c r="AG179" s="1177" t="e">
        <f t="shared" si="113"/>
        <v>#N/A</v>
      </c>
      <c r="AH179" s="1222" t="e">
        <f t="shared" si="122"/>
        <v>#N/A</v>
      </c>
    </row>
    <row r="180" spans="1:34" ht="16">
      <c r="A180" s="1217" t="b">
        <f t="shared" si="101"/>
        <v>1</v>
      </c>
      <c r="B180" s="1218" t="b">
        <f t="shared" si="114"/>
        <v>1</v>
      </c>
      <c r="C180" s="1219" t="str">
        <f t="shared" si="115"/>
        <v>Dólares</v>
      </c>
      <c r="D180" s="48"/>
      <c r="E180" s="836"/>
      <c r="F180" s="50"/>
      <c r="G180" s="50" t="str">
        <f t="shared" si="102"/>
        <v xml:space="preserve"> </v>
      </c>
      <c r="H180" s="45">
        <v>0</v>
      </c>
      <c r="I180" s="49" t="str">
        <f>IFERROR(VLOOKUP(G180,Proveedores!B:C,2,0)," ")</f>
        <v xml:space="preserve"> </v>
      </c>
      <c r="J180" s="838">
        <v>0</v>
      </c>
      <c r="K180" s="1124"/>
      <c r="L180" s="1267">
        <f t="shared" si="103"/>
        <v>0</v>
      </c>
      <c r="M180" s="1268">
        <f t="shared" si="104"/>
        <v>0</v>
      </c>
      <c r="N180" s="1269">
        <f t="shared" si="123"/>
        <v>0</v>
      </c>
      <c r="O180" s="836" t="str">
        <f>IFERROR(VLOOKUP(G180,Proveedores!B:D,3,0)," ")</f>
        <v xml:space="preserve"> </v>
      </c>
      <c r="P180" s="836"/>
      <c r="Q180" s="1127" t="e">
        <f t="shared" si="105"/>
        <v>#N/A</v>
      </c>
      <c r="R180" s="1127" t="b">
        <f t="shared" si="116"/>
        <v>0</v>
      </c>
      <c r="S180" s="1127" t="e">
        <f t="shared" si="106"/>
        <v>#N/A</v>
      </c>
      <c r="T180" s="1127" t="b">
        <f t="shared" si="117"/>
        <v>0</v>
      </c>
      <c r="U180" s="1127" t="e">
        <f t="shared" si="107"/>
        <v>#N/A</v>
      </c>
      <c r="V180" s="1127" t="e">
        <f t="shared" si="118"/>
        <v>#N/A</v>
      </c>
      <c r="W180" s="1127" t="e">
        <f>IF(F180="Offiho",J180,IF(_xlfn.XLOOKUP(F180,Proveedores!A$2:A$50,Proveedores!E$2:E$50,"")="Nacional",(J180/0.5)+(V180*H180),((J180/0.3/0.5)+(V180*H180))))</f>
        <v>#N/A</v>
      </c>
      <c r="X180" s="1127" t="e">
        <f t="shared" si="108"/>
        <v>#N/A</v>
      </c>
      <c r="Y180" s="1126" t="b">
        <f t="shared" si="109"/>
        <v>0</v>
      </c>
      <c r="Z180" s="43">
        <v>0</v>
      </c>
      <c r="AA180" s="1220" t="e">
        <f t="shared" si="119"/>
        <v>#N/A</v>
      </c>
      <c r="AB180" s="1220" t="e">
        <f t="shared" si="120"/>
        <v>#N/A</v>
      </c>
      <c r="AC180" s="1220" t="e">
        <f t="shared" si="110"/>
        <v>#N/A</v>
      </c>
      <c r="AD180" s="1126" t="e">
        <f t="shared" si="121"/>
        <v>#N/A</v>
      </c>
      <c r="AE180" s="1218" t="e">
        <f t="shared" si="111"/>
        <v>#N/A</v>
      </c>
      <c r="AF180" s="1221" t="e">
        <f t="shared" si="112"/>
        <v>#N/A</v>
      </c>
      <c r="AG180" s="1177" t="e">
        <f t="shared" si="113"/>
        <v>#N/A</v>
      </c>
      <c r="AH180" s="1222" t="e">
        <f t="shared" si="122"/>
        <v>#N/A</v>
      </c>
    </row>
    <row r="181" spans="1:34" ht="16">
      <c r="A181" s="1217" t="b">
        <f t="shared" si="101"/>
        <v>1</v>
      </c>
      <c r="B181" s="1218" t="b">
        <f t="shared" si="114"/>
        <v>1</v>
      </c>
      <c r="C181" s="1219" t="str">
        <f t="shared" si="115"/>
        <v>Dólares</v>
      </c>
      <c r="D181" s="47"/>
      <c r="E181" s="836"/>
      <c r="F181" s="50"/>
      <c r="G181" s="50" t="str">
        <f t="shared" si="102"/>
        <v xml:space="preserve"> </v>
      </c>
      <c r="H181" s="45">
        <v>0</v>
      </c>
      <c r="I181" s="49" t="str">
        <f>IFERROR(VLOOKUP(G181,Proveedores!B:C,2,0)," ")</f>
        <v xml:space="preserve"> </v>
      </c>
      <c r="J181" s="838">
        <v>0</v>
      </c>
      <c r="K181" s="1124"/>
      <c r="L181" s="1267">
        <f t="shared" si="103"/>
        <v>0</v>
      </c>
      <c r="M181" s="1268">
        <f t="shared" si="104"/>
        <v>0</v>
      </c>
      <c r="N181" s="1269">
        <f t="shared" si="123"/>
        <v>0</v>
      </c>
      <c r="O181" s="836" t="str">
        <f>IFERROR(VLOOKUP(G181,Proveedores!B:D,3,0)," ")</f>
        <v xml:space="preserve"> </v>
      </c>
      <c r="P181" s="836"/>
      <c r="Q181" s="1127" t="e">
        <f t="shared" si="105"/>
        <v>#N/A</v>
      </c>
      <c r="R181" s="1127" t="b">
        <f t="shared" si="116"/>
        <v>0</v>
      </c>
      <c r="S181" s="1127" t="e">
        <f t="shared" si="106"/>
        <v>#N/A</v>
      </c>
      <c r="T181" s="1127" t="b">
        <f t="shared" si="117"/>
        <v>0</v>
      </c>
      <c r="U181" s="1127" t="e">
        <f t="shared" si="107"/>
        <v>#N/A</v>
      </c>
      <c r="V181" s="1127" t="e">
        <f t="shared" si="118"/>
        <v>#N/A</v>
      </c>
      <c r="W181" s="1127" t="e">
        <f>IF(F181="Offiho",J181,IF(_xlfn.XLOOKUP(F181,Proveedores!A$2:A$50,Proveedores!E$2:E$50,"")="Nacional",(J181/0.5)+(V181*H181),((J181/0.3/0.5)+(V181*H181))))</f>
        <v>#N/A</v>
      </c>
      <c r="X181" s="1127" t="e">
        <f t="shared" si="108"/>
        <v>#N/A</v>
      </c>
      <c r="Y181" s="1126" t="b">
        <f t="shared" si="109"/>
        <v>0</v>
      </c>
      <c r="Z181" s="43">
        <v>0</v>
      </c>
      <c r="AA181" s="1220" t="e">
        <f t="shared" si="119"/>
        <v>#N/A</v>
      </c>
      <c r="AB181" s="1220" t="e">
        <f t="shared" si="120"/>
        <v>#N/A</v>
      </c>
      <c r="AC181" s="1220" t="e">
        <f t="shared" si="110"/>
        <v>#N/A</v>
      </c>
      <c r="AD181" s="1126" t="e">
        <f t="shared" si="121"/>
        <v>#N/A</v>
      </c>
      <c r="AE181" s="1218" t="e">
        <f t="shared" si="111"/>
        <v>#N/A</v>
      </c>
      <c r="AF181" s="1221" t="e">
        <f t="shared" si="112"/>
        <v>#N/A</v>
      </c>
      <c r="AG181" s="1177" t="e">
        <f t="shared" si="113"/>
        <v>#N/A</v>
      </c>
      <c r="AH181" s="1222" t="e">
        <f t="shared" si="122"/>
        <v>#N/A</v>
      </c>
    </row>
    <row r="182" spans="1:34" ht="16">
      <c r="A182" s="1217" t="b">
        <f t="shared" si="101"/>
        <v>1</v>
      </c>
      <c r="B182" s="1218" t="b">
        <f t="shared" si="114"/>
        <v>1</v>
      </c>
      <c r="C182" s="1219" t="str">
        <f t="shared" si="115"/>
        <v>Dólares</v>
      </c>
      <c r="D182" s="47"/>
      <c r="E182" s="836"/>
      <c r="F182" s="50"/>
      <c r="G182" s="50" t="str">
        <f t="shared" si="102"/>
        <v xml:space="preserve"> </v>
      </c>
      <c r="H182" s="45">
        <v>0</v>
      </c>
      <c r="I182" s="49" t="str">
        <f>IFERROR(VLOOKUP(G182,Proveedores!B:C,2,0)," ")</f>
        <v xml:space="preserve"> </v>
      </c>
      <c r="J182" s="838">
        <v>0</v>
      </c>
      <c r="K182" s="1124"/>
      <c r="L182" s="1267">
        <f t="shared" si="103"/>
        <v>0</v>
      </c>
      <c r="M182" s="1268">
        <f t="shared" si="104"/>
        <v>0</v>
      </c>
      <c r="N182" s="1269">
        <f t="shared" si="123"/>
        <v>0</v>
      </c>
      <c r="O182" s="836" t="str">
        <f>IFERROR(VLOOKUP(G182,Proveedores!B:D,3,0)," ")</f>
        <v xml:space="preserve"> </v>
      </c>
      <c r="P182" s="836"/>
      <c r="Q182" s="1127" t="e">
        <f t="shared" si="105"/>
        <v>#N/A</v>
      </c>
      <c r="R182" s="1127" t="b">
        <f t="shared" si="116"/>
        <v>0</v>
      </c>
      <c r="S182" s="1127" t="e">
        <f t="shared" si="106"/>
        <v>#N/A</v>
      </c>
      <c r="T182" s="1127" t="b">
        <f t="shared" si="117"/>
        <v>0</v>
      </c>
      <c r="U182" s="1127" t="e">
        <f t="shared" si="107"/>
        <v>#N/A</v>
      </c>
      <c r="V182" s="1127" t="e">
        <f t="shared" si="118"/>
        <v>#N/A</v>
      </c>
      <c r="W182" s="1127" t="e">
        <f>IF(F182="Offiho",J182,IF(_xlfn.XLOOKUP(F182,Proveedores!A$2:A$50,Proveedores!E$2:E$50,"")="Nacional",(J182/0.5)+(V182*H182),((J182/0.3/0.5)+(V182*H182))))</f>
        <v>#N/A</v>
      </c>
      <c r="X182" s="1127" t="e">
        <f t="shared" si="108"/>
        <v>#N/A</v>
      </c>
      <c r="Y182" s="1126" t="b">
        <f t="shared" si="109"/>
        <v>0</v>
      </c>
      <c r="Z182" s="43">
        <v>0</v>
      </c>
      <c r="AA182" s="1220" t="e">
        <f t="shared" si="119"/>
        <v>#N/A</v>
      </c>
      <c r="AB182" s="1220" t="e">
        <f t="shared" si="120"/>
        <v>#N/A</v>
      </c>
      <c r="AC182" s="1220" t="e">
        <f t="shared" si="110"/>
        <v>#N/A</v>
      </c>
      <c r="AD182" s="1126" t="e">
        <f t="shared" si="121"/>
        <v>#N/A</v>
      </c>
      <c r="AE182" s="1218" t="e">
        <f t="shared" si="111"/>
        <v>#N/A</v>
      </c>
      <c r="AF182" s="1221" t="e">
        <f t="shared" si="112"/>
        <v>#N/A</v>
      </c>
      <c r="AG182" s="1177" t="e">
        <f t="shared" si="113"/>
        <v>#N/A</v>
      </c>
      <c r="AH182" s="1222" t="e">
        <f t="shared" si="122"/>
        <v>#N/A</v>
      </c>
    </row>
    <row r="183" spans="1:34" ht="16">
      <c r="A183" s="1217" t="b">
        <f t="shared" si="101"/>
        <v>1</v>
      </c>
      <c r="B183" s="1218" t="b">
        <f t="shared" si="114"/>
        <v>1</v>
      </c>
      <c r="C183" s="1219" t="str">
        <f t="shared" si="115"/>
        <v>Dólares</v>
      </c>
      <c r="D183" s="47"/>
      <c r="E183" s="836"/>
      <c r="F183" s="50"/>
      <c r="G183" s="50" t="str">
        <f t="shared" si="102"/>
        <v xml:space="preserve"> </v>
      </c>
      <c r="H183" s="45">
        <v>0</v>
      </c>
      <c r="I183" s="49" t="str">
        <f>IFERROR(VLOOKUP(G183,Proveedores!B:C,2,0)," ")</f>
        <v xml:space="preserve"> </v>
      </c>
      <c r="J183" s="838">
        <v>0</v>
      </c>
      <c r="K183" s="1124"/>
      <c r="L183" s="1267">
        <f t="shared" si="103"/>
        <v>0</v>
      </c>
      <c r="M183" s="1268">
        <f t="shared" si="104"/>
        <v>0</v>
      </c>
      <c r="N183" s="1269">
        <f t="shared" si="123"/>
        <v>0</v>
      </c>
      <c r="O183" s="836" t="str">
        <f>IFERROR(VLOOKUP(G183,Proveedores!B:D,3,0)," ")</f>
        <v xml:space="preserve"> </v>
      </c>
      <c r="P183" s="836"/>
      <c r="Q183" s="1127" t="e">
        <f t="shared" si="105"/>
        <v>#N/A</v>
      </c>
      <c r="R183" s="1127" t="b">
        <f t="shared" si="116"/>
        <v>0</v>
      </c>
      <c r="S183" s="1127" t="e">
        <f t="shared" si="106"/>
        <v>#N/A</v>
      </c>
      <c r="T183" s="1127" t="b">
        <f t="shared" si="117"/>
        <v>0</v>
      </c>
      <c r="U183" s="1127" t="e">
        <f t="shared" si="107"/>
        <v>#N/A</v>
      </c>
      <c r="V183" s="1127" t="e">
        <f t="shared" si="118"/>
        <v>#N/A</v>
      </c>
      <c r="W183" s="1127" t="e">
        <f>IF(F183="Offiho",J183,IF(_xlfn.XLOOKUP(F183,Proveedores!A$2:A$50,Proveedores!E$2:E$50,"")="Nacional",(J183/0.5)+(V183*H183),((J183/0.3/0.5)+(V183*H183))))</f>
        <v>#N/A</v>
      </c>
      <c r="X183" s="1127" t="e">
        <f t="shared" si="108"/>
        <v>#N/A</v>
      </c>
      <c r="Y183" s="1126" t="b">
        <f t="shared" si="109"/>
        <v>0</v>
      </c>
      <c r="Z183" s="43">
        <v>0</v>
      </c>
      <c r="AA183" s="1220" t="e">
        <f t="shared" si="119"/>
        <v>#N/A</v>
      </c>
      <c r="AB183" s="1220" t="e">
        <f t="shared" si="120"/>
        <v>#N/A</v>
      </c>
      <c r="AC183" s="1220" t="e">
        <f t="shared" si="110"/>
        <v>#N/A</v>
      </c>
      <c r="AD183" s="1126" t="e">
        <f t="shared" si="121"/>
        <v>#N/A</v>
      </c>
      <c r="AE183" s="1218" t="e">
        <f t="shared" si="111"/>
        <v>#N/A</v>
      </c>
      <c r="AF183" s="1221" t="e">
        <f t="shared" si="112"/>
        <v>#N/A</v>
      </c>
      <c r="AG183" s="1177" t="e">
        <f t="shared" si="113"/>
        <v>#N/A</v>
      </c>
      <c r="AH183" s="1222" t="e">
        <f t="shared" si="122"/>
        <v>#N/A</v>
      </c>
    </row>
    <row r="184" spans="1:34" ht="16">
      <c r="A184" s="1217" t="b">
        <f t="shared" si="101"/>
        <v>1</v>
      </c>
      <c r="B184" s="1218" t="b">
        <f t="shared" si="114"/>
        <v>1</v>
      </c>
      <c r="C184" s="1219" t="str">
        <f t="shared" si="115"/>
        <v>Dólares</v>
      </c>
      <c r="D184" s="47"/>
      <c r="E184" s="836"/>
      <c r="F184" s="50"/>
      <c r="G184" s="50" t="str">
        <f t="shared" si="102"/>
        <v xml:space="preserve"> </v>
      </c>
      <c r="H184" s="45">
        <v>0</v>
      </c>
      <c r="I184" s="49" t="str">
        <f>IFERROR(VLOOKUP(G184,Proveedores!B:C,2,0)," ")</f>
        <v xml:space="preserve"> </v>
      </c>
      <c r="J184" s="838">
        <v>0</v>
      </c>
      <c r="K184" s="1124"/>
      <c r="L184" s="1267">
        <f t="shared" si="103"/>
        <v>0</v>
      </c>
      <c r="M184" s="1268">
        <f t="shared" si="104"/>
        <v>0</v>
      </c>
      <c r="N184" s="1269">
        <f t="shared" si="123"/>
        <v>0</v>
      </c>
      <c r="O184" s="836" t="str">
        <f>IFERROR(VLOOKUP(G184,Proveedores!B:D,3,0)," ")</f>
        <v xml:space="preserve"> </v>
      </c>
      <c r="P184" s="836"/>
      <c r="Q184" s="1127" t="e">
        <f t="shared" si="105"/>
        <v>#N/A</v>
      </c>
      <c r="R184" s="1127" t="b">
        <f t="shared" si="116"/>
        <v>0</v>
      </c>
      <c r="S184" s="1127" t="e">
        <f t="shared" si="106"/>
        <v>#N/A</v>
      </c>
      <c r="T184" s="1127" t="b">
        <f t="shared" si="117"/>
        <v>0</v>
      </c>
      <c r="U184" s="1127" t="e">
        <f t="shared" si="107"/>
        <v>#N/A</v>
      </c>
      <c r="V184" s="1127" t="e">
        <f t="shared" si="118"/>
        <v>#N/A</v>
      </c>
      <c r="W184" s="1127" t="e">
        <f>IF(F184="Offiho",J184,IF(_xlfn.XLOOKUP(F184,Proveedores!A$2:A$50,Proveedores!E$2:E$50,"")="Nacional",(J184/0.5)+(V184*H184),((J184/0.3/0.5)+(V184*H184))))</f>
        <v>#N/A</v>
      </c>
      <c r="X184" s="1127" t="e">
        <f t="shared" si="108"/>
        <v>#N/A</v>
      </c>
      <c r="Y184" s="1126" t="b">
        <f t="shared" si="109"/>
        <v>0</v>
      </c>
      <c r="Z184" s="43">
        <v>0</v>
      </c>
      <c r="AA184" s="1220" t="e">
        <f t="shared" si="119"/>
        <v>#N/A</v>
      </c>
      <c r="AB184" s="1220" t="e">
        <f t="shared" si="120"/>
        <v>#N/A</v>
      </c>
      <c r="AC184" s="1220" t="e">
        <f t="shared" si="110"/>
        <v>#N/A</v>
      </c>
      <c r="AD184" s="1126" t="e">
        <f t="shared" si="121"/>
        <v>#N/A</v>
      </c>
      <c r="AE184" s="1218" t="e">
        <f t="shared" si="111"/>
        <v>#N/A</v>
      </c>
      <c r="AF184" s="1221" t="e">
        <f t="shared" si="112"/>
        <v>#N/A</v>
      </c>
      <c r="AG184" s="1177" t="e">
        <f t="shared" si="113"/>
        <v>#N/A</v>
      </c>
      <c r="AH184" s="1222" t="e">
        <f t="shared" si="122"/>
        <v>#N/A</v>
      </c>
    </row>
    <row r="185" spans="1:34" ht="16">
      <c r="A185" s="1217" t="b">
        <f t="shared" si="101"/>
        <v>1</v>
      </c>
      <c r="B185" s="1218" t="b">
        <f t="shared" si="114"/>
        <v>1</v>
      </c>
      <c r="C185" s="1219" t="str">
        <f t="shared" si="115"/>
        <v>Dólares</v>
      </c>
      <c r="D185" s="47"/>
      <c r="E185" s="836"/>
      <c r="F185" s="50"/>
      <c r="G185" s="50" t="str">
        <f t="shared" si="102"/>
        <v xml:space="preserve"> </v>
      </c>
      <c r="H185" s="45">
        <v>0</v>
      </c>
      <c r="I185" s="49" t="str">
        <f>IFERROR(VLOOKUP(G185,Proveedores!B:C,2,0)," ")</f>
        <v xml:space="preserve"> </v>
      </c>
      <c r="J185" s="838">
        <v>0</v>
      </c>
      <c r="K185" s="1124"/>
      <c r="L185" s="1267">
        <f t="shared" si="103"/>
        <v>0</v>
      </c>
      <c r="M185" s="1268">
        <f t="shared" si="104"/>
        <v>0</v>
      </c>
      <c r="N185" s="1269">
        <f t="shared" si="123"/>
        <v>0</v>
      </c>
      <c r="O185" s="836" t="str">
        <f>IFERROR(VLOOKUP(G185,Proveedores!B:D,3,0)," ")</f>
        <v xml:space="preserve"> </v>
      </c>
      <c r="P185" s="836"/>
      <c r="Q185" s="1127" t="e">
        <f t="shared" si="105"/>
        <v>#N/A</v>
      </c>
      <c r="R185" s="1127" t="b">
        <f t="shared" si="116"/>
        <v>0</v>
      </c>
      <c r="S185" s="1127" t="e">
        <f t="shared" si="106"/>
        <v>#N/A</v>
      </c>
      <c r="T185" s="1127" t="b">
        <f t="shared" si="117"/>
        <v>0</v>
      </c>
      <c r="U185" s="1127" t="e">
        <f t="shared" si="107"/>
        <v>#N/A</v>
      </c>
      <c r="V185" s="1127" t="e">
        <f t="shared" si="118"/>
        <v>#N/A</v>
      </c>
      <c r="W185" s="1127" t="e">
        <f>IF(F185="Offiho",J185,IF(_xlfn.XLOOKUP(F185,Proveedores!A$2:A$50,Proveedores!E$2:E$50,"")="Nacional",(J185/0.5)+(V185*H185),((J185/0.3/0.5)+(V185*H185))))</f>
        <v>#N/A</v>
      </c>
      <c r="X185" s="1127" t="e">
        <f t="shared" si="108"/>
        <v>#N/A</v>
      </c>
      <c r="Y185" s="1126" t="b">
        <f t="shared" si="109"/>
        <v>0</v>
      </c>
      <c r="Z185" s="43">
        <v>0</v>
      </c>
      <c r="AA185" s="1220" t="e">
        <f t="shared" si="119"/>
        <v>#N/A</v>
      </c>
      <c r="AB185" s="1220" t="e">
        <f t="shared" si="120"/>
        <v>#N/A</v>
      </c>
      <c r="AC185" s="1220" t="e">
        <f t="shared" si="110"/>
        <v>#N/A</v>
      </c>
      <c r="AD185" s="1126" t="e">
        <f t="shared" si="121"/>
        <v>#N/A</v>
      </c>
      <c r="AE185" s="1218" t="e">
        <f t="shared" si="111"/>
        <v>#N/A</v>
      </c>
      <c r="AF185" s="1221" t="e">
        <f t="shared" si="112"/>
        <v>#N/A</v>
      </c>
      <c r="AG185" s="1177" t="e">
        <f t="shared" si="113"/>
        <v>#N/A</v>
      </c>
      <c r="AH185" s="1222" t="e">
        <f t="shared" si="122"/>
        <v>#N/A</v>
      </c>
    </row>
    <row r="186" spans="1:34" ht="16">
      <c r="A186" s="1217" t="b">
        <f t="shared" si="101"/>
        <v>1</v>
      </c>
      <c r="B186" s="1218" t="b">
        <f t="shared" si="114"/>
        <v>1</v>
      </c>
      <c r="C186" s="1219" t="str">
        <f t="shared" si="115"/>
        <v>Dólares</v>
      </c>
      <c r="D186" s="47"/>
      <c r="E186" s="836"/>
      <c r="F186" s="50"/>
      <c r="G186" s="50" t="str">
        <f t="shared" si="102"/>
        <v xml:space="preserve"> </v>
      </c>
      <c r="H186" s="45">
        <v>0</v>
      </c>
      <c r="I186" s="49" t="str">
        <f>IFERROR(VLOOKUP(G186,Proveedores!B:C,2,0)," ")</f>
        <v xml:space="preserve"> </v>
      </c>
      <c r="J186" s="838">
        <v>0</v>
      </c>
      <c r="K186" s="1124"/>
      <c r="L186" s="1267">
        <f t="shared" si="103"/>
        <v>0</v>
      </c>
      <c r="M186" s="1268">
        <f t="shared" si="104"/>
        <v>0</v>
      </c>
      <c r="N186" s="1269">
        <f t="shared" si="123"/>
        <v>0</v>
      </c>
      <c r="O186" s="836" t="str">
        <f>IFERROR(VLOOKUP(G186,Proveedores!B:D,3,0)," ")</f>
        <v xml:space="preserve"> </v>
      </c>
      <c r="P186" s="836"/>
      <c r="Q186" s="1127" t="e">
        <f t="shared" si="105"/>
        <v>#N/A</v>
      </c>
      <c r="R186" s="1127" t="b">
        <f t="shared" si="116"/>
        <v>0</v>
      </c>
      <c r="S186" s="1127" t="e">
        <f t="shared" si="106"/>
        <v>#N/A</v>
      </c>
      <c r="T186" s="1127" t="b">
        <f t="shared" si="117"/>
        <v>0</v>
      </c>
      <c r="U186" s="1127" t="e">
        <f t="shared" si="107"/>
        <v>#N/A</v>
      </c>
      <c r="V186" s="1127" t="e">
        <f t="shared" si="118"/>
        <v>#N/A</v>
      </c>
      <c r="W186" s="1127" t="e">
        <f>IF(F186="Offiho",J186,IF(_xlfn.XLOOKUP(F186,Proveedores!A$2:A$50,Proveedores!E$2:E$50,"")="Nacional",(J186/0.5)+(V186*H186),((J186/0.3/0.5)+(V186*H186))))</f>
        <v>#N/A</v>
      </c>
      <c r="X186" s="1127" t="e">
        <f t="shared" si="108"/>
        <v>#N/A</v>
      </c>
      <c r="Y186" s="1126" t="b">
        <f t="shared" si="109"/>
        <v>0</v>
      </c>
      <c r="Z186" s="43">
        <v>0</v>
      </c>
      <c r="AA186" s="1220" t="e">
        <f t="shared" si="119"/>
        <v>#N/A</v>
      </c>
      <c r="AB186" s="1220" t="e">
        <f t="shared" si="120"/>
        <v>#N/A</v>
      </c>
      <c r="AC186" s="1220" t="e">
        <f t="shared" si="110"/>
        <v>#N/A</v>
      </c>
      <c r="AD186" s="1126" t="str">
        <f t="shared" si="121"/>
        <v>NA</v>
      </c>
      <c r="AE186" s="1218" t="e">
        <f t="shared" si="111"/>
        <v>#N/A</v>
      </c>
      <c r="AF186" s="1221" t="e">
        <f t="shared" si="112"/>
        <v>#N/A</v>
      </c>
      <c r="AG186" s="1177" t="e">
        <f t="shared" si="113"/>
        <v>#N/A</v>
      </c>
      <c r="AH186" s="1222" t="e">
        <f t="shared" si="122"/>
        <v>#N/A</v>
      </c>
    </row>
    <row r="187" spans="1:34" ht="24" customHeight="1">
      <c r="A187" s="1305" t="s">
        <v>124</v>
      </c>
      <c r="B187" s="1305"/>
      <c r="C187" s="1305"/>
      <c r="D187" s="1305"/>
      <c r="E187" s="1305"/>
      <c r="F187" s="1305"/>
      <c r="G187" s="1229"/>
      <c r="H187" s="1230" cm="1">
        <f t="array" ref="H187">SUM(IFERROR(H154:H186,0))</f>
        <v>0</v>
      </c>
      <c r="I187" s="1229"/>
      <c r="J187" s="1231"/>
      <c r="K187" s="1232"/>
      <c r="L187" s="1230" cm="1">
        <f t="array" ref="L187">SUM(IFERROR(L154:L186,0))</f>
        <v>0</v>
      </c>
      <c r="M187" s="1236"/>
      <c r="N187" s="1233" cm="1">
        <f t="array" ref="N187">SUM(IFERROR(N154:N186,0))</f>
        <v>0</v>
      </c>
      <c r="O187" s="1234"/>
      <c r="P187" s="1234"/>
      <c r="Q187" s="1234"/>
      <c r="R187" s="1234"/>
      <c r="S187" s="1234"/>
      <c r="T187" s="1234"/>
      <c r="U187" s="1234"/>
      <c r="V187" s="1234"/>
      <c r="W187" s="1232"/>
      <c r="X187" s="1233" cm="1">
        <f t="array" ref="X187">SUM(IFERROR(X154:X186,0))</f>
        <v>0</v>
      </c>
      <c r="Y187" s="1234" t="s">
        <v>116</v>
      </c>
      <c r="Z187" s="1234"/>
      <c r="AA187" s="1234"/>
      <c r="AB187" s="1234"/>
      <c r="AC187" s="1233" cm="1">
        <f t="array" ref="AC187">SUM(IFERROR(AC154:AC186,0))</f>
        <v>0</v>
      </c>
      <c r="AD187" s="1233"/>
      <c r="AE187" s="1233"/>
      <c r="AF187" s="1233" cm="1">
        <f t="array" ref="AF187">SUM(IFERROR(AF154:AF186,0))</f>
        <v>0</v>
      </c>
      <c r="AG187" s="1178">
        <f>IFERROR(1-(N187/AC187),0)</f>
        <v>0</v>
      </c>
      <c r="AH187"/>
    </row>
    <row r="188" spans="1:34" ht="26" customHeight="1">
      <c r="A188" s="1302" t="s">
        <v>125</v>
      </c>
      <c r="B188" s="1302"/>
      <c r="C188" s="1302"/>
      <c r="D188" s="1302"/>
      <c r="E188" s="1302"/>
      <c r="F188" s="1302"/>
      <c r="G188" s="1302"/>
      <c r="H188" s="1302"/>
      <c r="I188" s="1302"/>
      <c r="J188" s="1303"/>
      <c r="K188" s="1215"/>
      <c r="L188" s="1215"/>
      <c r="M188" s="1237"/>
      <c r="N188" s="1215"/>
      <c r="O188" s="1214"/>
      <c r="P188" s="1214"/>
      <c r="Q188" s="1214"/>
      <c r="R188" s="1214"/>
      <c r="S188" s="1214"/>
      <c r="T188" s="1214"/>
      <c r="U188" s="1214"/>
      <c r="V188" s="1214"/>
      <c r="W188" s="1179"/>
      <c r="X188" s="1179"/>
      <c r="Y188" s="1179"/>
      <c r="Z188" s="1214"/>
      <c r="AA188" s="1214"/>
      <c r="AB188" s="1214"/>
      <c r="AC188" s="1214"/>
      <c r="AD188" s="1214"/>
      <c r="AE188" s="1214"/>
      <c r="AF188" s="1214"/>
      <c r="AG188" s="1216"/>
      <c r="AH188"/>
    </row>
    <row r="189" spans="1:34" ht="16">
      <c r="A189" s="1217" t="b">
        <f t="shared" ref="A189:A221" si="124">$A$13</f>
        <v>1</v>
      </c>
      <c r="B189" s="1218" t="b">
        <f>A189</f>
        <v>1</v>
      </c>
      <c r="C189" s="1219" t="str">
        <f>$C$13</f>
        <v>Dólares</v>
      </c>
      <c r="D189" s="44"/>
      <c r="E189" s="836"/>
      <c r="F189" s="50"/>
      <c r="G189" s="50" t="str">
        <f t="shared" ref="G189:G221" si="125">IFERROR(VLOOKUP(F189,Tabla_Proveedores_1,2,0)," ")</f>
        <v xml:space="preserve"> </v>
      </c>
      <c r="H189" s="45">
        <v>0</v>
      </c>
      <c r="I189" s="49" t="str">
        <f>IFERROR(VLOOKUP(G189,Proveedores!B:C,2,0)," ")</f>
        <v xml:space="preserve"> </v>
      </c>
      <c r="J189" s="838">
        <v>0</v>
      </c>
      <c r="K189" s="1124"/>
      <c r="L189" s="1267">
        <f t="shared" ref="L189:L221" si="126">K189*H189</f>
        <v>0</v>
      </c>
      <c r="M189" s="1268">
        <f t="shared" ref="M189:M221" si="127">IF(F189="Offiho", J189*0.55, IF(AND(F189&lt;&gt;"Sunon Inc",F189&lt;&gt;"Alma - Exterior",F189&lt;&gt;"Yabo - Hotelería",F189&lt;&gt;"OSJ - Medical",F189&lt;&gt;"Seezo - Home",F189&lt;&gt;"A&amp;D -Home",F189&lt;&gt;"Encore Alfombras Hoteleria Asia",F189&lt;&gt;"Zhong Xian - Leds",F189&lt;&gt;"Tarkett Europa",F189&lt;&gt;"2tec2",F189&lt;&gt;"Balsan Europa",F189&lt;&gt;"Armstrong Pisos USA",F189&lt;&gt;"Tarkett USA",F189&lt;&gt;"Tarkett Brasil"),J189,IFERROR(IF(K748&lt;=$AO$578,J189*2.14,IF(K748&lt;=$AN$579,J189*1.8,IF(K748&gt;$AN$580,J189*1.5))),J189))*1.1)</f>
        <v>0</v>
      </c>
      <c r="N189" s="1269">
        <f>M189*H189</f>
        <v>0</v>
      </c>
      <c r="O189" s="836" t="str">
        <f>IFERROR(VLOOKUP(G189,Proveedores!B:D,3,0)," ")</f>
        <v xml:space="preserve"> </v>
      </c>
      <c r="P189" s="836"/>
      <c r="Q189" s="1127" t="e">
        <f t="shared" ref="Q189:Q221" si="128">VLOOKUP(E189,Tabla_Fletes,3,FALSE)</f>
        <v>#N/A</v>
      </c>
      <c r="R189" s="1127" t="b">
        <f>IF(P189="Centro",Q189,IF(P189="Norte",Q189*1.6,IF(P189="Occidente",Q189*1.2,IF(P189="Sur",Q189*2))))</f>
        <v>0</v>
      </c>
      <c r="S189" s="1127" t="e">
        <f t="shared" ref="S189:S221" si="129">VLOOKUP(E189,Tabla_Instalacion,2,FALSE)</f>
        <v>#N/A</v>
      </c>
      <c r="T189" s="1127" t="b">
        <f>IF(P189="Centro",S189,IF(P189="Norte",S189*1.1,IF(P189="Occidente",S189*1.1,IF(P189="Sur",S189*1.1))))</f>
        <v>0</v>
      </c>
      <c r="U189" s="1127" t="e">
        <f t="shared" ref="U189:U221" si="130">IF(F189="Offiho",0,Q189+S189)</f>
        <v>#N/A</v>
      </c>
      <c r="V189" s="1127" t="e">
        <f>IF(K189=0,U189/$H$573,U189*(K189/L189))*H189</f>
        <v>#N/A</v>
      </c>
      <c r="W189" s="1127" t="e">
        <f>IF(F189="Offiho",J189,IF(_xlfn.XLOOKUP(F189,Proveedores!A$2:A$50,Proveedores!E$2:E$50,"")="Nacional",(J189/0.5)+(V189*H189),((J189/0.3/0.5)+(V189*H189))))</f>
        <v>#N/A</v>
      </c>
      <c r="X189" s="1127" t="e">
        <f t="shared" ref="X189:X221" si="131">W189*H189</f>
        <v>#N/A</v>
      </c>
      <c r="Y189" s="1126" t="b">
        <f t="shared" ref="Y189:Y221" si="132">IF(F189="Sunon Inc",$AJ$577,IF(F189="Alma - Exterior",$AJ$578,IF(F189="Yabo - Hotelería",$AJ$579,IF(F189="OSJ - Medical",$AJ$580,IF(F189="Seezo - Home",$AJ$581,IF(F189="A&amp;D - Home",$AJ$582,IF(F189="Encore Alfombras Hoteleria Asia",$AJ$583,IF(F189="Zhong Xian - Leds",$AJ$584,IF(F189="Tarkett Europa",$AJ$585,IF(F189="2tec2",$AJ$586,IF(F189="Balsan Europa",$AJ$587,IF(F189="Armstrong Pisos USA",$AJ$588,IF(F189="Tarkett USA",$AJ$589,IF(F189="Tarkett Brasil",$AJ$590,IF(F189="Tarkett MX",$AJ$591,IF(F189="Jome",$AJ$592,IF(F189="Offiho",$AJ$593,IF(F189="Lumbro",$AJ$594,IF(F189="Sunon Mty",$AJ$595,IF(F189="Conceptos Sofas",$AJ$596,IF(F189="Lauco Sofas",$AJ$597,IF(F189="CR Global - Mesas Ajustables",$AJ$598,IF(F189="Vandesk",$AJ$599,IF(F189="Mamparas Tela",$AJ$600,IF(F189="Mampara Cristales",$AJ$601,IF(F189="Herrajes",$AJ$602,IF(F189="MetalWork",$AJ$603,IF(F189="Requiez",$AJ$604,IF(F189="Labenze",$AJ$605,IF(F189="Infinity",$AJ$606,IF(F189="Proveedor Externo",$AJ$607)))))))))))))))))))))))))))))))</f>
        <v>0</v>
      </c>
      <c r="Z189" s="43">
        <v>0</v>
      </c>
      <c r="AA189" s="1220" t="e">
        <f>W189*Z189</f>
        <v>#N/A</v>
      </c>
      <c r="AB189" s="1220" t="e">
        <f>IF(Z189&gt;Y189,"ERROR",(W189-AA189))</f>
        <v>#N/A</v>
      </c>
      <c r="AC189" s="1220" t="e">
        <f t="shared" ref="AC189:AC221" si="133">AB189*H189</f>
        <v>#N/A</v>
      </c>
      <c r="AD189" s="1126" t="e">
        <f>IF(A190=TRUE,MAX(0,1-(AE189/W189)),"NA")</f>
        <v>#N/A</v>
      </c>
      <c r="AE189" s="1218" t="e">
        <f t="shared" ref="AE189:AE221" si="134">IF(A188=FALSE,"NO APLICA",AB189*1.2)</f>
        <v>#N/A</v>
      </c>
      <c r="AF189" s="1221" t="e">
        <f t="shared" ref="AF189:AF221" si="135">AE189*H189</f>
        <v>#N/A</v>
      </c>
      <c r="AG189" s="1177" t="e">
        <f t="shared" ref="AG189:AG221" si="136">(AC189-N189)/AC189</f>
        <v>#N/A</v>
      </c>
      <c r="AH189" s="1222" t="e">
        <f>IF(AG189&lt;30%,"ERROR","OK")</f>
        <v>#N/A</v>
      </c>
    </row>
    <row r="190" spans="1:34" ht="16">
      <c r="A190" s="1217" t="b">
        <f t="shared" si="124"/>
        <v>1</v>
      </c>
      <c r="B190" s="1218" t="b">
        <f t="shared" ref="B190:B221" si="137">A190</f>
        <v>1</v>
      </c>
      <c r="C190" s="1219" t="str">
        <f t="shared" ref="C190:C221" si="138">$C$13</f>
        <v>Dólares</v>
      </c>
      <c r="D190" s="46"/>
      <c r="E190" s="836"/>
      <c r="F190" s="50"/>
      <c r="G190" s="50" t="str">
        <f t="shared" si="125"/>
        <v xml:space="preserve"> </v>
      </c>
      <c r="H190" s="45">
        <v>0</v>
      </c>
      <c r="I190" s="49" t="str">
        <f>IFERROR(VLOOKUP(G190,Proveedores!B:C,2,0)," ")</f>
        <v xml:space="preserve"> </v>
      </c>
      <c r="J190" s="838">
        <v>0</v>
      </c>
      <c r="K190" s="1124"/>
      <c r="L190" s="1267">
        <f t="shared" si="126"/>
        <v>0</v>
      </c>
      <c r="M190" s="1268">
        <f t="shared" si="127"/>
        <v>0</v>
      </c>
      <c r="N190" s="1269">
        <f>M190*H190</f>
        <v>0</v>
      </c>
      <c r="O190" s="836" t="str">
        <f>IFERROR(VLOOKUP(G190,Proveedores!B:D,3,0)," ")</f>
        <v xml:space="preserve"> </v>
      </c>
      <c r="P190" s="836"/>
      <c r="Q190" s="1127" t="e">
        <f t="shared" si="128"/>
        <v>#N/A</v>
      </c>
      <c r="R190" s="1127" t="b">
        <f t="shared" ref="R190:R221" si="139">IF(P190="Centro",Q190,IF(P190="Norte",Q190*1.6,IF(P190="Occidente",Q190*1.2,IF(P190="Sur",Q190*2))))</f>
        <v>0</v>
      </c>
      <c r="S190" s="1127" t="e">
        <f t="shared" si="129"/>
        <v>#N/A</v>
      </c>
      <c r="T190" s="1127" t="b">
        <f t="shared" ref="T190:T221" si="140">IF(P190="Centro",S190,IF(P190="Norte",S190*1.1,IF(P190="Occidente",S190*1.1,IF(P190="Sur",S190*1.1))))</f>
        <v>0</v>
      </c>
      <c r="U190" s="1127" t="e">
        <f t="shared" si="130"/>
        <v>#N/A</v>
      </c>
      <c r="V190" s="1127" t="e">
        <f t="shared" ref="V190:V221" si="141">IF(K190=0,U190/$H$573,U190*(K190/L190))*H190</f>
        <v>#N/A</v>
      </c>
      <c r="W190" s="1127" t="e">
        <f>IF(F190="Offiho",J190,IF(_xlfn.XLOOKUP(F190,Proveedores!A$2:A$50,Proveedores!E$2:E$50,"")="Nacional",(J190/0.5)+(V190*H190),((J190/0.3/0.5)+(V190*H190))))</f>
        <v>#N/A</v>
      </c>
      <c r="X190" s="1127" t="e">
        <f t="shared" si="131"/>
        <v>#N/A</v>
      </c>
      <c r="Y190" s="1126" t="b">
        <f t="shared" si="132"/>
        <v>0</v>
      </c>
      <c r="Z190" s="43">
        <v>0</v>
      </c>
      <c r="AA190" s="1220" t="e">
        <f t="shared" ref="AA190:AA221" si="142">W190*Z190</f>
        <v>#N/A</v>
      </c>
      <c r="AB190" s="1220" t="e">
        <f t="shared" ref="AB190:AB221" si="143">IF(Z190&gt;Y190,"ERROR",(W190-AA190))</f>
        <v>#N/A</v>
      </c>
      <c r="AC190" s="1220" t="e">
        <f t="shared" si="133"/>
        <v>#N/A</v>
      </c>
      <c r="AD190" s="1126" t="e">
        <f t="shared" ref="AD190:AD221" si="144">IF(A191=TRUE,MAX(0,1-(AE190/W190)),"NA")</f>
        <v>#N/A</v>
      </c>
      <c r="AE190" s="1218" t="e">
        <f t="shared" si="134"/>
        <v>#N/A</v>
      </c>
      <c r="AF190" s="1221" t="e">
        <f t="shared" si="135"/>
        <v>#N/A</v>
      </c>
      <c r="AG190" s="1177" t="e">
        <f t="shared" si="136"/>
        <v>#N/A</v>
      </c>
      <c r="AH190" s="1222" t="e">
        <f t="shared" ref="AH190:AH221" si="145">IF(AG190&lt;30%,"ERROR","OK")</f>
        <v>#N/A</v>
      </c>
    </row>
    <row r="191" spans="1:34" ht="16">
      <c r="A191" s="1217" t="b">
        <f t="shared" si="124"/>
        <v>1</v>
      </c>
      <c r="B191" s="1218" t="b">
        <f t="shared" si="137"/>
        <v>1</v>
      </c>
      <c r="C191" s="1219" t="str">
        <f t="shared" si="138"/>
        <v>Dólares</v>
      </c>
      <c r="D191" s="46"/>
      <c r="E191" s="836"/>
      <c r="F191" s="50"/>
      <c r="G191" s="50" t="str">
        <f t="shared" si="125"/>
        <v xml:space="preserve"> </v>
      </c>
      <c r="H191" s="45">
        <v>0</v>
      </c>
      <c r="I191" s="49" t="str">
        <f>IFERROR(VLOOKUP(G191,Proveedores!B:C,2,0)," ")</f>
        <v xml:space="preserve"> </v>
      </c>
      <c r="J191" s="838">
        <v>0</v>
      </c>
      <c r="K191" s="1124"/>
      <c r="L191" s="1267">
        <f t="shared" si="126"/>
        <v>0</v>
      </c>
      <c r="M191" s="1268">
        <f t="shared" si="127"/>
        <v>0</v>
      </c>
      <c r="N191" s="1269">
        <f>(M191*H191)</f>
        <v>0</v>
      </c>
      <c r="O191" s="836" t="str">
        <f>IFERROR(VLOOKUP(G191,Proveedores!B:D,3,0)," ")</f>
        <v xml:space="preserve"> </v>
      </c>
      <c r="P191" s="836"/>
      <c r="Q191" s="1127" t="e">
        <f t="shared" si="128"/>
        <v>#N/A</v>
      </c>
      <c r="R191" s="1127" t="b">
        <f t="shared" si="139"/>
        <v>0</v>
      </c>
      <c r="S191" s="1127" t="e">
        <f t="shared" si="129"/>
        <v>#N/A</v>
      </c>
      <c r="T191" s="1127" t="b">
        <f t="shared" si="140"/>
        <v>0</v>
      </c>
      <c r="U191" s="1127" t="e">
        <f t="shared" si="130"/>
        <v>#N/A</v>
      </c>
      <c r="V191" s="1127" t="e">
        <f t="shared" si="141"/>
        <v>#N/A</v>
      </c>
      <c r="W191" s="1127" t="e">
        <f>IF(F191="Offiho",J191,IF(_xlfn.XLOOKUP(F191,Proveedores!A$2:A$50,Proveedores!E$2:E$50,"")="Nacional",(J191/0.5)+(V191*H191),((J191/0.3/0.5)+(V191*H191))))</f>
        <v>#N/A</v>
      </c>
      <c r="X191" s="1127" t="e">
        <f t="shared" si="131"/>
        <v>#N/A</v>
      </c>
      <c r="Y191" s="1126" t="b">
        <f t="shared" si="132"/>
        <v>0</v>
      </c>
      <c r="Z191" s="43">
        <v>0</v>
      </c>
      <c r="AA191" s="1220" t="e">
        <f t="shared" si="142"/>
        <v>#N/A</v>
      </c>
      <c r="AB191" s="1220" t="e">
        <f t="shared" si="143"/>
        <v>#N/A</v>
      </c>
      <c r="AC191" s="1220" t="e">
        <f t="shared" si="133"/>
        <v>#N/A</v>
      </c>
      <c r="AD191" s="1126" t="e">
        <f t="shared" si="144"/>
        <v>#N/A</v>
      </c>
      <c r="AE191" s="1218" t="e">
        <f t="shared" si="134"/>
        <v>#N/A</v>
      </c>
      <c r="AF191" s="1221" t="e">
        <f t="shared" si="135"/>
        <v>#N/A</v>
      </c>
      <c r="AG191" s="1177" t="e">
        <f t="shared" si="136"/>
        <v>#N/A</v>
      </c>
      <c r="AH191" s="1222" t="e">
        <f t="shared" si="145"/>
        <v>#N/A</v>
      </c>
    </row>
    <row r="192" spans="1:34" ht="16">
      <c r="A192" s="1217" t="b">
        <f t="shared" si="124"/>
        <v>1</v>
      </c>
      <c r="B192" s="1218" t="b">
        <f t="shared" si="137"/>
        <v>1</v>
      </c>
      <c r="C192" s="1219" t="str">
        <f t="shared" si="138"/>
        <v>Dólares</v>
      </c>
      <c r="D192" s="46"/>
      <c r="E192" s="836"/>
      <c r="F192" s="50"/>
      <c r="G192" s="50" t="str">
        <f t="shared" si="125"/>
        <v xml:space="preserve"> </v>
      </c>
      <c r="H192" s="45">
        <v>0</v>
      </c>
      <c r="I192" s="49" t="str">
        <f>IFERROR(VLOOKUP(G192,Proveedores!B:C,2,0)," ")</f>
        <v xml:space="preserve"> </v>
      </c>
      <c r="J192" s="838">
        <v>0</v>
      </c>
      <c r="K192" s="1124"/>
      <c r="L192" s="1267">
        <f t="shared" si="126"/>
        <v>0</v>
      </c>
      <c r="M192" s="1268">
        <f t="shared" si="127"/>
        <v>0</v>
      </c>
      <c r="N192" s="1269">
        <f t="shared" ref="N192:N221" si="146">M192*H192</f>
        <v>0</v>
      </c>
      <c r="O192" s="836" t="str">
        <f>IFERROR(VLOOKUP(G192,Proveedores!B:D,3,0)," ")</f>
        <v xml:space="preserve"> </v>
      </c>
      <c r="P192" s="836"/>
      <c r="Q192" s="1127" t="e">
        <f t="shared" si="128"/>
        <v>#N/A</v>
      </c>
      <c r="R192" s="1127" t="b">
        <f t="shared" si="139"/>
        <v>0</v>
      </c>
      <c r="S192" s="1127" t="e">
        <f t="shared" si="129"/>
        <v>#N/A</v>
      </c>
      <c r="T192" s="1127" t="b">
        <f t="shared" si="140"/>
        <v>0</v>
      </c>
      <c r="U192" s="1127" t="e">
        <f t="shared" si="130"/>
        <v>#N/A</v>
      </c>
      <c r="V192" s="1127" t="e">
        <f t="shared" si="141"/>
        <v>#N/A</v>
      </c>
      <c r="W192" s="1127" t="e">
        <f>IF(F192="Offiho",J192,IF(_xlfn.XLOOKUP(F192,Proveedores!A$2:A$50,Proveedores!E$2:E$50,"")="Nacional",(J192/0.5)+(V192*H192),((J192/0.3/0.5)+(V192*H192))))</f>
        <v>#N/A</v>
      </c>
      <c r="X192" s="1127" t="e">
        <f t="shared" si="131"/>
        <v>#N/A</v>
      </c>
      <c r="Y192" s="1126" t="b">
        <f t="shared" si="132"/>
        <v>0</v>
      </c>
      <c r="Z192" s="43">
        <v>0</v>
      </c>
      <c r="AA192" s="1220" t="e">
        <f t="shared" si="142"/>
        <v>#N/A</v>
      </c>
      <c r="AB192" s="1220" t="e">
        <f t="shared" si="143"/>
        <v>#N/A</v>
      </c>
      <c r="AC192" s="1220" t="e">
        <f t="shared" si="133"/>
        <v>#N/A</v>
      </c>
      <c r="AD192" s="1126" t="e">
        <f t="shared" si="144"/>
        <v>#N/A</v>
      </c>
      <c r="AE192" s="1218" t="e">
        <f t="shared" si="134"/>
        <v>#N/A</v>
      </c>
      <c r="AF192" s="1221" t="e">
        <f t="shared" si="135"/>
        <v>#N/A</v>
      </c>
      <c r="AG192" s="1177" t="e">
        <f t="shared" si="136"/>
        <v>#N/A</v>
      </c>
      <c r="AH192" s="1222" t="e">
        <f t="shared" si="145"/>
        <v>#N/A</v>
      </c>
    </row>
    <row r="193" spans="1:34" ht="16">
      <c r="A193" s="1217" t="b">
        <f t="shared" si="124"/>
        <v>1</v>
      </c>
      <c r="B193" s="1218" t="b">
        <f t="shared" si="137"/>
        <v>1</v>
      </c>
      <c r="C193" s="1219" t="str">
        <f t="shared" si="138"/>
        <v>Dólares</v>
      </c>
      <c r="D193" s="46"/>
      <c r="E193" s="836"/>
      <c r="F193" s="50"/>
      <c r="G193" s="50" t="str">
        <f t="shared" si="125"/>
        <v xml:space="preserve"> </v>
      </c>
      <c r="H193" s="45">
        <v>0</v>
      </c>
      <c r="I193" s="49" t="str">
        <f>IFERROR(VLOOKUP(G193,Proveedores!B:C,2,0)," ")</f>
        <v xml:space="preserve"> </v>
      </c>
      <c r="J193" s="838">
        <v>0</v>
      </c>
      <c r="K193" s="1124"/>
      <c r="L193" s="1267">
        <f t="shared" si="126"/>
        <v>0</v>
      </c>
      <c r="M193" s="1268">
        <f t="shared" si="127"/>
        <v>0</v>
      </c>
      <c r="N193" s="1269">
        <f t="shared" si="146"/>
        <v>0</v>
      </c>
      <c r="O193" s="836" t="str">
        <f>IFERROR(VLOOKUP(G193,Proveedores!B:D,3,0)," ")</f>
        <v xml:space="preserve"> </v>
      </c>
      <c r="P193" s="836"/>
      <c r="Q193" s="1127" t="e">
        <f t="shared" si="128"/>
        <v>#N/A</v>
      </c>
      <c r="R193" s="1127" t="b">
        <f t="shared" si="139"/>
        <v>0</v>
      </c>
      <c r="S193" s="1127" t="e">
        <f t="shared" si="129"/>
        <v>#N/A</v>
      </c>
      <c r="T193" s="1127" t="b">
        <f t="shared" si="140"/>
        <v>0</v>
      </c>
      <c r="U193" s="1127" t="e">
        <f t="shared" si="130"/>
        <v>#N/A</v>
      </c>
      <c r="V193" s="1127" t="e">
        <f t="shared" si="141"/>
        <v>#N/A</v>
      </c>
      <c r="W193" s="1127" t="e">
        <f>IF(F193="Offiho",J193,IF(_xlfn.XLOOKUP(F193,Proveedores!A$2:A$50,Proveedores!E$2:E$50,"")="Nacional",(J193/0.5)+(V193*H193),((J193/0.3/0.5)+(V193*H193))))</f>
        <v>#N/A</v>
      </c>
      <c r="X193" s="1127" t="e">
        <f t="shared" si="131"/>
        <v>#N/A</v>
      </c>
      <c r="Y193" s="1126" t="b">
        <f t="shared" si="132"/>
        <v>0</v>
      </c>
      <c r="Z193" s="43">
        <v>0</v>
      </c>
      <c r="AA193" s="1220" t="e">
        <f t="shared" si="142"/>
        <v>#N/A</v>
      </c>
      <c r="AB193" s="1220" t="e">
        <f t="shared" si="143"/>
        <v>#N/A</v>
      </c>
      <c r="AC193" s="1220" t="e">
        <f t="shared" si="133"/>
        <v>#N/A</v>
      </c>
      <c r="AD193" s="1126" t="e">
        <f t="shared" si="144"/>
        <v>#N/A</v>
      </c>
      <c r="AE193" s="1218" t="e">
        <f t="shared" si="134"/>
        <v>#N/A</v>
      </c>
      <c r="AF193" s="1221" t="e">
        <f t="shared" si="135"/>
        <v>#N/A</v>
      </c>
      <c r="AG193" s="1177" t="e">
        <f t="shared" si="136"/>
        <v>#N/A</v>
      </c>
      <c r="AH193" s="1222" t="e">
        <f t="shared" si="145"/>
        <v>#N/A</v>
      </c>
    </row>
    <row r="194" spans="1:34" ht="16">
      <c r="A194" s="1217" t="b">
        <f t="shared" si="124"/>
        <v>1</v>
      </c>
      <c r="B194" s="1218" t="b">
        <f t="shared" si="137"/>
        <v>1</v>
      </c>
      <c r="C194" s="1219" t="str">
        <f t="shared" si="138"/>
        <v>Dólares</v>
      </c>
      <c r="D194" s="46"/>
      <c r="E194" s="836"/>
      <c r="F194" s="50"/>
      <c r="G194" s="50" t="str">
        <f t="shared" si="125"/>
        <v xml:space="preserve"> </v>
      </c>
      <c r="H194" s="45">
        <v>0</v>
      </c>
      <c r="I194" s="49" t="str">
        <f>IFERROR(VLOOKUP(G194,Proveedores!B:C,2,0)," ")</f>
        <v xml:space="preserve"> </v>
      </c>
      <c r="J194" s="838">
        <v>0</v>
      </c>
      <c r="K194" s="1124"/>
      <c r="L194" s="1267">
        <f t="shared" si="126"/>
        <v>0</v>
      </c>
      <c r="M194" s="1268">
        <f t="shared" si="127"/>
        <v>0</v>
      </c>
      <c r="N194" s="1269">
        <f t="shared" si="146"/>
        <v>0</v>
      </c>
      <c r="O194" s="836" t="str">
        <f>IFERROR(VLOOKUP(G194,Proveedores!B:D,3,0)," ")</f>
        <v xml:space="preserve"> </v>
      </c>
      <c r="P194" s="836"/>
      <c r="Q194" s="1127" t="e">
        <f t="shared" si="128"/>
        <v>#N/A</v>
      </c>
      <c r="R194" s="1127" t="b">
        <f t="shared" si="139"/>
        <v>0</v>
      </c>
      <c r="S194" s="1127" t="e">
        <f t="shared" si="129"/>
        <v>#N/A</v>
      </c>
      <c r="T194" s="1127" t="b">
        <f t="shared" si="140"/>
        <v>0</v>
      </c>
      <c r="U194" s="1127" t="e">
        <f t="shared" si="130"/>
        <v>#N/A</v>
      </c>
      <c r="V194" s="1127" t="e">
        <f t="shared" si="141"/>
        <v>#N/A</v>
      </c>
      <c r="W194" s="1127" t="e">
        <f>IF(F194="Offiho",J194,IF(_xlfn.XLOOKUP(F194,Proveedores!A$2:A$50,Proveedores!E$2:E$50,"")="Nacional",(J194/0.5)+(V194*H194),((J194/0.3/0.5)+(V194*H194))))</f>
        <v>#N/A</v>
      </c>
      <c r="X194" s="1127" t="e">
        <f t="shared" si="131"/>
        <v>#N/A</v>
      </c>
      <c r="Y194" s="1126" t="b">
        <f t="shared" si="132"/>
        <v>0</v>
      </c>
      <c r="Z194" s="43">
        <v>0</v>
      </c>
      <c r="AA194" s="1220" t="e">
        <f t="shared" si="142"/>
        <v>#N/A</v>
      </c>
      <c r="AB194" s="1220" t="e">
        <f t="shared" si="143"/>
        <v>#N/A</v>
      </c>
      <c r="AC194" s="1220" t="e">
        <f t="shared" si="133"/>
        <v>#N/A</v>
      </c>
      <c r="AD194" s="1126" t="e">
        <f t="shared" si="144"/>
        <v>#N/A</v>
      </c>
      <c r="AE194" s="1218" t="e">
        <f t="shared" si="134"/>
        <v>#N/A</v>
      </c>
      <c r="AF194" s="1221" t="e">
        <f t="shared" si="135"/>
        <v>#N/A</v>
      </c>
      <c r="AG194" s="1177" t="e">
        <f t="shared" si="136"/>
        <v>#N/A</v>
      </c>
      <c r="AH194" s="1222" t="e">
        <f t="shared" si="145"/>
        <v>#N/A</v>
      </c>
    </row>
    <row r="195" spans="1:34" ht="16">
      <c r="A195" s="1217" t="b">
        <f t="shared" si="124"/>
        <v>1</v>
      </c>
      <c r="B195" s="1218" t="b">
        <f t="shared" si="137"/>
        <v>1</v>
      </c>
      <c r="C195" s="1219" t="str">
        <f t="shared" si="138"/>
        <v>Dólares</v>
      </c>
      <c r="D195" s="44"/>
      <c r="E195" s="836"/>
      <c r="F195" s="50"/>
      <c r="G195" s="50" t="str">
        <f t="shared" si="125"/>
        <v xml:space="preserve"> </v>
      </c>
      <c r="H195" s="45">
        <v>0</v>
      </c>
      <c r="I195" s="49" t="str">
        <f>IFERROR(VLOOKUP(G195,Proveedores!B:C,2,0)," ")</f>
        <v xml:space="preserve"> </v>
      </c>
      <c r="J195" s="838">
        <v>0</v>
      </c>
      <c r="K195" s="1124"/>
      <c r="L195" s="1267">
        <f t="shared" si="126"/>
        <v>0</v>
      </c>
      <c r="M195" s="1268">
        <f t="shared" si="127"/>
        <v>0</v>
      </c>
      <c r="N195" s="1269">
        <f t="shared" si="146"/>
        <v>0</v>
      </c>
      <c r="O195" s="836" t="str">
        <f>IFERROR(VLOOKUP(G195,Proveedores!B:D,3,0)," ")</f>
        <v xml:space="preserve"> </v>
      </c>
      <c r="P195" s="836"/>
      <c r="Q195" s="1127" t="e">
        <f t="shared" si="128"/>
        <v>#N/A</v>
      </c>
      <c r="R195" s="1127" t="b">
        <f t="shared" si="139"/>
        <v>0</v>
      </c>
      <c r="S195" s="1127" t="e">
        <f t="shared" si="129"/>
        <v>#N/A</v>
      </c>
      <c r="T195" s="1127" t="b">
        <f t="shared" si="140"/>
        <v>0</v>
      </c>
      <c r="U195" s="1127" t="e">
        <f t="shared" si="130"/>
        <v>#N/A</v>
      </c>
      <c r="V195" s="1127" t="e">
        <f t="shared" si="141"/>
        <v>#N/A</v>
      </c>
      <c r="W195" s="1127" t="e">
        <f>IF(F195="Offiho",J195,IF(_xlfn.XLOOKUP(F195,Proveedores!A$2:A$50,Proveedores!E$2:E$50,"")="Nacional",(J195/0.5)+(V195*H195),((J195/0.3/0.5)+(V195*H195))))</f>
        <v>#N/A</v>
      </c>
      <c r="X195" s="1127" t="e">
        <f t="shared" si="131"/>
        <v>#N/A</v>
      </c>
      <c r="Y195" s="1126" t="b">
        <f t="shared" si="132"/>
        <v>0</v>
      </c>
      <c r="Z195" s="43">
        <v>0</v>
      </c>
      <c r="AA195" s="1220" t="e">
        <f t="shared" si="142"/>
        <v>#N/A</v>
      </c>
      <c r="AB195" s="1220" t="e">
        <f t="shared" si="143"/>
        <v>#N/A</v>
      </c>
      <c r="AC195" s="1220" t="e">
        <f t="shared" si="133"/>
        <v>#N/A</v>
      </c>
      <c r="AD195" s="1126" t="e">
        <f t="shared" si="144"/>
        <v>#N/A</v>
      </c>
      <c r="AE195" s="1218" t="e">
        <f t="shared" si="134"/>
        <v>#N/A</v>
      </c>
      <c r="AF195" s="1221" t="e">
        <f t="shared" si="135"/>
        <v>#N/A</v>
      </c>
      <c r="AG195" s="1177" t="e">
        <f t="shared" si="136"/>
        <v>#N/A</v>
      </c>
      <c r="AH195" s="1222" t="e">
        <f t="shared" si="145"/>
        <v>#N/A</v>
      </c>
    </row>
    <row r="196" spans="1:34" ht="16">
      <c r="A196" s="1217" t="b">
        <f t="shared" si="124"/>
        <v>1</v>
      </c>
      <c r="B196" s="1218" t="b">
        <f t="shared" si="137"/>
        <v>1</v>
      </c>
      <c r="C196" s="1219" t="str">
        <f t="shared" si="138"/>
        <v>Dólares</v>
      </c>
      <c r="D196" s="44"/>
      <c r="E196" s="836"/>
      <c r="F196" s="50"/>
      <c r="G196" s="50" t="str">
        <f t="shared" si="125"/>
        <v xml:space="preserve"> </v>
      </c>
      <c r="H196" s="45">
        <v>0</v>
      </c>
      <c r="I196" s="49" t="str">
        <f>IFERROR(VLOOKUP(G196,Proveedores!B:C,2,0)," ")</f>
        <v xml:space="preserve"> </v>
      </c>
      <c r="J196" s="838">
        <v>0</v>
      </c>
      <c r="K196" s="1124"/>
      <c r="L196" s="1267">
        <f t="shared" si="126"/>
        <v>0</v>
      </c>
      <c r="M196" s="1268">
        <f t="shared" si="127"/>
        <v>0</v>
      </c>
      <c r="N196" s="1269">
        <f t="shared" si="146"/>
        <v>0</v>
      </c>
      <c r="O196" s="836" t="str">
        <f>IFERROR(VLOOKUP(G196,Proveedores!B:D,3,0)," ")</f>
        <v xml:space="preserve"> </v>
      </c>
      <c r="P196" s="836"/>
      <c r="Q196" s="1127" t="e">
        <f t="shared" si="128"/>
        <v>#N/A</v>
      </c>
      <c r="R196" s="1127" t="b">
        <f t="shared" si="139"/>
        <v>0</v>
      </c>
      <c r="S196" s="1127" t="e">
        <f t="shared" si="129"/>
        <v>#N/A</v>
      </c>
      <c r="T196" s="1127" t="b">
        <f t="shared" si="140"/>
        <v>0</v>
      </c>
      <c r="U196" s="1127" t="e">
        <f t="shared" si="130"/>
        <v>#N/A</v>
      </c>
      <c r="V196" s="1127" t="e">
        <f t="shared" si="141"/>
        <v>#N/A</v>
      </c>
      <c r="W196" s="1127" t="e">
        <f>IF(F196="Offiho",J196,IF(_xlfn.XLOOKUP(F196,Proveedores!A$2:A$50,Proveedores!E$2:E$50,"")="Nacional",(J196/0.5)+(V196*H196),((J196/0.3/0.5)+(V196*H196))))</f>
        <v>#N/A</v>
      </c>
      <c r="X196" s="1127" t="e">
        <f t="shared" si="131"/>
        <v>#N/A</v>
      </c>
      <c r="Y196" s="1126" t="b">
        <f t="shared" si="132"/>
        <v>0</v>
      </c>
      <c r="Z196" s="43">
        <v>0</v>
      </c>
      <c r="AA196" s="1220" t="e">
        <f t="shared" si="142"/>
        <v>#N/A</v>
      </c>
      <c r="AB196" s="1220" t="e">
        <f t="shared" si="143"/>
        <v>#N/A</v>
      </c>
      <c r="AC196" s="1220" t="e">
        <f t="shared" si="133"/>
        <v>#N/A</v>
      </c>
      <c r="AD196" s="1126" t="e">
        <f t="shared" si="144"/>
        <v>#N/A</v>
      </c>
      <c r="AE196" s="1218" t="e">
        <f t="shared" si="134"/>
        <v>#N/A</v>
      </c>
      <c r="AF196" s="1221" t="e">
        <f t="shared" si="135"/>
        <v>#N/A</v>
      </c>
      <c r="AG196" s="1177" t="e">
        <f t="shared" si="136"/>
        <v>#N/A</v>
      </c>
      <c r="AH196" s="1222" t="e">
        <f t="shared" si="145"/>
        <v>#N/A</v>
      </c>
    </row>
    <row r="197" spans="1:34" ht="16">
      <c r="A197" s="1217" t="b">
        <f t="shared" si="124"/>
        <v>1</v>
      </c>
      <c r="B197" s="1218" t="b">
        <f t="shared" si="137"/>
        <v>1</v>
      </c>
      <c r="C197" s="1219" t="str">
        <f t="shared" si="138"/>
        <v>Dólares</v>
      </c>
      <c r="D197" s="44"/>
      <c r="E197" s="836"/>
      <c r="F197" s="50"/>
      <c r="G197" s="50" t="str">
        <f t="shared" si="125"/>
        <v xml:space="preserve"> </v>
      </c>
      <c r="H197" s="45">
        <v>0</v>
      </c>
      <c r="I197" s="49" t="str">
        <f>IFERROR(VLOOKUP(G197,Proveedores!B:C,2,0)," ")</f>
        <v xml:space="preserve"> </v>
      </c>
      <c r="J197" s="838">
        <v>0</v>
      </c>
      <c r="K197" s="1124"/>
      <c r="L197" s="1267">
        <f t="shared" si="126"/>
        <v>0</v>
      </c>
      <c r="M197" s="1268">
        <f t="shared" si="127"/>
        <v>0</v>
      </c>
      <c r="N197" s="1269">
        <f t="shared" si="146"/>
        <v>0</v>
      </c>
      <c r="O197" s="836" t="str">
        <f>IFERROR(VLOOKUP(G197,Proveedores!B:D,3,0)," ")</f>
        <v xml:space="preserve"> </v>
      </c>
      <c r="P197" s="836"/>
      <c r="Q197" s="1127" t="e">
        <f t="shared" si="128"/>
        <v>#N/A</v>
      </c>
      <c r="R197" s="1127" t="b">
        <f t="shared" si="139"/>
        <v>0</v>
      </c>
      <c r="S197" s="1127" t="e">
        <f t="shared" si="129"/>
        <v>#N/A</v>
      </c>
      <c r="T197" s="1127" t="b">
        <f t="shared" si="140"/>
        <v>0</v>
      </c>
      <c r="U197" s="1127" t="e">
        <f t="shared" si="130"/>
        <v>#N/A</v>
      </c>
      <c r="V197" s="1127" t="e">
        <f t="shared" si="141"/>
        <v>#N/A</v>
      </c>
      <c r="W197" s="1127" t="e">
        <f>IF(F197="Offiho",J197,IF(_xlfn.XLOOKUP(F197,Proveedores!A$2:A$50,Proveedores!E$2:E$50,"")="Nacional",(J197/0.5)+(V197*H197),((J197/0.3/0.5)+(V197*H197))))</f>
        <v>#N/A</v>
      </c>
      <c r="X197" s="1127" t="e">
        <f t="shared" si="131"/>
        <v>#N/A</v>
      </c>
      <c r="Y197" s="1126" t="b">
        <f t="shared" si="132"/>
        <v>0</v>
      </c>
      <c r="Z197" s="43">
        <v>0</v>
      </c>
      <c r="AA197" s="1220" t="e">
        <f t="shared" si="142"/>
        <v>#N/A</v>
      </c>
      <c r="AB197" s="1220" t="e">
        <f t="shared" si="143"/>
        <v>#N/A</v>
      </c>
      <c r="AC197" s="1220" t="e">
        <f t="shared" si="133"/>
        <v>#N/A</v>
      </c>
      <c r="AD197" s="1126" t="e">
        <f t="shared" si="144"/>
        <v>#N/A</v>
      </c>
      <c r="AE197" s="1218" t="e">
        <f t="shared" si="134"/>
        <v>#N/A</v>
      </c>
      <c r="AF197" s="1221" t="e">
        <f t="shared" si="135"/>
        <v>#N/A</v>
      </c>
      <c r="AG197" s="1177" t="e">
        <f t="shared" si="136"/>
        <v>#N/A</v>
      </c>
      <c r="AH197" s="1222" t="e">
        <f t="shared" si="145"/>
        <v>#N/A</v>
      </c>
    </row>
    <row r="198" spans="1:34" ht="16">
      <c r="A198" s="1217" t="b">
        <f t="shared" si="124"/>
        <v>1</v>
      </c>
      <c r="B198" s="1218" t="b">
        <f t="shared" si="137"/>
        <v>1</v>
      </c>
      <c r="C198" s="1219" t="str">
        <f t="shared" si="138"/>
        <v>Dólares</v>
      </c>
      <c r="D198" s="44"/>
      <c r="E198" s="836"/>
      <c r="F198" s="50"/>
      <c r="G198" s="50" t="str">
        <f t="shared" si="125"/>
        <v xml:space="preserve"> </v>
      </c>
      <c r="H198" s="45">
        <v>0</v>
      </c>
      <c r="I198" s="49" t="str">
        <f>IFERROR(VLOOKUP(G198,Proveedores!B:C,2,0)," ")</f>
        <v xml:space="preserve"> </v>
      </c>
      <c r="J198" s="838">
        <v>0</v>
      </c>
      <c r="K198" s="1124"/>
      <c r="L198" s="1267">
        <f t="shared" si="126"/>
        <v>0</v>
      </c>
      <c r="M198" s="1268">
        <f t="shared" si="127"/>
        <v>0</v>
      </c>
      <c r="N198" s="1269">
        <f t="shared" si="146"/>
        <v>0</v>
      </c>
      <c r="O198" s="836" t="str">
        <f>IFERROR(VLOOKUP(G198,Proveedores!B:D,3,0)," ")</f>
        <v xml:space="preserve"> </v>
      </c>
      <c r="P198" s="836"/>
      <c r="Q198" s="1127" t="e">
        <f t="shared" si="128"/>
        <v>#N/A</v>
      </c>
      <c r="R198" s="1127" t="b">
        <f t="shared" si="139"/>
        <v>0</v>
      </c>
      <c r="S198" s="1127" t="e">
        <f t="shared" si="129"/>
        <v>#N/A</v>
      </c>
      <c r="T198" s="1127" t="b">
        <f t="shared" si="140"/>
        <v>0</v>
      </c>
      <c r="U198" s="1127" t="e">
        <f t="shared" si="130"/>
        <v>#N/A</v>
      </c>
      <c r="V198" s="1127" t="e">
        <f t="shared" si="141"/>
        <v>#N/A</v>
      </c>
      <c r="W198" s="1127" t="e">
        <f>IF(F198="Offiho",J198,IF(_xlfn.XLOOKUP(F198,Proveedores!A$2:A$50,Proveedores!E$2:E$50,"")="Nacional",(J198/0.5)+(V198*H198),((J198/0.3/0.5)+(V198*H198))))</f>
        <v>#N/A</v>
      </c>
      <c r="X198" s="1127" t="e">
        <f t="shared" si="131"/>
        <v>#N/A</v>
      </c>
      <c r="Y198" s="1126" t="b">
        <f t="shared" si="132"/>
        <v>0</v>
      </c>
      <c r="Z198" s="43">
        <v>0</v>
      </c>
      <c r="AA198" s="1220" t="e">
        <f t="shared" si="142"/>
        <v>#N/A</v>
      </c>
      <c r="AB198" s="1220" t="e">
        <f t="shared" si="143"/>
        <v>#N/A</v>
      </c>
      <c r="AC198" s="1220" t="e">
        <f t="shared" si="133"/>
        <v>#N/A</v>
      </c>
      <c r="AD198" s="1126" t="e">
        <f t="shared" si="144"/>
        <v>#N/A</v>
      </c>
      <c r="AE198" s="1218" t="e">
        <f t="shared" si="134"/>
        <v>#N/A</v>
      </c>
      <c r="AF198" s="1221" t="e">
        <f t="shared" si="135"/>
        <v>#N/A</v>
      </c>
      <c r="AG198" s="1177" t="e">
        <f t="shared" si="136"/>
        <v>#N/A</v>
      </c>
      <c r="AH198" s="1222" t="e">
        <f t="shared" si="145"/>
        <v>#N/A</v>
      </c>
    </row>
    <row r="199" spans="1:34" ht="16">
      <c r="A199" s="1217" t="b">
        <f t="shared" si="124"/>
        <v>1</v>
      </c>
      <c r="B199" s="1218" t="b">
        <f t="shared" si="137"/>
        <v>1</v>
      </c>
      <c r="C199" s="1219" t="str">
        <f t="shared" si="138"/>
        <v>Dólares</v>
      </c>
      <c r="D199" s="46"/>
      <c r="E199" s="836"/>
      <c r="F199" s="50"/>
      <c r="G199" s="50" t="str">
        <f t="shared" si="125"/>
        <v xml:space="preserve"> </v>
      </c>
      <c r="H199" s="45">
        <v>0</v>
      </c>
      <c r="I199" s="49" t="str">
        <f>IFERROR(VLOOKUP(G199,Proveedores!B:C,2,0)," ")</f>
        <v xml:space="preserve"> </v>
      </c>
      <c r="J199" s="838">
        <v>0</v>
      </c>
      <c r="K199" s="1124"/>
      <c r="L199" s="1267">
        <f t="shared" si="126"/>
        <v>0</v>
      </c>
      <c r="M199" s="1268">
        <f t="shared" si="127"/>
        <v>0</v>
      </c>
      <c r="N199" s="1269">
        <f t="shared" si="146"/>
        <v>0</v>
      </c>
      <c r="O199" s="836" t="str">
        <f>IFERROR(VLOOKUP(G199,Proveedores!B:D,3,0)," ")</f>
        <v xml:space="preserve"> </v>
      </c>
      <c r="P199" s="836"/>
      <c r="Q199" s="1127" t="e">
        <f t="shared" si="128"/>
        <v>#N/A</v>
      </c>
      <c r="R199" s="1127" t="b">
        <f t="shared" si="139"/>
        <v>0</v>
      </c>
      <c r="S199" s="1127" t="e">
        <f t="shared" si="129"/>
        <v>#N/A</v>
      </c>
      <c r="T199" s="1127" t="b">
        <f t="shared" si="140"/>
        <v>0</v>
      </c>
      <c r="U199" s="1127" t="e">
        <f t="shared" si="130"/>
        <v>#N/A</v>
      </c>
      <c r="V199" s="1127" t="e">
        <f t="shared" si="141"/>
        <v>#N/A</v>
      </c>
      <c r="W199" s="1127" t="e">
        <f>IF(F199="Offiho",J199,IF(_xlfn.XLOOKUP(F199,Proveedores!A$2:A$50,Proveedores!E$2:E$50,"")="Nacional",(J199/0.5)+(V199*H199),((J199/0.3/0.5)+(V199*H199))))</f>
        <v>#N/A</v>
      </c>
      <c r="X199" s="1127" t="e">
        <f t="shared" si="131"/>
        <v>#N/A</v>
      </c>
      <c r="Y199" s="1126" t="b">
        <f t="shared" si="132"/>
        <v>0</v>
      </c>
      <c r="Z199" s="43">
        <v>0</v>
      </c>
      <c r="AA199" s="1220" t="e">
        <f t="shared" si="142"/>
        <v>#N/A</v>
      </c>
      <c r="AB199" s="1220" t="e">
        <f t="shared" si="143"/>
        <v>#N/A</v>
      </c>
      <c r="AC199" s="1220" t="e">
        <f t="shared" si="133"/>
        <v>#N/A</v>
      </c>
      <c r="AD199" s="1126" t="e">
        <f t="shared" si="144"/>
        <v>#N/A</v>
      </c>
      <c r="AE199" s="1218" t="e">
        <f t="shared" si="134"/>
        <v>#N/A</v>
      </c>
      <c r="AF199" s="1221" t="e">
        <f t="shared" si="135"/>
        <v>#N/A</v>
      </c>
      <c r="AG199" s="1177" t="e">
        <f t="shared" si="136"/>
        <v>#N/A</v>
      </c>
      <c r="AH199" s="1222" t="e">
        <f t="shared" si="145"/>
        <v>#N/A</v>
      </c>
    </row>
    <row r="200" spans="1:34" ht="16">
      <c r="A200" s="1217" t="b">
        <f t="shared" si="124"/>
        <v>1</v>
      </c>
      <c r="B200" s="1218" t="b">
        <f t="shared" si="137"/>
        <v>1</v>
      </c>
      <c r="C200" s="1219" t="str">
        <f t="shared" si="138"/>
        <v>Dólares</v>
      </c>
      <c r="D200" s="46"/>
      <c r="E200" s="836"/>
      <c r="F200" s="50"/>
      <c r="G200" s="50" t="str">
        <f t="shared" si="125"/>
        <v xml:space="preserve"> </v>
      </c>
      <c r="H200" s="45">
        <v>0</v>
      </c>
      <c r="I200" s="49" t="str">
        <f>IFERROR(VLOOKUP(G200,Proveedores!B:C,2,0)," ")</f>
        <v xml:space="preserve"> </v>
      </c>
      <c r="J200" s="838">
        <v>0</v>
      </c>
      <c r="K200" s="1124"/>
      <c r="L200" s="1267">
        <f t="shared" si="126"/>
        <v>0</v>
      </c>
      <c r="M200" s="1268">
        <f t="shared" si="127"/>
        <v>0</v>
      </c>
      <c r="N200" s="1269">
        <f t="shared" si="146"/>
        <v>0</v>
      </c>
      <c r="O200" s="836" t="str">
        <f>IFERROR(VLOOKUP(G200,Proveedores!B:D,3,0)," ")</f>
        <v xml:space="preserve"> </v>
      </c>
      <c r="P200" s="836"/>
      <c r="Q200" s="1127" t="e">
        <f t="shared" si="128"/>
        <v>#N/A</v>
      </c>
      <c r="R200" s="1127" t="b">
        <f t="shared" si="139"/>
        <v>0</v>
      </c>
      <c r="S200" s="1127" t="e">
        <f t="shared" si="129"/>
        <v>#N/A</v>
      </c>
      <c r="T200" s="1127" t="b">
        <f t="shared" si="140"/>
        <v>0</v>
      </c>
      <c r="U200" s="1127" t="e">
        <f t="shared" si="130"/>
        <v>#N/A</v>
      </c>
      <c r="V200" s="1127" t="e">
        <f t="shared" si="141"/>
        <v>#N/A</v>
      </c>
      <c r="W200" s="1127" t="e">
        <f>IF(F200="Offiho",J200,IF(_xlfn.XLOOKUP(F200,Proveedores!A$2:A$50,Proveedores!E$2:E$50,"")="Nacional",(J200/0.5)+(V200*H200),((J200/0.3/0.5)+(V200*H200))))</f>
        <v>#N/A</v>
      </c>
      <c r="X200" s="1127" t="e">
        <f t="shared" si="131"/>
        <v>#N/A</v>
      </c>
      <c r="Y200" s="1126" t="b">
        <f t="shared" si="132"/>
        <v>0</v>
      </c>
      <c r="Z200" s="43">
        <v>0</v>
      </c>
      <c r="AA200" s="1220" t="e">
        <f t="shared" si="142"/>
        <v>#N/A</v>
      </c>
      <c r="AB200" s="1220" t="e">
        <f t="shared" si="143"/>
        <v>#N/A</v>
      </c>
      <c r="AC200" s="1220" t="e">
        <f t="shared" si="133"/>
        <v>#N/A</v>
      </c>
      <c r="AD200" s="1126" t="e">
        <f t="shared" si="144"/>
        <v>#N/A</v>
      </c>
      <c r="AE200" s="1218" t="e">
        <f t="shared" si="134"/>
        <v>#N/A</v>
      </c>
      <c r="AF200" s="1221" t="e">
        <f t="shared" si="135"/>
        <v>#N/A</v>
      </c>
      <c r="AG200" s="1177" t="e">
        <f t="shared" si="136"/>
        <v>#N/A</v>
      </c>
      <c r="AH200" s="1222" t="e">
        <f t="shared" si="145"/>
        <v>#N/A</v>
      </c>
    </row>
    <row r="201" spans="1:34" ht="16">
      <c r="A201" s="1217" t="b">
        <f t="shared" si="124"/>
        <v>1</v>
      </c>
      <c r="B201" s="1218" t="b">
        <f t="shared" si="137"/>
        <v>1</v>
      </c>
      <c r="C201" s="1219" t="str">
        <f t="shared" si="138"/>
        <v>Dólares</v>
      </c>
      <c r="D201" s="46"/>
      <c r="E201" s="836"/>
      <c r="F201" s="50"/>
      <c r="G201" s="50" t="str">
        <f t="shared" si="125"/>
        <v xml:space="preserve"> </v>
      </c>
      <c r="H201" s="45">
        <v>0</v>
      </c>
      <c r="I201" s="49" t="str">
        <f>IFERROR(VLOOKUP(G201,Proveedores!B:C,2,0)," ")</f>
        <v xml:space="preserve"> </v>
      </c>
      <c r="J201" s="838">
        <v>0</v>
      </c>
      <c r="K201" s="1124"/>
      <c r="L201" s="1267">
        <f t="shared" si="126"/>
        <v>0</v>
      </c>
      <c r="M201" s="1268">
        <f t="shared" si="127"/>
        <v>0</v>
      </c>
      <c r="N201" s="1269">
        <f t="shared" si="146"/>
        <v>0</v>
      </c>
      <c r="O201" s="836" t="str">
        <f>IFERROR(VLOOKUP(G201,Proveedores!B:D,3,0)," ")</f>
        <v xml:space="preserve"> </v>
      </c>
      <c r="P201" s="836"/>
      <c r="Q201" s="1127" t="e">
        <f t="shared" si="128"/>
        <v>#N/A</v>
      </c>
      <c r="R201" s="1127" t="b">
        <f t="shared" si="139"/>
        <v>0</v>
      </c>
      <c r="S201" s="1127" t="e">
        <f t="shared" si="129"/>
        <v>#N/A</v>
      </c>
      <c r="T201" s="1127" t="b">
        <f t="shared" si="140"/>
        <v>0</v>
      </c>
      <c r="U201" s="1127" t="e">
        <f t="shared" si="130"/>
        <v>#N/A</v>
      </c>
      <c r="V201" s="1127" t="e">
        <f t="shared" si="141"/>
        <v>#N/A</v>
      </c>
      <c r="W201" s="1127" t="e">
        <f>IF(F201="Offiho",J201,IF(_xlfn.XLOOKUP(F201,Proveedores!A$2:A$50,Proveedores!E$2:E$50,"")="Nacional",(J201/0.5)+(V201*H201),((J201/0.3/0.5)+(V201*H201))))</f>
        <v>#N/A</v>
      </c>
      <c r="X201" s="1127" t="e">
        <f t="shared" si="131"/>
        <v>#N/A</v>
      </c>
      <c r="Y201" s="1126" t="b">
        <f t="shared" si="132"/>
        <v>0</v>
      </c>
      <c r="Z201" s="43">
        <v>0</v>
      </c>
      <c r="AA201" s="1220" t="e">
        <f t="shared" si="142"/>
        <v>#N/A</v>
      </c>
      <c r="AB201" s="1220" t="e">
        <f t="shared" si="143"/>
        <v>#N/A</v>
      </c>
      <c r="AC201" s="1220" t="e">
        <f t="shared" si="133"/>
        <v>#N/A</v>
      </c>
      <c r="AD201" s="1126" t="e">
        <f t="shared" si="144"/>
        <v>#N/A</v>
      </c>
      <c r="AE201" s="1218" t="e">
        <f t="shared" si="134"/>
        <v>#N/A</v>
      </c>
      <c r="AF201" s="1221" t="e">
        <f t="shared" si="135"/>
        <v>#N/A</v>
      </c>
      <c r="AG201" s="1177" t="e">
        <f t="shared" si="136"/>
        <v>#N/A</v>
      </c>
      <c r="AH201" s="1222" t="e">
        <f t="shared" si="145"/>
        <v>#N/A</v>
      </c>
    </row>
    <row r="202" spans="1:34" ht="16">
      <c r="A202" s="1217" t="b">
        <f t="shared" si="124"/>
        <v>1</v>
      </c>
      <c r="B202" s="1218" t="b">
        <f t="shared" si="137"/>
        <v>1</v>
      </c>
      <c r="C202" s="1219" t="str">
        <f t="shared" si="138"/>
        <v>Dólares</v>
      </c>
      <c r="D202" s="46"/>
      <c r="E202" s="836"/>
      <c r="F202" s="50"/>
      <c r="G202" s="50" t="str">
        <f t="shared" si="125"/>
        <v xml:space="preserve"> </v>
      </c>
      <c r="H202" s="45">
        <v>0</v>
      </c>
      <c r="I202" s="49" t="str">
        <f>IFERROR(VLOOKUP(G202,Proveedores!B:C,2,0)," ")</f>
        <v xml:space="preserve"> </v>
      </c>
      <c r="J202" s="838">
        <v>0</v>
      </c>
      <c r="K202" s="1124"/>
      <c r="L202" s="1267">
        <f t="shared" si="126"/>
        <v>0</v>
      </c>
      <c r="M202" s="1268">
        <f t="shared" si="127"/>
        <v>0</v>
      </c>
      <c r="N202" s="1269">
        <f t="shared" si="146"/>
        <v>0</v>
      </c>
      <c r="O202" s="836" t="str">
        <f>IFERROR(VLOOKUP(G202,Proveedores!B:D,3,0)," ")</f>
        <v xml:space="preserve"> </v>
      </c>
      <c r="P202" s="836"/>
      <c r="Q202" s="1127" t="e">
        <f t="shared" si="128"/>
        <v>#N/A</v>
      </c>
      <c r="R202" s="1127" t="b">
        <f t="shared" si="139"/>
        <v>0</v>
      </c>
      <c r="S202" s="1127" t="e">
        <f t="shared" si="129"/>
        <v>#N/A</v>
      </c>
      <c r="T202" s="1127" t="b">
        <f t="shared" si="140"/>
        <v>0</v>
      </c>
      <c r="U202" s="1127" t="e">
        <f t="shared" si="130"/>
        <v>#N/A</v>
      </c>
      <c r="V202" s="1127" t="e">
        <f t="shared" si="141"/>
        <v>#N/A</v>
      </c>
      <c r="W202" s="1127" t="e">
        <f>IF(F202="Offiho",J202,IF(_xlfn.XLOOKUP(F202,Proveedores!A$2:A$50,Proveedores!E$2:E$50,"")="Nacional",(J202/0.5)+(V202*H202),((J202/0.3/0.5)+(V202*H202))))</f>
        <v>#N/A</v>
      </c>
      <c r="X202" s="1127" t="e">
        <f t="shared" si="131"/>
        <v>#N/A</v>
      </c>
      <c r="Y202" s="1126" t="b">
        <f t="shared" si="132"/>
        <v>0</v>
      </c>
      <c r="Z202" s="43">
        <v>0</v>
      </c>
      <c r="AA202" s="1220" t="e">
        <f t="shared" si="142"/>
        <v>#N/A</v>
      </c>
      <c r="AB202" s="1220" t="e">
        <f t="shared" si="143"/>
        <v>#N/A</v>
      </c>
      <c r="AC202" s="1220" t="e">
        <f t="shared" si="133"/>
        <v>#N/A</v>
      </c>
      <c r="AD202" s="1126" t="e">
        <f t="shared" si="144"/>
        <v>#N/A</v>
      </c>
      <c r="AE202" s="1218" t="e">
        <f t="shared" si="134"/>
        <v>#N/A</v>
      </c>
      <c r="AF202" s="1221" t="e">
        <f t="shared" si="135"/>
        <v>#N/A</v>
      </c>
      <c r="AG202" s="1177" t="e">
        <f t="shared" si="136"/>
        <v>#N/A</v>
      </c>
      <c r="AH202" s="1222" t="e">
        <f t="shared" si="145"/>
        <v>#N/A</v>
      </c>
    </row>
    <row r="203" spans="1:34" ht="16">
      <c r="A203" s="1217" t="b">
        <f t="shared" si="124"/>
        <v>1</v>
      </c>
      <c r="B203" s="1218" t="b">
        <f t="shared" si="137"/>
        <v>1</v>
      </c>
      <c r="C203" s="1219" t="str">
        <f t="shared" si="138"/>
        <v>Dólares</v>
      </c>
      <c r="D203" s="46"/>
      <c r="E203" s="836"/>
      <c r="F203" s="50"/>
      <c r="G203" s="50" t="str">
        <f t="shared" si="125"/>
        <v xml:space="preserve"> </v>
      </c>
      <c r="H203" s="45">
        <v>0</v>
      </c>
      <c r="I203" s="49" t="str">
        <f>IFERROR(VLOOKUP(G203,Proveedores!B:C,2,0)," ")</f>
        <v xml:space="preserve"> </v>
      </c>
      <c r="J203" s="838">
        <v>0</v>
      </c>
      <c r="K203" s="1124"/>
      <c r="L203" s="1267">
        <f t="shared" si="126"/>
        <v>0</v>
      </c>
      <c r="M203" s="1268">
        <f t="shared" si="127"/>
        <v>0</v>
      </c>
      <c r="N203" s="1269">
        <f t="shared" si="146"/>
        <v>0</v>
      </c>
      <c r="O203" s="836" t="str">
        <f>IFERROR(VLOOKUP(G203,Proveedores!B:D,3,0)," ")</f>
        <v xml:space="preserve"> </v>
      </c>
      <c r="P203" s="836"/>
      <c r="Q203" s="1127" t="e">
        <f t="shared" si="128"/>
        <v>#N/A</v>
      </c>
      <c r="R203" s="1127" t="b">
        <f t="shared" si="139"/>
        <v>0</v>
      </c>
      <c r="S203" s="1127" t="e">
        <f t="shared" si="129"/>
        <v>#N/A</v>
      </c>
      <c r="T203" s="1127" t="b">
        <f t="shared" si="140"/>
        <v>0</v>
      </c>
      <c r="U203" s="1127" t="e">
        <f t="shared" si="130"/>
        <v>#N/A</v>
      </c>
      <c r="V203" s="1127" t="e">
        <f t="shared" si="141"/>
        <v>#N/A</v>
      </c>
      <c r="W203" s="1127" t="e">
        <f>IF(F203="Offiho",J203,IF(_xlfn.XLOOKUP(F203,Proveedores!A$2:A$50,Proveedores!E$2:E$50,"")="Nacional",(J203/0.5)+(V203*H203),((J203/0.3/0.5)+(V203*H203))))</f>
        <v>#N/A</v>
      </c>
      <c r="X203" s="1127" t="e">
        <f t="shared" si="131"/>
        <v>#N/A</v>
      </c>
      <c r="Y203" s="1126" t="b">
        <f t="shared" si="132"/>
        <v>0</v>
      </c>
      <c r="Z203" s="43">
        <v>0</v>
      </c>
      <c r="AA203" s="1220" t="e">
        <f t="shared" si="142"/>
        <v>#N/A</v>
      </c>
      <c r="AB203" s="1220" t="e">
        <f t="shared" si="143"/>
        <v>#N/A</v>
      </c>
      <c r="AC203" s="1220" t="e">
        <f t="shared" si="133"/>
        <v>#N/A</v>
      </c>
      <c r="AD203" s="1126" t="e">
        <f t="shared" si="144"/>
        <v>#N/A</v>
      </c>
      <c r="AE203" s="1218" t="e">
        <f t="shared" si="134"/>
        <v>#N/A</v>
      </c>
      <c r="AF203" s="1221" t="e">
        <f t="shared" si="135"/>
        <v>#N/A</v>
      </c>
      <c r="AG203" s="1177" t="e">
        <f t="shared" si="136"/>
        <v>#N/A</v>
      </c>
      <c r="AH203" s="1222" t="e">
        <f t="shared" si="145"/>
        <v>#N/A</v>
      </c>
    </row>
    <row r="204" spans="1:34" ht="16">
      <c r="A204" s="1217" t="b">
        <f t="shared" si="124"/>
        <v>1</v>
      </c>
      <c r="B204" s="1218" t="b">
        <f t="shared" si="137"/>
        <v>1</v>
      </c>
      <c r="C204" s="1219" t="str">
        <f t="shared" si="138"/>
        <v>Dólares</v>
      </c>
      <c r="D204" s="46"/>
      <c r="E204" s="836"/>
      <c r="F204" s="50"/>
      <c r="G204" s="50" t="str">
        <f t="shared" si="125"/>
        <v xml:space="preserve"> </v>
      </c>
      <c r="H204" s="45">
        <v>0</v>
      </c>
      <c r="I204" s="49" t="str">
        <f>IFERROR(VLOOKUP(G204,Proveedores!B:C,2,0)," ")</f>
        <v xml:space="preserve"> </v>
      </c>
      <c r="J204" s="838">
        <v>0</v>
      </c>
      <c r="K204" s="1124"/>
      <c r="L204" s="1267">
        <f t="shared" si="126"/>
        <v>0</v>
      </c>
      <c r="M204" s="1268">
        <f t="shared" si="127"/>
        <v>0</v>
      </c>
      <c r="N204" s="1269">
        <f t="shared" si="146"/>
        <v>0</v>
      </c>
      <c r="O204" s="836" t="str">
        <f>IFERROR(VLOOKUP(G204,Proveedores!B:D,3,0)," ")</f>
        <v xml:space="preserve"> </v>
      </c>
      <c r="P204" s="836"/>
      <c r="Q204" s="1127" t="e">
        <f t="shared" si="128"/>
        <v>#N/A</v>
      </c>
      <c r="R204" s="1127" t="b">
        <f t="shared" si="139"/>
        <v>0</v>
      </c>
      <c r="S204" s="1127" t="e">
        <f t="shared" si="129"/>
        <v>#N/A</v>
      </c>
      <c r="T204" s="1127" t="b">
        <f t="shared" si="140"/>
        <v>0</v>
      </c>
      <c r="U204" s="1127" t="e">
        <f t="shared" si="130"/>
        <v>#N/A</v>
      </c>
      <c r="V204" s="1127" t="e">
        <f t="shared" si="141"/>
        <v>#N/A</v>
      </c>
      <c r="W204" s="1127" t="e">
        <f>IF(F204="Offiho",J204,IF(_xlfn.XLOOKUP(F204,Proveedores!A$2:A$50,Proveedores!E$2:E$50,"")="Nacional",(J204/0.5)+(V204*H204),((J204/0.3/0.5)+(V204*H204))))</f>
        <v>#N/A</v>
      </c>
      <c r="X204" s="1127" t="e">
        <f t="shared" si="131"/>
        <v>#N/A</v>
      </c>
      <c r="Y204" s="1126" t="b">
        <f t="shared" si="132"/>
        <v>0</v>
      </c>
      <c r="Z204" s="43">
        <v>0</v>
      </c>
      <c r="AA204" s="1220" t="e">
        <f t="shared" si="142"/>
        <v>#N/A</v>
      </c>
      <c r="AB204" s="1220" t="e">
        <f t="shared" si="143"/>
        <v>#N/A</v>
      </c>
      <c r="AC204" s="1220" t="e">
        <f t="shared" si="133"/>
        <v>#N/A</v>
      </c>
      <c r="AD204" s="1126" t="e">
        <f t="shared" si="144"/>
        <v>#N/A</v>
      </c>
      <c r="AE204" s="1218" t="e">
        <f t="shared" si="134"/>
        <v>#N/A</v>
      </c>
      <c r="AF204" s="1221" t="e">
        <f t="shared" si="135"/>
        <v>#N/A</v>
      </c>
      <c r="AG204" s="1177" t="e">
        <f t="shared" si="136"/>
        <v>#N/A</v>
      </c>
      <c r="AH204" s="1222" t="e">
        <f t="shared" si="145"/>
        <v>#N/A</v>
      </c>
    </row>
    <row r="205" spans="1:34" ht="16">
      <c r="A205" s="1217" t="b">
        <f t="shared" si="124"/>
        <v>1</v>
      </c>
      <c r="B205" s="1218" t="b">
        <f t="shared" si="137"/>
        <v>1</v>
      </c>
      <c r="C205" s="1219" t="str">
        <f t="shared" si="138"/>
        <v>Dólares</v>
      </c>
      <c r="D205" s="46"/>
      <c r="E205" s="836"/>
      <c r="F205" s="50"/>
      <c r="G205" s="50" t="str">
        <f t="shared" si="125"/>
        <v xml:space="preserve"> </v>
      </c>
      <c r="H205" s="45">
        <v>0</v>
      </c>
      <c r="I205" s="49" t="str">
        <f>IFERROR(VLOOKUP(G205,Proveedores!B:C,2,0)," ")</f>
        <v xml:space="preserve"> </v>
      </c>
      <c r="J205" s="838">
        <v>0</v>
      </c>
      <c r="K205" s="1124"/>
      <c r="L205" s="1267">
        <f t="shared" si="126"/>
        <v>0</v>
      </c>
      <c r="M205" s="1268">
        <f t="shared" si="127"/>
        <v>0</v>
      </c>
      <c r="N205" s="1269">
        <f t="shared" si="146"/>
        <v>0</v>
      </c>
      <c r="O205" s="836" t="str">
        <f>IFERROR(VLOOKUP(G205,Proveedores!B:D,3,0)," ")</f>
        <v xml:space="preserve"> </v>
      </c>
      <c r="P205" s="836"/>
      <c r="Q205" s="1127" t="e">
        <f t="shared" si="128"/>
        <v>#N/A</v>
      </c>
      <c r="R205" s="1127" t="b">
        <f t="shared" si="139"/>
        <v>0</v>
      </c>
      <c r="S205" s="1127" t="e">
        <f t="shared" si="129"/>
        <v>#N/A</v>
      </c>
      <c r="T205" s="1127" t="b">
        <f t="shared" si="140"/>
        <v>0</v>
      </c>
      <c r="U205" s="1127" t="e">
        <f t="shared" si="130"/>
        <v>#N/A</v>
      </c>
      <c r="V205" s="1127" t="e">
        <f t="shared" si="141"/>
        <v>#N/A</v>
      </c>
      <c r="W205" s="1127" t="e">
        <f>IF(F205="Offiho",J205,IF(_xlfn.XLOOKUP(F205,Proveedores!A$2:A$50,Proveedores!E$2:E$50,"")="Nacional",(J205/0.5)+(V205*H205),((J205/0.3/0.5)+(V205*H205))))</f>
        <v>#N/A</v>
      </c>
      <c r="X205" s="1127" t="e">
        <f t="shared" si="131"/>
        <v>#N/A</v>
      </c>
      <c r="Y205" s="1126" t="b">
        <f t="shared" si="132"/>
        <v>0</v>
      </c>
      <c r="Z205" s="43">
        <v>0</v>
      </c>
      <c r="AA205" s="1220" t="e">
        <f t="shared" si="142"/>
        <v>#N/A</v>
      </c>
      <c r="AB205" s="1220" t="e">
        <f t="shared" si="143"/>
        <v>#N/A</v>
      </c>
      <c r="AC205" s="1220" t="e">
        <f t="shared" si="133"/>
        <v>#N/A</v>
      </c>
      <c r="AD205" s="1126" t="e">
        <f t="shared" si="144"/>
        <v>#N/A</v>
      </c>
      <c r="AE205" s="1218" t="e">
        <f t="shared" si="134"/>
        <v>#N/A</v>
      </c>
      <c r="AF205" s="1221" t="e">
        <f t="shared" si="135"/>
        <v>#N/A</v>
      </c>
      <c r="AG205" s="1177" t="e">
        <f t="shared" si="136"/>
        <v>#N/A</v>
      </c>
      <c r="AH205" s="1222" t="e">
        <f t="shared" si="145"/>
        <v>#N/A</v>
      </c>
    </row>
    <row r="206" spans="1:34" ht="16">
      <c r="A206" s="1217" t="b">
        <f t="shared" si="124"/>
        <v>1</v>
      </c>
      <c r="B206" s="1218" t="b">
        <f t="shared" si="137"/>
        <v>1</v>
      </c>
      <c r="C206" s="1219" t="str">
        <f t="shared" si="138"/>
        <v>Dólares</v>
      </c>
      <c r="D206" s="47"/>
      <c r="E206" s="836"/>
      <c r="F206" s="50"/>
      <c r="G206" s="50" t="str">
        <f t="shared" si="125"/>
        <v xml:space="preserve"> </v>
      </c>
      <c r="H206" s="45">
        <v>0</v>
      </c>
      <c r="I206" s="49" t="str">
        <f>IFERROR(VLOOKUP(G206,Proveedores!B:C,2,0)," ")</f>
        <v xml:space="preserve"> </v>
      </c>
      <c r="J206" s="838">
        <v>0</v>
      </c>
      <c r="K206" s="1124"/>
      <c r="L206" s="1267">
        <f t="shared" si="126"/>
        <v>0</v>
      </c>
      <c r="M206" s="1268">
        <f t="shared" si="127"/>
        <v>0</v>
      </c>
      <c r="N206" s="1269">
        <f t="shared" si="146"/>
        <v>0</v>
      </c>
      <c r="O206" s="836" t="str">
        <f>IFERROR(VLOOKUP(G206,Proveedores!B:D,3,0)," ")</f>
        <v xml:space="preserve"> </v>
      </c>
      <c r="P206" s="836"/>
      <c r="Q206" s="1127" t="e">
        <f t="shared" si="128"/>
        <v>#N/A</v>
      </c>
      <c r="R206" s="1127" t="b">
        <f t="shared" si="139"/>
        <v>0</v>
      </c>
      <c r="S206" s="1127" t="e">
        <f t="shared" si="129"/>
        <v>#N/A</v>
      </c>
      <c r="T206" s="1127" t="b">
        <f t="shared" si="140"/>
        <v>0</v>
      </c>
      <c r="U206" s="1127" t="e">
        <f t="shared" si="130"/>
        <v>#N/A</v>
      </c>
      <c r="V206" s="1127" t="e">
        <f t="shared" si="141"/>
        <v>#N/A</v>
      </c>
      <c r="W206" s="1127" t="e">
        <f>IF(F206="Offiho",J206,IF(_xlfn.XLOOKUP(F206,Proveedores!A$2:A$50,Proveedores!E$2:E$50,"")="Nacional",(J206/0.5)+(V206*H206),((J206/0.3/0.5)+(V206*H206))))</f>
        <v>#N/A</v>
      </c>
      <c r="X206" s="1127" t="e">
        <f t="shared" si="131"/>
        <v>#N/A</v>
      </c>
      <c r="Y206" s="1126" t="b">
        <f t="shared" si="132"/>
        <v>0</v>
      </c>
      <c r="Z206" s="43">
        <v>0</v>
      </c>
      <c r="AA206" s="1220" t="e">
        <f t="shared" si="142"/>
        <v>#N/A</v>
      </c>
      <c r="AB206" s="1220" t="e">
        <f t="shared" si="143"/>
        <v>#N/A</v>
      </c>
      <c r="AC206" s="1220" t="e">
        <f t="shared" si="133"/>
        <v>#N/A</v>
      </c>
      <c r="AD206" s="1126" t="e">
        <f t="shared" si="144"/>
        <v>#N/A</v>
      </c>
      <c r="AE206" s="1218" t="e">
        <f t="shared" si="134"/>
        <v>#N/A</v>
      </c>
      <c r="AF206" s="1221" t="e">
        <f t="shared" si="135"/>
        <v>#N/A</v>
      </c>
      <c r="AG206" s="1177" t="e">
        <f t="shared" si="136"/>
        <v>#N/A</v>
      </c>
      <c r="AH206" s="1222" t="e">
        <f t="shared" si="145"/>
        <v>#N/A</v>
      </c>
    </row>
    <row r="207" spans="1:34" ht="16">
      <c r="A207" s="1217" t="b">
        <f t="shared" si="124"/>
        <v>1</v>
      </c>
      <c r="B207" s="1218" t="b">
        <f t="shared" si="137"/>
        <v>1</v>
      </c>
      <c r="C207" s="1219" t="str">
        <f t="shared" si="138"/>
        <v>Dólares</v>
      </c>
      <c r="D207" s="48"/>
      <c r="E207" s="836"/>
      <c r="F207" s="50"/>
      <c r="G207" s="50" t="str">
        <f t="shared" si="125"/>
        <v xml:space="preserve"> </v>
      </c>
      <c r="H207" s="45">
        <v>0</v>
      </c>
      <c r="I207" s="49" t="str">
        <f>IFERROR(VLOOKUP(G207,Proveedores!B:C,2,0)," ")</f>
        <v xml:space="preserve"> </v>
      </c>
      <c r="J207" s="838">
        <v>0</v>
      </c>
      <c r="K207" s="1124"/>
      <c r="L207" s="1267">
        <f t="shared" si="126"/>
        <v>0</v>
      </c>
      <c r="M207" s="1268">
        <f t="shared" si="127"/>
        <v>0</v>
      </c>
      <c r="N207" s="1269">
        <f t="shared" si="146"/>
        <v>0</v>
      </c>
      <c r="O207" s="836" t="str">
        <f>IFERROR(VLOOKUP(G207,Proveedores!B:D,3,0)," ")</f>
        <v xml:space="preserve"> </v>
      </c>
      <c r="P207" s="836"/>
      <c r="Q207" s="1127" t="e">
        <f t="shared" si="128"/>
        <v>#N/A</v>
      </c>
      <c r="R207" s="1127" t="b">
        <f t="shared" si="139"/>
        <v>0</v>
      </c>
      <c r="S207" s="1127" t="e">
        <f t="shared" si="129"/>
        <v>#N/A</v>
      </c>
      <c r="T207" s="1127" t="b">
        <f t="shared" si="140"/>
        <v>0</v>
      </c>
      <c r="U207" s="1127" t="e">
        <f t="shared" si="130"/>
        <v>#N/A</v>
      </c>
      <c r="V207" s="1127" t="e">
        <f t="shared" si="141"/>
        <v>#N/A</v>
      </c>
      <c r="W207" s="1127" t="e">
        <f>IF(F207="Offiho",J207,IF(_xlfn.XLOOKUP(F207,Proveedores!A$2:A$50,Proveedores!E$2:E$50,"")="Nacional",(J207/0.5)+(V207*H207),((J207/0.3/0.5)+(V207*H207))))</f>
        <v>#N/A</v>
      </c>
      <c r="X207" s="1127" t="e">
        <f t="shared" si="131"/>
        <v>#N/A</v>
      </c>
      <c r="Y207" s="1126" t="b">
        <f t="shared" si="132"/>
        <v>0</v>
      </c>
      <c r="Z207" s="43">
        <v>0</v>
      </c>
      <c r="AA207" s="1220" t="e">
        <f t="shared" si="142"/>
        <v>#N/A</v>
      </c>
      <c r="AB207" s="1220" t="e">
        <f t="shared" si="143"/>
        <v>#N/A</v>
      </c>
      <c r="AC207" s="1220" t="e">
        <f t="shared" si="133"/>
        <v>#N/A</v>
      </c>
      <c r="AD207" s="1126" t="e">
        <f t="shared" si="144"/>
        <v>#N/A</v>
      </c>
      <c r="AE207" s="1218" t="e">
        <f t="shared" si="134"/>
        <v>#N/A</v>
      </c>
      <c r="AF207" s="1221" t="e">
        <f t="shared" si="135"/>
        <v>#N/A</v>
      </c>
      <c r="AG207" s="1177" t="e">
        <f t="shared" si="136"/>
        <v>#N/A</v>
      </c>
      <c r="AH207" s="1222" t="e">
        <f t="shared" si="145"/>
        <v>#N/A</v>
      </c>
    </row>
    <row r="208" spans="1:34" ht="16">
      <c r="A208" s="1217" t="b">
        <f t="shared" si="124"/>
        <v>1</v>
      </c>
      <c r="B208" s="1218" t="b">
        <f t="shared" si="137"/>
        <v>1</v>
      </c>
      <c r="C208" s="1219" t="str">
        <f t="shared" si="138"/>
        <v>Dólares</v>
      </c>
      <c r="D208" s="48"/>
      <c r="E208" s="836"/>
      <c r="F208" s="50"/>
      <c r="G208" s="50" t="str">
        <f t="shared" si="125"/>
        <v xml:space="preserve"> </v>
      </c>
      <c r="H208" s="45">
        <v>0</v>
      </c>
      <c r="I208" s="49" t="str">
        <f>IFERROR(VLOOKUP(G208,Proveedores!B:C,2,0)," ")</f>
        <v xml:space="preserve"> </v>
      </c>
      <c r="J208" s="838">
        <v>0</v>
      </c>
      <c r="K208" s="1124"/>
      <c r="L208" s="1267">
        <f t="shared" si="126"/>
        <v>0</v>
      </c>
      <c r="M208" s="1268">
        <f t="shared" si="127"/>
        <v>0</v>
      </c>
      <c r="N208" s="1269">
        <f t="shared" si="146"/>
        <v>0</v>
      </c>
      <c r="O208" s="836" t="str">
        <f>IFERROR(VLOOKUP(G208,Proveedores!B:D,3,0)," ")</f>
        <v xml:space="preserve"> </v>
      </c>
      <c r="P208" s="836"/>
      <c r="Q208" s="1127" t="e">
        <f t="shared" si="128"/>
        <v>#N/A</v>
      </c>
      <c r="R208" s="1127" t="b">
        <f t="shared" si="139"/>
        <v>0</v>
      </c>
      <c r="S208" s="1127" t="e">
        <f t="shared" si="129"/>
        <v>#N/A</v>
      </c>
      <c r="T208" s="1127" t="b">
        <f t="shared" si="140"/>
        <v>0</v>
      </c>
      <c r="U208" s="1127" t="e">
        <f t="shared" si="130"/>
        <v>#N/A</v>
      </c>
      <c r="V208" s="1127" t="e">
        <f t="shared" si="141"/>
        <v>#N/A</v>
      </c>
      <c r="W208" s="1127" t="e">
        <f>IF(F208="Offiho",J208,IF(_xlfn.XLOOKUP(F208,Proveedores!A$2:A$50,Proveedores!E$2:E$50,"")="Nacional",(J208/0.5)+(V208*H208),((J208/0.3/0.5)+(V208*H208))))</f>
        <v>#N/A</v>
      </c>
      <c r="X208" s="1127" t="e">
        <f t="shared" si="131"/>
        <v>#N/A</v>
      </c>
      <c r="Y208" s="1126" t="b">
        <f t="shared" si="132"/>
        <v>0</v>
      </c>
      <c r="Z208" s="43">
        <v>0</v>
      </c>
      <c r="AA208" s="1220" t="e">
        <f t="shared" si="142"/>
        <v>#N/A</v>
      </c>
      <c r="AB208" s="1220" t="e">
        <f t="shared" si="143"/>
        <v>#N/A</v>
      </c>
      <c r="AC208" s="1220" t="e">
        <f t="shared" si="133"/>
        <v>#N/A</v>
      </c>
      <c r="AD208" s="1126" t="e">
        <f t="shared" si="144"/>
        <v>#N/A</v>
      </c>
      <c r="AE208" s="1218" t="e">
        <f t="shared" si="134"/>
        <v>#N/A</v>
      </c>
      <c r="AF208" s="1221" t="e">
        <f t="shared" si="135"/>
        <v>#N/A</v>
      </c>
      <c r="AG208" s="1177" t="e">
        <f t="shared" si="136"/>
        <v>#N/A</v>
      </c>
      <c r="AH208" s="1222" t="e">
        <f t="shared" si="145"/>
        <v>#N/A</v>
      </c>
    </row>
    <row r="209" spans="1:34" ht="16">
      <c r="A209" s="1217" t="b">
        <f t="shared" si="124"/>
        <v>1</v>
      </c>
      <c r="B209" s="1218" t="b">
        <f t="shared" si="137"/>
        <v>1</v>
      </c>
      <c r="C209" s="1219" t="str">
        <f t="shared" si="138"/>
        <v>Dólares</v>
      </c>
      <c r="D209" s="48"/>
      <c r="E209" s="836"/>
      <c r="F209" s="50"/>
      <c r="G209" s="50" t="str">
        <f t="shared" si="125"/>
        <v xml:space="preserve"> </v>
      </c>
      <c r="H209" s="45">
        <v>0</v>
      </c>
      <c r="I209" s="49" t="str">
        <f>IFERROR(VLOOKUP(G209,Proveedores!B:C,2,0)," ")</f>
        <v xml:space="preserve"> </v>
      </c>
      <c r="J209" s="838">
        <v>0</v>
      </c>
      <c r="K209" s="1124"/>
      <c r="L209" s="1267">
        <f t="shared" si="126"/>
        <v>0</v>
      </c>
      <c r="M209" s="1268">
        <f t="shared" si="127"/>
        <v>0</v>
      </c>
      <c r="N209" s="1269">
        <f t="shared" si="146"/>
        <v>0</v>
      </c>
      <c r="O209" s="836" t="str">
        <f>IFERROR(VLOOKUP(G209,Proveedores!B:D,3,0)," ")</f>
        <v xml:space="preserve"> </v>
      </c>
      <c r="P209" s="836"/>
      <c r="Q209" s="1127" t="e">
        <f t="shared" si="128"/>
        <v>#N/A</v>
      </c>
      <c r="R209" s="1127" t="b">
        <f t="shared" si="139"/>
        <v>0</v>
      </c>
      <c r="S209" s="1127" t="e">
        <f t="shared" si="129"/>
        <v>#N/A</v>
      </c>
      <c r="T209" s="1127" t="b">
        <f t="shared" si="140"/>
        <v>0</v>
      </c>
      <c r="U209" s="1127" t="e">
        <f t="shared" si="130"/>
        <v>#N/A</v>
      </c>
      <c r="V209" s="1127" t="e">
        <f t="shared" si="141"/>
        <v>#N/A</v>
      </c>
      <c r="W209" s="1127" t="e">
        <f>IF(F209="Offiho",J209,IF(_xlfn.XLOOKUP(F209,Proveedores!A$2:A$50,Proveedores!E$2:E$50,"")="Nacional",(J209/0.5)+(V209*H209),((J209/0.3/0.5)+(V209*H209))))</f>
        <v>#N/A</v>
      </c>
      <c r="X209" s="1127" t="e">
        <f t="shared" si="131"/>
        <v>#N/A</v>
      </c>
      <c r="Y209" s="1126" t="b">
        <f t="shared" si="132"/>
        <v>0</v>
      </c>
      <c r="Z209" s="43">
        <v>0</v>
      </c>
      <c r="AA209" s="1220" t="e">
        <f t="shared" si="142"/>
        <v>#N/A</v>
      </c>
      <c r="AB209" s="1220" t="e">
        <f t="shared" si="143"/>
        <v>#N/A</v>
      </c>
      <c r="AC209" s="1220" t="e">
        <f t="shared" si="133"/>
        <v>#N/A</v>
      </c>
      <c r="AD209" s="1126" t="e">
        <f t="shared" si="144"/>
        <v>#N/A</v>
      </c>
      <c r="AE209" s="1218" t="e">
        <f t="shared" si="134"/>
        <v>#N/A</v>
      </c>
      <c r="AF209" s="1221" t="e">
        <f t="shared" si="135"/>
        <v>#N/A</v>
      </c>
      <c r="AG209" s="1177" t="e">
        <f t="shared" si="136"/>
        <v>#N/A</v>
      </c>
      <c r="AH209" s="1222" t="e">
        <f t="shared" si="145"/>
        <v>#N/A</v>
      </c>
    </row>
    <row r="210" spans="1:34" ht="16">
      <c r="A210" s="1217" t="b">
        <f t="shared" si="124"/>
        <v>1</v>
      </c>
      <c r="B210" s="1218" t="b">
        <f t="shared" si="137"/>
        <v>1</v>
      </c>
      <c r="C210" s="1219" t="str">
        <f t="shared" si="138"/>
        <v>Dólares</v>
      </c>
      <c r="D210" s="48"/>
      <c r="E210" s="836"/>
      <c r="F210" s="50"/>
      <c r="G210" s="50" t="str">
        <f t="shared" si="125"/>
        <v xml:space="preserve"> </v>
      </c>
      <c r="H210" s="45">
        <v>0</v>
      </c>
      <c r="I210" s="49" t="str">
        <f>IFERROR(VLOOKUP(G210,Proveedores!B:C,2,0)," ")</f>
        <v xml:space="preserve"> </v>
      </c>
      <c r="J210" s="838">
        <v>0</v>
      </c>
      <c r="K210" s="1124"/>
      <c r="L210" s="1267">
        <f t="shared" si="126"/>
        <v>0</v>
      </c>
      <c r="M210" s="1268">
        <f t="shared" si="127"/>
        <v>0</v>
      </c>
      <c r="N210" s="1269">
        <f t="shared" si="146"/>
        <v>0</v>
      </c>
      <c r="O210" s="836" t="str">
        <f>IFERROR(VLOOKUP(G210,Proveedores!B:D,3,0)," ")</f>
        <v xml:space="preserve"> </v>
      </c>
      <c r="P210" s="836"/>
      <c r="Q210" s="1127" t="e">
        <f t="shared" si="128"/>
        <v>#N/A</v>
      </c>
      <c r="R210" s="1127" t="b">
        <f t="shared" si="139"/>
        <v>0</v>
      </c>
      <c r="S210" s="1127" t="e">
        <f t="shared" si="129"/>
        <v>#N/A</v>
      </c>
      <c r="T210" s="1127" t="b">
        <f t="shared" si="140"/>
        <v>0</v>
      </c>
      <c r="U210" s="1127" t="e">
        <f t="shared" si="130"/>
        <v>#N/A</v>
      </c>
      <c r="V210" s="1127" t="e">
        <f t="shared" si="141"/>
        <v>#N/A</v>
      </c>
      <c r="W210" s="1127" t="e">
        <f>IF(F210="Offiho",J210,IF(_xlfn.XLOOKUP(F210,Proveedores!A$2:A$50,Proveedores!E$2:E$50,"")="Nacional",(J210/0.5)+(V210*H210),((J210/0.3/0.5)+(V210*H210))))</f>
        <v>#N/A</v>
      </c>
      <c r="X210" s="1127" t="e">
        <f t="shared" si="131"/>
        <v>#N/A</v>
      </c>
      <c r="Y210" s="1126" t="b">
        <f t="shared" si="132"/>
        <v>0</v>
      </c>
      <c r="Z210" s="43">
        <v>0</v>
      </c>
      <c r="AA210" s="1220" t="e">
        <f t="shared" si="142"/>
        <v>#N/A</v>
      </c>
      <c r="AB210" s="1220" t="e">
        <f t="shared" si="143"/>
        <v>#N/A</v>
      </c>
      <c r="AC210" s="1220" t="e">
        <f t="shared" si="133"/>
        <v>#N/A</v>
      </c>
      <c r="AD210" s="1126" t="e">
        <f t="shared" si="144"/>
        <v>#N/A</v>
      </c>
      <c r="AE210" s="1218" t="e">
        <f t="shared" si="134"/>
        <v>#N/A</v>
      </c>
      <c r="AF210" s="1221" t="e">
        <f t="shared" si="135"/>
        <v>#N/A</v>
      </c>
      <c r="AG210" s="1177" t="e">
        <f t="shared" si="136"/>
        <v>#N/A</v>
      </c>
      <c r="AH210" s="1222" t="e">
        <f t="shared" si="145"/>
        <v>#N/A</v>
      </c>
    </row>
    <row r="211" spans="1:34" ht="16">
      <c r="A211" s="1217" t="b">
        <f t="shared" si="124"/>
        <v>1</v>
      </c>
      <c r="B211" s="1218" t="b">
        <f t="shared" si="137"/>
        <v>1</v>
      </c>
      <c r="C211" s="1219" t="str">
        <f t="shared" si="138"/>
        <v>Dólares</v>
      </c>
      <c r="D211" s="47"/>
      <c r="E211" s="836"/>
      <c r="F211" s="50"/>
      <c r="G211" s="50" t="str">
        <f t="shared" si="125"/>
        <v xml:space="preserve"> </v>
      </c>
      <c r="H211" s="45">
        <v>0</v>
      </c>
      <c r="I211" s="49" t="str">
        <f>IFERROR(VLOOKUP(G211,Proveedores!B:C,2,0)," ")</f>
        <v xml:space="preserve"> </v>
      </c>
      <c r="J211" s="838">
        <v>0</v>
      </c>
      <c r="K211" s="1124"/>
      <c r="L211" s="1267">
        <f t="shared" si="126"/>
        <v>0</v>
      </c>
      <c r="M211" s="1268">
        <f t="shared" si="127"/>
        <v>0</v>
      </c>
      <c r="N211" s="1269">
        <f t="shared" si="146"/>
        <v>0</v>
      </c>
      <c r="O211" s="836" t="str">
        <f>IFERROR(VLOOKUP(G211,Proveedores!B:D,3,0)," ")</f>
        <v xml:space="preserve"> </v>
      </c>
      <c r="P211" s="836"/>
      <c r="Q211" s="1127" t="e">
        <f t="shared" si="128"/>
        <v>#N/A</v>
      </c>
      <c r="R211" s="1127" t="b">
        <f t="shared" si="139"/>
        <v>0</v>
      </c>
      <c r="S211" s="1127" t="e">
        <f t="shared" si="129"/>
        <v>#N/A</v>
      </c>
      <c r="T211" s="1127" t="b">
        <f t="shared" si="140"/>
        <v>0</v>
      </c>
      <c r="U211" s="1127" t="e">
        <f t="shared" si="130"/>
        <v>#N/A</v>
      </c>
      <c r="V211" s="1127" t="e">
        <f t="shared" si="141"/>
        <v>#N/A</v>
      </c>
      <c r="W211" s="1127" t="e">
        <f>IF(F211="Offiho",J211,IF(_xlfn.XLOOKUP(F211,Proveedores!A$2:A$50,Proveedores!E$2:E$50,"")="Nacional",(J211/0.5)+(V211*H211),((J211/0.3/0.5)+(V211*H211))))</f>
        <v>#N/A</v>
      </c>
      <c r="X211" s="1127" t="e">
        <f t="shared" si="131"/>
        <v>#N/A</v>
      </c>
      <c r="Y211" s="1126" t="b">
        <f t="shared" si="132"/>
        <v>0</v>
      </c>
      <c r="Z211" s="43">
        <v>0</v>
      </c>
      <c r="AA211" s="1220" t="e">
        <f t="shared" si="142"/>
        <v>#N/A</v>
      </c>
      <c r="AB211" s="1220" t="e">
        <f t="shared" si="143"/>
        <v>#N/A</v>
      </c>
      <c r="AC211" s="1220" t="e">
        <f t="shared" si="133"/>
        <v>#N/A</v>
      </c>
      <c r="AD211" s="1126" t="e">
        <f t="shared" si="144"/>
        <v>#N/A</v>
      </c>
      <c r="AE211" s="1218" t="e">
        <f t="shared" si="134"/>
        <v>#N/A</v>
      </c>
      <c r="AF211" s="1221" t="e">
        <f t="shared" si="135"/>
        <v>#N/A</v>
      </c>
      <c r="AG211" s="1177" t="e">
        <f t="shared" si="136"/>
        <v>#N/A</v>
      </c>
      <c r="AH211" s="1222" t="e">
        <f t="shared" si="145"/>
        <v>#N/A</v>
      </c>
    </row>
    <row r="212" spans="1:34" ht="16">
      <c r="A212" s="1217" t="b">
        <f t="shared" si="124"/>
        <v>1</v>
      </c>
      <c r="B212" s="1218" t="b">
        <f t="shared" si="137"/>
        <v>1</v>
      </c>
      <c r="C212" s="1219" t="str">
        <f t="shared" si="138"/>
        <v>Dólares</v>
      </c>
      <c r="D212" s="47"/>
      <c r="E212" s="836"/>
      <c r="F212" s="50"/>
      <c r="G212" s="50" t="str">
        <f t="shared" si="125"/>
        <v xml:space="preserve"> </v>
      </c>
      <c r="H212" s="45">
        <v>0</v>
      </c>
      <c r="I212" s="49" t="str">
        <f>IFERROR(VLOOKUP(G212,Proveedores!B:C,2,0)," ")</f>
        <v xml:space="preserve"> </v>
      </c>
      <c r="J212" s="838">
        <v>0</v>
      </c>
      <c r="K212" s="1124"/>
      <c r="L212" s="1267">
        <f t="shared" si="126"/>
        <v>0</v>
      </c>
      <c r="M212" s="1268">
        <f t="shared" si="127"/>
        <v>0</v>
      </c>
      <c r="N212" s="1269">
        <f t="shared" si="146"/>
        <v>0</v>
      </c>
      <c r="O212" s="836" t="str">
        <f>IFERROR(VLOOKUP(G212,Proveedores!B:D,3,0)," ")</f>
        <v xml:space="preserve"> </v>
      </c>
      <c r="P212" s="836"/>
      <c r="Q212" s="1127" t="e">
        <f t="shared" si="128"/>
        <v>#N/A</v>
      </c>
      <c r="R212" s="1127" t="b">
        <f t="shared" si="139"/>
        <v>0</v>
      </c>
      <c r="S212" s="1127" t="e">
        <f t="shared" si="129"/>
        <v>#N/A</v>
      </c>
      <c r="T212" s="1127" t="b">
        <f t="shared" si="140"/>
        <v>0</v>
      </c>
      <c r="U212" s="1127" t="e">
        <f t="shared" si="130"/>
        <v>#N/A</v>
      </c>
      <c r="V212" s="1127" t="e">
        <f t="shared" si="141"/>
        <v>#N/A</v>
      </c>
      <c r="W212" s="1127" t="e">
        <f>IF(F212="Offiho",J212,IF(_xlfn.XLOOKUP(F212,Proveedores!A$2:A$50,Proveedores!E$2:E$50,"")="Nacional",(J212/0.5)+(V212*H212),((J212/0.3/0.5)+(V212*H212))))</f>
        <v>#N/A</v>
      </c>
      <c r="X212" s="1127" t="e">
        <f t="shared" si="131"/>
        <v>#N/A</v>
      </c>
      <c r="Y212" s="1126" t="b">
        <f t="shared" si="132"/>
        <v>0</v>
      </c>
      <c r="Z212" s="43">
        <v>0</v>
      </c>
      <c r="AA212" s="1220" t="e">
        <f t="shared" si="142"/>
        <v>#N/A</v>
      </c>
      <c r="AB212" s="1220" t="e">
        <f t="shared" si="143"/>
        <v>#N/A</v>
      </c>
      <c r="AC212" s="1220" t="e">
        <f t="shared" si="133"/>
        <v>#N/A</v>
      </c>
      <c r="AD212" s="1126" t="e">
        <f t="shared" si="144"/>
        <v>#N/A</v>
      </c>
      <c r="AE212" s="1218" t="e">
        <f t="shared" si="134"/>
        <v>#N/A</v>
      </c>
      <c r="AF212" s="1221" t="e">
        <f t="shared" si="135"/>
        <v>#N/A</v>
      </c>
      <c r="AG212" s="1177" t="e">
        <f t="shared" si="136"/>
        <v>#N/A</v>
      </c>
      <c r="AH212" s="1222" t="e">
        <f t="shared" si="145"/>
        <v>#N/A</v>
      </c>
    </row>
    <row r="213" spans="1:34" ht="16">
      <c r="A213" s="1217" t="b">
        <f t="shared" si="124"/>
        <v>1</v>
      </c>
      <c r="B213" s="1218" t="b">
        <f t="shared" si="137"/>
        <v>1</v>
      </c>
      <c r="C213" s="1219" t="str">
        <f t="shared" si="138"/>
        <v>Dólares</v>
      </c>
      <c r="D213" s="47"/>
      <c r="E213" s="836"/>
      <c r="F213" s="50"/>
      <c r="G213" s="50" t="str">
        <f t="shared" si="125"/>
        <v xml:space="preserve"> </v>
      </c>
      <c r="H213" s="45">
        <v>0</v>
      </c>
      <c r="I213" s="49" t="str">
        <f>IFERROR(VLOOKUP(G213,Proveedores!B:C,2,0)," ")</f>
        <v xml:space="preserve"> </v>
      </c>
      <c r="J213" s="838">
        <v>0</v>
      </c>
      <c r="K213" s="1124"/>
      <c r="L213" s="1267">
        <f t="shared" si="126"/>
        <v>0</v>
      </c>
      <c r="M213" s="1268">
        <f t="shared" si="127"/>
        <v>0</v>
      </c>
      <c r="N213" s="1269">
        <f t="shared" si="146"/>
        <v>0</v>
      </c>
      <c r="O213" s="836" t="str">
        <f>IFERROR(VLOOKUP(G213,Proveedores!B:D,3,0)," ")</f>
        <v xml:space="preserve"> </v>
      </c>
      <c r="P213" s="836"/>
      <c r="Q213" s="1127" t="e">
        <f t="shared" si="128"/>
        <v>#N/A</v>
      </c>
      <c r="R213" s="1127" t="b">
        <f t="shared" si="139"/>
        <v>0</v>
      </c>
      <c r="S213" s="1127" t="e">
        <f t="shared" si="129"/>
        <v>#N/A</v>
      </c>
      <c r="T213" s="1127" t="b">
        <f t="shared" si="140"/>
        <v>0</v>
      </c>
      <c r="U213" s="1127" t="e">
        <f t="shared" si="130"/>
        <v>#N/A</v>
      </c>
      <c r="V213" s="1127" t="e">
        <f t="shared" si="141"/>
        <v>#N/A</v>
      </c>
      <c r="W213" s="1127" t="e">
        <f>IF(F213="Offiho",J213,IF(_xlfn.XLOOKUP(F213,Proveedores!A$2:A$50,Proveedores!E$2:E$50,"")="Nacional",(J213/0.5)+(V213*H213),((J213/0.3/0.5)+(V213*H213))))</f>
        <v>#N/A</v>
      </c>
      <c r="X213" s="1127" t="e">
        <f t="shared" si="131"/>
        <v>#N/A</v>
      </c>
      <c r="Y213" s="1126" t="b">
        <f t="shared" si="132"/>
        <v>0</v>
      </c>
      <c r="Z213" s="43">
        <v>0</v>
      </c>
      <c r="AA213" s="1220" t="e">
        <f t="shared" si="142"/>
        <v>#N/A</v>
      </c>
      <c r="AB213" s="1220" t="e">
        <f t="shared" si="143"/>
        <v>#N/A</v>
      </c>
      <c r="AC213" s="1220" t="e">
        <f t="shared" si="133"/>
        <v>#N/A</v>
      </c>
      <c r="AD213" s="1126" t="e">
        <f t="shared" si="144"/>
        <v>#N/A</v>
      </c>
      <c r="AE213" s="1218" t="e">
        <f t="shared" si="134"/>
        <v>#N/A</v>
      </c>
      <c r="AF213" s="1221" t="e">
        <f t="shared" si="135"/>
        <v>#N/A</v>
      </c>
      <c r="AG213" s="1177" t="e">
        <f t="shared" si="136"/>
        <v>#N/A</v>
      </c>
      <c r="AH213" s="1222" t="e">
        <f t="shared" si="145"/>
        <v>#N/A</v>
      </c>
    </row>
    <row r="214" spans="1:34" ht="16">
      <c r="A214" s="1217" t="b">
        <f t="shared" si="124"/>
        <v>1</v>
      </c>
      <c r="B214" s="1218" t="b">
        <f t="shared" si="137"/>
        <v>1</v>
      </c>
      <c r="C214" s="1219" t="str">
        <f t="shared" si="138"/>
        <v>Dólares</v>
      </c>
      <c r="D214" s="48"/>
      <c r="E214" s="836"/>
      <c r="F214" s="50"/>
      <c r="G214" s="50" t="str">
        <f t="shared" si="125"/>
        <v xml:space="preserve"> </v>
      </c>
      <c r="H214" s="45">
        <v>0</v>
      </c>
      <c r="I214" s="49" t="str">
        <f>IFERROR(VLOOKUP(G214,Proveedores!B:C,2,0)," ")</f>
        <v xml:space="preserve"> </v>
      </c>
      <c r="J214" s="838">
        <v>0</v>
      </c>
      <c r="K214" s="1124"/>
      <c r="L214" s="1267">
        <f t="shared" si="126"/>
        <v>0</v>
      </c>
      <c r="M214" s="1268">
        <f t="shared" si="127"/>
        <v>0</v>
      </c>
      <c r="N214" s="1269">
        <f t="shared" si="146"/>
        <v>0</v>
      </c>
      <c r="O214" s="836" t="str">
        <f>IFERROR(VLOOKUP(G214,Proveedores!B:D,3,0)," ")</f>
        <v xml:space="preserve"> </v>
      </c>
      <c r="P214" s="836"/>
      <c r="Q214" s="1127" t="e">
        <f t="shared" si="128"/>
        <v>#N/A</v>
      </c>
      <c r="R214" s="1127" t="b">
        <f t="shared" si="139"/>
        <v>0</v>
      </c>
      <c r="S214" s="1127" t="e">
        <f t="shared" si="129"/>
        <v>#N/A</v>
      </c>
      <c r="T214" s="1127" t="b">
        <f t="shared" si="140"/>
        <v>0</v>
      </c>
      <c r="U214" s="1127" t="e">
        <f t="shared" si="130"/>
        <v>#N/A</v>
      </c>
      <c r="V214" s="1127" t="e">
        <f t="shared" si="141"/>
        <v>#N/A</v>
      </c>
      <c r="W214" s="1127" t="e">
        <f>IF(F214="Offiho",J214,IF(_xlfn.XLOOKUP(F214,Proveedores!A$2:A$50,Proveedores!E$2:E$50,"")="Nacional",(J214/0.5)+(V214*H214),((J214/0.3/0.5)+(V214*H214))))</f>
        <v>#N/A</v>
      </c>
      <c r="X214" s="1127" t="e">
        <f t="shared" si="131"/>
        <v>#N/A</v>
      </c>
      <c r="Y214" s="1126" t="b">
        <f t="shared" si="132"/>
        <v>0</v>
      </c>
      <c r="Z214" s="43">
        <v>0</v>
      </c>
      <c r="AA214" s="1220" t="e">
        <f t="shared" si="142"/>
        <v>#N/A</v>
      </c>
      <c r="AB214" s="1220" t="e">
        <f t="shared" si="143"/>
        <v>#N/A</v>
      </c>
      <c r="AC214" s="1220" t="e">
        <f t="shared" si="133"/>
        <v>#N/A</v>
      </c>
      <c r="AD214" s="1126" t="e">
        <f t="shared" si="144"/>
        <v>#N/A</v>
      </c>
      <c r="AE214" s="1218" t="e">
        <f t="shared" si="134"/>
        <v>#N/A</v>
      </c>
      <c r="AF214" s="1221" t="e">
        <f t="shared" si="135"/>
        <v>#N/A</v>
      </c>
      <c r="AG214" s="1177" t="e">
        <f t="shared" si="136"/>
        <v>#N/A</v>
      </c>
      <c r="AH214" s="1222" t="e">
        <f t="shared" si="145"/>
        <v>#N/A</v>
      </c>
    </row>
    <row r="215" spans="1:34" ht="16">
      <c r="A215" s="1217" t="b">
        <f t="shared" si="124"/>
        <v>1</v>
      </c>
      <c r="B215" s="1218" t="b">
        <f t="shared" si="137"/>
        <v>1</v>
      </c>
      <c r="C215" s="1219" t="str">
        <f t="shared" si="138"/>
        <v>Dólares</v>
      </c>
      <c r="D215" s="48"/>
      <c r="E215" s="836"/>
      <c r="F215" s="50"/>
      <c r="G215" s="50" t="str">
        <f t="shared" si="125"/>
        <v xml:space="preserve"> </v>
      </c>
      <c r="H215" s="45">
        <v>0</v>
      </c>
      <c r="I215" s="49" t="str">
        <f>IFERROR(VLOOKUP(G215,Proveedores!B:C,2,0)," ")</f>
        <v xml:space="preserve"> </v>
      </c>
      <c r="J215" s="838">
        <v>0</v>
      </c>
      <c r="K215" s="1124"/>
      <c r="L215" s="1267">
        <f t="shared" si="126"/>
        <v>0</v>
      </c>
      <c r="M215" s="1268">
        <f t="shared" si="127"/>
        <v>0</v>
      </c>
      <c r="N215" s="1269">
        <f t="shared" si="146"/>
        <v>0</v>
      </c>
      <c r="O215" s="836" t="str">
        <f>IFERROR(VLOOKUP(G215,Proveedores!B:D,3,0)," ")</f>
        <v xml:space="preserve"> </v>
      </c>
      <c r="P215" s="836"/>
      <c r="Q215" s="1127" t="e">
        <f t="shared" si="128"/>
        <v>#N/A</v>
      </c>
      <c r="R215" s="1127" t="b">
        <f t="shared" si="139"/>
        <v>0</v>
      </c>
      <c r="S215" s="1127" t="e">
        <f t="shared" si="129"/>
        <v>#N/A</v>
      </c>
      <c r="T215" s="1127" t="b">
        <f t="shared" si="140"/>
        <v>0</v>
      </c>
      <c r="U215" s="1127" t="e">
        <f t="shared" si="130"/>
        <v>#N/A</v>
      </c>
      <c r="V215" s="1127" t="e">
        <f t="shared" si="141"/>
        <v>#N/A</v>
      </c>
      <c r="W215" s="1127" t="e">
        <f>IF(F215="Offiho",J215,IF(_xlfn.XLOOKUP(F215,Proveedores!A$2:A$50,Proveedores!E$2:E$50,"")="Nacional",(J215/0.5)+(V215*H215),((J215/0.3/0.5)+(V215*H215))))</f>
        <v>#N/A</v>
      </c>
      <c r="X215" s="1127" t="e">
        <f t="shared" si="131"/>
        <v>#N/A</v>
      </c>
      <c r="Y215" s="1126" t="b">
        <f t="shared" si="132"/>
        <v>0</v>
      </c>
      <c r="Z215" s="43">
        <v>0</v>
      </c>
      <c r="AA215" s="1220" t="e">
        <f t="shared" si="142"/>
        <v>#N/A</v>
      </c>
      <c r="AB215" s="1220" t="e">
        <f t="shared" si="143"/>
        <v>#N/A</v>
      </c>
      <c r="AC215" s="1220" t="e">
        <f t="shared" si="133"/>
        <v>#N/A</v>
      </c>
      <c r="AD215" s="1126" t="e">
        <f t="shared" si="144"/>
        <v>#N/A</v>
      </c>
      <c r="AE215" s="1218" t="e">
        <f t="shared" si="134"/>
        <v>#N/A</v>
      </c>
      <c r="AF215" s="1221" t="e">
        <f t="shared" si="135"/>
        <v>#N/A</v>
      </c>
      <c r="AG215" s="1177" t="e">
        <f t="shared" si="136"/>
        <v>#N/A</v>
      </c>
      <c r="AH215" s="1222" t="e">
        <f t="shared" si="145"/>
        <v>#N/A</v>
      </c>
    </row>
    <row r="216" spans="1:34" ht="16">
      <c r="A216" s="1217" t="b">
        <f t="shared" si="124"/>
        <v>1</v>
      </c>
      <c r="B216" s="1218" t="b">
        <f t="shared" si="137"/>
        <v>1</v>
      </c>
      <c r="C216" s="1219" t="str">
        <f t="shared" si="138"/>
        <v>Dólares</v>
      </c>
      <c r="D216" s="47"/>
      <c r="E216" s="836"/>
      <c r="F216" s="50"/>
      <c r="G216" s="50" t="str">
        <f t="shared" si="125"/>
        <v xml:space="preserve"> </v>
      </c>
      <c r="H216" s="45">
        <v>0</v>
      </c>
      <c r="I216" s="49" t="str">
        <f>IFERROR(VLOOKUP(G216,Proveedores!B:C,2,0)," ")</f>
        <v xml:space="preserve"> </v>
      </c>
      <c r="J216" s="838">
        <v>0</v>
      </c>
      <c r="K216" s="1124"/>
      <c r="L216" s="1267">
        <f t="shared" si="126"/>
        <v>0</v>
      </c>
      <c r="M216" s="1268">
        <f t="shared" si="127"/>
        <v>0</v>
      </c>
      <c r="N216" s="1269">
        <f t="shared" si="146"/>
        <v>0</v>
      </c>
      <c r="O216" s="836" t="str">
        <f>IFERROR(VLOOKUP(G216,Proveedores!B:D,3,0)," ")</f>
        <v xml:space="preserve"> </v>
      </c>
      <c r="P216" s="836"/>
      <c r="Q216" s="1127" t="e">
        <f t="shared" si="128"/>
        <v>#N/A</v>
      </c>
      <c r="R216" s="1127" t="b">
        <f t="shared" si="139"/>
        <v>0</v>
      </c>
      <c r="S216" s="1127" t="e">
        <f t="shared" si="129"/>
        <v>#N/A</v>
      </c>
      <c r="T216" s="1127" t="b">
        <f t="shared" si="140"/>
        <v>0</v>
      </c>
      <c r="U216" s="1127" t="e">
        <f t="shared" si="130"/>
        <v>#N/A</v>
      </c>
      <c r="V216" s="1127" t="e">
        <f t="shared" si="141"/>
        <v>#N/A</v>
      </c>
      <c r="W216" s="1127" t="e">
        <f>IF(F216="Offiho",J216,IF(_xlfn.XLOOKUP(F216,Proveedores!A$2:A$50,Proveedores!E$2:E$50,"")="Nacional",(J216/0.5)+(V216*H216),((J216/0.3/0.5)+(V216*H216))))</f>
        <v>#N/A</v>
      </c>
      <c r="X216" s="1127" t="e">
        <f t="shared" si="131"/>
        <v>#N/A</v>
      </c>
      <c r="Y216" s="1126" t="b">
        <f t="shared" si="132"/>
        <v>0</v>
      </c>
      <c r="Z216" s="43">
        <v>0</v>
      </c>
      <c r="AA216" s="1220" t="e">
        <f t="shared" si="142"/>
        <v>#N/A</v>
      </c>
      <c r="AB216" s="1220" t="e">
        <f t="shared" si="143"/>
        <v>#N/A</v>
      </c>
      <c r="AC216" s="1220" t="e">
        <f t="shared" si="133"/>
        <v>#N/A</v>
      </c>
      <c r="AD216" s="1126" t="e">
        <f t="shared" si="144"/>
        <v>#N/A</v>
      </c>
      <c r="AE216" s="1218" t="e">
        <f t="shared" si="134"/>
        <v>#N/A</v>
      </c>
      <c r="AF216" s="1221" t="e">
        <f t="shared" si="135"/>
        <v>#N/A</v>
      </c>
      <c r="AG216" s="1177" t="e">
        <f t="shared" si="136"/>
        <v>#N/A</v>
      </c>
      <c r="AH216" s="1222" t="e">
        <f t="shared" si="145"/>
        <v>#N/A</v>
      </c>
    </row>
    <row r="217" spans="1:34" ht="16">
      <c r="A217" s="1217" t="b">
        <f t="shared" si="124"/>
        <v>1</v>
      </c>
      <c r="B217" s="1218" t="b">
        <f t="shared" si="137"/>
        <v>1</v>
      </c>
      <c r="C217" s="1219" t="str">
        <f t="shared" si="138"/>
        <v>Dólares</v>
      </c>
      <c r="D217" s="47"/>
      <c r="E217" s="836"/>
      <c r="F217" s="50"/>
      <c r="G217" s="50" t="str">
        <f t="shared" si="125"/>
        <v xml:space="preserve"> </v>
      </c>
      <c r="H217" s="45">
        <v>0</v>
      </c>
      <c r="I217" s="49" t="str">
        <f>IFERROR(VLOOKUP(G217,Proveedores!B:C,2,0)," ")</f>
        <v xml:space="preserve"> </v>
      </c>
      <c r="J217" s="838">
        <v>0</v>
      </c>
      <c r="K217" s="1124"/>
      <c r="L217" s="1267">
        <f t="shared" si="126"/>
        <v>0</v>
      </c>
      <c r="M217" s="1268">
        <f t="shared" si="127"/>
        <v>0</v>
      </c>
      <c r="N217" s="1269">
        <f t="shared" si="146"/>
        <v>0</v>
      </c>
      <c r="O217" s="836" t="str">
        <f>IFERROR(VLOOKUP(G217,Proveedores!B:D,3,0)," ")</f>
        <v xml:space="preserve"> </v>
      </c>
      <c r="P217" s="836"/>
      <c r="Q217" s="1127" t="e">
        <f t="shared" si="128"/>
        <v>#N/A</v>
      </c>
      <c r="R217" s="1127" t="b">
        <f t="shared" si="139"/>
        <v>0</v>
      </c>
      <c r="S217" s="1127" t="e">
        <f t="shared" si="129"/>
        <v>#N/A</v>
      </c>
      <c r="T217" s="1127" t="b">
        <f t="shared" si="140"/>
        <v>0</v>
      </c>
      <c r="U217" s="1127" t="e">
        <f t="shared" si="130"/>
        <v>#N/A</v>
      </c>
      <c r="V217" s="1127" t="e">
        <f t="shared" si="141"/>
        <v>#N/A</v>
      </c>
      <c r="W217" s="1127" t="e">
        <f>IF(F217="Offiho",J217,IF(_xlfn.XLOOKUP(F217,Proveedores!A$2:A$50,Proveedores!E$2:E$50,"")="Nacional",(J217/0.5)+(V217*H217),((J217/0.3/0.5)+(V217*H217))))</f>
        <v>#N/A</v>
      </c>
      <c r="X217" s="1127" t="e">
        <f t="shared" si="131"/>
        <v>#N/A</v>
      </c>
      <c r="Y217" s="1126" t="b">
        <f t="shared" si="132"/>
        <v>0</v>
      </c>
      <c r="Z217" s="43">
        <v>0</v>
      </c>
      <c r="AA217" s="1220" t="e">
        <f t="shared" si="142"/>
        <v>#N/A</v>
      </c>
      <c r="AB217" s="1220" t="e">
        <f t="shared" si="143"/>
        <v>#N/A</v>
      </c>
      <c r="AC217" s="1220" t="e">
        <f t="shared" si="133"/>
        <v>#N/A</v>
      </c>
      <c r="AD217" s="1126" t="e">
        <f t="shared" si="144"/>
        <v>#N/A</v>
      </c>
      <c r="AE217" s="1218" t="e">
        <f t="shared" si="134"/>
        <v>#N/A</v>
      </c>
      <c r="AF217" s="1221" t="e">
        <f t="shared" si="135"/>
        <v>#N/A</v>
      </c>
      <c r="AG217" s="1177" t="e">
        <f t="shared" si="136"/>
        <v>#N/A</v>
      </c>
      <c r="AH217" s="1222" t="e">
        <f t="shared" si="145"/>
        <v>#N/A</v>
      </c>
    </row>
    <row r="218" spans="1:34" ht="16">
      <c r="A218" s="1217" t="b">
        <f t="shared" si="124"/>
        <v>1</v>
      </c>
      <c r="B218" s="1218" t="b">
        <f t="shared" si="137"/>
        <v>1</v>
      </c>
      <c r="C218" s="1219" t="str">
        <f t="shared" si="138"/>
        <v>Dólares</v>
      </c>
      <c r="D218" s="47"/>
      <c r="E218" s="836"/>
      <c r="F218" s="50"/>
      <c r="G218" s="50" t="str">
        <f t="shared" si="125"/>
        <v xml:space="preserve"> </v>
      </c>
      <c r="H218" s="45">
        <v>0</v>
      </c>
      <c r="I218" s="49" t="str">
        <f>IFERROR(VLOOKUP(G218,Proveedores!B:C,2,0)," ")</f>
        <v xml:space="preserve"> </v>
      </c>
      <c r="J218" s="838">
        <v>0</v>
      </c>
      <c r="K218" s="1124"/>
      <c r="L218" s="1267">
        <f t="shared" si="126"/>
        <v>0</v>
      </c>
      <c r="M218" s="1268">
        <f t="shared" si="127"/>
        <v>0</v>
      </c>
      <c r="N218" s="1269">
        <f t="shared" si="146"/>
        <v>0</v>
      </c>
      <c r="O218" s="836" t="str">
        <f>IFERROR(VLOOKUP(G218,Proveedores!B:D,3,0)," ")</f>
        <v xml:space="preserve"> </v>
      </c>
      <c r="P218" s="836"/>
      <c r="Q218" s="1127" t="e">
        <f t="shared" si="128"/>
        <v>#N/A</v>
      </c>
      <c r="R218" s="1127" t="b">
        <f t="shared" si="139"/>
        <v>0</v>
      </c>
      <c r="S218" s="1127" t="e">
        <f t="shared" si="129"/>
        <v>#N/A</v>
      </c>
      <c r="T218" s="1127" t="b">
        <f t="shared" si="140"/>
        <v>0</v>
      </c>
      <c r="U218" s="1127" t="e">
        <f t="shared" si="130"/>
        <v>#N/A</v>
      </c>
      <c r="V218" s="1127" t="e">
        <f t="shared" si="141"/>
        <v>#N/A</v>
      </c>
      <c r="W218" s="1127" t="e">
        <f>IF(F218="Offiho",J218,IF(_xlfn.XLOOKUP(F218,Proveedores!A$2:A$50,Proveedores!E$2:E$50,"")="Nacional",(J218/0.5)+(V218*H218),((J218/0.3/0.5)+(V218*H218))))</f>
        <v>#N/A</v>
      </c>
      <c r="X218" s="1127" t="e">
        <f t="shared" si="131"/>
        <v>#N/A</v>
      </c>
      <c r="Y218" s="1126" t="b">
        <f t="shared" si="132"/>
        <v>0</v>
      </c>
      <c r="Z218" s="43">
        <v>0</v>
      </c>
      <c r="AA218" s="1220" t="e">
        <f t="shared" si="142"/>
        <v>#N/A</v>
      </c>
      <c r="AB218" s="1220" t="e">
        <f t="shared" si="143"/>
        <v>#N/A</v>
      </c>
      <c r="AC218" s="1220" t="e">
        <f t="shared" si="133"/>
        <v>#N/A</v>
      </c>
      <c r="AD218" s="1126" t="e">
        <f t="shared" si="144"/>
        <v>#N/A</v>
      </c>
      <c r="AE218" s="1218" t="e">
        <f t="shared" si="134"/>
        <v>#N/A</v>
      </c>
      <c r="AF218" s="1221" t="e">
        <f t="shared" si="135"/>
        <v>#N/A</v>
      </c>
      <c r="AG218" s="1177" t="e">
        <f t="shared" si="136"/>
        <v>#N/A</v>
      </c>
      <c r="AH218" s="1222" t="e">
        <f t="shared" si="145"/>
        <v>#N/A</v>
      </c>
    </row>
    <row r="219" spans="1:34" ht="16">
      <c r="A219" s="1217" t="b">
        <f t="shared" si="124"/>
        <v>1</v>
      </c>
      <c r="B219" s="1218" t="b">
        <f t="shared" si="137"/>
        <v>1</v>
      </c>
      <c r="C219" s="1219" t="str">
        <f t="shared" si="138"/>
        <v>Dólares</v>
      </c>
      <c r="D219" s="47"/>
      <c r="E219" s="836"/>
      <c r="F219" s="50"/>
      <c r="G219" s="50" t="str">
        <f t="shared" si="125"/>
        <v xml:space="preserve"> </v>
      </c>
      <c r="H219" s="45">
        <v>0</v>
      </c>
      <c r="I219" s="49" t="str">
        <f>IFERROR(VLOOKUP(G219,Proveedores!B:C,2,0)," ")</f>
        <v xml:space="preserve"> </v>
      </c>
      <c r="J219" s="838">
        <v>0</v>
      </c>
      <c r="K219" s="1124"/>
      <c r="L219" s="1267">
        <f t="shared" si="126"/>
        <v>0</v>
      </c>
      <c r="M219" s="1268">
        <f t="shared" si="127"/>
        <v>0</v>
      </c>
      <c r="N219" s="1269">
        <f t="shared" si="146"/>
        <v>0</v>
      </c>
      <c r="O219" s="836" t="str">
        <f>IFERROR(VLOOKUP(G219,Proveedores!B:D,3,0)," ")</f>
        <v xml:space="preserve"> </v>
      </c>
      <c r="P219" s="836"/>
      <c r="Q219" s="1127" t="e">
        <f t="shared" si="128"/>
        <v>#N/A</v>
      </c>
      <c r="R219" s="1127" t="b">
        <f t="shared" si="139"/>
        <v>0</v>
      </c>
      <c r="S219" s="1127" t="e">
        <f t="shared" si="129"/>
        <v>#N/A</v>
      </c>
      <c r="T219" s="1127" t="b">
        <f t="shared" si="140"/>
        <v>0</v>
      </c>
      <c r="U219" s="1127" t="e">
        <f t="shared" si="130"/>
        <v>#N/A</v>
      </c>
      <c r="V219" s="1127" t="e">
        <f t="shared" si="141"/>
        <v>#N/A</v>
      </c>
      <c r="W219" s="1127" t="e">
        <f>IF(F219="Offiho",J219,IF(_xlfn.XLOOKUP(F219,Proveedores!A$2:A$50,Proveedores!E$2:E$50,"")="Nacional",(J219/0.5)+(V219*H219),((J219/0.3/0.5)+(V219*H219))))</f>
        <v>#N/A</v>
      </c>
      <c r="X219" s="1127" t="e">
        <f t="shared" si="131"/>
        <v>#N/A</v>
      </c>
      <c r="Y219" s="1126" t="b">
        <f t="shared" si="132"/>
        <v>0</v>
      </c>
      <c r="Z219" s="43">
        <v>0</v>
      </c>
      <c r="AA219" s="1220" t="e">
        <f t="shared" si="142"/>
        <v>#N/A</v>
      </c>
      <c r="AB219" s="1220" t="e">
        <f t="shared" si="143"/>
        <v>#N/A</v>
      </c>
      <c r="AC219" s="1220" t="e">
        <f t="shared" si="133"/>
        <v>#N/A</v>
      </c>
      <c r="AD219" s="1126" t="e">
        <f t="shared" si="144"/>
        <v>#N/A</v>
      </c>
      <c r="AE219" s="1218" t="e">
        <f t="shared" si="134"/>
        <v>#N/A</v>
      </c>
      <c r="AF219" s="1221" t="e">
        <f t="shared" si="135"/>
        <v>#N/A</v>
      </c>
      <c r="AG219" s="1177" t="e">
        <f t="shared" si="136"/>
        <v>#N/A</v>
      </c>
      <c r="AH219" s="1222" t="e">
        <f t="shared" si="145"/>
        <v>#N/A</v>
      </c>
    </row>
    <row r="220" spans="1:34" ht="16">
      <c r="A220" s="1217" t="b">
        <f t="shared" si="124"/>
        <v>1</v>
      </c>
      <c r="B220" s="1218" t="b">
        <f t="shared" si="137"/>
        <v>1</v>
      </c>
      <c r="C220" s="1219" t="str">
        <f t="shared" si="138"/>
        <v>Dólares</v>
      </c>
      <c r="D220" s="47"/>
      <c r="E220" s="836"/>
      <c r="F220" s="50"/>
      <c r="G220" s="50" t="str">
        <f t="shared" si="125"/>
        <v xml:space="preserve"> </v>
      </c>
      <c r="H220" s="45">
        <v>0</v>
      </c>
      <c r="I220" s="49" t="str">
        <f>IFERROR(VLOOKUP(G220,Proveedores!B:C,2,0)," ")</f>
        <v xml:space="preserve"> </v>
      </c>
      <c r="J220" s="838">
        <v>0</v>
      </c>
      <c r="K220" s="1124"/>
      <c r="L220" s="1267">
        <f t="shared" si="126"/>
        <v>0</v>
      </c>
      <c r="M220" s="1268">
        <f t="shared" si="127"/>
        <v>0</v>
      </c>
      <c r="N220" s="1269">
        <f t="shared" si="146"/>
        <v>0</v>
      </c>
      <c r="O220" s="836" t="str">
        <f>IFERROR(VLOOKUP(G220,Proveedores!B:D,3,0)," ")</f>
        <v xml:space="preserve"> </v>
      </c>
      <c r="P220" s="836"/>
      <c r="Q220" s="1127" t="e">
        <f t="shared" si="128"/>
        <v>#N/A</v>
      </c>
      <c r="R220" s="1127" t="b">
        <f t="shared" si="139"/>
        <v>0</v>
      </c>
      <c r="S220" s="1127" t="e">
        <f t="shared" si="129"/>
        <v>#N/A</v>
      </c>
      <c r="T220" s="1127" t="b">
        <f t="shared" si="140"/>
        <v>0</v>
      </c>
      <c r="U220" s="1127" t="e">
        <f t="shared" si="130"/>
        <v>#N/A</v>
      </c>
      <c r="V220" s="1127" t="e">
        <f t="shared" si="141"/>
        <v>#N/A</v>
      </c>
      <c r="W220" s="1127" t="e">
        <f>IF(F220="Offiho",J220,IF(_xlfn.XLOOKUP(F220,Proveedores!A$2:A$50,Proveedores!E$2:E$50,"")="Nacional",(J220/0.5)+(V220*H220),((J220/0.3/0.5)+(V220*H220))))</f>
        <v>#N/A</v>
      </c>
      <c r="X220" s="1127" t="e">
        <f t="shared" si="131"/>
        <v>#N/A</v>
      </c>
      <c r="Y220" s="1126" t="b">
        <f t="shared" si="132"/>
        <v>0</v>
      </c>
      <c r="Z220" s="43">
        <v>0</v>
      </c>
      <c r="AA220" s="1220" t="e">
        <f t="shared" si="142"/>
        <v>#N/A</v>
      </c>
      <c r="AB220" s="1220" t="e">
        <f t="shared" si="143"/>
        <v>#N/A</v>
      </c>
      <c r="AC220" s="1220" t="e">
        <f t="shared" si="133"/>
        <v>#N/A</v>
      </c>
      <c r="AD220" s="1126" t="e">
        <f t="shared" si="144"/>
        <v>#N/A</v>
      </c>
      <c r="AE220" s="1218" t="e">
        <f t="shared" si="134"/>
        <v>#N/A</v>
      </c>
      <c r="AF220" s="1221" t="e">
        <f t="shared" si="135"/>
        <v>#N/A</v>
      </c>
      <c r="AG220" s="1177" t="e">
        <f t="shared" si="136"/>
        <v>#N/A</v>
      </c>
      <c r="AH220" s="1222" t="e">
        <f t="shared" si="145"/>
        <v>#N/A</v>
      </c>
    </row>
    <row r="221" spans="1:34" ht="16">
      <c r="A221" s="1217" t="b">
        <f t="shared" si="124"/>
        <v>1</v>
      </c>
      <c r="B221" s="1218" t="b">
        <f t="shared" si="137"/>
        <v>1</v>
      </c>
      <c r="C221" s="1219" t="str">
        <f t="shared" si="138"/>
        <v>Dólares</v>
      </c>
      <c r="D221" s="47"/>
      <c r="E221" s="836"/>
      <c r="F221" s="50"/>
      <c r="G221" s="50" t="str">
        <f t="shared" si="125"/>
        <v xml:space="preserve"> </v>
      </c>
      <c r="H221" s="45">
        <v>0</v>
      </c>
      <c r="I221" s="49" t="str">
        <f>IFERROR(VLOOKUP(G221,Proveedores!B:C,2,0)," ")</f>
        <v xml:space="preserve"> </v>
      </c>
      <c r="J221" s="838">
        <v>0</v>
      </c>
      <c r="K221" s="1124"/>
      <c r="L221" s="1267">
        <f t="shared" si="126"/>
        <v>0</v>
      </c>
      <c r="M221" s="1268">
        <f t="shared" si="127"/>
        <v>0</v>
      </c>
      <c r="N221" s="1269">
        <f t="shared" si="146"/>
        <v>0</v>
      </c>
      <c r="O221" s="836" t="str">
        <f>IFERROR(VLOOKUP(G221,Proveedores!B:D,3,0)," ")</f>
        <v xml:space="preserve"> </v>
      </c>
      <c r="P221" s="836"/>
      <c r="Q221" s="1127" t="e">
        <f t="shared" si="128"/>
        <v>#N/A</v>
      </c>
      <c r="R221" s="1127" t="b">
        <f t="shared" si="139"/>
        <v>0</v>
      </c>
      <c r="S221" s="1127" t="e">
        <f t="shared" si="129"/>
        <v>#N/A</v>
      </c>
      <c r="T221" s="1127" t="b">
        <f t="shared" si="140"/>
        <v>0</v>
      </c>
      <c r="U221" s="1127" t="e">
        <f t="shared" si="130"/>
        <v>#N/A</v>
      </c>
      <c r="V221" s="1127" t="e">
        <f t="shared" si="141"/>
        <v>#N/A</v>
      </c>
      <c r="W221" s="1127" t="e">
        <f>IF(F221="Offiho",J221,IF(_xlfn.XLOOKUP(F221,Proveedores!A$2:A$50,Proveedores!E$2:E$50,"")="Nacional",(J221/0.5)+(V221*H221),((J221/0.3/0.5)+(V221*H221))))</f>
        <v>#N/A</v>
      </c>
      <c r="X221" s="1127" t="e">
        <f t="shared" si="131"/>
        <v>#N/A</v>
      </c>
      <c r="Y221" s="1126" t="b">
        <f t="shared" si="132"/>
        <v>0</v>
      </c>
      <c r="Z221" s="43">
        <v>0</v>
      </c>
      <c r="AA221" s="1220" t="e">
        <f t="shared" si="142"/>
        <v>#N/A</v>
      </c>
      <c r="AB221" s="1220" t="e">
        <f t="shared" si="143"/>
        <v>#N/A</v>
      </c>
      <c r="AC221" s="1220" t="e">
        <f t="shared" si="133"/>
        <v>#N/A</v>
      </c>
      <c r="AD221" s="1126" t="str">
        <f t="shared" si="144"/>
        <v>NA</v>
      </c>
      <c r="AE221" s="1218" t="e">
        <f t="shared" si="134"/>
        <v>#N/A</v>
      </c>
      <c r="AF221" s="1221" t="e">
        <f t="shared" si="135"/>
        <v>#N/A</v>
      </c>
      <c r="AG221" s="1177" t="e">
        <f t="shared" si="136"/>
        <v>#N/A</v>
      </c>
      <c r="AH221" s="1222" t="e">
        <f t="shared" si="145"/>
        <v>#N/A</v>
      </c>
    </row>
    <row r="222" spans="1:34" ht="24" customHeight="1">
      <c r="A222" s="1305" t="s">
        <v>126</v>
      </c>
      <c r="B222" s="1305"/>
      <c r="C222" s="1305"/>
      <c r="D222" s="1305"/>
      <c r="E222" s="1305"/>
      <c r="F222" s="1305"/>
      <c r="G222" s="1229"/>
      <c r="H222" s="1230" cm="1">
        <f t="array" ref="H222">SUM(IFERROR(H189:H221,0))</f>
        <v>0</v>
      </c>
      <c r="I222" s="1229"/>
      <c r="J222" s="1231"/>
      <c r="K222" s="1232"/>
      <c r="L222" s="1230" cm="1">
        <f t="array" ref="L222">SUM(IFERROR(L189:L221,0))</f>
        <v>0</v>
      </c>
      <c r="M222" s="1236"/>
      <c r="N222" s="1233" cm="1">
        <f t="array" ref="N222">SUM(IFERROR(N189:N221,0))</f>
        <v>0</v>
      </c>
      <c r="O222" s="1234"/>
      <c r="P222" s="1234"/>
      <c r="Q222" s="1234"/>
      <c r="R222" s="1234"/>
      <c r="S222" s="1234"/>
      <c r="T222" s="1234"/>
      <c r="U222" s="1234"/>
      <c r="V222" s="1234"/>
      <c r="W222" s="1232"/>
      <c r="X222" s="1233" cm="1">
        <f t="array" ref="X222">SUM(IFERROR(X189:X221,0))</f>
        <v>0</v>
      </c>
      <c r="Y222" s="1234" t="s">
        <v>116</v>
      </c>
      <c r="Z222" s="1234"/>
      <c r="AA222" s="1234"/>
      <c r="AB222" s="1234"/>
      <c r="AC222" s="1233" cm="1">
        <f t="array" ref="AC222">SUM(IFERROR(AC189:AC221,0))</f>
        <v>0</v>
      </c>
      <c r="AD222" s="1233"/>
      <c r="AE222" s="1233"/>
      <c r="AF222" s="1233" cm="1">
        <f t="array" ref="AF222">SUM(IFERROR(AF189:AF221,0))</f>
        <v>0</v>
      </c>
      <c r="AG222" s="1178">
        <f>IFERROR(1-(N222/AC222),0)</f>
        <v>0</v>
      </c>
      <c r="AH222"/>
    </row>
    <row r="223" spans="1:34" ht="26" customHeight="1">
      <c r="A223" s="1302" t="s">
        <v>127</v>
      </c>
      <c r="B223" s="1302"/>
      <c r="C223" s="1302"/>
      <c r="D223" s="1302"/>
      <c r="E223" s="1302"/>
      <c r="F223" s="1302"/>
      <c r="G223" s="1302"/>
      <c r="H223" s="1302"/>
      <c r="I223" s="1302"/>
      <c r="J223" s="1303"/>
      <c r="K223" s="1215"/>
      <c r="L223" s="1215"/>
      <c r="M223" s="1237"/>
      <c r="N223" s="1215"/>
      <c r="O223" s="1214"/>
      <c r="P223" s="1214"/>
      <c r="Q223" s="1214"/>
      <c r="R223" s="1214"/>
      <c r="S223" s="1214"/>
      <c r="T223" s="1214"/>
      <c r="U223" s="1214"/>
      <c r="V223" s="1214"/>
      <c r="W223" s="1179"/>
      <c r="X223" s="1179"/>
      <c r="Y223" s="1179"/>
      <c r="Z223" s="1214"/>
      <c r="AA223" s="1214"/>
      <c r="AB223" s="1214"/>
      <c r="AC223" s="1214"/>
      <c r="AD223" s="1214"/>
      <c r="AE223" s="1214"/>
      <c r="AF223" s="1214"/>
      <c r="AG223" s="1216"/>
      <c r="AH223"/>
    </row>
    <row r="224" spans="1:34" ht="16">
      <c r="A224" s="1217" t="b">
        <f t="shared" ref="A224:A256" si="147">$A$13</f>
        <v>1</v>
      </c>
      <c r="B224" s="1218" t="b">
        <f>A224</f>
        <v>1</v>
      </c>
      <c r="C224" s="1219" t="str">
        <f>$C$13</f>
        <v>Dólares</v>
      </c>
      <c r="D224" s="44"/>
      <c r="E224" s="836"/>
      <c r="F224" s="50"/>
      <c r="G224" s="50" t="str">
        <f t="shared" ref="G224:G256" si="148">IFERROR(VLOOKUP(F224,Tabla_Proveedores_1,2,0)," ")</f>
        <v xml:space="preserve"> </v>
      </c>
      <c r="H224" s="45">
        <v>0</v>
      </c>
      <c r="I224" s="49" t="str">
        <f>IFERROR(VLOOKUP(G224,Proveedores!B:C,2,0)," ")</f>
        <v xml:space="preserve"> </v>
      </c>
      <c r="J224" s="838">
        <v>0</v>
      </c>
      <c r="K224" s="1124"/>
      <c r="L224" s="1267">
        <f t="shared" ref="L224:L256" si="149">K224*H224</f>
        <v>0</v>
      </c>
      <c r="M224" s="1268">
        <f t="shared" ref="M224:M256" si="150">IF(F224="Offiho", J224*0.55, IF(AND(F224&lt;&gt;"Sunon Inc",F224&lt;&gt;"Alma - Exterior",F224&lt;&gt;"Yabo - Hotelería",F224&lt;&gt;"OSJ - Medical",F224&lt;&gt;"Seezo - Home",F224&lt;&gt;"A&amp;D -Home",F224&lt;&gt;"Encore Alfombras Hoteleria Asia",F224&lt;&gt;"Zhong Xian - Leds",F224&lt;&gt;"Tarkett Europa",F224&lt;&gt;"2tec2",F224&lt;&gt;"Balsan Europa",F224&lt;&gt;"Armstrong Pisos USA",F224&lt;&gt;"Tarkett USA",F224&lt;&gt;"Tarkett Brasil"),J224,IFERROR(IF(K783&lt;=$AO$578,J224*2.14,IF(K783&lt;=$AN$579,J224*1.8,IF(K783&gt;$AN$580,J224*1.5))),J224))*1.1)</f>
        <v>0</v>
      </c>
      <c r="N224" s="1269">
        <f>M224*H224</f>
        <v>0</v>
      </c>
      <c r="O224" s="836" t="str">
        <f>IFERROR(VLOOKUP(G224,Proveedores!B:D,3,0)," ")</f>
        <v xml:space="preserve"> </v>
      </c>
      <c r="P224" s="836"/>
      <c r="Q224" s="1127" t="e">
        <f t="shared" ref="Q224:Q256" si="151">VLOOKUP(E224,Tabla_Fletes,3,FALSE)</f>
        <v>#N/A</v>
      </c>
      <c r="R224" s="1127" t="b">
        <f>IF(P224="Centro",Q224,IF(P224="Norte",Q224*1.6,IF(P224="Occidente",Q224*1.2,IF(P224="Sur",Q224*2))))</f>
        <v>0</v>
      </c>
      <c r="S224" s="1127" t="e">
        <f t="shared" ref="S224:S256" si="152">VLOOKUP(E224,Tabla_Instalacion,2,FALSE)</f>
        <v>#N/A</v>
      </c>
      <c r="T224" s="1127" t="b">
        <f>IF(P224="Centro",S224,IF(P224="Norte",S224*1.1,IF(P224="Occidente",S224*1.1,IF(P224="Sur",S224*1.1))))</f>
        <v>0</v>
      </c>
      <c r="U224" s="1127" t="e">
        <f t="shared" ref="U224:U256" si="153">IF(F224="Offiho",0,Q224+S224)</f>
        <v>#N/A</v>
      </c>
      <c r="V224" s="1127" t="e">
        <f>IF(K224=0,U224/$H$573,U224*(K224/L224))*H224</f>
        <v>#N/A</v>
      </c>
      <c r="W224" s="1127" t="e">
        <f>IF(F224="Offiho",J224,IF(_xlfn.XLOOKUP(F224,Proveedores!A$2:A$50,Proveedores!E$2:E$50,"")="Nacional",(J224/0.5)+(V224*H224),((J224/0.3/0.5)+(V224*H224))))</f>
        <v>#N/A</v>
      </c>
      <c r="X224" s="1127" t="e">
        <f t="shared" ref="X224:X256" si="154">W224*H224</f>
        <v>#N/A</v>
      </c>
      <c r="Y224" s="1126" t="b">
        <f t="shared" ref="Y224:Y256" si="155">IF(F224="Sunon Inc",$AJ$577,IF(F224="Alma - Exterior",$AJ$578,IF(F224="Yabo - Hotelería",$AJ$579,IF(F224="OSJ - Medical",$AJ$580,IF(F224="Seezo - Home",$AJ$581,IF(F224="A&amp;D - Home",$AJ$582,IF(F224="Encore Alfombras Hoteleria Asia",$AJ$583,IF(F224="Zhong Xian - Leds",$AJ$584,IF(F224="Tarkett Europa",$AJ$585,IF(F224="2tec2",$AJ$586,IF(F224="Balsan Europa",$AJ$587,IF(F224="Armstrong Pisos USA",$AJ$588,IF(F224="Tarkett USA",$AJ$589,IF(F224="Tarkett Brasil",$AJ$590,IF(F224="Tarkett MX",$AJ$591,IF(F224="Jome",$AJ$592,IF(F224="Offiho",$AJ$593,IF(F224="Lumbro",$AJ$594,IF(F224="Sunon Mty",$AJ$595,IF(F224="Conceptos Sofas",$AJ$596,IF(F224="Lauco Sofas",$AJ$597,IF(F224="CR Global - Mesas Ajustables",$AJ$598,IF(F224="Vandesk",$AJ$599,IF(F224="Mamparas Tela",$AJ$600,IF(F224="Mampara Cristales",$AJ$601,IF(F224="Herrajes",$AJ$602,IF(F224="MetalWork",$AJ$603,IF(F224="Requiez",$AJ$604,IF(F224="Labenze",$AJ$605,IF(F224="Infinity",$AJ$606,IF(F224="Proveedor Externo",$AJ$607)))))))))))))))))))))))))))))))</f>
        <v>0</v>
      </c>
      <c r="Z224" s="43">
        <v>0</v>
      </c>
      <c r="AA224" s="1220" t="e">
        <f>W224*Z224</f>
        <v>#N/A</v>
      </c>
      <c r="AB224" s="1220" t="e">
        <f>IF(Z224&gt;Y224,"ERROR",(W224-AA224))</f>
        <v>#N/A</v>
      </c>
      <c r="AC224" s="1220" t="e">
        <f t="shared" ref="AC224:AC256" si="156">AB224*H224</f>
        <v>#N/A</v>
      </c>
      <c r="AD224" s="1126" t="e">
        <f>IF(A225=TRUE,MAX(0,1-(AE224/W224)),"NA")</f>
        <v>#N/A</v>
      </c>
      <c r="AE224" s="1218" t="e">
        <f t="shared" ref="AE224:AE256" si="157">IF(A223=FALSE,"NO APLICA",AB224*1.2)</f>
        <v>#N/A</v>
      </c>
      <c r="AF224" s="1221" t="e">
        <f t="shared" ref="AF224:AF256" si="158">AE224*H224</f>
        <v>#N/A</v>
      </c>
      <c r="AG224" s="1177" t="e">
        <f t="shared" ref="AG224:AG256" si="159">(AC224-N224)/AC224</f>
        <v>#N/A</v>
      </c>
      <c r="AH224" s="1222" t="e">
        <f>IF(AG224&lt;30%,"ERROR","OK")</f>
        <v>#N/A</v>
      </c>
    </row>
    <row r="225" spans="1:34" ht="16">
      <c r="A225" s="1217" t="b">
        <f t="shared" si="147"/>
        <v>1</v>
      </c>
      <c r="B225" s="1218" t="b">
        <f t="shared" ref="B225:B256" si="160">A225</f>
        <v>1</v>
      </c>
      <c r="C225" s="1219" t="str">
        <f t="shared" ref="C225:C256" si="161">$C$13</f>
        <v>Dólares</v>
      </c>
      <c r="D225" s="46"/>
      <c r="E225" s="836"/>
      <c r="F225" s="50"/>
      <c r="G225" s="50" t="str">
        <f t="shared" si="148"/>
        <v xml:space="preserve"> </v>
      </c>
      <c r="H225" s="45">
        <v>0</v>
      </c>
      <c r="I225" s="49" t="str">
        <f>IFERROR(VLOOKUP(G225,Proveedores!B:C,2,0)," ")</f>
        <v xml:space="preserve"> </v>
      </c>
      <c r="J225" s="838">
        <v>0</v>
      </c>
      <c r="K225" s="1124"/>
      <c r="L225" s="1267">
        <f t="shared" si="149"/>
        <v>0</v>
      </c>
      <c r="M225" s="1268">
        <f t="shared" si="150"/>
        <v>0</v>
      </c>
      <c r="N225" s="1269">
        <f>M225*H225</f>
        <v>0</v>
      </c>
      <c r="O225" s="836" t="str">
        <f>IFERROR(VLOOKUP(G225,Proveedores!B:D,3,0)," ")</f>
        <v xml:space="preserve"> </v>
      </c>
      <c r="P225" s="836"/>
      <c r="Q225" s="1127" t="e">
        <f t="shared" si="151"/>
        <v>#N/A</v>
      </c>
      <c r="R225" s="1127" t="b">
        <f t="shared" ref="R225:R256" si="162">IF(P225="Centro",Q225,IF(P225="Norte",Q225*1.6,IF(P225="Occidente",Q225*1.2,IF(P225="Sur",Q225*2))))</f>
        <v>0</v>
      </c>
      <c r="S225" s="1127" t="e">
        <f t="shared" si="152"/>
        <v>#N/A</v>
      </c>
      <c r="T225" s="1127" t="b">
        <f t="shared" ref="T225:T256" si="163">IF(P225="Centro",S225,IF(P225="Norte",S225*1.1,IF(P225="Occidente",S225*1.1,IF(P225="Sur",S225*1.1))))</f>
        <v>0</v>
      </c>
      <c r="U225" s="1127" t="e">
        <f t="shared" si="153"/>
        <v>#N/A</v>
      </c>
      <c r="V225" s="1127" t="e">
        <f t="shared" ref="V225:V256" si="164">IF(K225=0,U225/$H$573,U225*(K225/L225))*H225</f>
        <v>#N/A</v>
      </c>
      <c r="W225" s="1127" t="e">
        <f>IF(F225="Offiho",J225,IF(_xlfn.XLOOKUP(F225,Proveedores!A$2:A$50,Proveedores!E$2:E$50,"")="Nacional",(J225/0.5)+(V225*H225),((J225/0.3/0.5)+(V225*H225))))</f>
        <v>#N/A</v>
      </c>
      <c r="X225" s="1127" t="e">
        <f t="shared" si="154"/>
        <v>#N/A</v>
      </c>
      <c r="Y225" s="1126" t="b">
        <f t="shared" si="155"/>
        <v>0</v>
      </c>
      <c r="Z225" s="43">
        <v>0</v>
      </c>
      <c r="AA225" s="1220" t="e">
        <f t="shared" ref="AA225:AA256" si="165">W225*Z225</f>
        <v>#N/A</v>
      </c>
      <c r="AB225" s="1220" t="e">
        <f t="shared" ref="AB225:AB256" si="166">IF(Z225&gt;Y225,"ERROR",(W225-AA225))</f>
        <v>#N/A</v>
      </c>
      <c r="AC225" s="1220" t="e">
        <f t="shared" si="156"/>
        <v>#N/A</v>
      </c>
      <c r="AD225" s="1126" t="e">
        <f t="shared" ref="AD225:AD256" si="167">IF(A226=TRUE,MAX(0,1-(AE225/W225)),"NA")</f>
        <v>#N/A</v>
      </c>
      <c r="AE225" s="1218" t="e">
        <f t="shared" si="157"/>
        <v>#N/A</v>
      </c>
      <c r="AF225" s="1221" t="e">
        <f t="shared" si="158"/>
        <v>#N/A</v>
      </c>
      <c r="AG225" s="1177" t="e">
        <f t="shared" si="159"/>
        <v>#N/A</v>
      </c>
      <c r="AH225" s="1222" t="e">
        <f t="shared" ref="AH225:AH256" si="168">IF(AG225&lt;30%,"ERROR","OK")</f>
        <v>#N/A</v>
      </c>
    </row>
    <row r="226" spans="1:34" ht="16">
      <c r="A226" s="1217" t="b">
        <f t="shared" si="147"/>
        <v>1</v>
      </c>
      <c r="B226" s="1218" t="b">
        <f t="shared" si="160"/>
        <v>1</v>
      </c>
      <c r="C226" s="1219" t="str">
        <f t="shared" si="161"/>
        <v>Dólares</v>
      </c>
      <c r="D226" s="46"/>
      <c r="E226" s="836"/>
      <c r="F226" s="50"/>
      <c r="G226" s="50" t="str">
        <f t="shared" si="148"/>
        <v xml:space="preserve"> </v>
      </c>
      <c r="H226" s="45">
        <v>0</v>
      </c>
      <c r="I226" s="49" t="str">
        <f>IFERROR(VLOOKUP(G226,Proveedores!B:C,2,0)," ")</f>
        <v xml:space="preserve"> </v>
      </c>
      <c r="J226" s="838">
        <v>0</v>
      </c>
      <c r="K226" s="1124"/>
      <c r="L226" s="1267">
        <f t="shared" si="149"/>
        <v>0</v>
      </c>
      <c r="M226" s="1268">
        <f t="shared" si="150"/>
        <v>0</v>
      </c>
      <c r="N226" s="1269">
        <f>(M226*H226)</f>
        <v>0</v>
      </c>
      <c r="O226" s="836" t="str">
        <f>IFERROR(VLOOKUP(G226,Proveedores!B:D,3,0)," ")</f>
        <v xml:space="preserve"> </v>
      </c>
      <c r="P226" s="836"/>
      <c r="Q226" s="1127" t="e">
        <f t="shared" si="151"/>
        <v>#N/A</v>
      </c>
      <c r="R226" s="1127" t="b">
        <f t="shared" si="162"/>
        <v>0</v>
      </c>
      <c r="S226" s="1127" t="e">
        <f t="shared" si="152"/>
        <v>#N/A</v>
      </c>
      <c r="T226" s="1127" t="b">
        <f t="shared" si="163"/>
        <v>0</v>
      </c>
      <c r="U226" s="1127" t="e">
        <f t="shared" si="153"/>
        <v>#N/A</v>
      </c>
      <c r="V226" s="1127" t="e">
        <f t="shared" si="164"/>
        <v>#N/A</v>
      </c>
      <c r="W226" s="1127" t="e">
        <f>IF(F226="Offiho",J226,IF(_xlfn.XLOOKUP(F226,Proveedores!A$2:A$50,Proveedores!E$2:E$50,"")="Nacional",(J226/0.5)+(V226*H226),((J226/0.3/0.5)+(V226*H226))))</f>
        <v>#N/A</v>
      </c>
      <c r="X226" s="1127" t="e">
        <f t="shared" si="154"/>
        <v>#N/A</v>
      </c>
      <c r="Y226" s="1126" t="b">
        <f t="shared" si="155"/>
        <v>0</v>
      </c>
      <c r="Z226" s="43">
        <v>0</v>
      </c>
      <c r="AA226" s="1220" t="e">
        <f t="shared" si="165"/>
        <v>#N/A</v>
      </c>
      <c r="AB226" s="1220" t="e">
        <f t="shared" si="166"/>
        <v>#N/A</v>
      </c>
      <c r="AC226" s="1220" t="e">
        <f t="shared" si="156"/>
        <v>#N/A</v>
      </c>
      <c r="AD226" s="1126" t="e">
        <f t="shared" si="167"/>
        <v>#N/A</v>
      </c>
      <c r="AE226" s="1218" t="e">
        <f t="shared" si="157"/>
        <v>#N/A</v>
      </c>
      <c r="AF226" s="1221" t="e">
        <f t="shared" si="158"/>
        <v>#N/A</v>
      </c>
      <c r="AG226" s="1177" t="e">
        <f t="shared" si="159"/>
        <v>#N/A</v>
      </c>
      <c r="AH226" s="1222" t="e">
        <f t="shared" si="168"/>
        <v>#N/A</v>
      </c>
    </row>
    <row r="227" spans="1:34" ht="16">
      <c r="A227" s="1217" t="b">
        <f t="shared" si="147"/>
        <v>1</v>
      </c>
      <c r="B227" s="1218" t="b">
        <f t="shared" si="160"/>
        <v>1</v>
      </c>
      <c r="C227" s="1219" t="str">
        <f t="shared" si="161"/>
        <v>Dólares</v>
      </c>
      <c r="D227" s="46"/>
      <c r="E227" s="836"/>
      <c r="F227" s="50"/>
      <c r="G227" s="50" t="str">
        <f t="shared" si="148"/>
        <v xml:space="preserve"> </v>
      </c>
      <c r="H227" s="45">
        <v>0</v>
      </c>
      <c r="I227" s="49" t="str">
        <f>IFERROR(VLOOKUP(G227,Proveedores!B:C,2,0)," ")</f>
        <v xml:space="preserve"> </v>
      </c>
      <c r="J227" s="838">
        <v>0</v>
      </c>
      <c r="K227" s="1124"/>
      <c r="L227" s="1267">
        <f t="shared" si="149"/>
        <v>0</v>
      </c>
      <c r="M227" s="1268">
        <f t="shared" si="150"/>
        <v>0</v>
      </c>
      <c r="N227" s="1269">
        <f t="shared" ref="N227:N256" si="169">M227*H227</f>
        <v>0</v>
      </c>
      <c r="O227" s="836" t="str">
        <f>IFERROR(VLOOKUP(G227,Proveedores!B:D,3,0)," ")</f>
        <v xml:space="preserve"> </v>
      </c>
      <c r="P227" s="836"/>
      <c r="Q227" s="1127" t="e">
        <f t="shared" si="151"/>
        <v>#N/A</v>
      </c>
      <c r="R227" s="1127" t="b">
        <f t="shared" si="162"/>
        <v>0</v>
      </c>
      <c r="S227" s="1127" t="e">
        <f t="shared" si="152"/>
        <v>#N/A</v>
      </c>
      <c r="T227" s="1127" t="b">
        <f t="shared" si="163"/>
        <v>0</v>
      </c>
      <c r="U227" s="1127" t="e">
        <f t="shared" si="153"/>
        <v>#N/A</v>
      </c>
      <c r="V227" s="1127" t="e">
        <f t="shared" si="164"/>
        <v>#N/A</v>
      </c>
      <c r="W227" s="1127" t="e">
        <f>IF(F227="Offiho",J227,IF(_xlfn.XLOOKUP(F227,Proveedores!A$2:A$50,Proveedores!E$2:E$50,"")="Nacional",(J227/0.5)+(V227*H227),((J227/0.3/0.5)+(V227*H227))))</f>
        <v>#N/A</v>
      </c>
      <c r="X227" s="1127" t="e">
        <f t="shared" si="154"/>
        <v>#N/A</v>
      </c>
      <c r="Y227" s="1126" t="b">
        <f t="shared" si="155"/>
        <v>0</v>
      </c>
      <c r="Z227" s="43">
        <v>0</v>
      </c>
      <c r="AA227" s="1220" t="e">
        <f t="shared" si="165"/>
        <v>#N/A</v>
      </c>
      <c r="AB227" s="1220" t="e">
        <f t="shared" si="166"/>
        <v>#N/A</v>
      </c>
      <c r="AC227" s="1220" t="e">
        <f t="shared" si="156"/>
        <v>#N/A</v>
      </c>
      <c r="AD227" s="1126" t="e">
        <f t="shared" si="167"/>
        <v>#N/A</v>
      </c>
      <c r="AE227" s="1218" t="e">
        <f t="shared" si="157"/>
        <v>#N/A</v>
      </c>
      <c r="AF227" s="1221" t="e">
        <f t="shared" si="158"/>
        <v>#N/A</v>
      </c>
      <c r="AG227" s="1177" t="e">
        <f t="shared" si="159"/>
        <v>#N/A</v>
      </c>
      <c r="AH227" s="1222" t="e">
        <f t="shared" si="168"/>
        <v>#N/A</v>
      </c>
    </row>
    <row r="228" spans="1:34" ht="16">
      <c r="A228" s="1217" t="b">
        <f t="shared" si="147"/>
        <v>1</v>
      </c>
      <c r="B228" s="1218" t="b">
        <f t="shared" si="160"/>
        <v>1</v>
      </c>
      <c r="C228" s="1219" t="str">
        <f t="shared" si="161"/>
        <v>Dólares</v>
      </c>
      <c r="D228" s="46"/>
      <c r="E228" s="836"/>
      <c r="F228" s="50"/>
      <c r="G228" s="50" t="str">
        <f t="shared" si="148"/>
        <v xml:space="preserve"> </v>
      </c>
      <c r="H228" s="45">
        <v>0</v>
      </c>
      <c r="I228" s="49" t="str">
        <f>IFERROR(VLOOKUP(G228,Proveedores!B:C,2,0)," ")</f>
        <v xml:space="preserve"> </v>
      </c>
      <c r="J228" s="838">
        <v>0</v>
      </c>
      <c r="K228" s="1124"/>
      <c r="L228" s="1267">
        <f t="shared" si="149"/>
        <v>0</v>
      </c>
      <c r="M228" s="1268">
        <f t="shared" si="150"/>
        <v>0</v>
      </c>
      <c r="N228" s="1269">
        <f t="shared" si="169"/>
        <v>0</v>
      </c>
      <c r="O228" s="836" t="str">
        <f>IFERROR(VLOOKUP(G228,Proveedores!B:D,3,0)," ")</f>
        <v xml:space="preserve"> </v>
      </c>
      <c r="P228" s="836"/>
      <c r="Q228" s="1127" t="e">
        <f t="shared" si="151"/>
        <v>#N/A</v>
      </c>
      <c r="R228" s="1127" t="b">
        <f t="shared" si="162"/>
        <v>0</v>
      </c>
      <c r="S228" s="1127" t="e">
        <f t="shared" si="152"/>
        <v>#N/A</v>
      </c>
      <c r="T228" s="1127" t="b">
        <f t="shared" si="163"/>
        <v>0</v>
      </c>
      <c r="U228" s="1127" t="e">
        <f t="shared" si="153"/>
        <v>#N/A</v>
      </c>
      <c r="V228" s="1127" t="e">
        <f t="shared" si="164"/>
        <v>#N/A</v>
      </c>
      <c r="W228" s="1127" t="e">
        <f>IF(F228="Offiho",J228,IF(_xlfn.XLOOKUP(F228,Proveedores!A$2:A$50,Proveedores!E$2:E$50,"")="Nacional",(J228/0.5)+(V228*H228),((J228/0.3/0.5)+(V228*H228))))</f>
        <v>#N/A</v>
      </c>
      <c r="X228" s="1127" t="e">
        <f t="shared" si="154"/>
        <v>#N/A</v>
      </c>
      <c r="Y228" s="1126" t="b">
        <f t="shared" si="155"/>
        <v>0</v>
      </c>
      <c r="Z228" s="43">
        <v>0</v>
      </c>
      <c r="AA228" s="1220" t="e">
        <f t="shared" si="165"/>
        <v>#N/A</v>
      </c>
      <c r="AB228" s="1220" t="e">
        <f t="shared" si="166"/>
        <v>#N/A</v>
      </c>
      <c r="AC228" s="1220" t="e">
        <f t="shared" si="156"/>
        <v>#N/A</v>
      </c>
      <c r="AD228" s="1126" t="e">
        <f t="shared" si="167"/>
        <v>#N/A</v>
      </c>
      <c r="AE228" s="1218" t="e">
        <f t="shared" si="157"/>
        <v>#N/A</v>
      </c>
      <c r="AF228" s="1221" t="e">
        <f t="shared" si="158"/>
        <v>#N/A</v>
      </c>
      <c r="AG228" s="1177" t="e">
        <f t="shared" si="159"/>
        <v>#N/A</v>
      </c>
      <c r="AH228" s="1222" t="e">
        <f t="shared" si="168"/>
        <v>#N/A</v>
      </c>
    </row>
    <row r="229" spans="1:34" ht="16">
      <c r="A229" s="1217" t="b">
        <f t="shared" si="147"/>
        <v>1</v>
      </c>
      <c r="B229" s="1218" t="b">
        <f t="shared" si="160"/>
        <v>1</v>
      </c>
      <c r="C229" s="1219" t="str">
        <f t="shared" si="161"/>
        <v>Dólares</v>
      </c>
      <c r="D229" s="46"/>
      <c r="E229" s="836"/>
      <c r="F229" s="50"/>
      <c r="G229" s="50" t="str">
        <f t="shared" si="148"/>
        <v xml:space="preserve"> </v>
      </c>
      <c r="H229" s="45">
        <v>0</v>
      </c>
      <c r="I229" s="49" t="str">
        <f>IFERROR(VLOOKUP(G229,Proveedores!B:C,2,0)," ")</f>
        <v xml:space="preserve"> </v>
      </c>
      <c r="J229" s="838">
        <v>0</v>
      </c>
      <c r="K229" s="1124"/>
      <c r="L229" s="1267">
        <f t="shared" si="149"/>
        <v>0</v>
      </c>
      <c r="M229" s="1268">
        <f t="shared" si="150"/>
        <v>0</v>
      </c>
      <c r="N229" s="1269">
        <f t="shared" si="169"/>
        <v>0</v>
      </c>
      <c r="O229" s="836" t="str">
        <f>IFERROR(VLOOKUP(G229,Proveedores!B:D,3,0)," ")</f>
        <v xml:space="preserve"> </v>
      </c>
      <c r="P229" s="836"/>
      <c r="Q229" s="1127" t="e">
        <f t="shared" si="151"/>
        <v>#N/A</v>
      </c>
      <c r="R229" s="1127" t="b">
        <f t="shared" si="162"/>
        <v>0</v>
      </c>
      <c r="S229" s="1127" t="e">
        <f t="shared" si="152"/>
        <v>#N/A</v>
      </c>
      <c r="T229" s="1127" t="b">
        <f t="shared" si="163"/>
        <v>0</v>
      </c>
      <c r="U229" s="1127" t="e">
        <f t="shared" si="153"/>
        <v>#N/A</v>
      </c>
      <c r="V229" s="1127" t="e">
        <f t="shared" si="164"/>
        <v>#N/A</v>
      </c>
      <c r="W229" s="1127" t="e">
        <f>IF(F229="Offiho",J229,IF(_xlfn.XLOOKUP(F229,Proveedores!A$2:A$50,Proveedores!E$2:E$50,"")="Nacional",(J229/0.5)+(V229*H229),((J229/0.3/0.5)+(V229*H229))))</f>
        <v>#N/A</v>
      </c>
      <c r="X229" s="1127" t="e">
        <f t="shared" si="154"/>
        <v>#N/A</v>
      </c>
      <c r="Y229" s="1126" t="b">
        <f t="shared" si="155"/>
        <v>0</v>
      </c>
      <c r="Z229" s="43">
        <v>0</v>
      </c>
      <c r="AA229" s="1220" t="e">
        <f t="shared" si="165"/>
        <v>#N/A</v>
      </c>
      <c r="AB229" s="1220" t="e">
        <f t="shared" si="166"/>
        <v>#N/A</v>
      </c>
      <c r="AC229" s="1220" t="e">
        <f t="shared" si="156"/>
        <v>#N/A</v>
      </c>
      <c r="AD229" s="1126" t="e">
        <f t="shared" si="167"/>
        <v>#N/A</v>
      </c>
      <c r="AE229" s="1218" t="e">
        <f t="shared" si="157"/>
        <v>#N/A</v>
      </c>
      <c r="AF229" s="1221" t="e">
        <f t="shared" si="158"/>
        <v>#N/A</v>
      </c>
      <c r="AG229" s="1177" t="e">
        <f t="shared" si="159"/>
        <v>#N/A</v>
      </c>
      <c r="AH229" s="1222" t="e">
        <f t="shared" si="168"/>
        <v>#N/A</v>
      </c>
    </row>
    <row r="230" spans="1:34" ht="16">
      <c r="A230" s="1217" t="b">
        <f t="shared" si="147"/>
        <v>1</v>
      </c>
      <c r="B230" s="1218" t="b">
        <f t="shared" si="160"/>
        <v>1</v>
      </c>
      <c r="C230" s="1219" t="str">
        <f t="shared" si="161"/>
        <v>Dólares</v>
      </c>
      <c r="D230" s="44"/>
      <c r="E230" s="836"/>
      <c r="F230" s="50"/>
      <c r="G230" s="50" t="str">
        <f t="shared" si="148"/>
        <v xml:space="preserve"> </v>
      </c>
      <c r="H230" s="45">
        <v>0</v>
      </c>
      <c r="I230" s="49" t="str">
        <f>IFERROR(VLOOKUP(G230,Proveedores!B:C,2,0)," ")</f>
        <v xml:space="preserve"> </v>
      </c>
      <c r="J230" s="838">
        <v>0</v>
      </c>
      <c r="K230" s="1124"/>
      <c r="L230" s="1267">
        <f t="shared" si="149"/>
        <v>0</v>
      </c>
      <c r="M230" s="1268">
        <f t="shared" si="150"/>
        <v>0</v>
      </c>
      <c r="N230" s="1269">
        <f t="shared" si="169"/>
        <v>0</v>
      </c>
      <c r="O230" s="836" t="str">
        <f>IFERROR(VLOOKUP(G230,Proveedores!B:D,3,0)," ")</f>
        <v xml:space="preserve"> </v>
      </c>
      <c r="P230" s="836"/>
      <c r="Q230" s="1127" t="e">
        <f t="shared" si="151"/>
        <v>#N/A</v>
      </c>
      <c r="R230" s="1127" t="b">
        <f t="shared" si="162"/>
        <v>0</v>
      </c>
      <c r="S230" s="1127" t="e">
        <f t="shared" si="152"/>
        <v>#N/A</v>
      </c>
      <c r="T230" s="1127" t="b">
        <f t="shared" si="163"/>
        <v>0</v>
      </c>
      <c r="U230" s="1127" t="e">
        <f t="shared" si="153"/>
        <v>#N/A</v>
      </c>
      <c r="V230" s="1127" t="e">
        <f t="shared" si="164"/>
        <v>#N/A</v>
      </c>
      <c r="W230" s="1127" t="e">
        <f>IF(F230="Offiho",J230,IF(_xlfn.XLOOKUP(F230,Proveedores!A$2:A$50,Proveedores!E$2:E$50,"")="Nacional",(J230/0.5)+(V230*H230),((J230/0.3/0.5)+(V230*H230))))</f>
        <v>#N/A</v>
      </c>
      <c r="X230" s="1127" t="e">
        <f t="shared" si="154"/>
        <v>#N/A</v>
      </c>
      <c r="Y230" s="1126" t="b">
        <f t="shared" si="155"/>
        <v>0</v>
      </c>
      <c r="Z230" s="43">
        <v>0</v>
      </c>
      <c r="AA230" s="1220" t="e">
        <f t="shared" si="165"/>
        <v>#N/A</v>
      </c>
      <c r="AB230" s="1220" t="e">
        <f t="shared" si="166"/>
        <v>#N/A</v>
      </c>
      <c r="AC230" s="1220" t="e">
        <f t="shared" si="156"/>
        <v>#N/A</v>
      </c>
      <c r="AD230" s="1126" t="e">
        <f t="shared" si="167"/>
        <v>#N/A</v>
      </c>
      <c r="AE230" s="1218" t="e">
        <f t="shared" si="157"/>
        <v>#N/A</v>
      </c>
      <c r="AF230" s="1221" t="e">
        <f t="shared" si="158"/>
        <v>#N/A</v>
      </c>
      <c r="AG230" s="1177" t="e">
        <f t="shared" si="159"/>
        <v>#N/A</v>
      </c>
      <c r="AH230" s="1222" t="e">
        <f t="shared" si="168"/>
        <v>#N/A</v>
      </c>
    </row>
    <row r="231" spans="1:34" ht="16">
      <c r="A231" s="1217" t="b">
        <f t="shared" si="147"/>
        <v>1</v>
      </c>
      <c r="B231" s="1218" t="b">
        <f t="shared" si="160"/>
        <v>1</v>
      </c>
      <c r="C231" s="1219" t="str">
        <f t="shared" si="161"/>
        <v>Dólares</v>
      </c>
      <c r="D231" s="44"/>
      <c r="E231" s="836"/>
      <c r="F231" s="50"/>
      <c r="G231" s="50" t="str">
        <f t="shared" si="148"/>
        <v xml:space="preserve"> </v>
      </c>
      <c r="H231" s="45">
        <v>0</v>
      </c>
      <c r="I231" s="49" t="str">
        <f>IFERROR(VLOOKUP(G231,Proveedores!B:C,2,0)," ")</f>
        <v xml:space="preserve"> </v>
      </c>
      <c r="J231" s="838">
        <v>0</v>
      </c>
      <c r="K231" s="1124"/>
      <c r="L231" s="1267">
        <f t="shared" si="149"/>
        <v>0</v>
      </c>
      <c r="M231" s="1268">
        <f t="shared" si="150"/>
        <v>0</v>
      </c>
      <c r="N231" s="1269">
        <f t="shared" si="169"/>
        <v>0</v>
      </c>
      <c r="O231" s="836" t="str">
        <f>IFERROR(VLOOKUP(G231,Proveedores!B:D,3,0)," ")</f>
        <v xml:space="preserve"> </v>
      </c>
      <c r="P231" s="836"/>
      <c r="Q231" s="1127" t="e">
        <f t="shared" si="151"/>
        <v>#N/A</v>
      </c>
      <c r="R231" s="1127" t="b">
        <f t="shared" si="162"/>
        <v>0</v>
      </c>
      <c r="S231" s="1127" t="e">
        <f t="shared" si="152"/>
        <v>#N/A</v>
      </c>
      <c r="T231" s="1127" t="b">
        <f t="shared" si="163"/>
        <v>0</v>
      </c>
      <c r="U231" s="1127" t="e">
        <f t="shared" si="153"/>
        <v>#N/A</v>
      </c>
      <c r="V231" s="1127" t="e">
        <f t="shared" si="164"/>
        <v>#N/A</v>
      </c>
      <c r="W231" s="1127" t="e">
        <f>IF(F231="Offiho",J231,IF(_xlfn.XLOOKUP(F231,Proveedores!A$2:A$50,Proveedores!E$2:E$50,"")="Nacional",(J231/0.5)+(V231*H231),((J231/0.3/0.5)+(V231*H231))))</f>
        <v>#N/A</v>
      </c>
      <c r="X231" s="1127" t="e">
        <f t="shared" si="154"/>
        <v>#N/A</v>
      </c>
      <c r="Y231" s="1126" t="b">
        <f t="shared" si="155"/>
        <v>0</v>
      </c>
      <c r="Z231" s="43">
        <v>0</v>
      </c>
      <c r="AA231" s="1220" t="e">
        <f t="shared" si="165"/>
        <v>#N/A</v>
      </c>
      <c r="AB231" s="1220" t="e">
        <f t="shared" si="166"/>
        <v>#N/A</v>
      </c>
      <c r="AC231" s="1220" t="e">
        <f t="shared" si="156"/>
        <v>#N/A</v>
      </c>
      <c r="AD231" s="1126" t="e">
        <f t="shared" si="167"/>
        <v>#N/A</v>
      </c>
      <c r="AE231" s="1218" t="e">
        <f t="shared" si="157"/>
        <v>#N/A</v>
      </c>
      <c r="AF231" s="1221" t="e">
        <f t="shared" si="158"/>
        <v>#N/A</v>
      </c>
      <c r="AG231" s="1177" t="e">
        <f t="shared" si="159"/>
        <v>#N/A</v>
      </c>
      <c r="AH231" s="1222" t="e">
        <f t="shared" si="168"/>
        <v>#N/A</v>
      </c>
    </row>
    <row r="232" spans="1:34" ht="16">
      <c r="A232" s="1217" t="b">
        <f t="shared" si="147"/>
        <v>1</v>
      </c>
      <c r="B232" s="1218" t="b">
        <f t="shared" si="160"/>
        <v>1</v>
      </c>
      <c r="C232" s="1219" t="str">
        <f t="shared" si="161"/>
        <v>Dólares</v>
      </c>
      <c r="D232" s="44"/>
      <c r="E232" s="836"/>
      <c r="F232" s="50"/>
      <c r="G232" s="50" t="str">
        <f t="shared" si="148"/>
        <v xml:space="preserve"> </v>
      </c>
      <c r="H232" s="45">
        <v>0</v>
      </c>
      <c r="I232" s="49" t="str">
        <f>IFERROR(VLOOKUP(G232,Proveedores!B:C,2,0)," ")</f>
        <v xml:space="preserve"> </v>
      </c>
      <c r="J232" s="838">
        <v>0</v>
      </c>
      <c r="K232" s="1124"/>
      <c r="L232" s="1267">
        <f t="shared" si="149"/>
        <v>0</v>
      </c>
      <c r="M232" s="1268">
        <f t="shared" si="150"/>
        <v>0</v>
      </c>
      <c r="N232" s="1269">
        <f t="shared" si="169"/>
        <v>0</v>
      </c>
      <c r="O232" s="836" t="str">
        <f>IFERROR(VLOOKUP(G232,Proveedores!B:D,3,0)," ")</f>
        <v xml:space="preserve"> </v>
      </c>
      <c r="P232" s="836"/>
      <c r="Q232" s="1127" t="e">
        <f t="shared" si="151"/>
        <v>#N/A</v>
      </c>
      <c r="R232" s="1127" t="b">
        <f t="shared" si="162"/>
        <v>0</v>
      </c>
      <c r="S232" s="1127" t="e">
        <f t="shared" si="152"/>
        <v>#N/A</v>
      </c>
      <c r="T232" s="1127" t="b">
        <f t="shared" si="163"/>
        <v>0</v>
      </c>
      <c r="U232" s="1127" t="e">
        <f t="shared" si="153"/>
        <v>#N/A</v>
      </c>
      <c r="V232" s="1127" t="e">
        <f t="shared" si="164"/>
        <v>#N/A</v>
      </c>
      <c r="W232" s="1127" t="e">
        <f>IF(F232="Offiho",J232,IF(_xlfn.XLOOKUP(F232,Proveedores!A$2:A$50,Proveedores!E$2:E$50,"")="Nacional",(J232/0.5)+(V232*H232),((J232/0.3/0.5)+(V232*H232))))</f>
        <v>#N/A</v>
      </c>
      <c r="X232" s="1127" t="e">
        <f t="shared" si="154"/>
        <v>#N/A</v>
      </c>
      <c r="Y232" s="1126" t="b">
        <f t="shared" si="155"/>
        <v>0</v>
      </c>
      <c r="Z232" s="43">
        <v>0</v>
      </c>
      <c r="AA232" s="1220" t="e">
        <f t="shared" si="165"/>
        <v>#N/A</v>
      </c>
      <c r="AB232" s="1220" t="e">
        <f t="shared" si="166"/>
        <v>#N/A</v>
      </c>
      <c r="AC232" s="1220" t="e">
        <f t="shared" si="156"/>
        <v>#N/A</v>
      </c>
      <c r="AD232" s="1126" t="e">
        <f t="shared" si="167"/>
        <v>#N/A</v>
      </c>
      <c r="AE232" s="1218" t="e">
        <f t="shared" si="157"/>
        <v>#N/A</v>
      </c>
      <c r="AF232" s="1221" t="e">
        <f t="shared" si="158"/>
        <v>#N/A</v>
      </c>
      <c r="AG232" s="1177" t="e">
        <f t="shared" si="159"/>
        <v>#N/A</v>
      </c>
      <c r="AH232" s="1222" t="e">
        <f t="shared" si="168"/>
        <v>#N/A</v>
      </c>
    </row>
    <row r="233" spans="1:34" ht="16">
      <c r="A233" s="1217" t="b">
        <f t="shared" si="147"/>
        <v>1</v>
      </c>
      <c r="B233" s="1218" t="b">
        <f t="shared" si="160"/>
        <v>1</v>
      </c>
      <c r="C233" s="1219" t="str">
        <f t="shared" si="161"/>
        <v>Dólares</v>
      </c>
      <c r="D233" s="44"/>
      <c r="E233" s="836"/>
      <c r="F233" s="50"/>
      <c r="G233" s="50" t="str">
        <f t="shared" si="148"/>
        <v xml:space="preserve"> </v>
      </c>
      <c r="H233" s="45">
        <v>0</v>
      </c>
      <c r="I233" s="49" t="str">
        <f>IFERROR(VLOOKUP(G233,Proveedores!B:C,2,0)," ")</f>
        <v xml:space="preserve"> </v>
      </c>
      <c r="J233" s="838">
        <v>0</v>
      </c>
      <c r="K233" s="1124"/>
      <c r="L233" s="1267">
        <f t="shared" si="149"/>
        <v>0</v>
      </c>
      <c r="M233" s="1268">
        <f t="shared" si="150"/>
        <v>0</v>
      </c>
      <c r="N233" s="1269">
        <f t="shared" si="169"/>
        <v>0</v>
      </c>
      <c r="O233" s="836" t="str">
        <f>IFERROR(VLOOKUP(G233,Proveedores!B:D,3,0)," ")</f>
        <v xml:space="preserve"> </v>
      </c>
      <c r="P233" s="836"/>
      <c r="Q233" s="1127" t="e">
        <f t="shared" si="151"/>
        <v>#N/A</v>
      </c>
      <c r="R233" s="1127" t="b">
        <f t="shared" si="162"/>
        <v>0</v>
      </c>
      <c r="S233" s="1127" t="e">
        <f t="shared" si="152"/>
        <v>#N/A</v>
      </c>
      <c r="T233" s="1127" t="b">
        <f t="shared" si="163"/>
        <v>0</v>
      </c>
      <c r="U233" s="1127" t="e">
        <f t="shared" si="153"/>
        <v>#N/A</v>
      </c>
      <c r="V233" s="1127" t="e">
        <f t="shared" si="164"/>
        <v>#N/A</v>
      </c>
      <c r="W233" s="1127" t="e">
        <f>IF(F233="Offiho",J233,IF(_xlfn.XLOOKUP(F233,Proveedores!A$2:A$50,Proveedores!E$2:E$50,"")="Nacional",(J233/0.5)+(V233*H233),((J233/0.3/0.5)+(V233*H233))))</f>
        <v>#N/A</v>
      </c>
      <c r="X233" s="1127" t="e">
        <f t="shared" si="154"/>
        <v>#N/A</v>
      </c>
      <c r="Y233" s="1126" t="b">
        <f t="shared" si="155"/>
        <v>0</v>
      </c>
      <c r="Z233" s="43">
        <v>0</v>
      </c>
      <c r="AA233" s="1220" t="e">
        <f t="shared" si="165"/>
        <v>#N/A</v>
      </c>
      <c r="AB233" s="1220" t="e">
        <f t="shared" si="166"/>
        <v>#N/A</v>
      </c>
      <c r="AC233" s="1220" t="e">
        <f t="shared" si="156"/>
        <v>#N/A</v>
      </c>
      <c r="AD233" s="1126" t="e">
        <f t="shared" si="167"/>
        <v>#N/A</v>
      </c>
      <c r="AE233" s="1218" t="e">
        <f t="shared" si="157"/>
        <v>#N/A</v>
      </c>
      <c r="AF233" s="1221" t="e">
        <f t="shared" si="158"/>
        <v>#N/A</v>
      </c>
      <c r="AG233" s="1177" t="e">
        <f t="shared" si="159"/>
        <v>#N/A</v>
      </c>
      <c r="AH233" s="1222" t="e">
        <f t="shared" si="168"/>
        <v>#N/A</v>
      </c>
    </row>
    <row r="234" spans="1:34" ht="16">
      <c r="A234" s="1217" t="b">
        <f t="shared" si="147"/>
        <v>1</v>
      </c>
      <c r="B234" s="1218" t="b">
        <f t="shared" si="160"/>
        <v>1</v>
      </c>
      <c r="C234" s="1219" t="str">
        <f t="shared" si="161"/>
        <v>Dólares</v>
      </c>
      <c r="D234" s="46"/>
      <c r="E234" s="836"/>
      <c r="F234" s="50"/>
      <c r="G234" s="50" t="str">
        <f t="shared" si="148"/>
        <v xml:space="preserve"> </v>
      </c>
      <c r="H234" s="45">
        <v>0</v>
      </c>
      <c r="I234" s="49" t="str">
        <f>IFERROR(VLOOKUP(G234,Proveedores!B:C,2,0)," ")</f>
        <v xml:space="preserve"> </v>
      </c>
      <c r="J234" s="838">
        <v>0</v>
      </c>
      <c r="K234" s="1124"/>
      <c r="L234" s="1267">
        <f t="shared" si="149"/>
        <v>0</v>
      </c>
      <c r="M234" s="1268">
        <f t="shared" si="150"/>
        <v>0</v>
      </c>
      <c r="N234" s="1269">
        <f t="shared" si="169"/>
        <v>0</v>
      </c>
      <c r="O234" s="836" t="str">
        <f>IFERROR(VLOOKUP(G234,Proveedores!B:D,3,0)," ")</f>
        <v xml:space="preserve"> </v>
      </c>
      <c r="P234" s="836"/>
      <c r="Q234" s="1127" t="e">
        <f t="shared" si="151"/>
        <v>#N/A</v>
      </c>
      <c r="R234" s="1127" t="b">
        <f t="shared" si="162"/>
        <v>0</v>
      </c>
      <c r="S234" s="1127" t="e">
        <f t="shared" si="152"/>
        <v>#N/A</v>
      </c>
      <c r="T234" s="1127" t="b">
        <f t="shared" si="163"/>
        <v>0</v>
      </c>
      <c r="U234" s="1127" t="e">
        <f t="shared" si="153"/>
        <v>#N/A</v>
      </c>
      <c r="V234" s="1127" t="e">
        <f t="shared" si="164"/>
        <v>#N/A</v>
      </c>
      <c r="W234" s="1127" t="e">
        <f>IF(F234="Offiho",J234,IF(_xlfn.XLOOKUP(F234,Proveedores!A$2:A$50,Proveedores!E$2:E$50,"")="Nacional",(J234/0.5)+(V234*H234),((J234/0.3/0.5)+(V234*H234))))</f>
        <v>#N/A</v>
      </c>
      <c r="X234" s="1127" t="e">
        <f t="shared" si="154"/>
        <v>#N/A</v>
      </c>
      <c r="Y234" s="1126" t="b">
        <f t="shared" si="155"/>
        <v>0</v>
      </c>
      <c r="Z234" s="43">
        <v>0</v>
      </c>
      <c r="AA234" s="1220" t="e">
        <f t="shared" si="165"/>
        <v>#N/A</v>
      </c>
      <c r="AB234" s="1220" t="e">
        <f t="shared" si="166"/>
        <v>#N/A</v>
      </c>
      <c r="AC234" s="1220" t="e">
        <f t="shared" si="156"/>
        <v>#N/A</v>
      </c>
      <c r="AD234" s="1126" t="e">
        <f t="shared" si="167"/>
        <v>#N/A</v>
      </c>
      <c r="AE234" s="1218" t="e">
        <f t="shared" si="157"/>
        <v>#N/A</v>
      </c>
      <c r="AF234" s="1221" t="e">
        <f t="shared" si="158"/>
        <v>#N/A</v>
      </c>
      <c r="AG234" s="1177" t="e">
        <f t="shared" si="159"/>
        <v>#N/A</v>
      </c>
      <c r="AH234" s="1222" t="e">
        <f t="shared" si="168"/>
        <v>#N/A</v>
      </c>
    </row>
    <row r="235" spans="1:34" ht="16">
      <c r="A235" s="1217" t="b">
        <f t="shared" si="147"/>
        <v>1</v>
      </c>
      <c r="B235" s="1218" t="b">
        <f t="shared" si="160"/>
        <v>1</v>
      </c>
      <c r="C235" s="1219" t="str">
        <f t="shared" si="161"/>
        <v>Dólares</v>
      </c>
      <c r="D235" s="46"/>
      <c r="E235" s="836"/>
      <c r="F235" s="50"/>
      <c r="G235" s="50" t="str">
        <f t="shared" si="148"/>
        <v xml:space="preserve"> </v>
      </c>
      <c r="H235" s="45">
        <v>0</v>
      </c>
      <c r="I235" s="49" t="str">
        <f>IFERROR(VLOOKUP(G235,Proveedores!B:C,2,0)," ")</f>
        <v xml:space="preserve"> </v>
      </c>
      <c r="J235" s="838">
        <v>0</v>
      </c>
      <c r="K235" s="1124"/>
      <c r="L235" s="1267">
        <f t="shared" si="149"/>
        <v>0</v>
      </c>
      <c r="M235" s="1268">
        <f t="shared" si="150"/>
        <v>0</v>
      </c>
      <c r="N235" s="1269">
        <f t="shared" si="169"/>
        <v>0</v>
      </c>
      <c r="O235" s="836" t="str">
        <f>IFERROR(VLOOKUP(G235,Proveedores!B:D,3,0)," ")</f>
        <v xml:space="preserve"> </v>
      </c>
      <c r="P235" s="836"/>
      <c r="Q235" s="1127" t="e">
        <f t="shared" si="151"/>
        <v>#N/A</v>
      </c>
      <c r="R235" s="1127" t="b">
        <f t="shared" si="162"/>
        <v>0</v>
      </c>
      <c r="S235" s="1127" t="e">
        <f t="shared" si="152"/>
        <v>#N/A</v>
      </c>
      <c r="T235" s="1127" t="b">
        <f t="shared" si="163"/>
        <v>0</v>
      </c>
      <c r="U235" s="1127" t="e">
        <f t="shared" si="153"/>
        <v>#N/A</v>
      </c>
      <c r="V235" s="1127" t="e">
        <f t="shared" si="164"/>
        <v>#N/A</v>
      </c>
      <c r="W235" s="1127" t="e">
        <f>IF(F235="Offiho",J235,IF(_xlfn.XLOOKUP(F235,Proveedores!A$2:A$50,Proveedores!E$2:E$50,"")="Nacional",(J235/0.5)+(V235*H235),((J235/0.3/0.5)+(V235*H235))))</f>
        <v>#N/A</v>
      </c>
      <c r="X235" s="1127" t="e">
        <f t="shared" si="154"/>
        <v>#N/A</v>
      </c>
      <c r="Y235" s="1126" t="b">
        <f t="shared" si="155"/>
        <v>0</v>
      </c>
      <c r="Z235" s="43">
        <v>0</v>
      </c>
      <c r="AA235" s="1220" t="e">
        <f t="shared" si="165"/>
        <v>#N/A</v>
      </c>
      <c r="AB235" s="1220" t="e">
        <f t="shared" si="166"/>
        <v>#N/A</v>
      </c>
      <c r="AC235" s="1220" t="e">
        <f t="shared" si="156"/>
        <v>#N/A</v>
      </c>
      <c r="AD235" s="1126" t="e">
        <f t="shared" si="167"/>
        <v>#N/A</v>
      </c>
      <c r="AE235" s="1218" t="e">
        <f t="shared" si="157"/>
        <v>#N/A</v>
      </c>
      <c r="AF235" s="1221" t="e">
        <f t="shared" si="158"/>
        <v>#N/A</v>
      </c>
      <c r="AG235" s="1177" t="e">
        <f t="shared" si="159"/>
        <v>#N/A</v>
      </c>
      <c r="AH235" s="1222" t="e">
        <f t="shared" si="168"/>
        <v>#N/A</v>
      </c>
    </row>
    <row r="236" spans="1:34" ht="16">
      <c r="A236" s="1217" t="b">
        <f t="shared" si="147"/>
        <v>1</v>
      </c>
      <c r="B236" s="1218" t="b">
        <f t="shared" si="160"/>
        <v>1</v>
      </c>
      <c r="C236" s="1219" t="str">
        <f t="shared" si="161"/>
        <v>Dólares</v>
      </c>
      <c r="D236" s="46"/>
      <c r="E236" s="836"/>
      <c r="F236" s="50"/>
      <c r="G236" s="50" t="str">
        <f t="shared" si="148"/>
        <v xml:space="preserve"> </v>
      </c>
      <c r="H236" s="45">
        <v>0</v>
      </c>
      <c r="I236" s="49" t="str">
        <f>IFERROR(VLOOKUP(G236,Proveedores!B:C,2,0)," ")</f>
        <v xml:space="preserve"> </v>
      </c>
      <c r="J236" s="838">
        <v>0</v>
      </c>
      <c r="K236" s="1124"/>
      <c r="L236" s="1267">
        <f t="shared" si="149"/>
        <v>0</v>
      </c>
      <c r="M236" s="1268">
        <f t="shared" si="150"/>
        <v>0</v>
      </c>
      <c r="N236" s="1269">
        <f t="shared" si="169"/>
        <v>0</v>
      </c>
      <c r="O236" s="836" t="str">
        <f>IFERROR(VLOOKUP(G236,Proveedores!B:D,3,0)," ")</f>
        <v xml:space="preserve"> </v>
      </c>
      <c r="P236" s="836"/>
      <c r="Q236" s="1127" t="e">
        <f t="shared" si="151"/>
        <v>#N/A</v>
      </c>
      <c r="R236" s="1127" t="b">
        <f t="shared" si="162"/>
        <v>0</v>
      </c>
      <c r="S236" s="1127" t="e">
        <f t="shared" si="152"/>
        <v>#N/A</v>
      </c>
      <c r="T236" s="1127" t="b">
        <f t="shared" si="163"/>
        <v>0</v>
      </c>
      <c r="U236" s="1127" t="e">
        <f t="shared" si="153"/>
        <v>#N/A</v>
      </c>
      <c r="V236" s="1127" t="e">
        <f t="shared" si="164"/>
        <v>#N/A</v>
      </c>
      <c r="W236" s="1127" t="e">
        <f>IF(F236="Offiho",J236,IF(_xlfn.XLOOKUP(F236,Proveedores!A$2:A$50,Proveedores!E$2:E$50,"")="Nacional",(J236/0.5)+(V236*H236),((J236/0.3/0.5)+(V236*H236))))</f>
        <v>#N/A</v>
      </c>
      <c r="X236" s="1127" t="e">
        <f t="shared" si="154"/>
        <v>#N/A</v>
      </c>
      <c r="Y236" s="1126" t="b">
        <f t="shared" si="155"/>
        <v>0</v>
      </c>
      <c r="Z236" s="43">
        <v>0</v>
      </c>
      <c r="AA236" s="1220" t="e">
        <f t="shared" si="165"/>
        <v>#N/A</v>
      </c>
      <c r="AB236" s="1220" t="e">
        <f t="shared" si="166"/>
        <v>#N/A</v>
      </c>
      <c r="AC236" s="1220" t="e">
        <f t="shared" si="156"/>
        <v>#N/A</v>
      </c>
      <c r="AD236" s="1126" t="e">
        <f t="shared" si="167"/>
        <v>#N/A</v>
      </c>
      <c r="AE236" s="1218" t="e">
        <f t="shared" si="157"/>
        <v>#N/A</v>
      </c>
      <c r="AF236" s="1221" t="e">
        <f t="shared" si="158"/>
        <v>#N/A</v>
      </c>
      <c r="AG236" s="1177" t="e">
        <f t="shared" si="159"/>
        <v>#N/A</v>
      </c>
      <c r="AH236" s="1222" t="e">
        <f t="shared" si="168"/>
        <v>#N/A</v>
      </c>
    </row>
    <row r="237" spans="1:34" ht="16">
      <c r="A237" s="1217" t="b">
        <f t="shared" si="147"/>
        <v>1</v>
      </c>
      <c r="B237" s="1218" t="b">
        <f t="shared" si="160"/>
        <v>1</v>
      </c>
      <c r="C237" s="1219" t="str">
        <f t="shared" si="161"/>
        <v>Dólares</v>
      </c>
      <c r="D237" s="46"/>
      <c r="E237" s="836"/>
      <c r="F237" s="50"/>
      <c r="G237" s="50" t="str">
        <f t="shared" si="148"/>
        <v xml:space="preserve"> </v>
      </c>
      <c r="H237" s="45">
        <v>0</v>
      </c>
      <c r="I237" s="49" t="str">
        <f>IFERROR(VLOOKUP(G237,Proveedores!B:C,2,0)," ")</f>
        <v xml:space="preserve"> </v>
      </c>
      <c r="J237" s="838">
        <v>0</v>
      </c>
      <c r="K237" s="1124"/>
      <c r="L237" s="1267">
        <f t="shared" si="149"/>
        <v>0</v>
      </c>
      <c r="M237" s="1268">
        <f t="shared" si="150"/>
        <v>0</v>
      </c>
      <c r="N237" s="1269">
        <f t="shared" si="169"/>
        <v>0</v>
      </c>
      <c r="O237" s="836" t="str">
        <f>IFERROR(VLOOKUP(G237,Proveedores!B:D,3,0)," ")</f>
        <v xml:space="preserve"> </v>
      </c>
      <c r="P237" s="836"/>
      <c r="Q237" s="1127" t="e">
        <f t="shared" si="151"/>
        <v>#N/A</v>
      </c>
      <c r="R237" s="1127" t="b">
        <f t="shared" si="162"/>
        <v>0</v>
      </c>
      <c r="S237" s="1127" t="e">
        <f t="shared" si="152"/>
        <v>#N/A</v>
      </c>
      <c r="T237" s="1127" t="b">
        <f t="shared" si="163"/>
        <v>0</v>
      </c>
      <c r="U237" s="1127" t="e">
        <f t="shared" si="153"/>
        <v>#N/A</v>
      </c>
      <c r="V237" s="1127" t="e">
        <f t="shared" si="164"/>
        <v>#N/A</v>
      </c>
      <c r="W237" s="1127" t="e">
        <f>IF(F237="Offiho",J237,IF(_xlfn.XLOOKUP(F237,Proveedores!A$2:A$50,Proveedores!E$2:E$50,"")="Nacional",(J237/0.5)+(V237*H237),((J237/0.3/0.5)+(V237*H237))))</f>
        <v>#N/A</v>
      </c>
      <c r="X237" s="1127" t="e">
        <f t="shared" si="154"/>
        <v>#N/A</v>
      </c>
      <c r="Y237" s="1126" t="b">
        <f t="shared" si="155"/>
        <v>0</v>
      </c>
      <c r="Z237" s="43">
        <v>0</v>
      </c>
      <c r="AA237" s="1220" t="e">
        <f t="shared" si="165"/>
        <v>#N/A</v>
      </c>
      <c r="AB237" s="1220" t="e">
        <f t="shared" si="166"/>
        <v>#N/A</v>
      </c>
      <c r="AC237" s="1220" t="e">
        <f t="shared" si="156"/>
        <v>#N/A</v>
      </c>
      <c r="AD237" s="1126" t="e">
        <f t="shared" si="167"/>
        <v>#N/A</v>
      </c>
      <c r="AE237" s="1218" t="e">
        <f t="shared" si="157"/>
        <v>#N/A</v>
      </c>
      <c r="AF237" s="1221" t="e">
        <f t="shared" si="158"/>
        <v>#N/A</v>
      </c>
      <c r="AG237" s="1177" t="e">
        <f t="shared" si="159"/>
        <v>#N/A</v>
      </c>
      <c r="AH237" s="1222" t="e">
        <f t="shared" si="168"/>
        <v>#N/A</v>
      </c>
    </row>
    <row r="238" spans="1:34" ht="16">
      <c r="A238" s="1217" t="b">
        <f t="shared" si="147"/>
        <v>1</v>
      </c>
      <c r="B238" s="1218" t="b">
        <f t="shared" si="160"/>
        <v>1</v>
      </c>
      <c r="C238" s="1219" t="str">
        <f t="shared" si="161"/>
        <v>Dólares</v>
      </c>
      <c r="D238" s="46"/>
      <c r="E238" s="836"/>
      <c r="F238" s="50"/>
      <c r="G238" s="50" t="str">
        <f t="shared" si="148"/>
        <v xml:space="preserve"> </v>
      </c>
      <c r="H238" s="45">
        <v>0</v>
      </c>
      <c r="I238" s="49" t="str">
        <f>IFERROR(VLOOKUP(G238,Proveedores!B:C,2,0)," ")</f>
        <v xml:space="preserve"> </v>
      </c>
      <c r="J238" s="838">
        <v>0</v>
      </c>
      <c r="K238" s="1124"/>
      <c r="L238" s="1267">
        <f t="shared" si="149"/>
        <v>0</v>
      </c>
      <c r="M238" s="1268">
        <f t="shared" si="150"/>
        <v>0</v>
      </c>
      <c r="N238" s="1269">
        <f t="shared" si="169"/>
        <v>0</v>
      </c>
      <c r="O238" s="836" t="str">
        <f>IFERROR(VLOOKUP(G238,Proveedores!B:D,3,0)," ")</f>
        <v xml:space="preserve"> </v>
      </c>
      <c r="P238" s="836"/>
      <c r="Q238" s="1127" t="e">
        <f t="shared" si="151"/>
        <v>#N/A</v>
      </c>
      <c r="R238" s="1127" t="b">
        <f t="shared" si="162"/>
        <v>0</v>
      </c>
      <c r="S238" s="1127" t="e">
        <f t="shared" si="152"/>
        <v>#N/A</v>
      </c>
      <c r="T238" s="1127" t="b">
        <f t="shared" si="163"/>
        <v>0</v>
      </c>
      <c r="U238" s="1127" t="e">
        <f t="shared" si="153"/>
        <v>#N/A</v>
      </c>
      <c r="V238" s="1127" t="e">
        <f t="shared" si="164"/>
        <v>#N/A</v>
      </c>
      <c r="W238" s="1127" t="e">
        <f>IF(F238="Offiho",J238,IF(_xlfn.XLOOKUP(F238,Proveedores!A$2:A$50,Proveedores!E$2:E$50,"")="Nacional",(J238/0.5)+(V238*H238),((J238/0.3/0.5)+(V238*H238))))</f>
        <v>#N/A</v>
      </c>
      <c r="X238" s="1127" t="e">
        <f t="shared" si="154"/>
        <v>#N/A</v>
      </c>
      <c r="Y238" s="1126" t="b">
        <f t="shared" si="155"/>
        <v>0</v>
      </c>
      <c r="Z238" s="43">
        <v>0</v>
      </c>
      <c r="AA238" s="1220" t="e">
        <f t="shared" si="165"/>
        <v>#N/A</v>
      </c>
      <c r="AB238" s="1220" t="e">
        <f t="shared" si="166"/>
        <v>#N/A</v>
      </c>
      <c r="AC238" s="1220" t="e">
        <f t="shared" si="156"/>
        <v>#N/A</v>
      </c>
      <c r="AD238" s="1126" t="e">
        <f t="shared" si="167"/>
        <v>#N/A</v>
      </c>
      <c r="AE238" s="1218" t="e">
        <f t="shared" si="157"/>
        <v>#N/A</v>
      </c>
      <c r="AF238" s="1221" t="e">
        <f t="shared" si="158"/>
        <v>#N/A</v>
      </c>
      <c r="AG238" s="1177" t="e">
        <f t="shared" si="159"/>
        <v>#N/A</v>
      </c>
      <c r="AH238" s="1222" t="e">
        <f t="shared" si="168"/>
        <v>#N/A</v>
      </c>
    </row>
    <row r="239" spans="1:34" ht="16">
      <c r="A239" s="1217" t="b">
        <f t="shared" si="147"/>
        <v>1</v>
      </c>
      <c r="B239" s="1218" t="b">
        <f t="shared" si="160"/>
        <v>1</v>
      </c>
      <c r="C239" s="1219" t="str">
        <f t="shared" si="161"/>
        <v>Dólares</v>
      </c>
      <c r="D239" s="46"/>
      <c r="E239" s="836"/>
      <c r="F239" s="50"/>
      <c r="G239" s="50" t="str">
        <f t="shared" si="148"/>
        <v xml:space="preserve"> </v>
      </c>
      <c r="H239" s="45">
        <v>0</v>
      </c>
      <c r="I239" s="49" t="str">
        <f>IFERROR(VLOOKUP(G239,Proveedores!B:C,2,0)," ")</f>
        <v xml:space="preserve"> </v>
      </c>
      <c r="J239" s="838">
        <v>0</v>
      </c>
      <c r="K239" s="1124"/>
      <c r="L239" s="1267">
        <f t="shared" si="149"/>
        <v>0</v>
      </c>
      <c r="M239" s="1268">
        <f t="shared" si="150"/>
        <v>0</v>
      </c>
      <c r="N239" s="1269">
        <f t="shared" si="169"/>
        <v>0</v>
      </c>
      <c r="O239" s="836" t="str">
        <f>IFERROR(VLOOKUP(G239,Proveedores!B:D,3,0)," ")</f>
        <v xml:space="preserve"> </v>
      </c>
      <c r="P239" s="836"/>
      <c r="Q239" s="1127" t="e">
        <f t="shared" si="151"/>
        <v>#N/A</v>
      </c>
      <c r="R239" s="1127" t="b">
        <f t="shared" si="162"/>
        <v>0</v>
      </c>
      <c r="S239" s="1127" t="e">
        <f t="shared" si="152"/>
        <v>#N/A</v>
      </c>
      <c r="T239" s="1127" t="b">
        <f t="shared" si="163"/>
        <v>0</v>
      </c>
      <c r="U239" s="1127" t="e">
        <f t="shared" si="153"/>
        <v>#N/A</v>
      </c>
      <c r="V239" s="1127" t="e">
        <f t="shared" si="164"/>
        <v>#N/A</v>
      </c>
      <c r="W239" s="1127" t="e">
        <f>IF(F239="Offiho",J239,IF(_xlfn.XLOOKUP(F239,Proveedores!A$2:A$50,Proveedores!E$2:E$50,"")="Nacional",(J239/0.5)+(V239*H239),((J239/0.3/0.5)+(V239*H239))))</f>
        <v>#N/A</v>
      </c>
      <c r="X239" s="1127" t="e">
        <f t="shared" si="154"/>
        <v>#N/A</v>
      </c>
      <c r="Y239" s="1126" t="b">
        <f t="shared" si="155"/>
        <v>0</v>
      </c>
      <c r="Z239" s="43">
        <v>0</v>
      </c>
      <c r="AA239" s="1220" t="e">
        <f t="shared" si="165"/>
        <v>#N/A</v>
      </c>
      <c r="AB239" s="1220" t="e">
        <f t="shared" si="166"/>
        <v>#N/A</v>
      </c>
      <c r="AC239" s="1220" t="e">
        <f t="shared" si="156"/>
        <v>#N/A</v>
      </c>
      <c r="AD239" s="1126" t="e">
        <f t="shared" si="167"/>
        <v>#N/A</v>
      </c>
      <c r="AE239" s="1218" t="e">
        <f t="shared" si="157"/>
        <v>#N/A</v>
      </c>
      <c r="AF239" s="1221" t="e">
        <f t="shared" si="158"/>
        <v>#N/A</v>
      </c>
      <c r="AG239" s="1177" t="e">
        <f t="shared" si="159"/>
        <v>#N/A</v>
      </c>
      <c r="AH239" s="1222" t="e">
        <f t="shared" si="168"/>
        <v>#N/A</v>
      </c>
    </row>
    <row r="240" spans="1:34" ht="16">
      <c r="A240" s="1217" t="b">
        <f t="shared" si="147"/>
        <v>1</v>
      </c>
      <c r="B240" s="1218" t="b">
        <f t="shared" si="160"/>
        <v>1</v>
      </c>
      <c r="C240" s="1219" t="str">
        <f t="shared" si="161"/>
        <v>Dólares</v>
      </c>
      <c r="D240" s="46"/>
      <c r="E240" s="836"/>
      <c r="F240" s="50"/>
      <c r="G240" s="50" t="str">
        <f t="shared" si="148"/>
        <v xml:space="preserve"> </v>
      </c>
      <c r="H240" s="45">
        <v>0</v>
      </c>
      <c r="I240" s="49" t="str">
        <f>IFERROR(VLOOKUP(G240,Proveedores!B:C,2,0)," ")</f>
        <v xml:space="preserve"> </v>
      </c>
      <c r="J240" s="838">
        <v>0</v>
      </c>
      <c r="K240" s="1124"/>
      <c r="L240" s="1267">
        <f t="shared" si="149"/>
        <v>0</v>
      </c>
      <c r="M240" s="1268">
        <f t="shared" si="150"/>
        <v>0</v>
      </c>
      <c r="N240" s="1269">
        <f t="shared" si="169"/>
        <v>0</v>
      </c>
      <c r="O240" s="836" t="str">
        <f>IFERROR(VLOOKUP(G240,Proveedores!B:D,3,0)," ")</f>
        <v xml:space="preserve"> </v>
      </c>
      <c r="P240" s="836"/>
      <c r="Q240" s="1127" t="e">
        <f t="shared" si="151"/>
        <v>#N/A</v>
      </c>
      <c r="R240" s="1127" t="b">
        <f t="shared" si="162"/>
        <v>0</v>
      </c>
      <c r="S240" s="1127" t="e">
        <f t="shared" si="152"/>
        <v>#N/A</v>
      </c>
      <c r="T240" s="1127" t="b">
        <f t="shared" si="163"/>
        <v>0</v>
      </c>
      <c r="U240" s="1127" t="e">
        <f t="shared" si="153"/>
        <v>#N/A</v>
      </c>
      <c r="V240" s="1127" t="e">
        <f t="shared" si="164"/>
        <v>#N/A</v>
      </c>
      <c r="W240" s="1127" t="e">
        <f>IF(F240="Offiho",J240,IF(_xlfn.XLOOKUP(F240,Proveedores!A$2:A$50,Proveedores!E$2:E$50,"")="Nacional",(J240/0.5)+(V240*H240),((J240/0.3/0.5)+(V240*H240))))</f>
        <v>#N/A</v>
      </c>
      <c r="X240" s="1127" t="e">
        <f t="shared" si="154"/>
        <v>#N/A</v>
      </c>
      <c r="Y240" s="1126" t="b">
        <f t="shared" si="155"/>
        <v>0</v>
      </c>
      <c r="Z240" s="43">
        <v>0</v>
      </c>
      <c r="AA240" s="1220" t="e">
        <f t="shared" si="165"/>
        <v>#N/A</v>
      </c>
      <c r="AB240" s="1220" t="e">
        <f t="shared" si="166"/>
        <v>#N/A</v>
      </c>
      <c r="AC240" s="1220" t="e">
        <f t="shared" si="156"/>
        <v>#N/A</v>
      </c>
      <c r="AD240" s="1126" t="e">
        <f t="shared" si="167"/>
        <v>#N/A</v>
      </c>
      <c r="AE240" s="1218" t="e">
        <f t="shared" si="157"/>
        <v>#N/A</v>
      </c>
      <c r="AF240" s="1221" t="e">
        <f t="shared" si="158"/>
        <v>#N/A</v>
      </c>
      <c r="AG240" s="1177" t="e">
        <f t="shared" si="159"/>
        <v>#N/A</v>
      </c>
      <c r="AH240" s="1222" t="e">
        <f t="shared" si="168"/>
        <v>#N/A</v>
      </c>
    </row>
    <row r="241" spans="1:34" ht="16">
      <c r="A241" s="1217" t="b">
        <f t="shared" si="147"/>
        <v>1</v>
      </c>
      <c r="B241" s="1218" t="b">
        <f t="shared" si="160"/>
        <v>1</v>
      </c>
      <c r="C241" s="1219" t="str">
        <f t="shared" si="161"/>
        <v>Dólares</v>
      </c>
      <c r="D241" s="47"/>
      <c r="E241" s="836"/>
      <c r="F241" s="50"/>
      <c r="G241" s="50" t="str">
        <f t="shared" si="148"/>
        <v xml:space="preserve"> </v>
      </c>
      <c r="H241" s="45">
        <v>0</v>
      </c>
      <c r="I241" s="49" t="str">
        <f>IFERROR(VLOOKUP(G241,Proveedores!B:C,2,0)," ")</f>
        <v xml:space="preserve"> </v>
      </c>
      <c r="J241" s="838">
        <v>0</v>
      </c>
      <c r="K241" s="1124"/>
      <c r="L241" s="1267">
        <f t="shared" si="149"/>
        <v>0</v>
      </c>
      <c r="M241" s="1268">
        <f t="shared" si="150"/>
        <v>0</v>
      </c>
      <c r="N241" s="1269">
        <f t="shared" si="169"/>
        <v>0</v>
      </c>
      <c r="O241" s="836" t="str">
        <f>IFERROR(VLOOKUP(G241,Proveedores!B:D,3,0)," ")</f>
        <v xml:space="preserve"> </v>
      </c>
      <c r="P241" s="836"/>
      <c r="Q241" s="1127" t="e">
        <f t="shared" si="151"/>
        <v>#N/A</v>
      </c>
      <c r="R241" s="1127" t="b">
        <f t="shared" si="162"/>
        <v>0</v>
      </c>
      <c r="S241" s="1127" t="e">
        <f t="shared" si="152"/>
        <v>#N/A</v>
      </c>
      <c r="T241" s="1127" t="b">
        <f t="shared" si="163"/>
        <v>0</v>
      </c>
      <c r="U241" s="1127" t="e">
        <f t="shared" si="153"/>
        <v>#N/A</v>
      </c>
      <c r="V241" s="1127" t="e">
        <f t="shared" si="164"/>
        <v>#N/A</v>
      </c>
      <c r="W241" s="1127" t="e">
        <f>IF(F241="Offiho",J241,IF(_xlfn.XLOOKUP(F241,Proveedores!A$2:A$50,Proveedores!E$2:E$50,"")="Nacional",(J241/0.5)+(V241*H241),((J241/0.3/0.5)+(V241*H241))))</f>
        <v>#N/A</v>
      </c>
      <c r="X241" s="1127" t="e">
        <f t="shared" si="154"/>
        <v>#N/A</v>
      </c>
      <c r="Y241" s="1126" t="b">
        <f t="shared" si="155"/>
        <v>0</v>
      </c>
      <c r="Z241" s="43">
        <v>0</v>
      </c>
      <c r="AA241" s="1220" t="e">
        <f t="shared" si="165"/>
        <v>#N/A</v>
      </c>
      <c r="AB241" s="1220" t="e">
        <f t="shared" si="166"/>
        <v>#N/A</v>
      </c>
      <c r="AC241" s="1220" t="e">
        <f t="shared" si="156"/>
        <v>#N/A</v>
      </c>
      <c r="AD241" s="1126" t="e">
        <f t="shared" si="167"/>
        <v>#N/A</v>
      </c>
      <c r="AE241" s="1218" t="e">
        <f t="shared" si="157"/>
        <v>#N/A</v>
      </c>
      <c r="AF241" s="1221" t="e">
        <f t="shared" si="158"/>
        <v>#N/A</v>
      </c>
      <c r="AG241" s="1177" t="e">
        <f t="shared" si="159"/>
        <v>#N/A</v>
      </c>
      <c r="AH241" s="1222" t="e">
        <f t="shared" si="168"/>
        <v>#N/A</v>
      </c>
    </row>
    <row r="242" spans="1:34" ht="16">
      <c r="A242" s="1217" t="b">
        <f t="shared" si="147"/>
        <v>1</v>
      </c>
      <c r="B242" s="1218" t="b">
        <f t="shared" si="160"/>
        <v>1</v>
      </c>
      <c r="C242" s="1219" t="str">
        <f t="shared" si="161"/>
        <v>Dólares</v>
      </c>
      <c r="D242" s="48"/>
      <c r="E242" s="836"/>
      <c r="F242" s="50"/>
      <c r="G242" s="50" t="str">
        <f t="shared" si="148"/>
        <v xml:space="preserve"> </v>
      </c>
      <c r="H242" s="45">
        <v>0</v>
      </c>
      <c r="I242" s="49" t="str">
        <f>IFERROR(VLOOKUP(G242,Proveedores!B:C,2,0)," ")</f>
        <v xml:space="preserve"> </v>
      </c>
      <c r="J242" s="838">
        <v>0</v>
      </c>
      <c r="K242" s="1124"/>
      <c r="L242" s="1267">
        <f t="shared" si="149"/>
        <v>0</v>
      </c>
      <c r="M242" s="1268">
        <f t="shared" si="150"/>
        <v>0</v>
      </c>
      <c r="N242" s="1269">
        <f t="shared" si="169"/>
        <v>0</v>
      </c>
      <c r="O242" s="836" t="str">
        <f>IFERROR(VLOOKUP(G242,Proveedores!B:D,3,0)," ")</f>
        <v xml:space="preserve"> </v>
      </c>
      <c r="P242" s="836"/>
      <c r="Q242" s="1127" t="e">
        <f t="shared" si="151"/>
        <v>#N/A</v>
      </c>
      <c r="R242" s="1127" t="b">
        <f t="shared" si="162"/>
        <v>0</v>
      </c>
      <c r="S242" s="1127" t="e">
        <f t="shared" si="152"/>
        <v>#N/A</v>
      </c>
      <c r="T242" s="1127" t="b">
        <f t="shared" si="163"/>
        <v>0</v>
      </c>
      <c r="U242" s="1127" t="e">
        <f t="shared" si="153"/>
        <v>#N/A</v>
      </c>
      <c r="V242" s="1127" t="e">
        <f t="shared" si="164"/>
        <v>#N/A</v>
      </c>
      <c r="W242" s="1127" t="e">
        <f>IF(F242="Offiho",J242,IF(_xlfn.XLOOKUP(F242,Proveedores!A$2:A$50,Proveedores!E$2:E$50,"")="Nacional",(J242/0.5)+(V242*H242),((J242/0.3/0.5)+(V242*H242))))</f>
        <v>#N/A</v>
      </c>
      <c r="X242" s="1127" t="e">
        <f t="shared" si="154"/>
        <v>#N/A</v>
      </c>
      <c r="Y242" s="1126" t="b">
        <f t="shared" si="155"/>
        <v>0</v>
      </c>
      <c r="Z242" s="43">
        <v>0</v>
      </c>
      <c r="AA242" s="1220" t="e">
        <f t="shared" si="165"/>
        <v>#N/A</v>
      </c>
      <c r="AB242" s="1220" t="e">
        <f t="shared" si="166"/>
        <v>#N/A</v>
      </c>
      <c r="AC242" s="1220" t="e">
        <f t="shared" si="156"/>
        <v>#N/A</v>
      </c>
      <c r="AD242" s="1126" t="e">
        <f t="shared" si="167"/>
        <v>#N/A</v>
      </c>
      <c r="AE242" s="1218" t="e">
        <f t="shared" si="157"/>
        <v>#N/A</v>
      </c>
      <c r="AF242" s="1221" t="e">
        <f t="shared" si="158"/>
        <v>#N/A</v>
      </c>
      <c r="AG242" s="1177" t="e">
        <f t="shared" si="159"/>
        <v>#N/A</v>
      </c>
      <c r="AH242" s="1222" t="e">
        <f t="shared" si="168"/>
        <v>#N/A</v>
      </c>
    </row>
    <row r="243" spans="1:34" ht="16">
      <c r="A243" s="1217" t="b">
        <f t="shared" si="147"/>
        <v>1</v>
      </c>
      <c r="B243" s="1218" t="b">
        <f t="shared" si="160"/>
        <v>1</v>
      </c>
      <c r="C243" s="1219" t="str">
        <f t="shared" si="161"/>
        <v>Dólares</v>
      </c>
      <c r="D243" s="48"/>
      <c r="E243" s="836"/>
      <c r="F243" s="50"/>
      <c r="G243" s="50" t="str">
        <f t="shared" si="148"/>
        <v xml:space="preserve"> </v>
      </c>
      <c r="H243" s="45">
        <v>0</v>
      </c>
      <c r="I243" s="49" t="str">
        <f>IFERROR(VLOOKUP(G243,Proveedores!B:C,2,0)," ")</f>
        <v xml:space="preserve"> </v>
      </c>
      <c r="J243" s="838">
        <v>0</v>
      </c>
      <c r="K243" s="1124"/>
      <c r="L243" s="1267">
        <f t="shared" si="149"/>
        <v>0</v>
      </c>
      <c r="M243" s="1268">
        <f t="shared" si="150"/>
        <v>0</v>
      </c>
      <c r="N243" s="1269">
        <f t="shared" si="169"/>
        <v>0</v>
      </c>
      <c r="O243" s="836" t="str">
        <f>IFERROR(VLOOKUP(G243,Proveedores!B:D,3,0)," ")</f>
        <v xml:space="preserve"> </v>
      </c>
      <c r="P243" s="836"/>
      <c r="Q243" s="1127" t="e">
        <f t="shared" si="151"/>
        <v>#N/A</v>
      </c>
      <c r="R243" s="1127" t="b">
        <f t="shared" si="162"/>
        <v>0</v>
      </c>
      <c r="S243" s="1127" t="e">
        <f t="shared" si="152"/>
        <v>#N/A</v>
      </c>
      <c r="T243" s="1127" t="b">
        <f t="shared" si="163"/>
        <v>0</v>
      </c>
      <c r="U243" s="1127" t="e">
        <f t="shared" si="153"/>
        <v>#N/A</v>
      </c>
      <c r="V243" s="1127" t="e">
        <f t="shared" si="164"/>
        <v>#N/A</v>
      </c>
      <c r="W243" s="1127" t="e">
        <f>IF(F243="Offiho",J243,IF(_xlfn.XLOOKUP(F243,Proveedores!A$2:A$50,Proveedores!E$2:E$50,"")="Nacional",(J243/0.5)+(V243*H243),((J243/0.3/0.5)+(V243*H243))))</f>
        <v>#N/A</v>
      </c>
      <c r="X243" s="1127" t="e">
        <f t="shared" si="154"/>
        <v>#N/A</v>
      </c>
      <c r="Y243" s="1126" t="b">
        <f t="shared" si="155"/>
        <v>0</v>
      </c>
      <c r="Z243" s="43">
        <v>0</v>
      </c>
      <c r="AA243" s="1220" t="e">
        <f t="shared" si="165"/>
        <v>#N/A</v>
      </c>
      <c r="AB243" s="1220" t="e">
        <f t="shared" si="166"/>
        <v>#N/A</v>
      </c>
      <c r="AC243" s="1220" t="e">
        <f t="shared" si="156"/>
        <v>#N/A</v>
      </c>
      <c r="AD243" s="1126" t="e">
        <f t="shared" si="167"/>
        <v>#N/A</v>
      </c>
      <c r="AE243" s="1218" t="e">
        <f t="shared" si="157"/>
        <v>#N/A</v>
      </c>
      <c r="AF243" s="1221" t="e">
        <f t="shared" si="158"/>
        <v>#N/A</v>
      </c>
      <c r="AG243" s="1177" t="e">
        <f t="shared" si="159"/>
        <v>#N/A</v>
      </c>
      <c r="AH243" s="1222" t="e">
        <f t="shared" si="168"/>
        <v>#N/A</v>
      </c>
    </row>
    <row r="244" spans="1:34" ht="16">
      <c r="A244" s="1217" t="b">
        <f t="shared" si="147"/>
        <v>1</v>
      </c>
      <c r="B244" s="1218" t="b">
        <f t="shared" si="160"/>
        <v>1</v>
      </c>
      <c r="C244" s="1219" t="str">
        <f t="shared" si="161"/>
        <v>Dólares</v>
      </c>
      <c r="D244" s="48"/>
      <c r="E244" s="836"/>
      <c r="F244" s="50"/>
      <c r="G244" s="50" t="str">
        <f t="shared" si="148"/>
        <v xml:space="preserve"> </v>
      </c>
      <c r="H244" s="45">
        <v>0</v>
      </c>
      <c r="I244" s="49" t="str">
        <f>IFERROR(VLOOKUP(G244,Proveedores!B:C,2,0)," ")</f>
        <v xml:space="preserve"> </v>
      </c>
      <c r="J244" s="838">
        <v>0</v>
      </c>
      <c r="K244" s="1124"/>
      <c r="L244" s="1267">
        <f t="shared" si="149"/>
        <v>0</v>
      </c>
      <c r="M244" s="1268">
        <f t="shared" si="150"/>
        <v>0</v>
      </c>
      <c r="N244" s="1269">
        <f t="shared" si="169"/>
        <v>0</v>
      </c>
      <c r="O244" s="836" t="str">
        <f>IFERROR(VLOOKUP(G244,Proveedores!B:D,3,0)," ")</f>
        <v xml:space="preserve"> </v>
      </c>
      <c r="P244" s="836"/>
      <c r="Q244" s="1127" t="e">
        <f t="shared" si="151"/>
        <v>#N/A</v>
      </c>
      <c r="R244" s="1127" t="b">
        <f t="shared" si="162"/>
        <v>0</v>
      </c>
      <c r="S244" s="1127" t="e">
        <f t="shared" si="152"/>
        <v>#N/A</v>
      </c>
      <c r="T244" s="1127" t="b">
        <f t="shared" si="163"/>
        <v>0</v>
      </c>
      <c r="U244" s="1127" t="e">
        <f t="shared" si="153"/>
        <v>#N/A</v>
      </c>
      <c r="V244" s="1127" t="e">
        <f t="shared" si="164"/>
        <v>#N/A</v>
      </c>
      <c r="W244" s="1127" t="e">
        <f>IF(F244="Offiho",J244,IF(_xlfn.XLOOKUP(F244,Proveedores!A$2:A$50,Proveedores!E$2:E$50,"")="Nacional",(J244/0.5)+(V244*H244),((J244/0.3/0.5)+(V244*H244))))</f>
        <v>#N/A</v>
      </c>
      <c r="X244" s="1127" t="e">
        <f t="shared" si="154"/>
        <v>#N/A</v>
      </c>
      <c r="Y244" s="1126" t="b">
        <f t="shared" si="155"/>
        <v>0</v>
      </c>
      <c r="Z244" s="43">
        <v>0</v>
      </c>
      <c r="AA244" s="1220" t="e">
        <f t="shared" si="165"/>
        <v>#N/A</v>
      </c>
      <c r="AB244" s="1220" t="e">
        <f t="shared" si="166"/>
        <v>#N/A</v>
      </c>
      <c r="AC244" s="1220" t="e">
        <f t="shared" si="156"/>
        <v>#N/A</v>
      </c>
      <c r="AD244" s="1126" t="e">
        <f t="shared" si="167"/>
        <v>#N/A</v>
      </c>
      <c r="AE244" s="1218" t="e">
        <f t="shared" si="157"/>
        <v>#N/A</v>
      </c>
      <c r="AF244" s="1221" t="e">
        <f t="shared" si="158"/>
        <v>#N/A</v>
      </c>
      <c r="AG244" s="1177" t="e">
        <f t="shared" si="159"/>
        <v>#N/A</v>
      </c>
      <c r="AH244" s="1222" t="e">
        <f t="shared" si="168"/>
        <v>#N/A</v>
      </c>
    </row>
    <row r="245" spans="1:34" ht="16">
      <c r="A245" s="1217" t="b">
        <f t="shared" si="147"/>
        <v>1</v>
      </c>
      <c r="B245" s="1218" t="b">
        <f t="shared" si="160"/>
        <v>1</v>
      </c>
      <c r="C245" s="1219" t="str">
        <f t="shared" si="161"/>
        <v>Dólares</v>
      </c>
      <c r="D245" s="48"/>
      <c r="E245" s="836"/>
      <c r="F245" s="50"/>
      <c r="G245" s="50" t="str">
        <f t="shared" si="148"/>
        <v xml:space="preserve"> </v>
      </c>
      <c r="H245" s="45">
        <v>0</v>
      </c>
      <c r="I245" s="49" t="str">
        <f>IFERROR(VLOOKUP(G245,Proveedores!B:C,2,0)," ")</f>
        <v xml:space="preserve"> </v>
      </c>
      <c r="J245" s="838">
        <v>0</v>
      </c>
      <c r="K245" s="1124"/>
      <c r="L245" s="1267">
        <f t="shared" si="149"/>
        <v>0</v>
      </c>
      <c r="M245" s="1268">
        <f t="shared" si="150"/>
        <v>0</v>
      </c>
      <c r="N245" s="1269">
        <f t="shared" si="169"/>
        <v>0</v>
      </c>
      <c r="O245" s="836" t="str">
        <f>IFERROR(VLOOKUP(G245,Proveedores!B:D,3,0)," ")</f>
        <v xml:space="preserve"> </v>
      </c>
      <c r="P245" s="836"/>
      <c r="Q245" s="1127" t="e">
        <f t="shared" si="151"/>
        <v>#N/A</v>
      </c>
      <c r="R245" s="1127" t="b">
        <f t="shared" si="162"/>
        <v>0</v>
      </c>
      <c r="S245" s="1127" t="e">
        <f t="shared" si="152"/>
        <v>#N/A</v>
      </c>
      <c r="T245" s="1127" t="b">
        <f t="shared" si="163"/>
        <v>0</v>
      </c>
      <c r="U245" s="1127" t="e">
        <f t="shared" si="153"/>
        <v>#N/A</v>
      </c>
      <c r="V245" s="1127" t="e">
        <f t="shared" si="164"/>
        <v>#N/A</v>
      </c>
      <c r="W245" s="1127" t="e">
        <f>IF(F245="Offiho",J245,IF(_xlfn.XLOOKUP(F245,Proveedores!A$2:A$50,Proveedores!E$2:E$50,"")="Nacional",(J245/0.5)+(V245*H245),((J245/0.3/0.5)+(V245*H245))))</f>
        <v>#N/A</v>
      </c>
      <c r="X245" s="1127" t="e">
        <f t="shared" si="154"/>
        <v>#N/A</v>
      </c>
      <c r="Y245" s="1126" t="b">
        <f t="shared" si="155"/>
        <v>0</v>
      </c>
      <c r="Z245" s="43">
        <v>0</v>
      </c>
      <c r="AA245" s="1220" t="e">
        <f t="shared" si="165"/>
        <v>#N/A</v>
      </c>
      <c r="AB245" s="1220" t="e">
        <f t="shared" si="166"/>
        <v>#N/A</v>
      </c>
      <c r="AC245" s="1220" t="e">
        <f t="shared" si="156"/>
        <v>#N/A</v>
      </c>
      <c r="AD245" s="1126" t="e">
        <f t="shared" si="167"/>
        <v>#N/A</v>
      </c>
      <c r="AE245" s="1218" t="e">
        <f t="shared" si="157"/>
        <v>#N/A</v>
      </c>
      <c r="AF245" s="1221" t="e">
        <f t="shared" si="158"/>
        <v>#N/A</v>
      </c>
      <c r="AG245" s="1177" t="e">
        <f t="shared" si="159"/>
        <v>#N/A</v>
      </c>
      <c r="AH245" s="1222" t="e">
        <f t="shared" si="168"/>
        <v>#N/A</v>
      </c>
    </row>
    <row r="246" spans="1:34" ht="16">
      <c r="A246" s="1217" t="b">
        <f t="shared" si="147"/>
        <v>1</v>
      </c>
      <c r="B246" s="1218" t="b">
        <f t="shared" si="160"/>
        <v>1</v>
      </c>
      <c r="C246" s="1219" t="str">
        <f t="shared" si="161"/>
        <v>Dólares</v>
      </c>
      <c r="D246" s="47"/>
      <c r="E246" s="836"/>
      <c r="F246" s="50"/>
      <c r="G246" s="50" t="str">
        <f t="shared" si="148"/>
        <v xml:space="preserve"> </v>
      </c>
      <c r="H246" s="45">
        <v>0</v>
      </c>
      <c r="I246" s="49" t="str">
        <f>IFERROR(VLOOKUP(G246,Proveedores!B:C,2,0)," ")</f>
        <v xml:space="preserve"> </v>
      </c>
      <c r="J246" s="838">
        <v>0</v>
      </c>
      <c r="K246" s="1124"/>
      <c r="L246" s="1267">
        <f t="shared" si="149"/>
        <v>0</v>
      </c>
      <c r="M246" s="1268">
        <f t="shared" si="150"/>
        <v>0</v>
      </c>
      <c r="N246" s="1269">
        <f t="shared" si="169"/>
        <v>0</v>
      </c>
      <c r="O246" s="836" t="str">
        <f>IFERROR(VLOOKUP(G246,Proveedores!B:D,3,0)," ")</f>
        <v xml:space="preserve"> </v>
      </c>
      <c r="P246" s="836"/>
      <c r="Q246" s="1127" t="e">
        <f t="shared" si="151"/>
        <v>#N/A</v>
      </c>
      <c r="R246" s="1127" t="b">
        <f t="shared" si="162"/>
        <v>0</v>
      </c>
      <c r="S246" s="1127" t="e">
        <f t="shared" si="152"/>
        <v>#N/A</v>
      </c>
      <c r="T246" s="1127" t="b">
        <f t="shared" si="163"/>
        <v>0</v>
      </c>
      <c r="U246" s="1127" t="e">
        <f t="shared" si="153"/>
        <v>#N/A</v>
      </c>
      <c r="V246" s="1127" t="e">
        <f t="shared" si="164"/>
        <v>#N/A</v>
      </c>
      <c r="W246" s="1127" t="e">
        <f>IF(F246="Offiho",J246,IF(_xlfn.XLOOKUP(F246,Proveedores!A$2:A$50,Proveedores!E$2:E$50,"")="Nacional",(J246/0.5)+(V246*H246),((J246/0.3/0.5)+(V246*H246))))</f>
        <v>#N/A</v>
      </c>
      <c r="X246" s="1127" t="e">
        <f t="shared" si="154"/>
        <v>#N/A</v>
      </c>
      <c r="Y246" s="1126" t="b">
        <f t="shared" si="155"/>
        <v>0</v>
      </c>
      <c r="Z246" s="43">
        <v>0</v>
      </c>
      <c r="AA246" s="1220" t="e">
        <f t="shared" si="165"/>
        <v>#N/A</v>
      </c>
      <c r="AB246" s="1220" t="e">
        <f t="shared" si="166"/>
        <v>#N/A</v>
      </c>
      <c r="AC246" s="1220" t="e">
        <f t="shared" si="156"/>
        <v>#N/A</v>
      </c>
      <c r="AD246" s="1126" t="e">
        <f t="shared" si="167"/>
        <v>#N/A</v>
      </c>
      <c r="AE246" s="1218" t="e">
        <f t="shared" si="157"/>
        <v>#N/A</v>
      </c>
      <c r="AF246" s="1221" t="e">
        <f t="shared" si="158"/>
        <v>#N/A</v>
      </c>
      <c r="AG246" s="1177" t="e">
        <f t="shared" si="159"/>
        <v>#N/A</v>
      </c>
      <c r="AH246" s="1222" t="e">
        <f t="shared" si="168"/>
        <v>#N/A</v>
      </c>
    </row>
    <row r="247" spans="1:34" ht="16">
      <c r="A247" s="1217" t="b">
        <f t="shared" si="147"/>
        <v>1</v>
      </c>
      <c r="B247" s="1218" t="b">
        <f t="shared" si="160"/>
        <v>1</v>
      </c>
      <c r="C247" s="1219" t="str">
        <f t="shared" si="161"/>
        <v>Dólares</v>
      </c>
      <c r="D247" s="47"/>
      <c r="E247" s="836"/>
      <c r="F247" s="50"/>
      <c r="G247" s="50" t="str">
        <f t="shared" si="148"/>
        <v xml:space="preserve"> </v>
      </c>
      <c r="H247" s="45">
        <v>0</v>
      </c>
      <c r="I247" s="49" t="str">
        <f>IFERROR(VLOOKUP(G247,Proveedores!B:C,2,0)," ")</f>
        <v xml:space="preserve"> </v>
      </c>
      <c r="J247" s="838">
        <v>0</v>
      </c>
      <c r="K247" s="1124"/>
      <c r="L247" s="1267">
        <f t="shared" si="149"/>
        <v>0</v>
      </c>
      <c r="M247" s="1268">
        <f t="shared" si="150"/>
        <v>0</v>
      </c>
      <c r="N247" s="1269">
        <f t="shared" si="169"/>
        <v>0</v>
      </c>
      <c r="O247" s="836" t="str">
        <f>IFERROR(VLOOKUP(G247,Proveedores!B:D,3,0)," ")</f>
        <v xml:space="preserve"> </v>
      </c>
      <c r="P247" s="836"/>
      <c r="Q247" s="1127" t="e">
        <f t="shared" si="151"/>
        <v>#N/A</v>
      </c>
      <c r="R247" s="1127" t="b">
        <f t="shared" si="162"/>
        <v>0</v>
      </c>
      <c r="S247" s="1127" t="e">
        <f t="shared" si="152"/>
        <v>#N/A</v>
      </c>
      <c r="T247" s="1127" t="b">
        <f t="shared" si="163"/>
        <v>0</v>
      </c>
      <c r="U247" s="1127" t="e">
        <f t="shared" si="153"/>
        <v>#N/A</v>
      </c>
      <c r="V247" s="1127" t="e">
        <f t="shared" si="164"/>
        <v>#N/A</v>
      </c>
      <c r="W247" s="1127" t="e">
        <f>IF(F247="Offiho",J247,IF(_xlfn.XLOOKUP(F247,Proveedores!A$2:A$50,Proveedores!E$2:E$50,"")="Nacional",(J247/0.5)+(V247*H247),((J247/0.3/0.5)+(V247*H247))))</f>
        <v>#N/A</v>
      </c>
      <c r="X247" s="1127" t="e">
        <f t="shared" si="154"/>
        <v>#N/A</v>
      </c>
      <c r="Y247" s="1126" t="b">
        <f t="shared" si="155"/>
        <v>0</v>
      </c>
      <c r="Z247" s="43">
        <v>0</v>
      </c>
      <c r="AA247" s="1220" t="e">
        <f t="shared" si="165"/>
        <v>#N/A</v>
      </c>
      <c r="AB247" s="1220" t="e">
        <f t="shared" si="166"/>
        <v>#N/A</v>
      </c>
      <c r="AC247" s="1220" t="e">
        <f t="shared" si="156"/>
        <v>#N/A</v>
      </c>
      <c r="AD247" s="1126" t="e">
        <f t="shared" si="167"/>
        <v>#N/A</v>
      </c>
      <c r="AE247" s="1218" t="e">
        <f t="shared" si="157"/>
        <v>#N/A</v>
      </c>
      <c r="AF247" s="1221" t="e">
        <f t="shared" si="158"/>
        <v>#N/A</v>
      </c>
      <c r="AG247" s="1177" t="e">
        <f t="shared" si="159"/>
        <v>#N/A</v>
      </c>
      <c r="AH247" s="1222" t="e">
        <f t="shared" si="168"/>
        <v>#N/A</v>
      </c>
    </row>
    <row r="248" spans="1:34" ht="16">
      <c r="A248" s="1217" t="b">
        <f t="shared" si="147"/>
        <v>1</v>
      </c>
      <c r="B248" s="1218" t="b">
        <f t="shared" si="160"/>
        <v>1</v>
      </c>
      <c r="C248" s="1219" t="str">
        <f t="shared" si="161"/>
        <v>Dólares</v>
      </c>
      <c r="D248" s="47"/>
      <c r="E248" s="836"/>
      <c r="F248" s="50"/>
      <c r="G248" s="50" t="str">
        <f t="shared" si="148"/>
        <v xml:space="preserve"> </v>
      </c>
      <c r="H248" s="45">
        <v>0</v>
      </c>
      <c r="I248" s="49" t="str">
        <f>IFERROR(VLOOKUP(G248,Proveedores!B:C,2,0)," ")</f>
        <v xml:space="preserve"> </v>
      </c>
      <c r="J248" s="838">
        <v>0</v>
      </c>
      <c r="K248" s="1124"/>
      <c r="L248" s="1267">
        <f t="shared" si="149"/>
        <v>0</v>
      </c>
      <c r="M248" s="1268">
        <f t="shared" si="150"/>
        <v>0</v>
      </c>
      <c r="N248" s="1269">
        <f t="shared" si="169"/>
        <v>0</v>
      </c>
      <c r="O248" s="836" t="str">
        <f>IFERROR(VLOOKUP(G248,Proveedores!B:D,3,0)," ")</f>
        <v xml:space="preserve"> </v>
      </c>
      <c r="P248" s="836"/>
      <c r="Q248" s="1127" t="e">
        <f t="shared" si="151"/>
        <v>#N/A</v>
      </c>
      <c r="R248" s="1127" t="b">
        <f t="shared" si="162"/>
        <v>0</v>
      </c>
      <c r="S248" s="1127" t="e">
        <f t="shared" si="152"/>
        <v>#N/A</v>
      </c>
      <c r="T248" s="1127" t="b">
        <f t="shared" si="163"/>
        <v>0</v>
      </c>
      <c r="U248" s="1127" t="e">
        <f t="shared" si="153"/>
        <v>#N/A</v>
      </c>
      <c r="V248" s="1127" t="e">
        <f t="shared" si="164"/>
        <v>#N/A</v>
      </c>
      <c r="W248" s="1127" t="e">
        <f>IF(F248="Offiho",J248,IF(_xlfn.XLOOKUP(F248,Proveedores!A$2:A$50,Proveedores!E$2:E$50,"")="Nacional",(J248/0.5)+(V248*H248),((J248/0.3/0.5)+(V248*H248))))</f>
        <v>#N/A</v>
      </c>
      <c r="X248" s="1127" t="e">
        <f t="shared" si="154"/>
        <v>#N/A</v>
      </c>
      <c r="Y248" s="1126" t="b">
        <f t="shared" si="155"/>
        <v>0</v>
      </c>
      <c r="Z248" s="43">
        <v>0</v>
      </c>
      <c r="AA248" s="1220" t="e">
        <f t="shared" si="165"/>
        <v>#N/A</v>
      </c>
      <c r="AB248" s="1220" t="e">
        <f t="shared" si="166"/>
        <v>#N/A</v>
      </c>
      <c r="AC248" s="1220" t="e">
        <f t="shared" si="156"/>
        <v>#N/A</v>
      </c>
      <c r="AD248" s="1126" t="e">
        <f t="shared" si="167"/>
        <v>#N/A</v>
      </c>
      <c r="AE248" s="1218" t="e">
        <f t="shared" si="157"/>
        <v>#N/A</v>
      </c>
      <c r="AF248" s="1221" t="e">
        <f t="shared" si="158"/>
        <v>#N/A</v>
      </c>
      <c r="AG248" s="1177" t="e">
        <f t="shared" si="159"/>
        <v>#N/A</v>
      </c>
      <c r="AH248" s="1222" t="e">
        <f t="shared" si="168"/>
        <v>#N/A</v>
      </c>
    </row>
    <row r="249" spans="1:34" ht="16">
      <c r="A249" s="1217" t="b">
        <f t="shared" si="147"/>
        <v>1</v>
      </c>
      <c r="B249" s="1218" t="b">
        <f t="shared" si="160"/>
        <v>1</v>
      </c>
      <c r="C249" s="1219" t="str">
        <f t="shared" si="161"/>
        <v>Dólares</v>
      </c>
      <c r="D249" s="48"/>
      <c r="E249" s="836"/>
      <c r="F249" s="50"/>
      <c r="G249" s="50" t="str">
        <f t="shared" si="148"/>
        <v xml:space="preserve"> </v>
      </c>
      <c r="H249" s="45">
        <v>0</v>
      </c>
      <c r="I249" s="49" t="str">
        <f>IFERROR(VLOOKUP(G249,Proveedores!B:C,2,0)," ")</f>
        <v xml:space="preserve"> </v>
      </c>
      <c r="J249" s="838">
        <v>0</v>
      </c>
      <c r="K249" s="1124"/>
      <c r="L249" s="1267">
        <f t="shared" si="149"/>
        <v>0</v>
      </c>
      <c r="M249" s="1268">
        <f t="shared" si="150"/>
        <v>0</v>
      </c>
      <c r="N249" s="1269">
        <f t="shared" si="169"/>
        <v>0</v>
      </c>
      <c r="O249" s="836" t="str">
        <f>IFERROR(VLOOKUP(G249,Proveedores!B:D,3,0)," ")</f>
        <v xml:space="preserve"> </v>
      </c>
      <c r="P249" s="836"/>
      <c r="Q249" s="1127" t="e">
        <f t="shared" si="151"/>
        <v>#N/A</v>
      </c>
      <c r="R249" s="1127" t="b">
        <f t="shared" si="162"/>
        <v>0</v>
      </c>
      <c r="S249" s="1127" t="e">
        <f t="shared" si="152"/>
        <v>#N/A</v>
      </c>
      <c r="T249" s="1127" t="b">
        <f t="shared" si="163"/>
        <v>0</v>
      </c>
      <c r="U249" s="1127" t="e">
        <f t="shared" si="153"/>
        <v>#N/A</v>
      </c>
      <c r="V249" s="1127" t="e">
        <f t="shared" si="164"/>
        <v>#N/A</v>
      </c>
      <c r="W249" s="1127" t="e">
        <f>IF(F249="Offiho",J249,IF(_xlfn.XLOOKUP(F249,Proveedores!A$2:A$50,Proveedores!E$2:E$50,"")="Nacional",(J249/0.5)+(V249*H249),((J249/0.3/0.5)+(V249*H249))))</f>
        <v>#N/A</v>
      </c>
      <c r="X249" s="1127" t="e">
        <f t="shared" si="154"/>
        <v>#N/A</v>
      </c>
      <c r="Y249" s="1126" t="b">
        <f t="shared" si="155"/>
        <v>0</v>
      </c>
      <c r="Z249" s="43">
        <v>0</v>
      </c>
      <c r="AA249" s="1220" t="e">
        <f t="shared" si="165"/>
        <v>#N/A</v>
      </c>
      <c r="AB249" s="1220" t="e">
        <f t="shared" si="166"/>
        <v>#N/A</v>
      </c>
      <c r="AC249" s="1220" t="e">
        <f t="shared" si="156"/>
        <v>#N/A</v>
      </c>
      <c r="AD249" s="1126" t="e">
        <f t="shared" si="167"/>
        <v>#N/A</v>
      </c>
      <c r="AE249" s="1218" t="e">
        <f t="shared" si="157"/>
        <v>#N/A</v>
      </c>
      <c r="AF249" s="1221" t="e">
        <f t="shared" si="158"/>
        <v>#N/A</v>
      </c>
      <c r="AG249" s="1177" t="e">
        <f t="shared" si="159"/>
        <v>#N/A</v>
      </c>
      <c r="AH249" s="1222" t="e">
        <f t="shared" si="168"/>
        <v>#N/A</v>
      </c>
    </row>
    <row r="250" spans="1:34" ht="16">
      <c r="A250" s="1217" t="b">
        <f t="shared" si="147"/>
        <v>1</v>
      </c>
      <c r="B250" s="1218" t="b">
        <f t="shared" si="160"/>
        <v>1</v>
      </c>
      <c r="C250" s="1219" t="str">
        <f t="shared" si="161"/>
        <v>Dólares</v>
      </c>
      <c r="D250" s="48"/>
      <c r="E250" s="836"/>
      <c r="F250" s="50"/>
      <c r="G250" s="50" t="str">
        <f t="shared" si="148"/>
        <v xml:space="preserve"> </v>
      </c>
      <c r="H250" s="45">
        <v>0</v>
      </c>
      <c r="I250" s="49" t="str">
        <f>IFERROR(VLOOKUP(G250,Proveedores!B:C,2,0)," ")</f>
        <v xml:space="preserve"> </v>
      </c>
      <c r="J250" s="838">
        <v>0</v>
      </c>
      <c r="K250" s="1124"/>
      <c r="L250" s="1267">
        <f t="shared" si="149"/>
        <v>0</v>
      </c>
      <c r="M250" s="1268">
        <f t="shared" si="150"/>
        <v>0</v>
      </c>
      <c r="N250" s="1269">
        <f t="shared" si="169"/>
        <v>0</v>
      </c>
      <c r="O250" s="836" t="str">
        <f>IFERROR(VLOOKUP(G250,Proveedores!B:D,3,0)," ")</f>
        <v xml:space="preserve"> </v>
      </c>
      <c r="P250" s="836"/>
      <c r="Q250" s="1127" t="e">
        <f t="shared" si="151"/>
        <v>#N/A</v>
      </c>
      <c r="R250" s="1127" t="b">
        <f t="shared" si="162"/>
        <v>0</v>
      </c>
      <c r="S250" s="1127" t="e">
        <f t="shared" si="152"/>
        <v>#N/A</v>
      </c>
      <c r="T250" s="1127" t="b">
        <f t="shared" si="163"/>
        <v>0</v>
      </c>
      <c r="U250" s="1127" t="e">
        <f t="shared" si="153"/>
        <v>#N/A</v>
      </c>
      <c r="V250" s="1127" t="e">
        <f t="shared" si="164"/>
        <v>#N/A</v>
      </c>
      <c r="W250" s="1127" t="e">
        <f>IF(F250="Offiho",J250,IF(_xlfn.XLOOKUP(F250,Proveedores!A$2:A$50,Proveedores!E$2:E$50,"")="Nacional",(J250/0.5)+(V250*H250),((J250/0.3/0.5)+(V250*H250))))</f>
        <v>#N/A</v>
      </c>
      <c r="X250" s="1127" t="e">
        <f t="shared" si="154"/>
        <v>#N/A</v>
      </c>
      <c r="Y250" s="1126" t="b">
        <f t="shared" si="155"/>
        <v>0</v>
      </c>
      <c r="Z250" s="43">
        <v>0</v>
      </c>
      <c r="AA250" s="1220" t="e">
        <f t="shared" si="165"/>
        <v>#N/A</v>
      </c>
      <c r="AB250" s="1220" t="e">
        <f t="shared" si="166"/>
        <v>#N/A</v>
      </c>
      <c r="AC250" s="1220" t="e">
        <f t="shared" si="156"/>
        <v>#N/A</v>
      </c>
      <c r="AD250" s="1126" t="e">
        <f t="shared" si="167"/>
        <v>#N/A</v>
      </c>
      <c r="AE250" s="1218" t="e">
        <f t="shared" si="157"/>
        <v>#N/A</v>
      </c>
      <c r="AF250" s="1221" t="e">
        <f t="shared" si="158"/>
        <v>#N/A</v>
      </c>
      <c r="AG250" s="1177" t="e">
        <f t="shared" si="159"/>
        <v>#N/A</v>
      </c>
      <c r="AH250" s="1222" t="e">
        <f t="shared" si="168"/>
        <v>#N/A</v>
      </c>
    </row>
    <row r="251" spans="1:34" ht="16">
      <c r="A251" s="1217" t="b">
        <f t="shared" si="147"/>
        <v>1</v>
      </c>
      <c r="B251" s="1218" t="b">
        <f t="shared" si="160"/>
        <v>1</v>
      </c>
      <c r="C251" s="1219" t="str">
        <f t="shared" si="161"/>
        <v>Dólares</v>
      </c>
      <c r="D251" s="47"/>
      <c r="E251" s="836"/>
      <c r="F251" s="50"/>
      <c r="G251" s="50" t="str">
        <f t="shared" si="148"/>
        <v xml:space="preserve"> </v>
      </c>
      <c r="H251" s="45">
        <v>0</v>
      </c>
      <c r="I251" s="49" t="str">
        <f>IFERROR(VLOOKUP(G251,Proveedores!B:C,2,0)," ")</f>
        <v xml:space="preserve"> </v>
      </c>
      <c r="J251" s="838">
        <v>0</v>
      </c>
      <c r="K251" s="1124"/>
      <c r="L251" s="1267">
        <f t="shared" si="149"/>
        <v>0</v>
      </c>
      <c r="M251" s="1268">
        <f t="shared" si="150"/>
        <v>0</v>
      </c>
      <c r="N251" s="1269">
        <f t="shared" si="169"/>
        <v>0</v>
      </c>
      <c r="O251" s="836" t="str">
        <f>IFERROR(VLOOKUP(G251,Proveedores!B:D,3,0)," ")</f>
        <v xml:space="preserve"> </v>
      </c>
      <c r="P251" s="836"/>
      <c r="Q251" s="1127" t="e">
        <f t="shared" si="151"/>
        <v>#N/A</v>
      </c>
      <c r="R251" s="1127" t="b">
        <f t="shared" si="162"/>
        <v>0</v>
      </c>
      <c r="S251" s="1127" t="e">
        <f t="shared" si="152"/>
        <v>#N/A</v>
      </c>
      <c r="T251" s="1127" t="b">
        <f t="shared" si="163"/>
        <v>0</v>
      </c>
      <c r="U251" s="1127" t="e">
        <f t="shared" si="153"/>
        <v>#N/A</v>
      </c>
      <c r="V251" s="1127" t="e">
        <f t="shared" si="164"/>
        <v>#N/A</v>
      </c>
      <c r="W251" s="1127" t="e">
        <f>IF(F251="Offiho",J251,IF(_xlfn.XLOOKUP(F251,Proveedores!A$2:A$50,Proveedores!E$2:E$50,"")="Nacional",(J251/0.5)+(V251*H251),((J251/0.3/0.5)+(V251*H251))))</f>
        <v>#N/A</v>
      </c>
      <c r="X251" s="1127" t="e">
        <f t="shared" si="154"/>
        <v>#N/A</v>
      </c>
      <c r="Y251" s="1126" t="b">
        <f t="shared" si="155"/>
        <v>0</v>
      </c>
      <c r="Z251" s="43">
        <v>0</v>
      </c>
      <c r="AA251" s="1220" t="e">
        <f t="shared" si="165"/>
        <v>#N/A</v>
      </c>
      <c r="AB251" s="1220" t="e">
        <f t="shared" si="166"/>
        <v>#N/A</v>
      </c>
      <c r="AC251" s="1220" t="e">
        <f t="shared" si="156"/>
        <v>#N/A</v>
      </c>
      <c r="AD251" s="1126" t="e">
        <f t="shared" si="167"/>
        <v>#N/A</v>
      </c>
      <c r="AE251" s="1218" t="e">
        <f t="shared" si="157"/>
        <v>#N/A</v>
      </c>
      <c r="AF251" s="1221" t="e">
        <f t="shared" si="158"/>
        <v>#N/A</v>
      </c>
      <c r="AG251" s="1177" t="e">
        <f t="shared" si="159"/>
        <v>#N/A</v>
      </c>
      <c r="AH251" s="1222" t="e">
        <f t="shared" si="168"/>
        <v>#N/A</v>
      </c>
    </row>
    <row r="252" spans="1:34" ht="16">
      <c r="A252" s="1217" t="b">
        <f t="shared" si="147"/>
        <v>1</v>
      </c>
      <c r="B252" s="1218" t="b">
        <f t="shared" si="160"/>
        <v>1</v>
      </c>
      <c r="C252" s="1219" t="str">
        <f t="shared" si="161"/>
        <v>Dólares</v>
      </c>
      <c r="D252" s="47"/>
      <c r="E252" s="836"/>
      <c r="F252" s="50"/>
      <c r="G252" s="50" t="str">
        <f t="shared" si="148"/>
        <v xml:space="preserve"> </v>
      </c>
      <c r="H252" s="45">
        <v>0</v>
      </c>
      <c r="I252" s="49" t="str">
        <f>IFERROR(VLOOKUP(G252,Proveedores!B:C,2,0)," ")</f>
        <v xml:space="preserve"> </v>
      </c>
      <c r="J252" s="838">
        <v>0</v>
      </c>
      <c r="K252" s="1124"/>
      <c r="L252" s="1267">
        <f t="shared" si="149"/>
        <v>0</v>
      </c>
      <c r="M252" s="1268">
        <f t="shared" si="150"/>
        <v>0</v>
      </c>
      <c r="N252" s="1269">
        <f t="shared" si="169"/>
        <v>0</v>
      </c>
      <c r="O252" s="836" t="str">
        <f>IFERROR(VLOOKUP(G252,Proveedores!B:D,3,0)," ")</f>
        <v xml:space="preserve"> </v>
      </c>
      <c r="P252" s="836"/>
      <c r="Q252" s="1127" t="e">
        <f t="shared" si="151"/>
        <v>#N/A</v>
      </c>
      <c r="R252" s="1127" t="b">
        <f t="shared" si="162"/>
        <v>0</v>
      </c>
      <c r="S252" s="1127" t="e">
        <f t="shared" si="152"/>
        <v>#N/A</v>
      </c>
      <c r="T252" s="1127" t="b">
        <f t="shared" si="163"/>
        <v>0</v>
      </c>
      <c r="U252" s="1127" t="e">
        <f t="shared" si="153"/>
        <v>#N/A</v>
      </c>
      <c r="V252" s="1127" t="e">
        <f t="shared" si="164"/>
        <v>#N/A</v>
      </c>
      <c r="W252" s="1127" t="e">
        <f>IF(F252="Offiho",J252,IF(_xlfn.XLOOKUP(F252,Proveedores!A$2:A$50,Proveedores!E$2:E$50,"")="Nacional",(J252/0.5)+(V252*H252),((J252/0.3/0.5)+(V252*H252))))</f>
        <v>#N/A</v>
      </c>
      <c r="X252" s="1127" t="e">
        <f t="shared" si="154"/>
        <v>#N/A</v>
      </c>
      <c r="Y252" s="1126" t="b">
        <f t="shared" si="155"/>
        <v>0</v>
      </c>
      <c r="Z252" s="43">
        <v>0</v>
      </c>
      <c r="AA252" s="1220" t="e">
        <f t="shared" si="165"/>
        <v>#N/A</v>
      </c>
      <c r="AB252" s="1220" t="e">
        <f t="shared" si="166"/>
        <v>#N/A</v>
      </c>
      <c r="AC252" s="1220" t="e">
        <f t="shared" si="156"/>
        <v>#N/A</v>
      </c>
      <c r="AD252" s="1126" t="e">
        <f t="shared" si="167"/>
        <v>#N/A</v>
      </c>
      <c r="AE252" s="1218" t="e">
        <f t="shared" si="157"/>
        <v>#N/A</v>
      </c>
      <c r="AF252" s="1221" t="e">
        <f t="shared" si="158"/>
        <v>#N/A</v>
      </c>
      <c r="AG252" s="1177" t="e">
        <f t="shared" si="159"/>
        <v>#N/A</v>
      </c>
      <c r="AH252" s="1222" t="e">
        <f t="shared" si="168"/>
        <v>#N/A</v>
      </c>
    </row>
    <row r="253" spans="1:34" ht="16">
      <c r="A253" s="1217" t="b">
        <f t="shared" si="147"/>
        <v>1</v>
      </c>
      <c r="B253" s="1218" t="b">
        <f t="shared" si="160"/>
        <v>1</v>
      </c>
      <c r="C253" s="1219" t="str">
        <f t="shared" si="161"/>
        <v>Dólares</v>
      </c>
      <c r="D253" s="47"/>
      <c r="E253" s="836"/>
      <c r="F253" s="50"/>
      <c r="G253" s="50" t="str">
        <f t="shared" si="148"/>
        <v xml:space="preserve"> </v>
      </c>
      <c r="H253" s="45">
        <v>0</v>
      </c>
      <c r="I253" s="49" t="str">
        <f>IFERROR(VLOOKUP(G253,Proveedores!B:C,2,0)," ")</f>
        <v xml:space="preserve"> </v>
      </c>
      <c r="J253" s="838">
        <v>0</v>
      </c>
      <c r="K253" s="1124"/>
      <c r="L253" s="1267">
        <f t="shared" si="149"/>
        <v>0</v>
      </c>
      <c r="M253" s="1268">
        <f t="shared" si="150"/>
        <v>0</v>
      </c>
      <c r="N253" s="1269">
        <f t="shared" si="169"/>
        <v>0</v>
      </c>
      <c r="O253" s="836" t="str">
        <f>IFERROR(VLOOKUP(G253,Proveedores!B:D,3,0)," ")</f>
        <v xml:space="preserve"> </v>
      </c>
      <c r="P253" s="836"/>
      <c r="Q253" s="1127" t="e">
        <f t="shared" si="151"/>
        <v>#N/A</v>
      </c>
      <c r="R253" s="1127" t="b">
        <f t="shared" si="162"/>
        <v>0</v>
      </c>
      <c r="S253" s="1127" t="e">
        <f t="shared" si="152"/>
        <v>#N/A</v>
      </c>
      <c r="T253" s="1127" t="b">
        <f t="shared" si="163"/>
        <v>0</v>
      </c>
      <c r="U253" s="1127" t="e">
        <f t="shared" si="153"/>
        <v>#N/A</v>
      </c>
      <c r="V253" s="1127" t="e">
        <f t="shared" si="164"/>
        <v>#N/A</v>
      </c>
      <c r="W253" s="1127" t="e">
        <f>IF(F253="Offiho",J253,IF(_xlfn.XLOOKUP(F253,Proveedores!A$2:A$50,Proveedores!E$2:E$50,"")="Nacional",(J253/0.5)+(V253*H253),((J253/0.3/0.5)+(V253*H253))))</f>
        <v>#N/A</v>
      </c>
      <c r="X253" s="1127" t="e">
        <f t="shared" si="154"/>
        <v>#N/A</v>
      </c>
      <c r="Y253" s="1126" t="b">
        <f t="shared" si="155"/>
        <v>0</v>
      </c>
      <c r="Z253" s="43">
        <v>0</v>
      </c>
      <c r="AA253" s="1220" t="e">
        <f t="shared" si="165"/>
        <v>#N/A</v>
      </c>
      <c r="AB253" s="1220" t="e">
        <f t="shared" si="166"/>
        <v>#N/A</v>
      </c>
      <c r="AC253" s="1220" t="e">
        <f t="shared" si="156"/>
        <v>#N/A</v>
      </c>
      <c r="AD253" s="1126" t="e">
        <f t="shared" si="167"/>
        <v>#N/A</v>
      </c>
      <c r="AE253" s="1218" t="e">
        <f t="shared" si="157"/>
        <v>#N/A</v>
      </c>
      <c r="AF253" s="1221" t="e">
        <f t="shared" si="158"/>
        <v>#N/A</v>
      </c>
      <c r="AG253" s="1177" t="e">
        <f t="shared" si="159"/>
        <v>#N/A</v>
      </c>
      <c r="AH253" s="1222" t="e">
        <f t="shared" si="168"/>
        <v>#N/A</v>
      </c>
    </row>
    <row r="254" spans="1:34" ht="16">
      <c r="A254" s="1217" t="b">
        <f t="shared" si="147"/>
        <v>1</v>
      </c>
      <c r="B254" s="1218" t="b">
        <f t="shared" si="160"/>
        <v>1</v>
      </c>
      <c r="C254" s="1219" t="str">
        <f t="shared" si="161"/>
        <v>Dólares</v>
      </c>
      <c r="D254" s="47"/>
      <c r="E254" s="836"/>
      <c r="F254" s="50"/>
      <c r="G254" s="50" t="str">
        <f t="shared" si="148"/>
        <v xml:space="preserve"> </v>
      </c>
      <c r="H254" s="45">
        <v>0</v>
      </c>
      <c r="I254" s="49" t="str">
        <f>IFERROR(VLOOKUP(G254,Proveedores!B:C,2,0)," ")</f>
        <v xml:space="preserve"> </v>
      </c>
      <c r="J254" s="838">
        <v>0</v>
      </c>
      <c r="K254" s="1124"/>
      <c r="L254" s="1267">
        <f t="shared" si="149"/>
        <v>0</v>
      </c>
      <c r="M254" s="1268">
        <f t="shared" si="150"/>
        <v>0</v>
      </c>
      <c r="N254" s="1269">
        <f t="shared" si="169"/>
        <v>0</v>
      </c>
      <c r="O254" s="836" t="str">
        <f>IFERROR(VLOOKUP(G254,Proveedores!B:D,3,0)," ")</f>
        <v xml:space="preserve"> </v>
      </c>
      <c r="P254" s="836"/>
      <c r="Q254" s="1127" t="e">
        <f t="shared" si="151"/>
        <v>#N/A</v>
      </c>
      <c r="R254" s="1127" t="b">
        <f t="shared" si="162"/>
        <v>0</v>
      </c>
      <c r="S254" s="1127" t="e">
        <f t="shared" si="152"/>
        <v>#N/A</v>
      </c>
      <c r="T254" s="1127" t="b">
        <f t="shared" si="163"/>
        <v>0</v>
      </c>
      <c r="U254" s="1127" t="e">
        <f t="shared" si="153"/>
        <v>#N/A</v>
      </c>
      <c r="V254" s="1127" t="e">
        <f t="shared" si="164"/>
        <v>#N/A</v>
      </c>
      <c r="W254" s="1127" t="e">
        <f>IF(F254="Offiho",J254,IF(_xlfn.XLOOKUP(F254,Proveedores!A$2:A$50,Proveedores!E$2:E$50,"")="Nacional",(J254/0.5)+(V254*H254),((J254/0.3/0.5)+(V254*H254))))</f>
        <v>#N/A</v>
      </c>
      <c r="X254" s="1127" t="e">
        <f t="shared" si="154"/>
        <v>#N/A</v>
      </c>
      <c r="Y254" s="1126" t="b">
        <f t="shared" si="155"/>
        <v>0</v>
      </c>
      <c r="Z254" s="43">
        <v>0</v>
      </c>
      <c r="AA254" s="1220" t="e">
        <f t="shared" si="165"/>
        <v>#N/A</v>
      </c>
      <c r="AB254" s="1220" t="e">
        <f t="shared" si="166"/>
        <v>#N/A</v>
      </c>
      <c r="AC254" s="1220" t="e">
        <f t="shared" si="156"/>
        <v>#N/A</v>
      </c>
      <c r="AD254" s="1126" t="e">
        <f t="shared" si="167"/>
        <v>#N/A</v>
      </c>
      <c r="AE254" s="1218" t="e">
        <f t="shared" si="157"/>
        <v>#N/A</v>
      </c>
      <c r="AF254" s="1221" t="e">
        <f t="shared" si="158"/>
        <v>#N/A</v>
      </c>
      <c r="AG254" s="1177" t="e">
        <f t="shared" si="159"/>
        <v>#N/A</v>
      </c>
      <c r="AH254" s="1222" t="e">
        <f t="shared" si="168"/>
        <v>#N/A</v>
      </c>
    </row>
    <row r="255" spans="1:34" ht="16">
      <c r="A255" s="1217" t="b">
        <f t="shared" si="147"/>
        <v>1</v>
      </c>
      <c r="B255" s="1218" t="b">
        <f t="shared" si="160"/>
        <v>1</v>
      </c>
      <c r="C255" s="1219" t="str">
        <f t="shared" si="161"/>
        <v>Dólares</v>
      </c>
      <c r="D255" s="47"/>
      <c r="E255" s="836"/>
      <c r="F255" s="50"/>
      <c r="G255" s="50" t="str">
        <f t="shared" si="148"/>
        <v xml:space="preserve"> </v>
      </c>
      <c r="H255" s="45">
        <v>0</v>
      </c>
      <c r="I255" s="49" t="str">
        <f>IFERROR(VLOOKUP(G255,Proveedores!B:C,2,0)," ")</f>
        <v xml:space="preserve"> </v>
      </c>
      <c r="J255" s="838">
        <v>0</v>
      </c>
      <c r="K255" s="1124"/>
      <c r="L255" s="1267">
        <f t="shared" si="149"/>
        <v>0</v>
      </c>
      <c r="M255" s="1268">
        <f t="shared" si="150"/>
        <v>0</v>
      </c>
      <c r="N255" s="1269">
        <f t="shared" si="169"/>
        <v>0</v>
      </c>
      <c r="O255" s="836" t="str">
        <f>IFERROR(VLOOKUP(G255,Proveedores!B:D,3,0)," ")</f>
        <v xml:space="preserve"> </v>
      </c>
      <c r="P255" s="836"/>
      <c r="Q255" s="1127" t="e">
        <f t="shared" si="151"/>
        <v>#N/A</v>
      </c>
      <c r="R255" s="1127" t="b">
        <f t="shared" si="162"/>
        <v>0</v>
      </c>
      <c r="S255" s="1127" t="e">
        <f t="shared" si="152"/>
        <v>#N/A</v>
      </c>
      <c r="T255" s="1127" t="b">
        <f t="shared" si="163"/>
        <v>0</v>
      </c>
      <c r="U255" s="1127" t="e">
        <f t="shared" si="153"/>
        <v>#N/A</v>
      </c>
      <c r="V255" s="1127" t="e">
        <f t="shared" si="164"/>
        <v>#N/A</v>
      </c>
      <c r="W255" s="1127" t="e">
        <f>IF(F255="Offiho",J255,IF(_xlfn.XLOOKUP(F255,Proveedores!A$2:A$50,Proveedores!E$2:E$50,"")="Nacional",(J255/0.5)+(V255*H255),((J255/0.3/0.5)+(V255*H255))))</f>
        <v>#N/A</v>
      </c>
      <c r="X255" s="1127" t="e">
        <f t="shared" si="154"/>
        <v>#N/A</v>
      </c>
      <c r="Y255" s="1126" t="b">
        <f t="shared" si="155"/>
        <v>0</v>
      </c>
      <c r="Z255" s="43">
        <v>0</v>
      </c>
      <c r="AA255" s="1220" t="e">
        <f t="shared" si="165"/>
        <v>#N/A</v>
      </c>
      <c r="AB255" s="1220" t="e">
        <f t="shared" si="166"/>
        <v>#N/A</v>
      </c>
      <c r="AC255" s="1220" t="e">
        <f t="shared" si="156"/>
        <v>#N/A</v>
      </c>
      <c r="AD255" s="1126" t="e">
        <f t="shared" si="167"/>
        <v>#N/A</v>
      </c>
      <c r="AE255" s="1218" t="e">
        <f t="shared" si="157"/>
        <v>#N/A</v>
      </c>
      <c r="AF255" s="1221" t="e">
        <f t="shared" si="158"/>
        <v>#N/A</v>
      </c>
      <c r="AG255" s="1177" t="e">
        <f t="shared" si="159"/>
        <v>#N/A</v>
      </c>
      <c r="AH255" s="1222" t="e">
        <f t="shared" si="168"/>
        <v>#N/A</v>
      </c>
    </row>
    <row r="256" spans="1:34" ht="16">
      <c r="A256" s="1217" t="b">
        <f t="shared" si="147"/>
        <v>1</v>
      </c>
      <c r="B256" s="1218" t="b">
        <f t="shared" si="160"/>
        <v>1</v>
      </c>
      <c r="C256" s="1219" t="str">
        <f t="shared" si="161"/>
        <v>Dólares</v>
      </c>
      <c r="D256" s="47"/>
      <c r="E256" s="836"/>
      <c r="F256" s="50"/>
      <c r="G256" s="50" t="str">
        <f t="shared" si="148"/>
        <v xml:space="preserve"> </v>
      </c>
      <c r="H256" s="45">
        <v>0</v>
      </c>
      <c r="I256" s="49" t="str">
        <f>IFERROR(VLOOKUP(G256,Proveedores!B:C,2,0)," ")</f>
        <v xml:space="preserve"> </v>
      </c>
      <c r="J256" s="838">
        <v>0</v>
      </c>
      <c r="K256" s="1124"/>
      <c r="L256" s="1267">
        <f t="shared" si="149"/>
        <v>0</v>
      </c>
      <c r="M256" s="1268">
        <f t="shared" si="150"/>
        <v>0</v>
      </c>
      <c r="N256" s="1269">
        <f t="shared" si="169"/>
        <v>0</v>
      </c>
      <c r="O256" s="836" t="str">
        <f>IFERROR(VLOOKUP(G256,Proveedores!B:D,3,0)," ")</f>
        <v xml:space="preserve"> </v>
      </c>
      <c r="P256" s="836"/>
      <c r="Q256" s="1127" t="e">
        <f t="shared" si="151"/>
        <v>#N/A</v>
      </c>
      <c r="R256" s="1127" t="b">
        <f t="shared" si="162"/>
        <v>0</v>
      </c>
      <c r="S256" s="1127" t="e">
        <f t="shared" si="152"/>
        <v>#N/A</v>
      </c>
      <c r="T256" s="1127" t="b">
        <f t="shared" si="163"/>
        <v>0</v>
      </c>
      <c r="U256" s="1127" t="e">
        <f t="shared" si="153"/>
        <v>#N/A</v>
      </c>
      <c r="V256" s="1127" t="e">
        <f t="shared" si="164"/>
        <v>#N/A</v>
      </c>
      <c r="W256" s="1127" t="e">
        <f>IF(F256="Offiho",J256,IF(_xlfn.XLOOKUP(F256,Proveedores!A$2:A$50,Proveedores!E$2:E$50,"")="Nacional",(J256/0.5)+(V256*H256),((J256/0.3/0.5)+(V256*H256))))</f>
        <v>#N/A</v>
      </c>
      <c r="X256" s="1127" t="e">
        <f t="shared" si="154"/>
        <v>#N/A</v>
      </c>
      <c r="Y256" s="1126" t="b">
        <f t="shared" si="155"/>
        <v>0</v>
      </c>
      <c r="Z256" s="43">
        <v>0</v>
      </c>
      <c r="AA256" s="1220" t="e">
        <f t="shared" si="165"/>
        <v>#N/A</v>
      </c>
      <c r="AB256" s="1220" t="e">
        <f t="shared" si="166"/>
        <v>#N/A</v>
      </c>
      <c r="AC256" s="1220" t="e">
        <f t="shared" si="156"/>
        <v>#N/A</v>
      </c>
      <c r="AD256" s="1126" t="str">
        <f t="shared" si="167"/>
        <v>NA</v>
      </c>
      <c r="AE256" s="1218" t="e">
        <f t="shared" si="157"/>
        <v>#N/A</v>
      </c>
      <c r="AF256" s="1221" t="e">
        <f t="shared" si="158"/>
        <v>#N/A</v>
      </c>
      <c r="AG256" s="1177" t="e">
        <f t="shared" si="159"/>
        <v>#N/A</v>
      </c>
      <c r="AH256" s="1222" t="e">
        <f t="shared" si="168"/>
        <v>#N/A</v>
      </c>
    </row>
    <row r="257" spans="1:34" ht="24" customHeight="1">
      <c r="A257" s="1305" t="s">
        <v>128</v>
      </c>
      <c r="B257" s="1305"/>
      <c r="C257" s="1305"/>
      <c r="D257" s="1305"/>
      <c r="E257" s="1305"/>
      <c r="F257" s="1305"/>
      <c r="G257" s="1229"/>
      <c r="H257" s="1230" cm="1">
        <f t="array" ref="H257">SUM(IFERROR(H224:H256,0))</f>
        <v>0</v>
      </c>
      <c r="I257" s="1229"/>
      <c r="J257" s="1231"/>
      <c r="K257" s="1232"/>
      <c r="L257" s="1230" cm="1">
        <f t="array" ref="L257">SUM(IFERROR(L224:L256,0))</f>
        <v>0</v>
      </c>
      <c r="M257" s="1236"/>
      <c r="N257" s="1233" cm="1">
        <f t="array" ref="N257">SUM(IFERROR(N224:N256,0))</f>
        <v>0</v>
      </c>
      <c r="O257" s="1234"/>
      <c r="P257" s="1234"/>
      <c r="Q257" s="1234"/>
      <c r="R257" s="1234"/>
      <c r="S257" s="1234"/>
      <c r="T257" s="1234"/>
      <c r="U257" s="1234"/>
      <c r="V257" s="1234"/>
      <c r="W257" s="1232"/>
      <c r="X257" s="1233" cm="1">
        <f t="array" ref="X257">SUM(IFERROR(X224:X256,0))</f>
        <v>0</v>
      </c>
      <c r="Y257" s="1234" t="s">
        <v>116</v>
      </c>
      <c r="Z257" s="1234"/>
      <c r="AA257" s="1234"/>
      <c r="AB257" s="1234"/>
      <c r="AC257" s="1233" cm="1">
        <f t="array" ref="AC257">SUM(IFERROR(AC224:AC256,0))</f>
        <v>0</v>
      </c>
      <c r="AD257" s="1233"/>
      <c r="AE257" s="1233"/>
      <c r="AF257" s="1233" cm="1">
        <f t="array" ref="AF257">SUM(IFERROR(AF224:AF256,0))</f>
        <v>0</v>
      </c>
      <c r="AG257" s="1178">
        <f>IFERROR(1-(N257/AC257),0)</f>
        <v>0</v>
      </c>
      <c r="AH257"/>
    </row>
    <row r="258" spans="1:34" ht="26" customHeight="1">
      <c r="A258" s="1302" t="s">
        <v>129</v>
      </c>
      <c r="B258" s="1302"/>
      <c r="C258" s="1302"/>
      <c r="D258" s="1302"/>
      <c r="E258" s="1302"/>
      <c r="F258" s="1302"/>
      <c r="G258" s="1302"/>
      <c r="H258" s="1302"/>
      <c r="I258" s="1302"/>
      <c r="J258" s="1303"/>
      <c r="K258" s="1215"/>
      <c r="L258" s="1215"/>
      <c r="M258" s="1237"/>
      <c r="N258" s="1215"/>
      <c r="O258" s="1214"/>
      <c r="P258" s="1214"/>
      <c r="Q258" s="1214"/>
      <c r="R258" s="1214"/>
      <c r="S258" s="1214"/>
      <c r="T258" s="1214"/>
      <c r="U258" s="1214"/>
      <c r="V258" s="1214"/>
      <c r="W258" s="1179"/>
      <c r="X258" s="1179"/>
      <c r="Y258" s="1179"/>
      <c r="Z258" s="1214"/>
      <c r="AA258" s="1214"/>
      <c r="AB258" s="1214"/>
      <c r="AC258" s="1214"/>
      <c r="AD258" s="1214"/>
      <c r="AE258" s="1214"/>
      <c r="AF258" s="1214"/>
      <c r="AG258" s="1216"/>
      <c r="AH258"/>
    </row>
    <row r="259" spans="1:34" ht="16">
      <c r="A259" s="1217" t="b">
        <f t="shared" ref="A259:A291" si="170">$A$13</f>
        <v>1</v>
      </c>
      <c r="B259" s="1218" t="b">
        <f>A259</f>
        <v>1</v>
      </c>
      <c r="C259" s="1219" t="str">
        <f>$C$13</f>
        <v>Dólares</v>
      </c>
      <c r="D259" s="44"/>
      <c r="E259" s="836"/>
      <c r="F259" s="50"/>
      <c r="G259" s="50" t="str">
        <f t="shared" ref="G259:G291" si="171">IFERROR(VLOOKUP(F259,Tabla_Proveedores_1,2,0)," ")</f>
        <v xml:space="preserve"> </v>
      </c>
      <c r="H259" s="45">
        <v>0</v>
      </c>
      <c r="I259" s="49" t="str">
        <f>IFERROR(VLOOKUP(G259,Proveedores!B:C,2,0)," ")</f>
        <v xml:space="preserve"> </v>
      </c>
      <c r="J259" s="838">
        <v>0</v>
      </c>
      <c r="K259" s="1124"/>
      <c r="L259" s="1267">
        <f t="shared" ref="L259:L291" si="172">K259*H259</f>
        <v>0</v>
      </c>
      <c r="M259" s="1268">
        <f t="shared" ref="M259:M291" si="173">IF(F259="Offiho", J259*0.55, IF(AND(F259&lt;&gt;"Sunon Inc",F259&lt;&gt;"Alma - Exterior",F259&lt;&gt;"Yabo - Hotelería",F259&lt;&gt;"OSJ - Medical",F259&lt;&gt;"Seezo - Home",F259&lt;&gt;"A&amp;D -Home",F259&lt;&gt;"Encore Alfombras Hoteleria Asia",F259&lt;&gt;"Zhong Xian - Leds",F259&lt;&gt;"Tarkett Europa",F259&lt;&gt;"2tec2",F259&lt;&gt;"Balsan Europa",F259&lt;&gt;"Armstrong Pisos USA",F259&lt;&gt;"Tarkett USA",F259&lt;&gt;"Tarkett Brasil"),J259,IFERROR(IF(K818&lt;=$AO$578,J259*2.14,IF(K818&lt;=$AN$579,J259*1.8,IF(K818&gt;$AN$580,J259*1.5))),J259))*1.1)</f>
        <v>0</v>
      </c>
      <c r="N259" s="1269">
        <f>M259*H259</f>
        <v>0</v>
      </c>
      <c r="O259" s="836" t="str">
        <f>IFERROR(VLOOKUP(G259,Proveedores!B:D,3,0)," ")</f>
        <v xml:space="preserve"> </v>
      </c>
      <c r="P259" s="836"/>
      <c r="Q259" s="1127" t="e">
        <f t="shared" ref="Q259:Q291" si="174">VLOOKUP(E259,Tabla_Fletes,3,FALSE)</f>
        <v>#N/A</v>
      </c>
      <c r="R259" s="1127" t="b">
        <f>IF(P259="Centro",Q259,IF(P259="Norte",Q259*1.6,IF(P259="Occidente",Q259*1.2,IF(P259="Sur",Q259*2))))</f>
        <v>0</v>
      </c>
      <c r="S259" s="1127" t="e">
        <f t="shared" ref="S259:S291" si="175">VLOOKUP(E259,Tabla_Instalacion,2,FALSE)</f>
        <v>#N/A</v>
      </c>
      <c r="T259" s="1127" t="b">
        <f>IF(P259="Centro",S259,IF(P259="Norte",S259*1.1,IF(P259="Occidente",S259*1.1,IF(P259="Sur",S259*1.1))))</f>
        <v>0</v>
      </c>
      <c r="U259" s="1127" t="e">
        <f t="shared" ref="U259:U291" si="176">IF(F259="Offiho",0,Q259+S259)</f>
        <v>#N/A</v>
      </c>
      <c r="V259" s="1127" t="e">
        <f>IF(K259=0,U259/$H$573,U259*(K259/L259))*H259</f>
        <v>#N/A</v>
      </c>
      <c r="W259" s="1127" t="e">
        <f>IF(F259="Offiho",J259,IF(_xlfn.XLOOKUP(F259,Proveedores!A$2:A$50,Proveedores!E$2:E$50,"")="Nacional",(J259/0.5)+(V259*H259),((J259/0.3/0.5)+(V259*H259))))</f>
        <v>#N/A</v>
      </c>
      <c r="X259" s="1127" t="e">
        <f t="shared" ref="X259:X291" si="177">W259*H259</f>
        <v>#N/A</v>
      </c>
      <c r="Y259" s="1126" t="b">
        <f t="shared" ref="Y259:Y291" si="178">IF(F259="Sunon Inc",$AJ$577,IF(F259="Alma - Exterior",$AJ$578,IF(F259="Yabo - Hotelería",$AJ$579,IF(F259="OSJ - Medical",$AJ$580,IF(F259="Seezo - Home",$AJ$581,IF(F259="A&amp;D - Home",$AJ$582,IF(F259="Encore Alfombras Hoteleria Asia",$AJ$583,IF(F259="Zhong Xian - Leds",$AJ$584,IF(F259="Tarkett Europa",$AJ$585,IF(F259="2tec2",$AJ$586,IF(F259="Balsan Europa",$AJ$587,IF(F259="Armstrong Pisos USA",$AJ$588,IF(F259="Tarkett USA",$AJ$589,IF(F259="Tarkett Brasil",$AJ$590,IF(F259="Tarkett MX",$AJ$591,IF(F259="Jome",$AJ$592,IF(F259="Offiho",$AJ$593,IF(F259="Lumbro",$AJ$594,IF(F259="Sunon Mty",$AJ$595,IF(F259="Conceptos Sofas",$AJ$596,IF(F259="Lauco Sofas",$AJ$597,IF(F259="CR Global - Mesas Ajustables",$AJ$598,IF(F259="Vandesk",$AJ$599,IF(F259="Mamparas Tela",$AJ$600,IF(F259="Mampara Cristales",$AJ$601,IF(F259="Herrajes",$AJ$602,IF(F259="MetalWork",$AJ$603,IF(F259="Requiez",$AJ$604,IF(F259="Labenze",$AJ$605,IF(F259="Infinity",$AJ$606,IF(F259="Proveedor Externo",$AJ$607)))))))))))))))))))))))))))))))</f>
        <v>0</v>
      </c>
      <c r="Z259" s="43">
        <v>0</v>
      </c>
      <c r="AA259" s="1220" t="e">
        <f>W259*Z259</f>
        <v>#N/A</v>
      </c>
      <c r="AB259" s="1220" t="e">
        <f>IF(Z259&gt;Y259,"ERROR",(W259-AA259))</f>
        <v>#N/A</v>
      </c>
      <c r="AC259" s="1220" t="e">
        <f t="shared" ref="AC259:AC291" si="179">AB259*H259</f>
        <v>#N/A</v>
      </c>
      <c r="AD259" s="1126" t="e">
        <f>IF(A260=TRUE,MAX(0,1-(AE259/W259)),"NA")</f>
        <v>#N/A</v>
      </c>
      <c r="AE259" s="1218" t="e">
        <f t="shared" ref="AE259:AE291" si="180">IF(A258=FALSE,"NO APLICA",AB259*1.2)</f>
        <v>#N/A</v>
      </c>
      <c r="AF259" s="1221" t="e">
        <f t="shared" ref="AF259:AF291" si="181">AE259*H259</f>
        <v>#N/A</v>
      </c>
      <c r="AG259" s="1177" t="e">
        <f t="shared" ref="AG259:AG291" si="182">(AC259-N259)/AC259</f>
        <v>#N/A</v>
      </c>
      <c r="AH259" s="1222" t="e">
        <f>IF(AG259&lt;30%,"ERROR","OK")</f>
        <v>#N/A</v>
      </c>
    </row>
    <row r="260" spans="1:34" ht="16">
      <c r="A260" s="1217" t="b">
        <f t="shared" si="170"/>
        <v>1</v>
      </c>
      <c r="B260" s="1218" t="b">
        <f t="shared" ref="B260:B291" si="183">A260</f>
        <v>1</v>
      </c>
      <c r="C260" s="1219" t="str">
        <f t="shared" ref="C260:C291" si="184">$C$13</f>
        <v>Dólares</v>
      </c>
      <c r="D260" s="46"/>
      <c r="E260" s="836"/>
      <c r="F260" s="50"/>
      <c r="G260" s="50" t="str">
        <f t="shared" si="171"/>
        <v xml:space="preserve"> </v>
      </c>
      <c r="H260" s="45">
        <v>0</v>
      </c>
      <c r="I260" s="49" t="str">
        <f>IFERROR(VLOOKUP(G260,Proveedores!B:C,2,0)," ")</f>
        <v xml:space="preserve"> </v>
      </c>
      <c r="J260" s="838">
        <v>0</v>
      </c>
      <c r="K260" s="1124"/>
      <c r="L260" s="1267">
        <f t="shared" si="172"/>
        <v>0</v>
      </c>
      <c r="M260" s="1268">
        <f t="shared" si="173"/>
        <v>0</v>
      </c>
      <c r="N260" s="1269">
        <f>M260*H260</f>
        <v>0</v>
      </c>
      <c r="O260" s="836" t="str">
        <f>IFERROR(VLOOKUP(G260,Proveedores!B:D,3,0)," ")</f>
        <v xml:space="preserve"> </v>
      </c>
      <c r="P260" s="836"/>
      <c r="Q260" s="1127" t="e">
        <f t="shared" si="174"/>
        <v>#N/A</v>
      </c>
      <c r="R260" s="1127" t="b">
        <f t="shared" ref="R260:R291" si="185">IF(P260="Centro",Q260,IF(P260="Norte",Q260*1.6,IF(P260="Occidente",Q260*1.2,IF(P260="Sur",Q260*2))))</f>
        <v>0</v>
      </c>
      <c r="S260" s="1127" t="e">
        <f t="shared" si="175"/>
        <v>#N/A</v>
      </c>
      <c r="T260" s="1127" t="b">
        <f t="shared" ref="T260:T291" si="186">IF(P260="Centro",S260,IF(P260="Norte",S260*1.1,IF(P260="Occidente",S260*1.1,IF(P260="Sur",S260*1.1))))</f>
        <v>0</v>
      </c>
      <c r="U260" s="1127" t="e">
        <f t="shared" si="176"/>
        <v>#N/A</v>
      </c>
      <c r="V260" s="1127" t="e">
        <f t="shared" ref="V260:V291" si="187">IF(K260=0,U260/$H$573,U260*(K260/L260))*H260</f>
        <v>#N/A</v>
      </c>
      <c r="W260" s="1127" t="e">
        <f>IF(F260="Offiho",J260,IF(_xlfn.XLOOKUP(F260,Proveedores!A$2:A$50,Proveedores!E$2:E$50,"")="Nacional",(J260/0.5)+(V260*H260),((J260/0.3/0.5)+(V260*H260))))</f>
        <v>#N/A</v>
      </c>
      <c r="X260" s="1127" t="e">
        <f t="shared" si="177"/>
        <v>#N/A</v>
      </c>
      <c r="Y260" s="1126" t="b">
        <f t="shared" si="178"/>
        <v>0</v>
      </c>
      <c r="Z260" s="43">
        <v>0</v>
      </c>
      <c r="AA260" s="1220" t="e">
        <f t="shared" ref="AA260:AA291" si="188">W260*Z260</f>
        <v>#N/A</v>
      </c>
      <c r="AB260" s="1220" t="e">
        <f t="shared" ref="AB260:AB291" si="189">IF(Z260&gt;Y260,"ERROR",(W260-AA260))</f>
        <v>#N/A</v>
      </c>
      <c r="AC260" s="1220" t="e">
        <f t="shared" si="179"/>
        <v>#N/A</v>
      </c>
      <c r="AD260" s="1126" t="e">
        <f t="shared" ref="AD260:AD291" si="190">IF(A261=TRUE,MAX(0,1-(AE260/W260)),"NA")</f>
        <v>#N/A</v>
      </c>
      <c r="AE260" s="1218" t="e">
        <f t="shared" si="180"/>
        <v>#N/A</v>
      </c>
      <c r="AF260" s="1221" t="e">
        <f t="shared" si="181"/>
        <v>#N/A</v>
      </c>
      <c r="AG260" s="1177" t="e">
        <f t="shared" si="182"/>
        <v>#N/A</v>
      </c>
      <c r="AH260" s="1222" t="e">
        <f t="shared" ref="AH260:AH291" si="191">IF(AG260&lt;30%,"ERROR","OK")</f>
        <v>#N/A</v>
      </c>
    </row>
    <row r="261" spans="1:34" ht="16">
      <c r="A261" s="1217" t="b">
        <f t="shared" si="170"/>
        <v>1</v>
      </c>
      <c r="B261" s="1218" t="b">
        <f t="shared" si="183"/>
        <v>1</v>
      </c>
      <c r="C261" s="1219" t="str">
        <f t="shared" si="184"/>
        <v>Dólares</v>
      </c>
      <c r="D261" s="46"/>
      <c r="E261" s="836"/>
      <c r="F261" s="50"/>
      <c r="G261" s="50" t="str">
        <f t="shared" si="171"/>
        <v xml:space="preserve"> </v>
      </c>
      <c r="H261" s="45">
        <v>0</v>
      </c>
      <c r="I261" s="49" t="str">
        <f>IFERROR(VLOOKUP(G261,Proveedores!B:C,2,0)," ")</f>
        <v xml:space="preserve"> </v>
      </c>
      <c r="J261" s="838">
        <v>0</v>
      </c>
      <c r="K261" s="1124"/>
      <c r="L261" s="1267">
        <f t="shared" si="172"/>
        <v>0</v>
      </c>
      <c r="M261" s="1268">
        <f t="shared" si="173"/>
        <v>0</v>
      </c>
      <c r="N261" s="1269">
        <f>(M261*H261)</f>
        <v>0</v>
      </c>
      <c r="O261" s="836" t="str">
        <f>IFERROR(VLOOKUP(G261,Proveedores!B:D,3,0)," ")</f>
        <v xml:space="preserve"> </v>
      </c>
      <c r="P261" s="836"/>
      <c r="Q261" s="1127" t="e">
        <f t="shared" si="174"/>
        <v>#N/A</v>
      </c>
      <c r="R261" s="1127" t="b">
        <f t="shared" si="185"/>
        <v>0</v>
      </c>
      <c r="S261" s="1127" t="e">
        <f t="shared" si="175"/>
        <v>#N/A</v>
      </c>
      <c r="T261" s="1127" t="b">
        <f t="shared" si="186"/>
        <v>0</v>
      </c>
      <c r="U261" s="1127" t="e">
        <f t="shared" si="176"/>
        <v>#N/A</v>
      </c>
      <c r="V261" s="1127" t="e">
        <f t="shared" si="187"/>
        <v>#N/A</v>
      </c>
      <c r="W261" s="1127" t="e">
        <f>IF(F261="Offiho",J261,IF(_xlfn.XLOOKUP(F261,Proveedores!A$2:A$50,Proveedores!E$2:E$50,"")="Nacional",(J261/0.5)+(V261*H261),((J261/0.3/0.5)+(V261*H261))))</f>
        <v>#N/A</v>
      </c>
      <c r="X261" s="1127" t="e">
        <f t="shared" si="177"/>
        <v>#N/A</v>
      </c>
      <c r="Y261" s="1126" t="b">
        <f t="shared" si="178"/>
        <v>0</v>
      </c>
      <c r="Z261" s="43">
        <v>0</v>
      </c>
      <c r="AA261" s="1220" t="e">
        <f t="shared" si="188"/>
        <v>#N/A</v>
      </c>
      <c r="AB261" s="1220" t="e">
        <f t="shared" si="189"/>
        <v>#N/A</v>
      </c>
      <c r="AC261" s="1220" t="e">
        <f t="shared" si="179"/>
        <v>#N/A</v>
      </c>
      <c r="AD261" s="1126" t="e">
        <f t="shared" si="190"/>
        <v>#N/A</v>
      </c>
      <c r="AE261" s="1218" t="e">
        <f t="shared" si="180"/>
        <v>#N/A</v>
      </c>
      <c r="AF261" s="1221" t="e">
        <f t="shared" si="181"/>
        <v>#N/A</v>
      </c>
      <c r="AG261" s="1177" t="e">
        <f t="shared" si="182"/>
        <v>#N/A</v>
      </c>
      <c r="AH261" s="1222" t="e">
        <f t="shared" si="191"/>
        <v>#N/A</v>
      </c>
    </row>
    <row r="262" spans="1:34" ht="16">
      <c r="A262" s="1217" t="b">
        <f t="shared" si="170"/>
        <v>1</v>
      </c>
      <c r="B262" s="1218" t="b">
        <f t="shared" si="183"/>
        <v>1</v>
      </c>
      <c r="C262" s="1219" t="str">
        <f t="shared" si="184"/>
        <v>Dólares</v>
      </c>
      <c r="D262" s="46"/>
      <c r="E262" s="836"/>
      <c r="F262" s="50"/>
      <c r="G262" s="50" t="str">
        <f t="shared" si="171"/>
        <v xml:space="preserve"> </v>
      </c>
      <c r="H262" s="45">
        <v>0</v>
      </c>
      <c r="I262" s="49" t="str">
        <f>IFERROR(VLOOKUP(G262,Proveedores!B:C,2,0)," ")</f>
        <v xml:space="preserve"> </v>
      </c>
      <c r="J262" s="838">
        <v>0</v>
      </c>
      <c r="K262" s="1124"/>
      <c r="L262" s="1267">
        <f t="shared" si="172"/>
        <v>0</v>
      </c>
      <c r="M262" s="1268">
        <f t="shared" si="173"/>
        <v>0</v>
      </c>
      <c r="N262" s="1269">
        <f t="shared" ref="N262:N291" si="192">M262*H262</f>
        <v>0</v>
      </c>
      <c r="O262" s="836" t="str">
        <f>IFERROR(VLOOKUP(G262,Proveedores!B:D,3,0)," ")</f>
        <v xml:space="preserve"> </v>
      </c>
      <c r="P262" s="836"/>
      <c r="Q262" s="1127" t="e">
        <f t="shared" si="174"/>
        <v>#N/A</v>
      </c>
      <c r="R262" s="1127" t="b">
        <f t="shared" si="185"/>
        <v>0</v>
      </c>
      <c r="S262" s="1127" t="e">
        <f t="shared" si="175"/>
        <v>#N/A</v>
      </c>
      <c r="T262" s="1127" t="b">
        <f t="shared" si="186"/>
        <v>0</v>
      </c>
      <c r="U262" s="1127" t="e">
        <f t="shared" si="176"/>
        <v>#N/A</v>
      </c>
      <c r="V262" s="1127" t="e">
        <f t="shared" si="187"/>
        <v>#N/A</v>
      </c>
      <c r="W262" s="1127" t="e">
        <f>IF(F262="Offiho",J262,IF(_xlfn.XLOOKUP(F262,Proveedores!A$2:A$50,Proveedores!E$2:E$50,"")="Nacional",(J262/0.5)+(V262*H262),((J262/0.3/0.5)+(V262*H262))))</f>
        <v>#N/A</v>
      </c>
      <c r="X262" s="1127" t="e">
        <f t="shared" si="177"/>
        <v>#N/A</v>
      </c>
      <c r="Y262" s="1126" t="b">
        <f t="shared" si="178"/>
        <v>0</v>
      </c>
      <c r="Z262" s="43">
        <v>0</v>
      </c>
      <c r="AA262" s="1220" t="e">
        <f t="shared" si="188"/>
        <v>#N/A</v>
      </c>
      <c r="AB262" s="1220" t="e">
        <f t="shared" si="189"/>
        <v>#N/A</v>
      </c>
      <c r="AC262" s="1220" t="e">
        <f t="shared" si="179"/>
        <v>#N/A</v>
      </c>
      <c r="AD262" s="1126" t="e">
        <f t="shared" si="190"/>
        <v>#N/A</v>
      </c>
      <c r="AE262" s="1218" t="e">
        <f t="shared" si="180"/>
        <v>#N/A</v>
      </c>
      <c r="AF262" s="1221" t="e">
        <f t="shared" si="181"/>
        <v>#N/A</v>
      </c>
      <c r="AG262" s="1177" t="e">
        <f t="shared" si="182"/>
        <v>#N/A</v>
      </c>
      <c r="AH262" s="1222" t="e">
        <f t="shared" si="191"/>
        <v>#N/A</v>
      </c>
    </row>
    <row r="263" spans="1:34" ht="16">
      <c r="A263" s="1217" t="b">
        <f t="shared" si="170"/>
        <v>1</v>
      </c>
      <c r="B263" s="1218" t="b">
        <f t="shared" si="183"/>
        <v>1</v>
      </c>
      <c r="C263" s="1219" t="str">
        <f t="shared" si="184"/>
        <v>Dólares</v>
      </c>
      <c r="D263" s="46"/>
      <c r="E263" s="836"/>
      <c r="F263" s="50"/>
      <c r="G263" s="50" t="str">
        <f t="shared" si="171"/>
        <v xml:space="preserve"> </v>
      </c>
      <c r="H263" s="45">
        <v>0</v>
      </c>
      <c r="I263" s="49" t="str">
        <f>IFERROR(VLOOKUP(G263,Proveedores!B:C,2,0)," ")</f>
        <v xml:space="preserve"> </v>
      </c>
      <c r="J263" s="838">
        <v>0</v>
      </c>
      <c r="K263" s="1124"/>
      <c r="L263" s="1267">
        <f t="shared" si="172"/>
        <v>0</v>
      </c>
      <c r="M263" s="1268">
        <f t="shared" si="173"/>
        <v>0</v>
      </c>
      <c r="N263" s="1269">
        <f t="shared" si="192"/>
        <v>0</v>
      </c>
      <c r="O263" s="836" t="str">
        <f>IFERROR(VLOOKUP(G263,Proveedores!B:D,3,0)," ")</f>
        <v xml:space="preserve"> </v>
      </c>
      <c r="P263" s="836"/>
      <c r="Q263" s="1127" t="e">
        <f t="shared" si="174"/>
        <v>#N/A</v>
      </c>
      <c r="R263" s="1127" t="b">
        <f t="shared" si="185"/>
        <v>0</v>
      </c>
      <c r="S263" s="1127" t="e">
        <f t="shared" si="175"/>
        <v>#N/A</v>
      </c>
      <c r="T263" s="1127" t="b">
        <f t="shared" si="186"/>
        <v>0</v>
      </c>
      <c r="U263" s="1127" t="e">
        <f t="shared" si="176"/>
        <v>#N/A</v>
      </c>
      <c r="V263" s="1127" t="e">
        <f t="shared" si="187"/>
        <v>#N/A</v>
      </c>
      <c r="W263" s="1127" t="e">
        <f>IF(F263="Offiho",J263,IF(_xlfn.XLOOKUP(F263,Proveedores!A$2:A$50,Proveedores!E$2:E$50,"")="Nacional",(J263/0.5)+(V263*H263),((J263/0.3/0.5)+(V263*H263))))</f>
        <v>#N/A</v>
      </c>
      <c r="X263" s="1127" t="e">
        <f t="shared" si="177"/>
        <v>#N/A</v>
      </c>
      <c r="Y263" s="1126" t="b">
        <f t="shared" si="178"/>
        <v>0</v>
      </c>
      <c r="Z263" s="43">
        <v>0</v>
      </c>
      <c r="AA263" s="1220" t="e">
        <f t="shared" si="188"/>
        <v>#N/A</v>
      </c>
      <c r="AB263" s="1220" t="e">
        <f t="shared" si="189"/>
        <v>#N/A</v>
      </c>
      <c r="AC263" s="1220" t="e">
        <f t="shared" si="179"/>
        <v>#N/A</v>
      </c>
      <c r="AD263" s="1126" t="e">
        <f t="shared" si="190"/>
        <v>#N/A</v>
      </c>
      <c r="AE263" s="1218" t="e">
        <f t="shared" si="180"/>
        <v>#N/A</v>
      </c>
      <c r="AF263" s="1221" t="e">
        <f t="shared" si="181"/>
        <v>#N/A</v>
      </c>
      <c r="AG263" s="1177" t="e">
        <f t="shared" si="182"/>
        <v>#N/A</v>
      </c>
      <c r="AH263" s="1222" t="e">
        <f t="shared" si="191"/>
        <v>#N/A</v>
      </c>
    </row>
    <row r="264" spans="1:34" ht="16">
      <c r="A264" s="1217" t="b">
        <f t="shared" si="170"/>
        <v>1</v>
      </c>
      <c r="B264" s="1218" t="b">
        <f t="shared" si="183"/>
        <v>1</v>
      </c>
      <c r="C264" s="1219" t="str">
        <f t="shared" si="184"/>
        <v>Dólares</v>
      </c>
      <c r="D264" s="46"/>
      <c r="E264" s="836"/>
      <c r="F264" s="50"/>
      <c r="G264" s="50" t="str">
        <f t="shared" si="171"/>
        <v xml:space="preserve"> </v>
      </c>
      <c r="H264" s="45">
        <v>0</v>
      </c>
      <c r="I264" s="49" t="str">
        <f>IFERROR(VLOOKUP(G264,Proveedores!B:C,2,0)," ")</f>
        <v xml:space="preserve"> </v>
      </c>
      <c r="J264" s="838">
        <v>0</v>
      </c>
      <c r="K264" s="1124"/>
      <c r="L264" s="1267">
        <f t="shared" si="172"/>
        <v>0</v>
      </c>
      <c r="M264" s="1268">
        <f t="shared" si="173"/>
        <v>0</v>
      </c>
      <c r="N264" s="1269">
        <f t="shared" si="192"/>
        <v>0</v>
      </c>
      <c r="O264" s="836" t="str">
        <f>IFERROR(VLOOKUP(G264,Proveedores!B:D,3,0)," ")</f>
        <v xml:space="preserve"> </v>
      </c>
      <c r="P264" s="836"/>
      <c r="Q264" s="1127" t="e">
        <f t="shared" si="174"/>
        <v>#N/A</v>
      </c>
      <c r="R264" s="1127" t="b">
        <f t="shared" si="185"/>
        <v>0</v>
      </c>
      <c r="S264" s="1127" t="e">
        <f t="shared" si="175"/>
        <v>#N/A</v>
      </c>
      <c r="T264" s="1127" t="b">
        <f t="shared" si="186"/>
        <v>0</v>
      </c>
      <c r="U264" s="1127" t="e">
        <f t="shared" si="176"/>
        <v>#N/A</v>
      </c>
      <c r="V264" s="1127" t="e">
        <f t="shared" si="187"/>
        <v>#N/A</v>
      </c>
      <c r="W264" s="1127" t="e">
        <f>IF(F264="Offiho",J264,IF(_xlfn.XLOOKUP(F264,Proveedores!A$2:A$50,Proveedores!E$2:E$50,"")="Nacional",(J264/0.5)+(V264*H264),((J264/0.3/0.5)+(V264*H264))))</f>
        <v>#N/A</v>
      </c>
      <c r="X264" s="1127" t="e">
        <f t="shared" si="177"/>
        <v>#N/A</v>
      </c>
      <c r="Y264" s="1126" t="b">
        <f t="shared" si="178"/>
        <v>0</v>
      </c>
      <c r="Z264" s="43">
        <v>0</v>
      </c>
      <c r="AA264" s="1220" t="e">
        <f t="shared" si="188"/>
        <v>#N/A</v>
      </c>
      <c r="AB264" s="1220" t="e">
        <f t="shared" si="189"/>
        <v>#N/A</v>
      </c>
      <c r="AC264" s="1220" t="e">
        <f t="shared" si="179"/>
        <v>#N/A</v>
      </c>
      <c r="AD264" s="1126" t="e">
        <f t="shared" si="190"/>
        <v>#N/A</v>
      </c>
      <c r="AE264" s="1218" t="e">
        <f t="shared" si="180"/>
        <v>#N/A</v>
      </c>
      <c r="AF264" s="1221" t="e">
        <f t="shared" si="181"/>
        <v>#N/A</v>
      </c>
      <c r="AG264" s="1177" t="e">
        <f t="shared" si="182"/>
        <v>#N/A</v>
      </c>
      <c r="AH264" s="1222" t="e">
        <f t="shared" si="191"/>
        <v>#N/A</v>
      </c>
    </row>
    <row r="265" spans="1:34" ht="16">
      <c r="A265" s="1217" t="b">
        <f t="shared" si="170"/>
        <v>1</v>
      </c>
      <c r="B265" s="1218" t="b">
        <f t="shared" si="183"/>
        <v>1</v>
      </c>
      <c r="C265" s="1219" t="str">
        <f t="shared" si="184"/>
        <v>Dólares</v>
      </c>
      <c r="D265" s="44"/>
      <c r="E265" s="836"/>
      <c r="F265" s="50"/>
      <c r="G265" s="50" t="str">
        <f t="shared" si="171"/>
        <v xml:space="preserve"> </v>
      </c>
      <c r="H265" s="45">
        <v>0</v>
      </c>
      <c r="I265" s="49" t="str">
        <f>IFERROR(VLOOKUP(G265,Proveedores!B:C,2,0)," ")</f>
        <v xml:space="preserve"> </v>
      </c>
      <c r="J265" s="838">
        <v>0</v>
      </c>
      <c r="K265" s="1124"/>
      <c r="L265" s="1267">
        <f t="shared" si="172"/>
        <v>0</v>
      </c>
      <c r="M265" s="1268">
        <f t="shared" si="173"/>
        <v>0</v>
      </c>
      <c r="N265" s="1269">
        <f t="shared" si="192"/>
        <v>0</v>
      </c>
      <c r="O265" s="836" t="str">
        <f>IFERROR(VLOOKUP(G265,Proveedores!B:D,3,0)," ")</f>
        <v xml:space="preserve"> </v>
      </c>
      <c r="P265" s="836"/>
      <c r="Q265" s="1127" t="e">
        <f t="shared" si="174"/>
        <v>#N/A</v>
      </c>
      <c r="R265" s="1127" t="b">
        <f t="shared" si="185"/>
        <v>0</v>
      </c>
      <c r="S265" s="1127" t="e">
        <f t="shared" si="175"/>
        <v>#N/A</v>
      </c>
      <c r="T265" s="1127" t="b">
        <f t="shared" si="186"/>
        <v>0</v>
      </c>
      <c r="U265" s="1127" t="e">
        <f t="shared" si="176"/>
        <v>#N/A</v>
      </c>
      <c r="V265" s="1127" t="e">
        <f t="shared" si="187"/>
        <v>#N/A</v>
      </c>
      <c r="W265" s="1127" t="e">
        <f>IF(F265="Offiho",J265,IF(_xlfn.XLOOKUP(F265,Proveedores!A$2:A$50,Proveedores!E$2:E$50,"")="Nacional",(J265/0.5)+(V265*H265),((J265/0.3/0.5)+(V265*H265))))</f>
        <v>#N/A</v>
      </c>
      <c r="X265" s="1127" t="e">
        <f t="shared" si="177"/>
        <v>#N/A</v>
      </c>
      <c r="Y265" s="1126" t="b">
        <f t="shared" si="178"/>
        <v>0</v>
      </c>
      <c r="Z265" s="43">
        <v>0</v>
      </c>
      <c r="AA265" s="1220" t="e">
        <f t="shared" si="188"/>
        <v>#N/A</v>
      </c>
      <c r="AB265" s="1220" t="e">
        <f t="shared" si="189"/>
        <v>#N/A</v>
      </c>
      <c r="AC265" s="1220" t="e">
        <f t="shared" si="179"/>
        <v>#N/A</v>
      </c>
      <c r="AD265" s="1126" t="e">
        <f t="shared" si="190"/>
        <v>#N/A</v>
      </c>
      <c r="AE265" s="1218" t="e">
        <f t="shared" si="180"/>
        <v>#N/A</v>
      </c>
      <c r="AF265" s="1221" t="e">
        <f t="shared" si="181"/>
        <v>#N/A</v>
      </c>
      <c r="AG265" s="1177" t="e">
        <f t="shared" si="182"/>
        <v>#N/A</v>
      </c>
      <c r="AH265" s="1222" t="e">
        <f t="shared" si="191"/>
        <v>#N/A</v>
      </c>
    </row>
    <row r="266" spans="1:34" ht="16">
      <c r="A266" s="1217" t="b">
        <f t="shared" si="170"/>
        <v>1</v>
      </c>
      <c r="B266" s="1218" t="b">
        <f t="shared" si="183"/>
        <v>1</v>
      </c>
      <c r="C266" s="1219" t="str">
        <f t="shared" si="184"/>
        <v>Dólares</v>
      </c>
      <c r="D266" s="44"/>
      <c r="E266" s="836"/>
      <c r="F266" s="50"/>
      <c r="G266" s="50" t="str">
        <f t="shared" si="171"/>
        <v xml:space="preserve"> </v>
      </c>
      <c r="H266" s="45">
        <v>0</v>
      </c>
      <c r="I266" s="49" t="str">
        <f>IFERROR(VLOOKUP(G266,Proveedores!B:C,2,0)," ")</f>
        <v xml:space="preserve"> </v>
      </c>
      <c r="J266" s="838">
        <v>0</v>
      </c>
      <c r="K266" s="1124"/>
      <c r="L266" s="1267">
        <f t="shared" si="172"/>
        <v>0</v>
      </c>
      <c r="M266" s="1268">
        <f t="shared" si="173"/>
        <v>0</v>
      </c>
      <c r="N266" s="1269">
        <f t="shared" si="192"/>
        <v>0</v>
      </c>
      <c r="O266" s="836" t="str">
        <f>IFERROR(VLOOKUP(G266,Proveedores!B:D,3,0)," ")</f>
        <v xml:space="preserve"> </v>
      </c>
      <c r="P266" s="836"/>
      <c r="Q266" s="1127" t="e">
        <f t="shared" si="174"/>
        <v>#N/A</v>
      </c>
      <c r="R266" s="1127" t="b">
        <f t="shared" si="185"/>
        <v>0</v>
      </c>
      <c r="S266" s="1127" t="e">
        <f t="shared" si="175"/>
        <v>#N/A</v>
      </c>
      <c r="T266" s="1127" t="b">
        <f t="shared" si="186"/>
        <v>0</v>
      </c>
      <c r="U266" s="1127" t="e">
        <f t="shared" si="176"/>
        <v>#N/A</v>
      </c>
      <c r="V266" s="1127" t="e">
        <f t="shared" si="187"/>
        <v>#N/A</v>
      </c>
      <c r="W266" s="1127" t="e">
        <f>IF(F266="Offiho",J266,IF(_xlfn.XLOOKUP(F266,Proveedores!A$2:A$50,Proveedores!E$2:E$50,"")="Nacional",(J266/0.5)+(V266*H266),((J266/0.3/0.5)+(V266*H266))))</f>
        <v>#N/A</v>
      </c>
      <c r="X266" s="1127" t="e">
        <f t="shared" si="177"/>
        <v>#N/A</v>
      </c>
      <c r="Y266" s="1126" t="b">
        <f t="shared" si="178"/>
        <v>0</v>
      </c>
      <c r="Z266" s="43">
        <v>0</v>
      </c>
      <c r="AA266" s="1220" t="e">
        <f t="shared" si="188"/>
        <v>#N/A</v>
      </c>
      <c r="AB266" s="1220" t="e">
        <f t="shared" si="189"/>
        <v>#N/A</v>
      </c>
      <c r="AC266" s="1220" t="e">
        <f t="shared" si="179"/>
        <v>#N/A</v>
      </c>
      <c r="AD266" s="1126" t="e">
        <f t="shared" si="190"/>
        <v>#N/A</v>
      </c>
      <c r="AE266" s="1218" t="e">
        <f t="shared" si="180"/>
        <v>#N/A</v>
      </c>
      <c r="AF266" s="1221" t="e">
        <f t="shared" si="181"/>
        <v>#N/A</v>
      </c>
      <c r="AG266" s="1177" t="e">
        <f t="shared" si="182"/>
        <v>#N/A</v>
      </c>
      <c r="AH266" s="1222" t="e">
        <f t="shared" si="191"/>
        <v>#N/A</v>
      </c>
    </row>
    <row r="267" spans="1:34" ht="16">
      <c r="A267" s="1217" t="b">
        <f t="shared" si="170"/>
        <v>1</v>
      </c>
      <c r="B267" s="1218" t="b">
        <f t="shared" si="183"/>
        <v>1</v>
      </c>
      <c r="C267" s="1219" t="str">
        <f t="shared" si="184"/>
        <v>Dólares</v>
      </c>
      <c r="D267" s="44"/>
      <c r="E267" s="836"/>
      <c r="F267" s="50"/>
      <c r="G267" s="50" t="str">
        <f t="shared" si="171"/>
        <v xml:space="preserve"> </v>
      </c>
      <c r="H267" s="45">
        <v>0</v>
      </c>
      <c r="I267" s="49" t="str">
        <f>IFERROR(VLOOKUP(G267,Proveedores!B:C,2,0)," ")</f>
        <v xml:space="preserve"> </v>
      </c>
      <c r="J267" s="838">
        <v>0</v>
      </c>
      <c r="K267" s="1124"/>
      <c r="L267" s="1267">
        <f t="shared" si="172"/>
        <v>0</v>
      </c>
      <c r="M267" s="1268">
        <f t="shared" si="173"/>
        <v>0</v>
      </c>
      <c r="N267" s="1269">
        <f t="shared" si="192"/>
        <v>0</v>
      </c>
      <c r="O267" s="836" t="str">
        <f>IFERROR(VLOOKUP(G267,Proveedores!B:D,3,0)," ")</f>
        <v xml:space="preserve"> </v>
      </c>
      <c r="P267" s="836"/>
      <c r="Q267" s="1127" t="e">
        <f t="shared" si="174"/>
        <v>#N/A</v>
      </c>
      <c r="R267" s="1127" t="b">
        <f t="shared" si="185"/>
        <v>0</v>
      </c>
      <c r="S267" s="1127" t="e">
        <f t="shared" si="175"/>
        <v>#N/A</v>
      </c>
      <c r="T267" s="1127" t="b">
        <f t="shared" si="186"/>
        <v>0</v>
      </c>
      <c r="U267" s="1127" t="e">
        <f t="shared" si="176"/>
        <v>#N/A</v>
      </c>
      <c r="V267" s="1127" t="e">
        <f t="shared" si="187"/>
        <v>#N/A</v>
      </c>
      <c r="W267" s="1127" t="e">
        <f>IF(F267="Offiho",J267,IF(_xlfn.XLOOKUP(F267,Proveedores!A$2:A$50,Proveedores!E$2:E$50,"")="Nacional",(J267/0.5)+(V267*H267),((J267/0.3/0.5)+(V267*H267))))</f>
        <v>#N/A</v>
      </c>
      <c r="X267" s="1127" t="e">
        <f t="shared" si="177"/>
        <v>#N/A</v>
      </c>
      <c r="Y267" s="1126" t="b">
        <f t="shared" si="178"/>
        <v>0</v>
      </c>
      <c r="Z267" s="43">
        <v>0</v>
      </c>
      <c r="AA267" s="1220" t="e">
        <f t="shared" si="188"/>
        <v>#N/A</v>
      </c>
      <c r="AB267" s="1220" t="e">
        <f t="shared" si="189"/>
        <v>#N/A</v>
      </c>
      <c r="AC267" s="1220" t="e">
        <f t="shared" si="179"/>
        <v>#N/A</v>
      </c>
      <c r="AD267" s="1126" t="e">
        <f t="shared" si="190"/>
        <v>#N/A</v>
      </c>
      <c r="AE267" s="1218" t="e">
        <f t="shared" si="180"/>
        <v>#N/A</v>
      </c>
      <c r="AF267" s="1221" t="e">
        <f t="shared" si="181"/>
        <v>#N/A</v>
      </c>
      <c r="AG267" s="1177" t="e">
        <f t="shared" si="182"/>
        <v>#N/A</v>
      </c>
      <c r="AH267" s="1222" t="e">
        <f t="shared" si="191"/>
        <v>#N/A</v>
      </c>
    </row>
    <row r="268" spans="1:34" ht="16">
      <c r="A268" s="1217" t="b">
        <f t="shared" si="170"/>
        <v>1</v>
      </c>
      <c r="B268" s="1218" t="b">
        <f t="shared" si="183"/>
        <v>1</v>
      </c>
      <c r="C268" s="1219" t="str">
        <f t="shared" si="184"/>
        <v>Dólares</v>
      </c>
      <c r="D268" s="44"/>
      <c r="E268" s="836"/>
      <c r="F268" s="50"/>
      <c r="G268" s="50" t="str">
        <f t="shared" si="171"/>
        <v xml:space="preserve"> </v>
      </c>
      <c r="H268" s="45">
        <v>0</v>
      </c>
      <c r="I268" s="49" t="str">
        <f>IFERROR(VLOOKUP(G268,Proveedores!B:C,2,0)," ")</f>
        <v xml:space="preserve"> </v>
      </c>
      <c r="J268" s="838">
        <v>0</v>
      </c>
      <c r="K268" s="1124"/>
      <c r="L268" s="1267">
        <f t="shared" si="172"/>
        <v>0</v>
      </c>
      <c r="M268" s="1268">
        <f t="shared" si="173"/>
        <v>0</v>
      </c>
      <c r="N268" s="1269">
        <f t="shared" si="192"/>
        <v>0</v>
      </c>
      <c r="O268" s="836" t="str">
        <f>IFERROR(VLOOKUP(G268,Proveedores!B:D,3,0)," ")</f>
        <v xml:space="preserve"> </v>
      </c>
      <c r="P268" s="836"/>
      <c r="Q268" s="1127" t="e">
        <f t="shared" si="174"/>
        <v>#N/A</v>
      </c>
      <c r="R268" s="1127" t="b">
        <f t="shared" si="185"/>
        <v>0</v>
      </c>
      <c r="S268" s="1127" t="e">
        <f t="shared" si="175"/>
        <v>#N/A</v>
      </c>
      <c r="T268" s="1127" t="b">
        <f t="shared" si="186"/>
        <v>0</v>
      </c>
      <c r="U268" s="1127" t="e">
        <f t="shared" si="176"/>
        <v>#N/A</v>
      </c>
      <c r="V268" s="1127" t="e">
        <f t="shared" si="187"/>
        <v>#N/A</v>
      </c>
      <c r="W268" s="1127" t="e">
        <f>IF(F268="Offiho",J268,IF(_xlfn.XLOOKUP(F268,Proveedores!A$2:A$50,Proveedores!E$2:E$50,"")="Nacional",(J268/0.5)+(V268*H268),((J268/0.3/0.5)+(V268*H268))))</f>
        <v>#N/A</v>
      </c>
      <c r="X268" s="1127" t="e">
        <f t="shared" si="177"/>
        <v>#N/A</v>
      </c>
      <c r="Y268" s="1126" t="b">
        <f t="shared" si="178"/>
        <v>0</v>
      </c>
      <c r="Z268" s="43">
        <v>0</v>
      </c>
      <c r="AA268" s="1220" t="e">
        <f t="shared" si="188"/>
        <v>#N/A</v>
      </c>
      <c r="AB268" s="1220" t="e">
        <f t="shared" si="189"/>
        <v>#N/A</v>
      </c>
      <c r="AC268" s="1220" t="e">
        <f t="shared" si="179"/>
        <v>#N/A</v>
      </c>
      <c r="AD268" s="1126" t="e">
        <f t="shared" si="190"/>
        <v>#N/A</v>
      </c>
      <c r="AE268" s="1218" t="e">
        <f t="shared" si="180"/>
        <v>#N/A</v>
      </c>
      <c r="AF268" s="1221" t="e">
        <f t="shared" si="181"/>
        <v>#N/A</v>
      </c>
      <c r="AG268" s="1177" t="e">
        <f t="shared" si="182"/>
        <v>#N/A</v>
      </c>
      <c r="AH268" s="1222" t="e">
        <f t="shared" si="191"/>
        <v>#N/A</v>
      </c>
    </row>
    <row r="269" spans="1:34" ht="16">
      <c r="A269" s="1217" t="b">
        <f t="shared" si="170"/>
        <v>1</v>
      </c>
      <c r="B269" s="1218" t="b">
        <f t="shared" si="183"/>
        <v>1</v>
      </c>
      <c r="C269" s="1219" t="str">
        <f t="shared" si="184"/>
        <v>Dólares</v>
      </c>
      <c r="D269" s="46"/>
      <c r="E269" s="836"/>
      <c r="F269" s="50"/>
      <c r="G269" s="50" t="str">
        <f t="shared" si="171"/>
        <v xml:space="preserve"> </v>
      </c>
      <c r="H269" s="45">
        <v>0</v>
      </c>
      <c r="I269" s="49" t="str">
        <f>IFERROR(VLOOKUP(G269,Proveedores!B:C,2,0)," ")</f>
        <v xml:space="preserve"> </v>
      </c>
      <c r="J269" s="838">
        <v>0</v>
      </c>
      <c r="K269" s="1124"/>
      <c r="L269" s="1267">
        <f t="shared" si="172"/>
        <v>0</v>
      </c>
      <c r="M269" s="1268">
        <f t="shared" si="173"/>
        <v>0</v>
      </c>
      <c r="N269" s="1269">
        <f t="shared" si="192"/>
        <v>0</v>
      </c>
      <c r="O269" s="836" t="str">
        <f>IFERROR(VLOOKUP(G269,Proveedores!B:D,3,0)," ")</f>
        <v xml:space="preserve"> </v>
      </c>
      <c r="P269" s="836"/>
      <c r="Q269" s="1127" t="e">
        <f t="shared" si="174"/>
        <v>#N/A</v>
      </c>
      <c r="R269" s="1127" t="b">
        <f t="shared" si="185"/>
        <v>0</v>
      </c>
      <c r="S269" s="1127" t="e">
        <f t="shared" si="175"/>
        <v>#N/A</v>
      </c>
      <c r="T269" s="1127" t="b">
        <f t="shared" si="186"/>
        <v>0</v>
      </c>
      <c r="U269" s="1127" t="e">
        <f t="shared" si="176"/>
        <v>#N/A</v>
      </c>
      <c r="V269" s="1127" t="e">
        <f t="shared" si="187"/>
        <v>#N/A</v>
      </c>
      <c r="W269" s="1127" t="e">
        <f>IF(F269="Offiho",J269,IF(_xlfn.XLOOKUP(F269,Proveedores!A$2:A$50,Proveedores!E$2:E$50,"")="Nacional",(J269/0.5)+(V269*H269),((J269/0.3/0.5)+(V269*H269))))</f>
        <v>#N/A</v>
      </c>
      <c r="X269" s="1127" t="e">
        <f t="shared" si="177"/>
        <v>#N/A</v>
      </c>
      <c r="Y269" s="1126" t="b">
        <f t="shared" si="178"/>
        <v>0</v>
      </c>
      <c r="Z269" s="43">
        <v>0</v>
      </c>
      <c r="AA269" s="1220" t="e">
        <f t="shared" si="188"/>
        <v>#N/A</v>
      </c>
      <c r="AB269" s="1220" t="e">
        <f t="shared" si="189"/>
        <v>#N/A</v>
      </c>
      <c r="AC269" s="1220" t="e">
        <f t="shared" si="179"/>
        <v>#N/A</v>
      </c>
      <c r="AD269" s="1126" t="e">
        <f t="shared" si="190"/>
        <v>#N/A</v>
      </c>
      <c r="AE269" s="1218" t="e">
        <f t="shared" si="180"/>
        <v>#N/A</v>
      </c>
      <c r="AF269" s="1221" t="e">
        <f t="shared" si="181"/>
        <v>#N/A</v>
      </c>
      <c r="AG269" s="1177" t="e">
        <f t="shared" si="182"/>
        <v>#N/A</v>
      </c>
      <c r="AH269" s="1222" t="e">
        <f t="shared" si="191"/>
        <v>#N/A</v>
      </c>
    </row>
    <row r="270" spans="1:34" ht="16">
      <c r="A270" s="1217" t="b">
        <f t="shared" si="170"/>
        <v>1</v>
      </c>
      <c r="B270" s="1218" t="b">
        <f t="shared" si="183"/>
        <v>1</v>
      </c>
      <c r="C270" s="1219" t="str">
        <f t="shared" si="184"/>
        <v>Dólares</v>
      </c>
      <c r="D270" s="46"/>
      <c r="E270" s="836"/>
      <c r="F270" s="50"/>
      <c r="G270" s="50" t="str">
        <f t="shared" si="171"/>
        <v xml:space="preserve"> </v>
      </c>
      <c r="H270" s="45">
        <v>0</v>
      </c>
      <c r="I270" s="49" t="str">
        <f>IFERROR(VLOOKUP(G270,Proveedores!B:C,2,0)," ")</f>
        <v xml:space="preserve"> </v>
      </c>
      <c r="J270" s="838">
        <v>0</v>
      </c>
      <c r="K270" s="1124"/>
      <c r="L270" s="1267">
        <f t="shared" si="172"/>
        <v>0</v>
      </c>
      <c r="M270" s="1268">
        <f t="shared" si="173"/>
        <v>0</v>
      </c>
      <c r="N270" s="1269">
        <f t="shared" si="192"/>
        <v>0</v>
      </c>
      <c r="O270" s="836" t="str">
        <f>IFERROR(VLOOKUP(G270,Proveedores!B:D,3,0)," ")</f>
        <v xml:space="preserve"> </v>
      </c>
      <c r="P270" s="836"/>
      <c r="Q270" s="1127" t="e">
        <f t="shared" si="174"/>
        <v>#N/A</v>
      </c>
      <c r="R270" s="1127" t="b">
        <f t="shared" si="185"/>
        <v>0</v>
      </c>
      <c r="S270" s="1127" t="e">
        <f t="shared" si="175"/>
        <v>#N/A</v>
      </c>
      <c r="T270" s="1127" t="b">
        <f t="shared" si="186"/>
        <v>0</v>
      </c>
      <c r="U270" s="1127" t="e">
        <f t="shared" si="176"/>
        <v>#N/A</v>
      </c>
      <c r="V270" s="1127" t="e">
        <f t="shared" si="187"/>
        <v>#N/A</v>
      </c>
      <c r="W270" s="1127" t="e">
        <f>IF(F270="Offiho",J270,IF(_xlfn.XLOOKUP(F270,Proveedores!A$2:A$50,Proveedores!E$2:E$50,"")="Nacional",(J270/0.5)+(V270*H270),((J270/0.3/0.5)+(V270*H270))))</f>
        <v>#N/A</v>
      </c>
      <c r="X270" s="1127" t="e">
        <f t="shared" si="177"/>
        <v>#N/A</v>
      </c>
      <c r="Y270" s="1126" t="b">
        <f t="shared" si="178"/>
        <v>0</v>
      </c>
      <c r="Z270" s="43">
        <v>0</v>
      </c>
      <c r="AA270" s="1220" t="e">
        <f t="shared" si="188"/>
        <v>#N/A</v>
      </c>
      <c r="AB270" s="1220" t="e">
        <f t="shared" si="189"/>
        <v>#N/A</v>
      </c>
      <c r="AC270" s="1220" t="e">
        <f t="shared" si="179"/>
        <v>#N/A</v>
      </c>
      <c r="AD270" s="1126" t="e">
        <f t="shared" si="190"/>
        <v>#N/A</v>
      </c>
      <c r="AE270" s="1218" t="e">
        <f t="shared" si="180"/>
        <v>#N/A</v>
      </c>
      <c r="AF270" s="1221" t="e">
        <f t="shared" si="181"/>
        <v>#N/A</v>
      </c>
      <c r="AG270" s="1177" t="e">
        <f t="shared" si="182"/>
        <v>#N/A</v>
      </c>
      <c r="AH270" s="1222" t="e">
        <f t="shared" si="191"/>
        <v>#N/A</v>
      </c>
    </row>
    <row r="271" spans="1:34" ht="16">
      <c r="A271" s="1217" t="b">
        <f t="shared" si="170"/>
        <v>1</v>
      </c>
      <c r="B271" s="1218" t="b">
        <f t="shared" si="183"/>
        <v>1</v>
      </c>
      <c r="C271" s="1219" t="str">
        <f t="shared" si="184"/>
        <v>Dólares</v>
      </c>
      <c r="D271" s="46"/>
      <c r="E271" s="836"/>
      <c r="F271" s="50"/>
      <c r="G271" s="50" t="str">
        <f t="shared" si="171"/>
        <v xml:space="preserve"> </v>
      </c>
      <c r="H271" s="45">
        <v>0</v>
      </c>
      <c r="I271" s="49" t="str">
        <f>IFERROR(VLOOKUP(G271,Proveedores!B:C,2,0)," ")</f>
        <v xml:space="preserve"> </v>
      </c>
      <c r="J271" s="838">
        <v>0</v>
      </c>
      <c r="K271" s="1124"/>
      <c r="L271" s="1267">
        <f t="shared" si="172"/>
        <v>0</v>
      </c>
      <c r="M271" s="1268">
        <f t="shared" si="173"/>
        <v>0</v>
      </c>
      <c r="N271" s="1269">
        <f t="shared" si="192"/>
        <v>0</v>
      </c>
      <c r="O271" s="836" t="str">
        <f>IFERROR(VLOOKUP(G271,Proveedores!B:D,3,0)," ")</f>
        <v xml:space="preserve"> </v>
      </c>
      <c r="P271" s="836"/>
      <c r="Q271" s="1127" t="e">
        <f t="shared" si="174"/>
        <v>#N/A</v>
      </c>
      <c r="R271" s="1127" t="b">
        <f t="shared" si="185"/>
        <v>0</v>
      </c>
      <c r="S271" s="1127" t="e">
        <f t="shared" si="175"/>
        <v>#N/A</v>
      </c>
      <c r="T271" s="1127" t="b">
        <f t="shared" si="186"/>
        <v>0</v>
      </c>
      <c r="U271" s="1127" t="e">
        <f t="shared" si="176"/>
        <v>#N/A</v>
      </c>
      <c r="V271" s="1127" t="e">
        <f t="shared" si="187"/>
        <v>#N/A</v>
      </c>
      <c r="W271" s="1127" t="e">
        <f>IF(F271="Offiho",J271,IF(_xlfn.XLOOKUP(F271,Proveedores!A$2:A$50,Proveedores!E$2:E$50,"")="Nacional",(J271/0.5)+(V271*H271),((J271/0.3/0.5)+(V271*H271))))</f>
        <v>#N/A</v>
      </c>
      <c r="X271" s="1127" t="e">
        <f t="shared" si="177"/>
        <v>#N/A</v>
      </c>
      <c r="Y271" s="1126" t="b">
        <f t="shared" si="178"/>
        <v>0</v>
      </c>
      <c r="Z271" s="43">
        <v>0</v>
      </c>
      <c r="AA271" s="1220" t="e">
        <f t="shared" si="188"/>
        <v>#N/A</v>
      </c>
      <c r="AB271" s="1220" t="e">
        <f t="shared" si="189"/>
        <v>#N/A</v>
      </c>
      <c r="AC271" s="1220" t="e">
        <f t="shared" si="179"/>
        <v>#N/A</v>
      </c>
      <c r="AD271" s="1126" t="e">
        <f t="shared" si="190"/>
        <v>#N/A</v>
      </c>
      <c r="AE271" s="1218" t="e">
        <f t="shared" si="180"/>
        <v>#N/A</v>
      </c>
      <c r="AF271" s="1221" t="e">
        <f t="shared" si="181"/>
        <v>#N/A</v>
      </c>
      <c r="AG271" s="1177" t="e">
        <f t="shared" si="182"/>
        <v>#N/A</v>
      </c>
      <c r="AH271" s="1222" t="e">
        <f t="shared" si="191"/>
        <v>#N/A</v>
      </c>
    </row>
    <row r="272" spans="1:34" ht="16">
      <c r="A272" s="1217" t="b">
        <f t="shared" si="170"/>
        <v>1</v>
      </c>
      <c r="B272" s="1218" t="b">
        <f t="shared" si="183"/>
        <v>1</v>
      </c>
      <c r="C272" s="1219" t="str">
        <f t="shared" si="184"/>
        <v>Dólares</v>
      </c>
      <c r="D272" s="46"/>
      <c r="E272" s="836"/>
      <c r="F272" s="50"/>
      <c r="G272" s="50" t="str">
        <f t="shared" si="171"/>
        <v xml:space="preserve"> </v>
      </c>
      <c r="H272" s="45">
        <v>0</v>
      </c>
      <c r="I272" s="49" t="str">
        <f>IFERROR(VLOOKUP(G272,Proveedores!B:C,2,0)," ")</f>
        <v xml:space="preserve"> </v>
      </c>
      <c r="J272" s="838">
        <v>0</v>
      </c>
      <c r="K272" s="1124"/>
      <c r="L272" s="1267">
        <f t="shared" si="172"/>
        <v>0</v>
      </c>
      <c r="M272" s="1268">
        <f t="shared" si="173"/>
        <v>0</v>
      </c>
      <c r="N272" s="1269">
        <f t="shared" si="192"/>
        <v>0</v>
      </c>
      <c r="O272" s="836" t="str">
        <f>IFERROR(VLOOKUP(G272,Proveedores!B:D,3,0)," ")</f>
        <v xml:space="preserve"> </v>
      </c>
      <c r="P272" s="836"/>
      <c r="Q272" s="1127" t="e">
        <f t="shared" si="174"/>
        <v>#N/A</v>
      </c>
      <c r="R272" s="1127" t="b">
        <f t="shared" si="185"/>
        <v>0</v>
      </c>
      <c r="S272" s="1127" t="e">
        <f t="shared" si="175"/>
        <v>#N/A</v>
      </c>
      <c r="T272" s="1127" t="b">
        <f t="shared" si="186"/>
        <v>0</v>
      </c>
      <c r="U272" s="1127" t="e">
        <f t="shared" si="176"/>
        <v>#N/A</v>
      </c>
      <c r="V272" s="1127" t="e">
        <f t="shared" si="187"/>
        <v>#N/A</v>
      </c>
      <c r="W272" s="1127" t="e">
        <f>IF(F272="Offiho",J272,IF(_xlfn.XLOOKUP(F272,Proveedores!A$2:A$50,Proveedores!E$2:E$50,"")="Nacional",(J272/0.5)+(V272*H272),((J272/0.3/0.5)+(V272*H272))))</f>
        <v>#N/A</v>
      </c>
      <c r="X272" s="1127" t="e">
        <f t="shared" si="177"/>
        <v>#N/A</v>
      </c>
      <c r="Y272" s="1126" t="b">
        <f t="shared" si="178"/>
        <v>0</v>
      </c>
      <c r="Z272" s="43">
        <v>0</v>
      </c>
      <c r="AA272" s="1220" t="e">
        <f t="shared" si="188"/>
        <v>#N/A</v>
      </c>
      <c r="AB272" s="1220" t="e">
        <f t="shared" si="189"/>
        <v>#N/A</v>
      </c>
      <c r="AC272" s="1220" t="e">
        <f t="shared" si="179"/>
        <v>#N/A</v>
      </c>
      <c r="AD272" s="1126" t="e">
        <f t="shared" si="190"/>
        <v>#N/A</v>
      </c>
      <c r="AE272" s="1218" t="e">
        <f t="shared" si="180"/>
        <v>#N/A</v>
      </c>
      <c r="AF272" s="1221" t="e">
        <f t="shared" si="181"/>
        <v>#N/A</v>
      </c>
      <c r="AG272" s="1177" t="e">
        <f t="shared" si="182"/>
        <v>#N/A</v>
      </c>
      <c r="AH272" s="1222" t="e">
        <f t="shared" si="191"/>
        <v>#N/A</v>
      </c>
    </row>
    <row r="273" spans="1:34" ht="16">
      <c r="A273" s="1217" t="b">
        <f t="shared" si="170"/>
        <v>1</v>
      </c>
      <c r="B273" s="1218" t="b">
        <f t="shared" si="183"/>
        <v>1</v>
      </c>
      <c r="C273" s="1219" t="str">
        <f t="shared" si="184"/>
        <v>Dólares</v>
      </c>
      <c r="D273" s="46"/>
      <c r="E273" s="836"/>
      <c r="F273" s="50"/>
      <c r="G273" s="50" t="str">
        <f t="shared" si="171"/>
        <v xml:space="preserve"> </v>
      </c>
      <c r="H273" s="45">
        <v>0</v>
      </c>
      <c r="I273" s="49" t="str">
        <f>IFERROR(VLOOKUP(G273,Proveedores!B:C,2,0)," ")</f>
        <v xml:space="preserve"> </v>
      </c>
      <c r="J273" s="838">
        <v>0</v>
      </c>
      <c r="K273" s="1124"/>
      <c r="L273" s="1267">
        <f t="shared" si="172"/>
        <v>0</v>
      </c>
      <c r="M273" s="1268">
        <f t="shared" si="173"/>
        <v>0</v>
      </c>
      <c r="N273" s="1269">
        <f t="shared" si="192"/>
        <v>0</v>
      </c>
      <c r="O273" s="836" t="str">
        <f>IFERROR(VLOOKUP(G273,Proveedores!B:D,3,0)," ")</f>
        <v xml:space="preserve"> </v>
      </c>
      <c r="P273" s="836"/>
      <c r="Q273" s="1127" t="e">
        <f t="shared" si="174"/>
        <v>#N/A</v>
      </c>
      <c r="R273" s="1127" t="b">
        <f t="shared" si="185"/>
        <v>0</v>
      </c>
      <c r="S273" s="1127" t="e">
        <f t="shared" si="175"/>
        <v>#N/A</v>
      </c>
      <c r="T273" s="1127" t="b">
        <f t="shared" si="186"/>
        <v>0</v>
      </c>
      <c r="U273" s="1127" t="e">
        <f t="shared" si="176"/>
        <v>#N/A</v>
      </c>
      <c r="V273" s="1127" t="e">
        <f t="shared" si="187"/>
        <v>#N/A</v>
      </c>
      <c r="W273" s="1127" t="e">
        <f>IF(F273="Offiho",J273,IF(_xlfn.XLOOKUP(F273,Proveedores!A$2:A$50,Proveedores!E$2:E$50,"")="Nacional",(J273/0.5)+(V273*H273),((J273/0.3/0.5)+(V273*H273))))</f>
        <v>#N/A</v>
      </c>
      <c r="X273" s="1127" t="e">
        <f t="shared" si="177"/>
        <v>#N/A</v>
      </c>
      <c r="Y273" s="1126" t="b">
        <f t="shared" si="178"/>
        <v>0</v>
      </c>
      <c r="Z273" s="43">
        <v>0</v>
      </c>
      <c r="AA273" s="1220" t="e">
        <f t="shared" si="188"/>
        <v>#N/A</v>
      </c>
      <c r="AB273" s="1220" t="e">
        <f t="shared" si="189"/>
        <v>#N/A</v>
      </c>
      <c r="AC273" s="1220" t="e">
        <f t="shared" si="179"/>
        <v>#N/A</v>
      </c>
      <c r="AD273" s="1126" t="e">
        <f t="shared" si="190"/>
        <v>#N/A</v>
      </c>
      <c r="AE273" s="1218" t="e">
        <f t="shared" si="180"/>
        <v>#N/A</v>
      </c>
      <c r="AF273" s="1221" t="e">
        <f t="shared" si="181"/>
        <v>#N/A</v>
      </c>
      <c r="AG273" s="1177" t="e">
        <f t="shared" si="182"/>
        <v>#N/A</v>
      </c>
      <c r="AH273" s="1222" t="e">
        <f t="shared" si="191"/>
        <v>#N/A</v>
      </c>
    </row>
    <row r="274" spans="1:34" ht="16">
      <c r="A274" s="1217" t="b">
        <f t="shared" si="170"/>
        <v>1</v>
      </c>
      <c r="B274" s="1218" t="b">
        <f t="shared" si="183"/>
        <v>1</v>
      </c>
      <c r="C274" s="1219" t="str">
        <f t="shared" si="184"/>
        <v>Dólares</v>
      </c>
      <c r="D274" s="46"/>
      <c r="E274" s="836"/>
      <c r="F274" s="50"/>
      <c r="G274" s="50" t="str">
        <f t="shared" si="171"/>
        <v xml:space="preserve"> </v>
      </c>
      <c r="H274" s="45">
        <v>0</v>
      </c>
      <c r="I274" s="49" t="str">
        <f>IFERROR(VLOOKUP(G274,Proveedores!B:C,2,0)," ")</f>
        <v xml:space="preserve"> </v>
      </c>
      <c r="J274" s="838">
        <v>0</v>
      </c>
      <c r="K274" s="1124"/>
      <c r="L274" s="1267">
        <f t="shared" si="172"/>
        <v>0</v>
      </c>
      <c r="M274" s="1268">
        <f t="shared" si="173"/>
        <v>0</v>
      </c>
      <c r="N274" s="1269">
        <f t="shared" si="192"/>
        <v>0</v>
      </c>
      <c r="O274" s="836" t="str">
        <f>IFERROR(VLOOKUP(G274,Proveedores!B:D,3,0)," ")</f>
        <v xml:space="preserve"> </v>
      </c>
      <c r="P274" s="836"/>
      <c r="Q274" s="1127" t="e">
        <f t="shared" si="174"/>
        <v>#N/A</v>
      </c>
      <c r="R274" s="1127" t="b">
        <f t="shared" si="185"/>
        <v>0</v>
      </c>
      <c r="S274" s="1127" t="e">
        <f t="shared" si="175"/>
        <v>#N/A</v>
      </c>
      <c r="T274" s="1127" t="b">
        <f t="shared" si="186"/>
        <v>0</v>
      </c>
      <c r="U274" s="1127" t="e">
        <f t="shared" si="176"/>
        <v>#N/A</v>
      </c>
      <c r="V274" s="1127" t="e">
        <f t="shared" si="187"/>
        <v>#N/A</v>
      </c>
      <c r="W274" s="1127" t="e">
        <f>IF(F274="Offiho",J274,IF(_xlfn.XLOOKUP(F274,Proveedores!A$2:A$50,Proveedores!E$2:E$50,"")="Nacional",(J274/0.5)+(V274*H274),((J274/0.3/0.5)+(V274*H274))))</f>
        <v>#N/A</v>
      </c>
      <c r="X274" s="1127" t="e">
        <f t="shared" si="177"/>
        <v>#N/A</v>
      </c>
      <c r="Y274" s="1126" t="b">
        <f t="shared" si="178"/>
        <v>0</v>
      </c>
      <c r="Z274" s="43">
        <v>0</v>
      </c>
      <c r="AA274" s="1220" t="e">
        <f t="shared" si="188"/>
        <v>#N/A</v>
      </c>
      <c r="AB274" s="1220" t="e">
        <f t="shared" si="189"/>
        <v>#N/A</v>
      </c>
      <c r="AC274" s="1220" t="e">
        <f t="shared" si="179"/>
        <v>#N/A</v>
      </c>
      <c r="AD274" s="1126" t="e">
        <f t="shared" si="190"/>
        <v>#N/A</v>
      </c>
      <c r="AE274" s="1218" t="e">
        <f t="shared" si="180"/>
        <v>#N/A</v>
      </c>
      <c r="AF274" s="1221" t="e">
        <f t="shared" si="181"/>
        <v>#N/A</v>
      </c>
      <c r="AG274" s="1177" t="e">
        <f t="shared" si="182"/>
        <v>#N/A</v>
      </c>
      <c r="AH274" s="1222" t="e">
        <f t="shared" si="191"/>
        <v>#N/A</v>
      </c>
    </row>
    <row r="275" spans="1:34" ht="16">
      <c r="A275" s="1217" t="b">
        <f t="shared" si="170"/>
        <v>1</v>
      </c>
      <c r="B275" s="1218" t="b">
        <f t="shared" si="183"/>
        <v>1</v>
      </c>
      <c r="C275" s="1219" t="str">
        <f t="shared" si="184"/>
        <v>Dólares</v>
      </c>
      <c r="D275" s="46"/>
      <c r="E275" s="836"/>
      <c r="F275" s="50"/>
      <c r="G275" s="50" t="str">
        <f t="shared" si="171"/>
        <v xml:space="preserve"> </v>
      </c>
      <c r="H275" s="45">
        <v>0</v>
      </c>
      <c r="I275" s="49" t="str">
        <f>IFERROR(VLOOKUP(G275,Proveedores!B:C,2,0)," ")</f>
        <v xml:space="preserve"> </v>
      </c>
      <c r="J275" s="838">
        <v>0</v>
      </c>
      <c r="K275" s="1124"/>
      <c r="L275" s="1267">
        <f t="shared" si="172"/>
        <v>0</v>
      </c>
      <c r="M275" s="1268">
        <f t="shared" si="173"/>
        <v>0</v>
      </c>
      <c r="N275" s="1269">
        <f t="shared" si="192"/>
        <v>0</v>
      </c>
      <c r="O275" s="836" t="str">
        <f>IFERROR(VLOOKUP(G275,Proveedores!B:D,3,0)," ")</f>
        <v xml:space="preserve"> </v>
      </c>
      <c r="P275" s="836"/>
      <c r="Q275" s="1127" t="e">
        <f t="shared" si="174"/>
        <v>#N/A</v>
      </c>
      <c r="R275" s="1127" t="b">
        <f t="shared" si="185"/>
        <v>0</v>
      </c>
      <c r="S275" s="1127" t="e">
        <f t="shared" si="175"/>
        <v>#N/A</v>
      </c>
      <c r="T275" s="1127" t="b">
        <f t="shared" si="186"/>
        <v>0</v>
      </c>
      <c r="U275" s="1127" t="e">
        <f t="shared" si="176"/>
        <v>#N/A</v>
      </c>
      <c r="V275" s="1127" t="e">
        <f t="shared" si="187"/>
        <v>#N/A</v>
      </c>
      <c r="W275" s="1127" t="e">
        <f>IF(F275="Offiho",J275,IF(_xlfn.XLOOKUP(F275,Proveedores!A$2:A$50,Proveedores!E$2:E$50,"")="Nacional",(J275/0.5)+(V275*H275),((J275/0.3/0.5)+(V275*H275))))</f>
        <v>#N/A</v>
      </c>
      <c r="X275" s="1127" t="e">
        <f t="shared" si="177"/>
        <v>#N/A</v>
      </c>
      <c r="Y275" s="1126" t="b">
        <f t="shared" si="178"/>
        <v>0</v>
      </c>
      <c r="Z275" s="43">
        <v>0</v>
      </c>
      <c r="AA275" s="1220" t="e">
        <f t="shared" si="188"/>
        <v>#N/A</v>
      </c>
      <c r="AB275" s="1220" t="e">
        <f t="shared" si="189"/>
        <v>#N/A</v>
      </c>
      <c r="AC275" s="1220" t="e">
        <f t="shared" si="179"/>
        <v>#N/A</v>
      </c>
      <c r="AD275" s="1126" t="e">
        <f t="shared" si="190"/>
        <v>#N/A</v>
      </c>
      <c r="AE275" s="1218" t="e">
        <f t="shared" si="180"/>
        <v>#N/A</v>
      </c>
      <c r="AF275" s="1221" t="e">
        <f t="shared" si="181"/>
        <v>#N/A</v>
      </c>
      <c r="AG275" s="1177" t="e">
        <f t="shared" si="182"/>
        <v>#N/A</v>
      </c>
      <c r="AH275" s="1222" t="e">
        <f t="shared" si="191"/>
        <v>#N/A</v>
      </c>
    </row>
    <row r="276" spans="1:34" ht="16">
      <c r="A276" s="1217" t="b">
        <f t="shared" si="170"/>
        <v>1</v>
      </c>
      <c r="B276" s="1218" t="b">
        <f t="shared" si="183"/>
        <v>1</v>
      </c>
      <c r="C276" s="1219" t="str">
        <f t="shared" si="184"/>
        <v>Dólares</v>
      </c>
      <c r="D276" s="47"/>
      <c r="E276" s="836"/>
      <c r="F276" s="50"/>
      <c r="G276" s="50" t="str">
        <f t="shared" si="171"/>
        <v xml:space="preserve"> </v>
      </c>
      <c r="H276" s="45">
        <v>0</v>
      </c>
      <c r="I276" s="49" t="str">
        <f>IFERROR(VLOOKUP(G276,Proveedores!B:C,2,0)," ")</f>
        <v xml:space="preserve"> </v>
      </c>
      <c r="J276" s="838">
        <v>0</v>
      </c>
      <c r="K276" s="1124"/>
      <c r="L276" s="1267">
        <f t="shared" si="172"/>
        <v>0</v>
      </c>
      <c r="M276" s="1268">
        <f t="shared" si="173"/>
        <v>0</v>
      </c>
      <c r="N276" s="1269">
        <f t="shared" si="192"/>
        <v>0</v>
      </c>
      <c r="O276" s="836" t="str">
        <f>IFERROR(VLOOKUP(G276,Proveedores!B:D,3,0)," ")</f>
        <v xml:space="preserve"> </v>
      </c>
      <c r="P276" s="836"/>
      <c r="Q276" s="1127" t="e">
        <f t="shared" si="174"/>
        <v>#N/A</v>
      </c>
      <c r="R276" s="1127" t="b">
        <f t="shared" si="185"/>
        <v>0</v>
      </c>
      <c r="S276" s="1127" t="e">
        <f t="shared" si="175"/>
        <v>#N/A</v>
      </c>
      <c r="T276" s="1127" t="b">
        <f t="shared" si="186"/>
        <v>0</v>
      </c>
      <c r="U276" s="1127" t="e">
        <f t="shared" si="176"/>
        <v>#N/A</v>
      </c>
      <c r="V276" s="1127" t="e">
        <f t="shared" si="187"/>
        <v>#N/A</v>
      </c>
      <c r="W276" s="1127" t="e">
        <f>IF(F276="Offiho",J276,IF(_xlfn.XLOOKUP(F276,Proveedores!A$2:A$50,Proveedores!E$2:E$50,"")="Nacional",(J276/0.5)+(V276*H276),((J276/0.3/0.5)+(V276*H276))))</f>
        <v>#N/A</v>
      </c>
      <c r="X276" s="1127" t="e">
        <f t="shared" si="177"/>
        <v>#N/A</v>
      </c>
      <c r="Y276" s="1126" t="b">
        <f t="shared" si="178"/>
        <v>0</v>
      </c>
      <c r="Z276" s="43">
        <v>0</v>
      </c>
      <c r="AA276" s="1220" t="e">
        <f t="shared" si="188"/>
        <v>#N/A</v>
      </c>
      <c r="AB276" s="1220" t="e">
        <f t="shared" si="189"/>
        <v>#N/A</v>
      </c>
      <c r="AC276" s="1220" t="e">
        <f t="shared" si="179"/>
        <v>#N/A</v>
      </c>
      <c r="AD276" s="1126" t="e">
        <f t="shared" si="190"/>
        <v>#N/A</v>
      </c>
      <c r="AE276" s="1218" t="e">
        <f t="shared" si="180"/>
        <v>#N/A</v>
      </c>
      <c r="AF276" s="1221" t="e">
        <f t="shared" si="181"/>
        <v>#N/A</v>
      </c>
      <c r="AG276" s="1177" t="e">
        <f t="shared" si="182"/>
        <v>#N/A</v>
      </c>
      <c r="AH276" s="1222" t="e">
        <f t="shared" si="191"/>
        <v>#N/A</v>
      </c>
    </row>
    <row r="277" spans="1:34" ht="16">
      <c r="A277" s="1217" t="b">
        <f t="shared" si="170"/>
        <v>1</v>
      </c>
      <c r="B277" s="1218" t="b">
        <f t="shared" si="183"/>
        <v>1</v>
      </c>
      <c r="C277" s="1219" t="str">
        <f t="shared" si="184"/>
        <v>Dólares</v>
      </c>
      <c r="D277" s="48"/>
      <c r="E277" s="836"/>
      <c r="F277" s="50"/>
      <c r="G277" s="50" t="str">
        <f t="shared" si="171"/>
        <v xml:space="preserve"> </v>
      </c>
      <c r="H277" s="45">
        <v>0</v>
      </c>
      <c r="I277" s="49" t="str">
        <f>IFERROR(VLOOKUP(G277,Proveedores!B:C,2,0)," ")</f>
        <v xml:space="preserve"> </v>
      </c>
      <c r="J277" s="838">
        <v>0</v>
      </c>
      <c r="K277" s="1124"/>
      <c r="L277" s="1267">
        <f t="shared" si="172"/>
        <v>0</v>
      </c>
      <c r="M277" s="1268">
        <f t="shared" si="173"/>
        <v>0</v>
      </c>
      <c r="N277" s="1269">
        <f t="shared" si="192"/>
        <v>0</v>
      </c>
      <c r="O277" s="836" t="str">
        <f>IFERROR(VLOOKUP(G277,Proveedores!B:D,3,0)," ")</f>
        <v xml:space="preserve"> </v>
      </c>
      <c r="P277" s="836"/>
      <c r="Q277" s="1127" t="e">
        <f t="shared" si="174"/>
        <v>#N/A</v>
      </c>
      <c r="R277" s="1127" t="b">
        <f t="shared" si="185"/>
        <v>0</v>
      </c>
      <c r="S277" s="1127" t="e">
        <f t="shared" si="175"/>
        <v>#N/A</v>
      </c>
      <c r="T277" s="1127" t="b">
        <f t="shared" si="186"/>
        <v>0</v>
      </c>
      <c r="U277" s="1127" t="e">
        <f t="shared" si="176"/>
        <v>#N/A</v>
      </c>
      <c r="V277" s="1127" t="e">
        <f t="shared" si="187"/>
        <v>#N/A</v>
      </c>
      <c r="W277" s="1127" t="e">
        <f>IF(F277="Offiho",J277,IF(_xlfn.XLOOKUP(F277,Proveedores!A$2:A$50,Proveedores!E$2:E$50,"")="Nacional",(J277/0.5)+(V277*H277),((J277/0.3/0.5)+(V277*H277))))</f>
        <v>#N/A</v>
      </c>
      <c r="X277" s="1127" t="e">
        <f t="shared" si="177"/>
        <v>#N/A</v>
      </c>
      <c r="Y277" s="1126" t="b">
        <f t="shared" si="178"/>
        <v>0</v>
      </c>
      <c r="Z277" s="43">
        <v>0</v>
      </c>
      <c r="AA277" s="1220" t="e">
        <f t="shared" si="188"/>
        <v>#N/A</v>
      </c>
      <c r="AB277" s="1220" t="e">
        <f t="shared" si="189"/>
        <v>#N/A</v>
      </c>
      <c r="AC277" s="1220" t="e">
        <f t="shared" si="179"/>
        <v>#N/A</v>
      </c>
      <c r="AD277" s="1126" t="e">
        <f t="shared" si="190"/>
        <v>#N/A</v>
      </c>
      <c r="AE277" s="1218" t="e">
        <f t="shared" si="180"/>
        <v>#N/A</v>
      </c>
      <c r="AF277" s="1221" t="e">
        <f t="shared" si="181"/>
        <v>#N/A</v>
      </c>
      <c r="AG277" s="1177" t="e">
        <f t="shared" si="182"/>
        <v>#N/A</v>
      </c>
      <c r="AH277" s="1222" t="e">
        <f t="shared" si="191"/>
        <v>#N/A</v>
      </c>
    </row>
    <row r="278" spans="1:34" ht="16">
      <c r="A278" s="1217" t="b">
        <f t="shared" si="170"/>
        <v>1</v>
      </c>
      <c r="B278" s="1218" t="b">
        <f t="shared" si="183"/>
        <v>1</v>
      </c>
      <c r="C278" s="1219" t="str">
        <f t="shared" si="184"/>
        <v>Dólares</v>
      </c>
      <c r="D278" s="48"/>
      <c r="E278" s="836"/>
      <c r="F278" s="50"/>
      <c r="G278" s="50" t="str">
        <f t="shared" si="171"/>
        <v xml:space="preserve"> </v>
      </c>
      <c r="H278" s="45">
        <v>0</v>
      </c>
      <c r="I278" s="49" t="str">
        <f>IFERROR(VLOOKUP(G278,Proveedores!B:C,2,0)," ")</f>
        <v xml:space="preserve"> </v>
      </c>
      <c r="J278" s="838">
        <v>0</v>
      </c>
      <c r="K278" s="1124"/>
      <c r="L278" s="1267">
        <f t="shared" si="172"/>
        <v>0</v>
      </c>
      <c r="M278" s="1268">
        <f t="shared" si="173"/>
        <v>0</v>
      </c>
      <c r="N278" s="1269">
        <f t="shared" si="192"/>
        <v>0</v>
      </c>
      <c r="O278" s="836" t="str">
        <f>IFERROR(VLOOKUP(G278,Proveedores!B:D,3,0)," ")</f>
        <v xml:space="preserve"> </v>
      </c>
      <c r="P278" s="836"/>
      <c r="Q278" s="1127" t="e">
        <f t="shared" si="174"/>
        <v>#N/A</v>
      </c>
      <c r="R278" s="1127" t="b">
        <f t="shared" si="185"/>
        <v>0</v>
      </c>
      <c r="S278" s="1127" t="e">
        <f t="shared" si="175"/>
        <v>#N/A</v>
      </c>
      <c r="T278" s="1127" t="b">
        <f t="shared" si="186"/>
        <v>0</v>
      </c>
      <c r="U278" s="1127" t="e">
        <f t="shared" si="176"/>
        <v>#N/A</v>
      </c>
      <c r="V278" s="1127" t="e">
        <f t="shared" si="187"/>
        <v>#N/A</v>
      </c>
      <c r="W278" s="1127" t="e">
        <f>IF(F278="Offiho",J278,IF(_xlfn.XLOOKUP(F278,Proveedores!A$2:A$50,Proveedores!E$2:E$50,"")="Nacional",(J278/0.5)+(V278*H278),((J278/0.3/0.5)+(V278*H278))))</f>
        <v>#N/A</v>
      </c>
      <c r="X278" s="1127" t="e">
        <f t="shared" si="177"/>
        <v>#N/A</v>
      </c>
      <c r="Y278" s="1126" t="b">
        <f t="shared" si="178"/>
        <v>0</v>
      </c>
      <c r="Z278" s="43">
        <v>0</v>
      </c>
      <c r="AA278" s="1220" t="e">
        <f t="shared" si="188"/>
        <v>#N/A</v>
      </c>
      <c r="AB278" s="1220" t="e">
        <f t="shared" si="189"/>
        <v>#N/A</v>
      </c>
      <c r="AC278" s="1220" t="e">
        <f t="shared" si="179"/>
        <v>#N/A</v>
      </c>
      <c r="AD278" s="1126" t="e">
        <f t="shared" si="190"/>
        <v>#N/A</v>
      </c>
      <c r="AE278" s="1218" t="e">
        <f t="shared" si="180"/>
        <v>#N/A</v>
      </c>
      <c r="AF278" s="1221" t="e">
        <f t="shared" si="181"/>
        <v>#N/A</v>
      </c>
      <c r="AG278" s="1177" t="e">
        <f t="shared" si="182"/>
        <v>#N/A</v>
      </c>
      <c r="AH278" s="1222" t="e">
        <f t="shared" si="191"/>
        <v>#N/A</v>
      </c>
    </row>
    <row r="279" spans="1:34" ht="16">
      <c r="A279" s="1217" t="b">
        <f t="shared" si="170"/>
        <v>1</v>
      </c>
      <c r="B279" s="1218" t="b">
        <f t="shared" si="183"/>
        <v>1</v>
      </c>
      <c r="C279" s="1219" t="str">
        <f t="shared" si="184"/>
        <v>Dólares</v>
      </c>
      <c r="D279" s="48"/>
      <c r="E279" s="836"/>
      <c r="F279" s="50"/>
      <c r="G279" s="50" t="str">
        <f t="shared" si="171"/>
        <v xml:space="preserve"> </v>
      </c>
      <c r="H279" s="45">
        <v>0</v>
      </c>
      <c r="I279" s="49" t="str">
        <f>IFERROR(VLOOKUP(G279,Proveedores!B:C,2,0)," ")</f>
        <v xml:space="preserve"> </v>
      </c>
      <c r="J279" s="838">
        <v>0</v>
      </c>
      <c r="K279" s="1124"/>
      <c r="L279" s="1267">
        <f t="shared" si="172"/>
        <v>0</v>
      </c>
      <c r="M279" s="1268">
        <f t="shared" si="173"/>
        <v>0</v>
      </c>
      <c r="N279" s="1269">
        <f t="shared" si="192"/>
        <v>0</v>
      </c>
      <c r="O279" s="836" t="str">
        <f>IFERROR(VLOOKUP(G279,Proveedores!B:D,3,0)," ")</f>
        <v xml:space="preserve"> </v>
      </c>
      <c r="P279" s="836"/>
      <c r="Q279" s="1127" t="e">
        <f t="shared" si="174"/>
        <v>#N/A</v>
      </c>
      <c r="R279" s="1127" t="b">
        <f t="shared" si="185"/>
        <v>0</v>
      </c>
      <c r="S279" s="1127" t="e">
        <f t="shared" si="175"/>
        <v>#N/A</v>
      </c>
      <c r="T279" s="1127" t="b">
        <f t="shared" si="186"/>
        <v>0</v>
      </c>
      <c r="U279" s="1127" t="e">
        <f t="shared" si="176"/>
        <v>#N/A</v>
      </c>
      <c r="V279" s="1127" t="e">
        <f t="shared" si="187"/>
        <v>#N/A</v>
      </c>
      <c r="W279" s="1127" t="e">
        <f>IF(F279="Offiho",J279,IF(_xlfn.XLOOKUP(F279,Proveedores!A$2:A$50,Proveedores!E$2:E$50,"")="Nacional",(J279/0.5)+(V279*H279),((J279/0.3/0.5)+(V279*H279))))</f>
        <v>#N/A</v>
      </c>
      <c r="X279" s="1127" t="e">
        <f t="shared" si="177"/>
        <v>#N/A</v>
      </c>
      <c r="Y279" s="1126" t="b">
        <f t="shared" si="178"/>
        <v>0</v>
      </c>
      <c r="Z279" s="43">
        <v>0</v>
      </c>
      <c r="AA279" s="1220" t="e">
        <f t="shared" si="188"/>
        <v>#N/A</v>
      </c>
      <c r="AB279" s="1220" t="e">
        <f t="shared" si="189"/>
        <v>#N/A</v>
      </c>
      <c r="AC279" s="1220" t="e">
        <f t="shared" si="179"/>
        <v>#N/A</v>
      </c>
      <c r="AD279" s="1126" t="e">
        <f t="shared" si="190"/>
        <v>#N/A</v>
      </c>
      <c r="AE279" s="1218" t="e">
        <f t="shared" si="180"/>
        <v>#N/A</v>
      </c>
      <c r="AF279" s="1221" t="e">
        <f t="shared" si="181"/>
        <v>#N/A</v>
      </c>
      <c r="AG279" s="1177" t="e">
        <f t="shared" si="182"/>
        <v>#N/A</v>
      </c>
      <c r="AH279" s="1222" t="e">
        <f t="shared" si="191"/>
        <v>#N/A</v>
      </c>
    </row>
    <row r="280" spans="1:34" ht="16">
      <c r="A280" s="1217" t="b">
        <f t="shared" si="170"/>
        <v>1</v>
      </c>
      <c r="B280" s="1218" t="b">
        <f t="shared" si="183"/>
        <v>1</v>
      </c>
      <c r="C280" s="1219" t="str">
        <f t="shared" si="184"/>
        <v>Dólares</v>
      </c>
      <c r="D280" s="48"/>
      <c r="E280" s="836"/>
      <c r="F280" s="50"/>
      <c r="G280" s="50" t="str">
        <f t="shared" si="171"/>
        <v xml:space="preserve"> </v>
      </c>
      <c r="H280" s="45">
        <v>0</v>
      </c>
      <c r="I280" s="49" t="str">
        <f>IFERROR(VLOOKUP(G280,Proveedores!B:C,2,0)," ")</f>
        <v xml:space="preserve"> </v>
      </c>
      <c r="J280" s="838">
        <v>0</v>
      </c>
      <c r="K280" s="1124"/>
      <c r="L280" s="1267">
        <f t="shared" si="172"/>
        <v>0</v>
      </c>
      <c r="M280" s="1268">
        <f t="shared" si="173"/>
        <v>0</v>
      </c>
      <c r="N280" s="1269">
        <f t="shared" si="192"/>
        <v>0</v>
      </c>
      <c r="O280" s="836" t="str">
        <f>IFERROR(VLOOKUP(G280,Proveedores!B:D,3,0)," ")</f>
        <v xml:space="preserve"> </v>
      </c>
      <c r="P280" s="836"/>
      <c r="Q280" s="1127" t="e">
        <f t="shared" si="174"/>
        <v>#N/A</v>
      </c>
      <c r="R280" s="1127" t="b">
        <f t="shared" si="185"/>
        <v>0</v>
      </c>
      <c r="S280" s="1127" t="e">
        <f t="shared" si="175"/>
        <v>#N/A</v>
      </c>
      <c r="T280" s="1127" t="b">
        <f t="shared" si="186"/>
        <v>0</v>
      </c>
      <c r="U280" s="1127" t="e">
        <f t="shared" si="176"/>
        <v>#N/A</v>
      </c>
      <c r="V280" s="1127" t="e">
        <f t="shared" si="187"/>
        <v>#N/A</v>
      </c>
      <c r="W280" s="1127" t="e">
        <f>IF(F280="Offiho",J280,IF(_xlfn.XLOOKUP(F280,Proveedores!A$2:A$50,Proveedores!E$2:E$50,"")="Nacional",(J280/0.5)+(V280*H280),((J280/0.3/0.5)+(V280*H280))))</f>
        <v>#N/A</v>
      </c>
      <c r="X280" s="1127" t="e">
        <f t="shared" si="177"/>
        <v>#N/A</v>
      </c>
      <c r="Y280" s="1126" t="b">
        <f t="shared" si="178"/>
        <v>0</v>
      </c>
      <c r="Z280" s="43">
        <v>0</v>
      </c>
      <c r="AA280" s="1220" t="e">
        <f t="shared" si="188"/>
        <v>#N/A</v>
      </c>
      <c r="AB280" s="1220" t="e">
        <f t="shared" si="189"/>
        <v>#N/A</v>
      </c>
      <c r="AC280" s="1220" t="e">
        <f t="shared" si="179"/>
        <v>#N/A</v>
      </c>
      <c r="AD280" s="1126" t="e">
        <f t="shared" si="190"/>
        <v>#N/A</v>
      </c>
      <c r="AE280" s="1218" t="e">
        <f t="shared" si="180"/>
        <v>#N/A</v>
      </c>
      <c r="AF280" s="1221" t="e">
        <f t="shared" si="181"/>
        <v>#N/A</v>
      </c>
      <c r="AG280" s="1177" t="e">
        <f t="shared" si="182"/>
        <v>#N/A</v>
      </c>
      <c r="AH280" s="1222" t="e">
        <f t="shared" si="191"/>
        <v>#N/A</v>
      </c>
    </row>
    <row r="281" spans="1:34" ht="16">
      <c r="A281" s="1217" t="b">
        <f t="shared" si="170"/>
        <v>1</v>
      </c>
      <c r="B281" s="1218" t="b">
        <f t="shared" si="183"/>
        <v>1</v>
      </c>
      <c r="C281" s="1219" t="str">
        <f t="shared" si="184"/>
        <v>Dólares</v>
      </c>
      <c r="D281" s="47"/>
      <c r="E281" s="836"/>
      <c r="F281" s="50"/>
      <c r="G281" s="50" t="str">
        <f t="shared" si="171"/>
        <v xml:space="preserve"> </v>
      </c>
      <c r="H281" s="45">
        <v>0</v>
      </c>
      <c r="I281" s="49" t="str">
        <f>IFERROR(VLOOKUP(G281,Proveedores!B:C,2,0)," ")</f>
        <v xml:space="preserve"> </v>
      </c>
      <c r="J281" s="838">
        <v>0</v>
      </c>
      <c r="K281" s="1124"/>
      <c r="L281" s="1267">
        <f t="shared" si="172"/>
        <v>0</v>
      </c>
      <c r="M281" s="1268">
        <f t="shared" si="173"/>
        <v>0</v>
      </c>
      <c r="N281" s="1269">
        <f t="shared" si="192"/>
        <v>0</v>
      </c>
      <c r="O281" s="836" t="str">
        <f>IFERROR(VLOOKUP(G281,Proveedores!B:D,3,0)," ")</f>
        <v xml:space="preserve"> </v>
      </c>
      <c r="P281" s="836"/>
      <c r="Q281" s="1127" t="e">
        <f t="shared" si="174"/>
        <v>#N/A</v>
      </c>
      <c r="R281" s="1127" t="b">
        <f t="shared" si="185"/>
        <v>0</v>
      </c>
      <c r="S281" s="1127" t="e">
        <f t="shared" si="175"/>
        <v>#N/A</v>
      </c>
      <c r="T281" s="1127" t="b">
        <f t="shared" si="186"/>
        <v>0</v>
      </c>
      <c r="U281" s="1127" t="e">
        <f t="shared" si="176"/>
        <v>#N/A</v>
      </c>
      <c r="V281" s="1127" t="e">
        <f t="shared" si="187"/>
        <v>#N/A</v>
      </c>
      <c r="W281" s="1127" t="e">
        <f>IF(F281="Offiho",J281,IF(_xlfn.XLOOKUP(F281,Proveedores!A$2:A$50,Proveedores!E$2:E$50,"")="Nacional",(J281/0.5)+(V281*H281),((J281/0.3/0.5)+(V281*H281))))</f>
        <v>#N/A</v>
      </c>
      <c r="X281" s="1127" t="e">
        <f t="shared" si="177"/>
        <v>#N/A</v>
      </c>
      <c r="Y281" s="1126" t="b">
        <f t="shared" si="178"/>
        <v>0</v>
      </c>
      <c r="Z281" s="43">
        <v>0</v>
      </c>
      <c r="AA281" s="1220" t="e">
        <f t="shared" si="188"/>
        <v>#N/A</v>
      </c>
      <c r="AB281" s="1220" t="e">
        <f t="shared" si="189"/>
        <v>#N/A</v>
      </c>
      <c r="AC281" s="1220" t="e">
        <f t="shared" si="179"/>
        <v>#N/A</v>
      </c>
      <c r="AD281" s="1126" t="e">
        <f t="shared" si="190"/>
        <v>#N/A</v>
      </c>
      <c r="AE281" s="1218" t="e">
        <f t="shared" si="180"/>
        <v>#N/A</v>
      </c>
      <c r="AF281" s="1221" t="e">
        <f t="shared" si="181"/>
        <v>#N/A</v>
      </c>
      <c r="AG281" s="1177" t="e">
        <f t="shared" si="182"/>
        <v>#N/A</v>
      </c>
      <c r="AH281" s="1222" t="e">
        <f t="shared" si="191"/>
        <v>#N/A</v>
      </c>
    </row>
    <row r="282" spans="1:34" ht="16">
      <c r="A282" s="1217" t="b">
        <f t="shared" si="170"/>
        <v>1</v>
      </c>
      <c r="B282" s="1218" t="b">
        <f t="shared" si="183"/>
        <v>1</v>
      </c>
      <c r="C282" s="1219" t="str">
        <f t="shared" si="184"/>
        <v>Dólares</v>
      </c>
      <c r="D282" s="47"/>
      <c r="E282" s="836"/>
      <c r="F282" s="50"/>
      <c r="G282" s="50" t="str">
        <f t="shared" si="171"/>
        <v xml:space="preserve"> </v>
      </c>
      <c r="H282" s="45">
        <v>0</v>
      </c>
      <c r="I282" s="49" t="str">
        <f>IFERROR(VLOOKUP(G282,Proveedores!B:C,2,0)," ")</f>
        <v xml:space="preserve"> </v>
      </c>
      <c r="J282" s="838">
        <v>0</v>
      </c>
      <c r="K282" s="1124"/>
      <c r="L282" s="1267">
        <f t="shared" si="172"/>
        <v>0</v>
      </c>
      <c r="M282" s="1268">
        <f t="shared" si="173"/>
        <v>0</v>
      </c>
      <c r="N282" s="1269">
        <f t="shared" si="192"/>
        <v>0</v>
      </c>
      <c r="O282" s="836" t="str">
        <f>IFERROR(VLOOKUP(G282,Proveedores!B:D,3,0)," ")</f>
        <v xml:space="preserve"> </v>
      </c>
      <c r="P282" s="836"/>
      <c r="Q282" s="1127" t="e">
        <f t="shared" si="174"/>
        <v>#N/A</v>
      </c>
      <c r="R282" s="1127" t="b">
        <f t="shared" si="185"/>
        <v>0</v>
      </c>
      <c r="S282" s="1127" t="e">
        <f t="shared" si="175"/>
        <v>#N/A</v>
      </c>
      <c r="T282" s="1127" t="b">
        <f t="shared" si="186"/>
        <v>0</v>
      </c>
      <c r="U282" s="1127" t="e">
        <f t="shared" si="176"/>
        <v>#N/A</v>
      </c>
      <c r="V282" s="1127" t="e">
        <f t="shared" si="187"/>
        <v>#N/A</v>
      </c>
      <c r="W282" s="1127" t="e">
        <f>IF(F282="Offiho",J282,IF(_xlfn.XLOOKUP(F282,Proveedores!A$2:A$50,Proveedores!E$2:E$50,"")="Nacional",(J282/0.5)+(V282*H282),((J282/0.3/0.5)+(V282*H282))))</f>
        <v>#N/A</v>
      </c>
      <c r="X282" s="1127" t="e">
        <f t="shared" si="177"/>
        <v>#N/A</v>
      </c>
      <c r="Y282" s="1126" t="b">
        <f t="shared" si="178"/>
        <v>0</v>
      </c>
      <c r="Z282" s="43">
        <v>0</v>
      </c>
      <c r="AA282" s="1220" t="e">
        <f t="shared" si="188"/>
        <v>#N/A</v>
      </c>
      <c r="AB282" s="1220" t="e">
        <f t="shared" si="189"/>
        <v>#N/A</v>
      </c>
      <c r="AC282" s="1220" t="e">
        <f t="shared" si="179"/>
        <v>#N/A</v>
      </c>
      <c r="AD282" s="1126" t="e">
        <f t="shared" si="190"/>
        <v>#N/A</v>
      </c>
      <c r="AE282" s="1218" t="e">
        <f t="shared" si="180"/>
        <v>#N/A</v>
      </c>
      <c r="AF282" s="1221" t="e">
        <f t="shared" si="181"/>
        <v>#N/A</v>
      </c>
      <c r="AG282" s="1177" t="e">
        <f t="shared" si="182"/>
        <v>#N/A</v>
      </c>
      <c r="AH282" s="1222" t="e">
        <f t="shared" si="191"/>
        <v>#N/A</v>
      </c>
    </row>
    <row r="283" spans="1:34" ht="16">
      <c r="A283" s="1217" t="b">
        <f t="shared" si="170"/>
        <v>1</v>
      </c>
      <c r="B283" s="1218" t="b">
        <f t="shared" si="183"/>
        <v>1</v>
      </c>
      <c r="C283" s="1219" t="str">
        <f t="shared" si="184"/>
        <v>Dólares</v>
      </c>
      <c r="D283" s="47"/>
      <c r="E283" s="836"/>
      <c r="F283" s="50"/>
      <c r="G283" s="50" t="str">
        <f t="shared" si="171"/>
        <v xml:space="preserve"> </v>
      </c>
      <c r="H283" s="45">
        <v>0</v>
      </c>
      <c r="I283" s="49" t="str">
        <f>IFERROR(VLOOKUP(G283,Proveedores!B:C,2,0)," ")</f>
        <v xml:space="preserve"> </v>
      </c>
      <c r="J283" s="838">
        <v>0</v>
      </c>
      <c r="K283" s="1124"/>
      <c r="L283" s="1267">
        <f t="shared" si="172"/>
        <v>0</v>
      </c>
      <c r="M283" s="1268">
        <f t="shared" si="173"/>
        <v>0</v>
      </c>
      <c r="N283" s="1269">
        <f t="shared" si="192"/>
        <v>0</v>
      </c>
      <c r="O283" s="836" t="str">
        <f>IFERROR(VLOOKUP(G283,Proveedores!B:D,3,0)," ")</f>
        <v xml:space="preserve"> </v>
      </c>
      <c r="P283" s="836"/>
      <c r="Q283" s="1127" t="e">
        <f t="shared" si="174"/>
        <v>#N/A</v>
      </c>
      <c r="R283" s="1127" t="b">
        <f t="shared" si="185"/>
        <v>0</v>
      </c>
      <c r="S283" s="1127" t="e">
        <f t="shared" si="175"/>
        <v>#N/A</v>
      </c>
      <c r="T283" s="1127" t="b">
        <f t="shared" si="186"/>
        <v>0</v>
      </c>
      <c r="U283" s="1127" t="e">
        <f t="shared" si="176"/>
        <v>#N/A</v>
      </c>
      <c r="V283" s="1127" t="e">
        <f t="shared" si="187"/>
        <v>#N/A</v>
      </c>
      <c r="W283" s="1127" t="e">
        <f>IF(F283="Offiho",J283,IF(_xlfn.XLOOKUP(F283,Proveedores!A$2:A$50,Proveedores!E$2:E$50,"")="Nacional",(J283/0.5)+(V283*H283),((J283/0.3/0.5)+(V283*H283))))</f>
        <v>#N/A</v>
      </c>
      <c r="X283" s="1127" t="e">
        <f t="shared" si="177"/>
        <v>#N/A</v>
      </c>
      <c r="Y283" s="1126" t="b">
        <f t="shared" si="178"/>
        <v>0</v>
      </c>
      <c r="Z283" s="43">
        <v>0</v>
      </c>
      <c r="AA283" s="1220" t="e">
        <f t="shared" si="188"/>
        <v>#N/A</v>
      </c>
      <c r="AB283" s="1220" t="e">
        <f t="shared" si="189"/>
        <v>#N/A</v>
      </c>
      <c r="AC283" s="1220" t="e">
        <f t="shared" si="179"/>
        <v>#N/A</v>
      </c>
      <c r="AD283" s="1126" t="e">
        <f t="shared" si="190"/>
        <v>#N/A</v>
      </c>
      <c r="AE283" s="1218" t="e">
        <f t="shared" si="180"/>
        <v>#N/A</v>
      </c>
      <c r="AF283" s="1221" t="e">
        <f t="shared" si="181"/>
        <v>#N/A</v>
      </c>
      <c r="AG283" s="1177" t="e">
        <f t="shared" si="182"/>
        <v>#N/A</v>
      </c>
      <c r="AH283" s="1222" t="e">
        <f t="shared" si="191"/>
        <v>#N/A</v>
      </c>
    </row>
    <row r="284" spans="1:34" ht="16">
      <c r="A284" s="1217" t="b">
        <f t="shared" si="170"/>
        <v>1</v>
      </c>
      <c r="B284" s="1218" t="b">
        <f t="shared" si="183"/>
        <v>1</v>
      </c>
      <c r="C284" s="1219" t="str">
        <f t="shared" si="184"/>
        <v>Dólares</v>
      </c>
      <c r="D284" s="48"/>
      <c r="E284" s="836"/>
      <c r="F284" s="50"/>
      <c r="G284" s="50" t="str">
        <f t="shared" si="171"/>
        <v xml:space="preserve"> </v>
      </c>
      <c r="H284" s="45">
        <v>0</v>
      </c>
      <c r="I284" s="49" t="str">
        <f>IFERROR(VLOOKUP(G284,Proveedores!B:C,2,0)," ")</f>
        <v xml:space="preserve"> </v>
      </c>
      <c r="J284" s="838">
        <v>0</v>
      </c>
      <c r="K284" s="1124"/>
      <c r="L284" s="1267">
        <f t="shared" si="172"/>
        <v>0</v>
      </c>
      <c r="M284" s="1268">
        <f t="shared" si="173"/>
        <v>0</v>
      </c>
      <c r="N284" s="1269">
        <f t="shared" si="192"/>
        <v>0</v>
      </c>
      <c r="O284" s="836" t="str">
        <f>IFERROR(VLOOKUP(G284,Proveedores!B:D,3,0)," ")</f>
        <v xml:space="preserve"> </v>
      </c>
      <c r="P284" s="836"/>
      <c r="Q284" s="1127" t="e">
        <f t="shared" si="174"/>
        <v>#N/A</v>
      </c>
      <c r="R284" s="1127" t="b">
        <f t="shared" si="185"/>
        <v>0</v>
      </c>
      <c r="S284" s="1127" t="e">
        <f t="shared" si="175"/>
        <v>#N/A</v>
      </c>
      <c r="T284" s="1127" t="b">
        <f t="shared" si="186"/>
        <v>0</v>
      </c>
      <c r="U284" s="1127" t="e">
        <f t="shared" si="176"/>
        <v>#N/A</v>
      </c>
      <c r="V284" s="1127" t="e">
        <f t="shared" si="187"/>
        <v>#N/A</v>
      </c>
      <c r="W284" s="1127" t="e">
        <f>IF(F284="Offiho",J284,IF(_xlfn.XLOOKUP(F284,Proveedores!A$2:A$50,Proveedores!E$2:E$50,"")="Nacional",(J284/0.5)+(V284*H284),((J284/0.3/0.5)+(V284*H284))))</f>
        <v>#N/A</v>
      </c>
      <c r="X284" s="1127" t="e">
        <f t="shared" si="177"/>
        <v>#N/A</v>
      </c>
      <c r="Y284" s="1126" t="b">
        <f t="shared" si="178"/>
        <v>0</v>
      </c>
      <c r="Z284" s="43">
        <v>0</v>
      </c>
      <c r="AA284" s="1220" t="e">
        <f t="shared" si="188"/>
        <v>#N/A</v>
      </c>
      <c r="AB284" s="1220" t="e">
        <f t="shared" si="189"/>
        <v>#N/A</v>
      </c>
      <c r="AC284" s="1220" t="e">
        <f t="shared" si="179"/>
        <v>#N/A</v>
      </c>
      <c r="AD284" s="1126" t="e">
        <f t="shared" si="190"/>
        <v>#N/A</v>
      </c>
      <c r="AE284" s="1218" t="e">
        <f t="shared" si="180"/>
        <v>#N/A</v>
      </c>
      <c r="AF284" s="1221" t="e">
        <f t="shared" si="181"/>
        <v>#N/A</v>
      </c>
      <c r="AG284" s="1177" t="e">
        <f t="shared" si="182"/>
        <v>#N/A</v>
      </c>
      <c r="AH284" s="1222" t="e">
        <f t="shared" si="191"/>
        <v>#N/A</v>
      </c>
    </row>
    <row r="285" spans="1:34" ht="16">
      <c r="A285" s="1217" t="b">
        <f t="shared" si="170"/>
        <v>1</v>
      </c>
      <c r="B285" s="1218" t="b">
        <f t="shared" si="183"/>
        <v>1</v>
      </c>
      <c r="C285" s="1219" t="str">
        <f t="shared" si="184"/>
        <v>Dólares</v>
      </c>
      <c r="D285" s="48"/>
      <c r="E285" s="836"/>
      <c r="F285" s="50"/>
      <c r="G285" s="50" t="str">
        <f t="shared" si="171"/>
        <v xml:space="preserve"> </v>
      </c>
      <c r="H285" s="45">
        <v>0</v>
      </c>
      <c r="I285" s="49" t="str">
        <f>IFERROR(VLOOKUP(G285,Proveedores!B:C,2,0)," ")</f>
        <v xml:space="preserve"> </v>
      </c>
      <c r="J285" s="838">
        <v>0</v>
      </c>
      <c r="K285" s="1124"/>
      <c r="L285" s="1267">
        <f t="shared" si="172"/>
        <v>0</v>
      </c>
      <c r="M285" s="1268">
        <f t="shared" si="173"/>
        <v>0</v>
      </c>
      <c r="N285" s="1269">
        <f t="shared" si="192"/>
        <v>0</v>
      </c>
      <c r="O285" s="836" t="str">
        <f>IFERROR(VLOOKUP(G285,Proveedores!B:D,3,0)," ")</f>
        <v xml:space="preserve"> </v>
      </c>
      <c r="P285" s="836"/>
      <c r="Q285" s="1127" t="e">
        <f t="shared" si="174"/>
        <v>#N/A</v>
      </c>
      <c r="R285" s="1127" t="b">
        <f t="shared" si="185"/>
        <v>0</v>
      </c>
      <c r="S285" s="1127" t="e">
        <f t="shared" si="175"/>
        <v>#N/A</v>
      </c>
      <c r="T285" s="1127" t="b">
        <f t="shared" si="186"/>
        <v>0</v>
      </c>
      <c r="U285" s="1127" t="e">
        <f t="shared" si="176"/>
        <v>#N/A</v>
      </c>
      <c r="V285" s="1127" t="e">
        <f t="shared" si="187"/>
        <v>#N/A</v>
      </c>
      <c r="W285" s="1127" t="e">
        <f>IF(F285="Offiho",J285,IF(_xlfn.XLOOKUP(F285,Proveedores!A$2:A$50,Proveedores!E$2:E$50,"")="Nacional",(J285/0.5)+(V285*H285),((J285/0.3/0.5)+(V285*H285))))</f>
        <v>#N/A</v>
      </c>
      <c r="X285" s="1127" t="e">
        <f t="shared" si="177"/>
        <v>#N/A</v>
      </c>
      <c r="Y285" s="1126" t="b">
        <f t="shared" si="178"/>
        <v>0</v>
      </c>
      <c r="Z285" s="43">
        <v>0</v>
      </c>
      <c r="AA285" s="1220" t="e">
        <f t="shared" si="188"/>
        <v>#N/A</v>
      </c>
      <c r="AB285" s="1220" t="e">
        <f t="shared" si="189"/>
        <v>#N/A</v>
      </c>
      <c r="AC285" s="1220" t="e">
        <f t="shared" si="179"/>
        <v>#N/A</v>
      </c>
      <c r="AD285" s="1126" t="e">
        <f t="shared" si="190"/>
        <v>#N/A</v>
      </c>
      <c r="AE285" s="1218" t="e">
        <f t="shared" si="180"/>
        <v>#N/A</v>
      </c>
      <c r="AF285" s="1221" t="e">
        <f t="shared" si="181"/>
        <v>#N/A</v>
      </c>
      <c r="AG285" s="1177" t="e">
        <f t="shared" si="182"/>
        <v>#N/A</v>
      </c>
      <c r="AH285" s="1222" t="e">
        <f t="shared" si="191"/>
        <v>#N/A</v>
      </c>
    </row>
    <row r="286" spans="1:34" ht="16">
      <c r="A286" s="1217" t="b">
        <f t="shared" si="170"/>
        <v>1</v>
      </c>
      <c r="B286" s="1218" t="b">
        <f t="shared" si="183"/>
        <v>1</v>
      </c>
      <c r="C286" s="1219" t="str">
        <f t="shared" si="184"/>
        <v>Dólares</v>
      </c>
      <c r="D286" s="47"/>
      <c r="E286" s="836"/>
      <c r="F286" s="50"/>
      <c r="G286" s="50" t="str">
        <f t="shared" si="171"/>
        <v xml:space="preserve"> </v>
      </c>
      <c r="H286" s="45">
        <v>0</v>
      </c>
      <c r="I286" s="49" t="str">
        <f>IFERROR(VLOOKUP(G286,Proveedores!B:C,2,0)," ")</f>
        <v xml:space="preserve"> </v>
      </c>
      <c r="J286" s="838">
        <v>0</v>
      </c>
      <c r="K286" s="1124"/>
      <c r="L286" s="1267">
        <f t="shared" si="172"/>
        <v>0</v>
      </c>
      <c r="M286" s="1268">
        <f t="shared" si="173"/>
        <v>0</v>
      </c>
      <c r="N286" s="1269">
        <f t="shared" si="192"/>
        <v>0</v>
      </c>
      <c r="O286" s="836" t="str">
        <f>IFERROR(VLOOKUP(G286,Proveedores!B:D,3,0)," ")</f>
        <v xml:space="preserve"> </v>
      </c>
      <c r="P286" s="836"/>
      <c r="Q286" s="1127" t="e">
        <f t="shared" si="174"/>
        <v>#N/A</v>
      </c>
      <c r="R286" s="1127" t="b">
        <f t="shared" si="185"/>
        <v>0</v>
      </c>
      <c r="S286" s="1127" t="e">
        <f t="shared" si="175"/>
        <v>#N/A</v>
      </c>
      <c r="T286" s="1127" t="b">
        <f t="shared" si="186"/>
        <v>0</v>
      </c>
      <c r="U286" s="1127" t="e">
        <f t="shared" si="176"/>
        <v>#N/A</v>
      </c>
      <c r="V286" s="1127" t="e">
        <f t="shared" si="187"/>
        <v>#N/A</v>
      </c>
      <c r="W286" s="1127" t="e">
        <f>IF(F286="Offiho",J286,IF(_xlfn.XLOOKUP(F286,Proveedores!A$2:A$50,Proveedores!E$2:E$50,"")="Nacional",(J286/0.5)+(V286*H286),((J286/0.3/0.5)+(V286*H286))))</f>
        <v>#N/A</v>
      </c>
      <c r="X286" s="1127" t="e">
        <f t="shared" si="177"/>
        <v>#N/A</v>
      </c>
      <c r="Y286" s="1126" t="b">
        <f t="shared" si="178"/>
        <v>0</v>
      </c>
      <c r="Z286" s="43">
        <v>0</v>
      </c>
      <c r="AA286" s="1220" t="e">
        <f t="shared" si="188"/>
        <v>#N/A</v>
      </c>
      <c r="AB286" s="1220" t="e">
        <f t="shared" si="189"/>
        <v>#N/A</v>
      </c>
      <c r="AC286" s="1220" t="e">
        <f t="shared" si="179"/>
        <v>#N/A</v>
      </c>
      <c r="AD286" s="1126" t="e">
        <f t="shared" si="190"/>
        <v>#N/A</v>
      </c>
      <c r="AE286" s="1218" t="e">
        <f t="shared" si="180"/>
        <v>#N/A</v>
      </c>
      <c r="AF286" s="1221" t="e">
        <f t="shared" si="181"/>
        <v>#N/A</v>
      </c>
      <c r="AG286" s="1177" t="e">
        <f t="shared" si="182"/>
        <v>#N/A</v>
      </c>
      <c r="AH286" s="1222" t="e">
        <f t="shared" si="191"/>
        <v>#N/A</v>
      </c>
    </row>
    <row r="287" spans="1:34" ht="16">
      <c r="A287" s="1217" t="b">
        <f t="shared" si="170"/>
        <v>1</v>
      </c>
      <c r="B287" s="1218" t="b">
        <f t="shared" si="183"/>
        <v>1</v>
      </c>
      <c r="C287" s="1219" t="str">
        <f t="shared" si="184"/>
        <v>Dólares</v>
      </c>
      <c r="D287" s="47"/>
      <c r="E287" s="836"/>
      <c r="F287" s="50"/>
      <c r="G287" s="50" t="str">
        <f t="shared" si="171"/>
        <v xml:space="preserve"> </v>
      </c>
      <c r="H287" s="45">
        <v>0</v>
      </c>
      <c r="I287" s="49" t="str">
        <f>IFERROR(VLOOKUP(G287,Proveedores!B:C,2,0)," ")</f>
        <v xml:space="preserve"> </v>
      </c>
      <c r="J287" s="838">
        <v>0</v>
      </c>
      <c r="K287" s="1124"/>
      <c r="L287" s="1267">
        <f t="shared" si="172"/>
        <v>0</v>
      </c>
      <c r="M287" s="1268">
        <f t="shared" si="173"/>
        <v>0</v>
      </c>
      <c r="N287" s="1269">
        <f t="shared" si="192"/>
        <v>0</v>
      </c>
      <c r="O287" s="836" t="str">
        <f>IFERROR(VLOOKUP(G287,Proveedores!B:D,3,0)," ")</f>
        <v xml:space="preserve"> </v>
      </c>
      <c r="P287" s="836"/>
      <c r="Q287" s="1127" t="e">
        <f t="shared" si="174"/>
        <v>#N/A</v>
      </c>
      <c r="R287" s="1127" t="b">
        <f t="shared" si="185"/>
        <v>0</v>
      </c>
      <c r="S287" s="1127" t="e">
        <f t="shared" si="175"/>
        <v>#N/A</v>
      </c>
      <c r="T287" s="1127" t="b">
        <f t="shared" si="186"/>
        <v>0</v>
      </c>
      <c r="U287" s="1127" t="e">
        <f t="shared" si="176"/>
        <v>#N/A</v>
      </c>
      <c r="V287" s="1127" t="e">
        <f t="shared" si="187"/>
        <v>#N/A</v>
      </c>
      <c r="W287" s="1127" t="e">
        <f>IF(F287="Offiho",J287,IF(_xlfn.XLOOKUP(F287,Proveedores!A$2:A$50,Proveedores!E$2:E$50,"")="Nacional",(J287/0.5)+(V287*H287),((J287/0.3/0.5)+(V287*H287))))</f>
        <v>#N/A</v>
      </c>
      <c r="X287" s="1127" t="e">
        <f t="shared" si="177"/>
        <v>#N/A</v>
      </c>
      <c r="Y287" s="1126" t="b">
        <f t="shared" si="178"/>
        <v>0</v>
      </c>
      <c r="Z287" s="43">
        <v>0</v>
      </c>
      <c r="AA287" s="1220" t="e">
        <f t="shared" si="188"/>
        <v>#N/A</v>
      </c>
      <c r="AB287" s="1220" t="e">
        <f t="shared" si="189"/>
        <v>#N/A</v>
      </c>
      <c r="AC287" s="1220" t="e">
        <f t="shared" si="179"/>
        <v>#N/A</v>
      </c>
      <c r="AD287" s="1126" t="e">
        <f t="shared" si="190"/>
        <v>#N/A</v>
      </c>
      <c r="AE287" s="1218" t="e">
        <f t="shared" si="180"/>
        <v>#N/A</v>
      </c>
      <c r="AF287" s="1221" t="e">
        <f t="shared" si="181"/>
        <v>#N/A</v>
      </c>
      <c r="AG287" s="1177" t="e">
        <f t="shared" si="182"/>
        <v>#N/A</v>
      </c>
      <c r="AH287" s="1222" t="e">
        <f t="shared" si="191"/>
        <v>#N/A</v>
      </c>
    </row>
    <row r="288" spans="1:34" ht="16">
      <c r="A288" s="1217" t="b">
        <f t="shared" si="170"/>
        <v>1</v>
      </c>
      <c r="B288" s="1218" t="b">
        <f t="shared" si="183"/>
        <v>1</v>
      </c>
      <c r="C288" s="1219" t="str">
        <f t="shared" si="184"/>
        <v>Dólares</v>
      </c>
      <c r="D288" s="47"/>
      <c r="E288" s="836"/>
      <c r="F288" s="50"/>
      <c r="G288" s="50" t="str">
        <f t="shared" si="171"/>
        <v xml:space="preserve"> </v>
      </c>
      <c r="H288" s="45">
        <v>0</v>
      </c>
      <c r="I288" s="49" t="str">
        <f>IFERROR(VLOOKUP(G288,Proveedores!B:C,2,0)," ")</f>
        <v xml:space="preserve"> </v>
      </c>
      <c r="J288" s="838">
        <v>0</v>
      </c>
      <c r="K288" s="1124"/>
      <c r="L288" s="1267">
        <f t="shared" si="172"/>
        <v>0</v>
      </c>
      <c r="M288" s="1268">
        <f t="shared" si="173"/>
        <v>0</v>
      </c>
      <c r="N288" s="1269">
        <f t="shared" si="192"/>
        <v>0</v>
      </c>
      <c r="O288" s="836" t="str">
        <f>IFERROR(VLOOKUP(G288,Proveedores!B:D,3,0)," ")</f>
        <v xml:space="preserve"> </v>
      </c>
      <c r="P288" s="836"/>
      <c r="Q288" s="1127" t="e">
        <f t="shared" si="174"/>
        <v>#N/A</v>
      </c>
      <c r="R288" s="1127" t="b">
        <f t="shared" si="185"/>
        <v>0</v>
      </c>
      <c r="S288" s="1127" t="e">
        <f t="shared" si="175"/>
        <v>#N/A</v>
      </c>
      <c r="T288" s="1127" t="b">
        <f t="shared" si="186"/>
        <v>0</v>
      </c>
      <c r="U288" s="1127" t="e">
        <f t="shared" si="176"/>
        <v>#N/A</v>
      </c>
      <c r="V288" s="1127" t="e">
        <f t="shared" si="187"/>
        <v>#N/A</v>
      </c>
      <c r="W288" s="1127" t="e">
        <f>IF(F288="Offiho",J288,IF(_xlfn.XLOOKUP(F288,Proveedores!A$2:A$50,Proveedores!E$2:E$50,"")="Nacional",(J288/0.5)+(V288*H288),((J288/0.3/0.5)+(V288*H288))))</f>
        <v>#N/A</v>
      </c>
      <c r="X288" s="1127" t="e">
        <f t="shared" si="177"/>
        <v>#N/A</v>
      </c>
      <c r="Y288" s="1126" t="b">
        <f t="shared" si="178"/>
        <v>0</v>
      </c>
      <c r="Z288" s="43">
        <v>0</v>
      </c>
      <c r="AA288" s="1220" t="e">
        <f t="shared" si="188"/>
        <v>#N/A</v>
      </c>
      <c r="AB288" s="1220" t="e">
        <f t="shared" si="189"/>
        <v>#N/A</v>
      </c>
      <c r="AC288" s="1220" t="e">
        <f t="shared" si="179"/>
        <v>#N/A</v>
      </c>
      <c r="AD288" s="1126" t="e">
        <f t="shared" si="190"/>
        <v>#N/A</v>
      </c>
      <c r="AE288" s="1218" t="e">
        <f t="shared" si="180"/>
        <v>#N/A</v>
      </c>
      <c r="AF288" s="1221" t="e">
        <f t="shared" si="181"/>
        <v>#N/A</v>
      </c>
      <c r="AG288" s="1177" t="e">
        <f t="shared" si="182"/>
        <v>#N/A</v>
      </c>
      <c r="AH288" s="1222" t="e">
        <f t="shared" si="191"/>
        <v>#N/A</v>
      </c>
    </row>
    <row r="289" spans="1:34" ht="16">
      <c r="A289" s="1217" t="b">
        <f t="shared" si="170"/>
        <v>1</v>
      </c>
      <c r="B289" s="1218" t="b">
        <f t="shared" si="183"/>
        <v>1</v>
      </c>
      <c r="C289" s="1219" t="str">
        <f t="shared" si="184"/>
        <v>Dólares</v>
      </c>
      <c r="D289" s="47"/>
      <c r="E289" s="836"/>
      <c r="F289" s="50"/>
      <c r="G289" s="50" t="str">
        <f t="shared" si="171"/>
        <v xml:space="preserve"> </v>
      </c>
      <c r="H289" s="45">
        <v>0</v>
      </c>
      <c r="I289" s="49" t="str">
        <f>IFERROR(VLOOKUP(G289,Proveedores!B:C,2,0)," ")</f>
        <v xml:space="preserve"> </v>
      </c>
      <c r="J289" s="838">
        <v>0</v>
      </c>
      <c r="K289" s="1124"/>
      <c r="L289" s="1267">
        <f t="shared" si="172"/>
        <v>0</v>
      </c>
      <c r="M289" s="1268">
        <f t="shared" si="173"/>
        <v>0</v>
      </c>
      <c r="N289" s="1269">
        <f t="shared" si="192"/>
        <v>0</v>
      </c>
      <c r="O289" s="836" t="str">
        <f>IFERROR(VLOOKUP(G289,Proveedores!B:D,3,0)," ")</f>
        <v xml:space="preserve"> </v>
      </c>
      <c r="P289" s="836"/>
      <c r="Q289" s="1127" t="e">
        <f t="shared" si="174"/>
        <v>#N/A</v>
      </c>
      <c r="R289" s="1127" t="b">
        <f t="shared" si="185"/>
        <v>0</v>
      </c>
      <c r="S289" s="1127" t="e">
        <f t="shared" si="175"/>
        <v>#N/A</v>
      </c>
      <c r="T289" s="1127" t="b">
        <f t="shared" si="186"/>
        <v>0</v>
      </c>
      <c r="U289" s="1127" t="e">
        <f t="shared" si="176"/>
        <v>#N/A</v>
      </c>
      <c r="V289" s="1127" t="e">
        <f t="shared" si="187"/>
        <v>#N/A</v>
      </c>
      <c r="W289" s="1127" t="e">
        <f>IF(F289="Offiho",J289,IF(_xlfn.XLOOKUP(F289,Proveedores!A$2:A$50,Proveedores!E$2:E$50,"")="Nacional",(J289/0.5)+(V289*H289),((J289/0.3/0.5)+(V289*H289))))</f>
        <v>#N/A</v>
      </c>
      <c r="X289" s="1127" t="e">
        <f t="shared" si="177"/>
        <v>#N/A</v>
      </c>
      <c r="Y289" s="1126" t="b">
        <f t="shared" si="178"/>
        <v>0</v>
      </c>
      <c r="Z289" s="43">
        <v>0</v>
      </c>
      <c r="AA289" s="1220" t="e">
        <f t="shared" si="188"/>
        <v>#N/A</v>
      </c>
      <c r="AB289" s="1220" t="e">
        <f t="shared" si="189"/>
        <v>#N/A</v>
      </c>
      <c r="AC289" s="1220" t="e">
        <f t="shared" si="179"/>
        <v>#N/A</v>
      </c>
      <c r="AD289" s="1126" t="e">
        <f t="shared" si="190"/>
        <v>#N/A</v>
      </c>
      <c r="AE289" s="1218" t="e">
        <f t="shared" si="180"/>
        <v>#N/A</v>
      </c>
      <c r="AF289" s="1221" t="e">
        <f t="shared" si="181"/>
        <v>#N/A</v>
      </c>
      <c r="AG289" s="1177" t="e">
        <f t="shared" si="182"/>
        <v>#N/A</v>
      </c>
      <c r="AH289" s="1222" t="e">
        <f t="shared" si="191"/>
        <v>#N/A</v>
      </c>
    </row>
    <row r="290" spans="1:34" ht="16">
      <c r="A290" s="1217" t="b">
        <f t="shared" si="170"/>
        <v>1</v>
      </c>
      <c r="B290" s="1218" t="b">
        <f t="shared" si="183"/>
        <v>1</v>
      </c>
      <c r="C290" s="1219" t="str">
        <f t="shared" si="184"/>
        <v>Dólares</v>
      </c>
      <c r="D290" s="47"/>
      <c r="E290" s="836"/>
      <c r="F290" s="50"/>
      <c r="G290" s="50" t="str">
        <f t="shared" si="171"/>
        <v xml:space="preserve"> </v>
      </c>
      <c r="H290" s="45">
        <v>0</v>
      </c>
      <c r="I290" s="49" t="str">
        <f>IFERROR(VLOOKUP(G290,Proveedores!B:C,2,0)," ")</f>
        <v xml:space="preserve"> </v>
      </c>
      <c r="J290" s="838">
        <v>0</v>
      </c>
      <c r="K290" s="1124"/>
      <c r="L290" s="1267">
        <f t="shared" si="172"/>
        <v>0</v>
      </c>
      <c r="M290" s="1268">
        <f t="shared" si="173"/>
        <v>0</v>
      </c>
      <c r="N290" s="1269">
        <f t="shared" si="192"/>
        <v>0</v>
      </c>
      <c r="O290" s="836" t="str">
        <f>IFERROR(VLOOKUP(G290,Proveedores!B:D,3,0)," ")</f>
        <v xml:space="preserve"> </v>
      </c>
      <c r="P290" s="836"/>
      <c r="Q290" s="1127" t="e">
        <f t="shared" si="174"/>
        <v>#N/A</v>
      </c>
      <c r="R290" s="1127" t="b">
        <f t="shared" si="185"/>
        <v>0</v>
      </c>
      <c r="S290" s="1127" t="e">
        <f t="shared" si="175"/>
        <v>#N/A</v>
      </c>
      <c r="T290" s="1127" t="b">
        <f t="shared" si="186"/>
        <v>0</v>
      </c>
      <c r="U290" s="1127" t="e">
        <f t="shared" si="176"/>
        <v>#N/A</v>
      </c>
      <c r="V290" s="1127" t="e">
        <f t="shared" si="187"/>
        <v>#N/A</v>
      </c>
      <c r="W290" s="1127" t="e">
        <f>IF(F290="Offiho",J290,IF(_xlfn.XLOOKUP(F290,Proveedores!A$2:A$50,Proveedores!E$2:E$50,"")="Nacional",(J290/0.5)+(V290*H290),((J290/0.3/0.5)+(V290*H290))))</f>
        <v>#N/A</v>
      </c>
      <c r="X290" s="1127" t="e">
        <f t="shared" si="177"/>
        <v>#N/A</v>
      </c>
      <c r="Y290" s="1126" t="b">
        <f t="shared" si="178"/>
        <v>0</v>
      </c>
      <c r="Z290" s="43">
        <v>0</v>
      </c>
      <c r="AA290" s="1220" t="e">
        <f t="shared" si="188"/>
        <v>#N/A</v>
      </c>
      <c r="AB290" s="1220" t="e">
        <f t="shared" si="189"/>
        <v>#N/A</v>
      </c>
      <c r="AC290" s="1220" t="e">
        <f t="shared" si="179"/>
        <v>#N/A</v>
      </c>
      <c r="AD290" s="1126" t="e">
        <f t="shared" si="190"/>
        <v>#N/A</v>
      </c>
      <c r="AE290" s="1218" t="e">
        <f t="shared" si="180"/>
        <v>#N/A</v>
      </c>
      <c r="AF290" s="1221" t="e">
        <f t="shared" si="181"/>
        <v>#N/A</v>
      </c>
      <c r="AG290" s="1177" t="e">
        <f t="shared" si="182"/>
        <v>#N/A</v>
      </c>
      <c r="AH290" s="1222" t="e">
        <f t="shared" si="191"/>
        <v>#N/A</v>
      </c>
    </row>
    <row r="291" spans="1:34" ht="16">
      <c r="A291" s="1217" t="b">
        <f t="shared" si="170"/>
        <v>1</v>
      </c>
      <c r="B291" s="1218" t="b">
        <f t="shared" si="183"/>
        <v>1</v>
      </c>
      <c r="C291" s="1219" t="str">
        <f t="shared" si="184"/>
        <v>Dólares</v>
      </c>
      <c r="D291" s="47"/>
      <c r="E291" s="836"/>
      <c r="F291" s="50"/>
      <c r="G291" s="50" t="str">
        <f t="shared" si="171"/>
        <v xml:space="preserve"> </v>
      </c>
      <c r="H291" s="45">
        <v>0</v>
      </c>
      <c r="I291" s="49" t="str">
        <f>IFERROR(VLOOKUP(G291,Proveedores!B:C,2,0)," ")</f>
        <v xml:space="preserve"> </v>
      </c>
      <c r="J291" s="838">
        <v>0</v>
      </c>
      <c r="K291" s="1124"/>
      <c r="L291" s="1267">
        <f t="shared" si="172"/>
        <v>0</v>
      </c>
      <c r="M291" s="1268">
        <f t="shared" si="173"/>
        <v>0</v>
      </c>
      <c r="N291" s="1269">
        <f t="shared" si="192"/>
        <v>0</v>
      </c>
      <c r="O291" s="836" t="str">
        <f>IFERROR(VLOOKUP(G291,Proveedores!B:D,3,0)," ")</f>
        <v xml:space="preserve"> </v>
      </c>
      <c r="P291" s="836"/>
      <c r="Q291" s="1127" t="e">
        <f t="shared" si="174"/>
        <v>#N/A</v>
      </c>
      <c r="R291" s="1127" t="b">
        <f t="shared" si="185"/>
        <v>0</v>
      </c>
      <c r="S291" s="1127" t="e">
        <f t="shared" si="175"/>
        <v>#N/A</v>
      </c>
      <c r="T291" s="1127" t="b">
        <f t="shared" si="186"/>
        <v>0</v>
      </c>
      <c r="U291" s="1127" t="e">
        <f t="shared" si="176"/>
        <v>#N/A</v>
      </c>
      <c r="V291" s="1127" t="e">
        <f t="shared" si="187"/>
        <v>#N/A</v>
      </c>
      <c r="W291" s="1127" t="e">
        <f>IF(F291="Offiho",J291,IF(_xlfn.XLOOKUP(F291,Proveedores!A$2:A$50,Proveedores!E$2:E$50,"")="Nacional",(J291/0.5)+(V291*H291),((J291/0.3/0.5)+(V291*H291))))</f>
        <v>#N/A</v>
      </c>
      <c r="X291" s="1127" t="e">
        <f t="shared" si="177"/>
        <v>#N/A</v>
      </c>
      <c r="Y291" s="1126" t="b">
        <f t="shared" si="178"/>
        <v>0</v>
      </c>
      <c r="Z291" s="43">
        <v>0</v>
      </c>
      <c r="AA291" s="1220" t="e">
        <f t="shared" si="188"/>
        <v>#N/A</v>
      </c>
      <c r="AB291" s="1220" t="e">
        <f t="shared" si="189"/>
        <v>#N/A</v>
      </c>
      <c r="AC291" s="1220" t="e">
        <f t="shared" si="179"/>
        <v>#N/A</v>
      </c>
      <c r="AD291" s="1126" t="str">
        <f t="shared" si="190"/>
        <v>NA</v>
      </c>
      <c r="AE291" s="1218" t="e">
        <f t="shared" si="180"/>
        <v>#N/A</v>
      </c>
      <c r="AF291" s="1221" t="e">
        <f t="shared" si="181"/>
        <v>#N/A</v>
      </c>
      <c r="AG291" s="1177" t="e">
        <f t="shared" si="182"/>
        <v>#N/A</v>
      </c>
      <c r="AH291" s="1222" t="e">
        <f t="shared" si="191"/>
        <v>#N/A</v>
      </c>
    </row>
    <row r="292" spans="1:34" ht="24" customHeight="1">
      <c r="A292" s="1305" t="s">
        <v>130</v>
      </c>
      <c r="B292" s="1305"/>
      <c r="C292" s="1305"/>
      <c r="D292" s="1305"/>
      <c r="E292" s="1305"/>
      <c r="F292" s="1305"/>
      <c r="G292" s="1229"/>
      <c r="H292" s="1230" cm="1">
        <f t="array" ref="H292">SUM(IFERROR(H259:H291,0))</f>
        <v>0</v>
      </c>
      <c r="I292" s="1229"/>
      <c r="J292" s="1231"/>
      <c r="K292" s="1232"/>
      <c r="L292" s="1230" cm="1">
        <f t="array" ref="L292">SUM(IFERROR(L259:L291,0))</f>
        <v>0</v>
      </c>
      <c r="M292" s="1236"/>
      <c r="N292" s="1233" cm="1">
        <f t="array" ref="N292">SUM(IFERROR(N259:N291,0))</f>
        <v>0</v>
      </c>
      <c r="O292" s="1234"/>
      <c r="P292" s="1234"/>
      <c r="Q292" s="1234"/>
      <c r="R292" s="1234"/>
      <c r="S292" s="1234"/>
      <c r="T292" s="1234"/>
      <c r="U292" s="1234"/>
      <c r="V292" s="1234"/>
      <c r="W292" s="1232"/>
      <c r="X292" s="1233" cm="1">
        <f t="array" ref="X292">SUM(IFERROR(X259:X291,0))</f>
        <v>0</v>
      </c>
      <c r="Y292" s="1234" t="s">
        <v>116</v>
      </c>
      <c r="Z292" s="1234"/>
      <c r="AA292" s="1234"/>
      <c r="AB292" s="1234"/>
      <c r="AC292" s="1233" cm="1">
        <f t="array" ref="AC292">SUM(IFERROR(AC259:AC291,0))</f>
        <v>0</v>
      </c>
      <c r="AD292" s="1233"/>
      <c r="AE292" s="1233"/>
      <c r="AF292" s="1233" cm="1">
        <f t="array" ref="AF292">SUM(IFERROR(AF259:AF291,0))</f>
        <v>0</v>
      </c>
      <c r="AG292" s="1178">
        <f>IFERROR(1-(N292/AC292),0)</f>
        <v>0</v>
      </c>
      <c r="AH292"/>
    </row>
    <row r="293" spans="1:34" ht="26" customHeight="1">
      <c r="A293" s="1302" t="s">
        <v>131</v>
      </c>
      <c r="B293" s="1302"/>
      <c r="C293" s="1302"/>
      <c r="D293" s="1302"/>
      <c r="E293" s="1302"/>
      <c r="F293" s="1302"/>
      <c r="G293" s="1302"/>
      <c r="H293" s="1302"/>
      <c r="I293" s="1302"/>
      <c r="J293" s="1303"/>
      <c r="K293" s="1215"/>
      <c r="L293" s="1215"/>
      <c r="M293" s="1237"/>
      <c r="N293" s="1215"/>
      <c r="O293" s="1214"/>
      <c r="P293" s="1214"/>
      <c r="Q293" s="1214"/>
      <c r="R293" s="1214"/>
      <c r="S293" s="1214"/>
      <c r="T293" s="1214"/>
      <c r="U293" s="1214"/>
      <c r="V293" s="1214"/>
      <c r="W293" s="1179"/>
      <c r="X293" s="1179"/>
      <c r="Y293" s="1179"/>
      <c r="Z293" s="1214"/>
      <c r="AA293" s="1214"/>
      <c r="AB293" s="1214"/>
      <c r="AC293" s="1214"/>
      <c r="AD293" s="1214"/>
      <c r="AE293" s="1214"/>
      <c r="AF293" s="1214"/>
      <c r="AG293" s="1216"/>
      <c r="AH293"/>
    </row>
    <row r="294" spans="1:34" ht="16">
      <c r="A294" s="1217" t="b">
        <f t="shared" ref="A294:A326" si="193">$A$13</f>
        <v>1</v>
      </c>
      <c r="B294" s="1218" t="b">
        <f>A294</f>
        <v>1</v>
      </c>
      <c r="C294" s="1219" t="str">
        <f>$C$13</f>
        <v>Dólares</v>
      </c>
      <c r="D294" s="44"/>
      <c r="E294" s="836"/>
      <c r="F294" s="50"/>
      <c r="G294" s="50" t="str">
        <f t="shared" ref="G294:G326" si="194">IFERROR(VLOOKUP(F294,Tabla_Proveedores_1,2,0)," ")</f>
        <v xml:space="preserve"> </v>
      </c>
      <c r="H294" s="45">
        <v>0</v>
      </c>
      <c r="I294" s="49" t="str">
        <f>IFERROR(VLOOKUP(G294,Proveedores!B:C,2,0)," ")</f>
        <v xml:space="preserve"> </v>
      </c>
      <c r="J294" s="838">
        <v>0</v>
      </c>
      <c r="K294" s="1124"/>
      <c r="L294" s="1267">
        <f t="shared" ref="L294:L326" si="195">K294*H294</f>
        <v>0</v>
      </c>
      <c r="M294" s="1268">
        <f t="shared" ref="M294:M326" si="196">IF(F294="Offiho", J294*0.55, IF(AND(F294&lt;&gt;"Sunon Inc",F294&lt;&gt;"Alma - Exterior",F294&lt;&gt;"Yabo - Hotelería",F294&lt;&gt;"OSJ - Medical",F294&lt;&gt;"Seezo - Home",F294&lt;&gt;"A&amp;D -Home",F294&lt;&gt;"Encore Alfombras Hoteleria Asia",F294&lt;&gt;"Zhong Xian - Leds",F294&lt;&gt;"Tarkett Europa",F294&lt;&gt;"2tec2",F294&lt;&gt;"Balsan Europa",F294&lt;&gt;"Armstrong Pisos USA",F294&lt;&gt;"Tarkett USA",F294&lt;&gt;"Tarkett Brasil"),J294,IFERROR(IF(K853&lt;=$AO$578,J294*2.14,IF(K853&lt;=$AN$579,J294*1.8,IF(K853&gt;$AN$580,J294*1.5))),J294))*1.1)</f>
        <v>0</v>
      </c>
      <c r="N294" s="1269">
        <f>M294*H294</f>
        <v>0</v>
      </c>
      <c r="O294" s="836" t="str">
        <f>IFERROR(VLOOKUP(G294,Proveedores!B:D,3,0)," ")</f>
        <v xml:space="preserve"> </v>
      </c>
      <c r="P294" s="836"/>
      <c r="Q294" s="1127" t="e">
        <f t="shared" ref="Q294:Q326" si="197">VLOOKUP(E294,Tabla_Fletes,3,FALSE)</f>
        <v>#N/A</v>
      </c>
      <c r="R294" s="1127" t="b">
        <f>IF(P294="Centro",Q294,IF(P294="Norte",Q294*1.6,IF(P294="Occidente",Q294*1.2,IF(P294="Sur",Q294*2))))</f>
        <v>0</v>
      </c>
      <c r="S294" s="1127" t="e">
        <f t="shared" ref="S294:S326" si="198">VLOOKUP(E294,Tabla_Instalacion,2,FALSE)</f>
        <v>#N/A</v>
      </c>
      <c r="T294" s="1127" t="b">
        <f>IF(P294="Centro",S294,IF(P294="Norte",S294*1.1,IF(P294="Occidente",S294*1.1,IF(P294="Sur",S294*1.1))))</f>
        <v>0</v>
      </c>
      <c r="U294" s="1127" t="e">
        <f t="shared" ref="U294:U326" si="199">IF(F294="Offiho",0,Q294+S294)</f>
        <v>#N/A</v>
      </c>
      <c r="V294" s="1127" t="e">
        <f>IF(K294=0,U294/$H$573,U294*(K294/L294))*H294</f>
        <v>#N/A</v>
      </c>
      <c r="W294" s="1127" t="e">
        <f>IF(F294="Offiho",J294,IF(_xlfn.XLOOKUP(F294,Proveedores!A$2:A$50,Proveedores!E$2:E$50,"")="Nacional",(J294/0.5)+(V294*H294),((J294/0.3/0.5)+(V294*H294))))</f>
        <v>#N/A</v>
      </c>
      <c r="X294" s="1127" t="e">
        <f t="shared" ref="X294:X326" si="200">W294*H294</f>
        <v>#N/A</v>
      </c>
      <c r="Y294" s="1126" t="b">
        <f t="shared" ref="Y294:Y326" si="201">IF(F294="Sunon Inc",$AJ$577,IF(F294="Alma - Exterior",$AJ$578,IF(F294="Yabo - Hotelería",$AJ$579,IF(F294="OSJ - Medical",$AJ$580,IF(F294="Seezo - Home",$AJ$581,IF(F294="A&amp;D - Home",$AJ$582,IF(F294="Encore Alfombras Hoteleria Asia",$AJ$583,IF(F294="Zhong Xian - Leds",$AJ$584,IF(F294="Tarkett Europa",$AJ$585,IF(F294="2tec2",$AJ$586,IF(F294="Balsan Europa",$AJ$587,IF(F294="Armstrong Pisos USA",$AJ$588,IF(F294="Tarkett USA",$AJ$589,IF(F294="Tarkett Brasil",$AJ$590,IF(F294="Tarkett MX",$AJ$591,IF(F294="Jome",$AJ$592,IF(F294="Offiho",$AJ$593,IF(F294="Lumbro",$AJ$594,IF(F294="Sunon Mty",$AJ$595,IF(F294="Conceptos Sofas",$AJ$596,IF(F294="Lauco Sofas",$AJ$597,IF(F294="CR Global - Mesas Ajustables",$AJ$598,IF(F294="Vandesk",$AJ$599,IF(F294="Mamparas Tela",$AJ$600,IF(F294="Mampara Cristales",$AJ$601,IF(F294="Herrajes",$AJ$602,IF(F294="MetalWork",$AJ$603,IF(F294="Requiez",$AJ$604,IF(F294="Labenze",$AJ$605,IF(F294="Infinity",$AJ$606,IF(F294="Proveedor Externo",$AJ$607)))))))))))))))))))))))))))))))</f>
        <v>0</v>
      </c>
      <c r="Z294" s="43">
        <v>0</v>
      </c>
      <c r="AA294" s="1220" t="e">
        <f>W294*Z294</f>
        <v>#N/A</v>
      </c>
      <c r="AB294" s="1220" t="e">
        <f>IF(Z294&gt;Y294,"ERROR",(W294-AA294))</f>
        <v>#N/A</v>
      </c>
      <c r="AC294" s="1220" t="e">
        <f t="shared" ref="AC294:AC326" si="202">AB294*H294</f>
        <v>#N/A</v>
      </c>
      <c r="AD294" s="1126" t="e">
        <f>IF(A295=TRUE,MAX(0,1-(AE294/W294)),"NA")</f>
        <v>#N/A</v>
      </c>
      <c r="AE294" s="1218" t="e">
        <f t="shared" ref="AE294:AE326" si="203">IF(A293=FALSE,"NO APLICA",AB294*1.2)</f>
        <v>#N/A</v>
      </c>
      <c r="AF294" s="1221" t="e">
        <f t="shared" ref="AF294:AF326" si="204">AE294*H294</f>
        <v>#N/A</v>
      </c>
      <c r="AG294" s="1177" t="e">
        <f t="shared" ref="AG294:AG326" si="205">(AC294-N294)/AC294</f>
        <v>#N/A</v>
      </c>
      <c r="AH294" s="1222" t="e">
        <f>IF(AG294&lt;30%,"ERROR","OK")</f>
        <v>#N/A</v>
      </c>
    </row>
    <row r="295" spans="1:34" ht="16">
      <c r="A295" s="1217" t="b">
        <f t="shared" si="193"/>
        <v>1</v>
      </c>
      <c r="B295" s="1218" t="b">
        <f t="shared" ref="B295:B326" si="206">A295</f>
        <v>1</v>
      </c>
      <c r="C295" s="1219" t="str">
        <f t="shared" ref="C295:C326" si="207">$C$13</f>
        <v>Dólares</v>
      </c>
      <c r="D295" s="46"/>
      <c r="E295" s="836"/>
      <c r="F295" s="50"/>
      <c r="G295" s="50" t="str">
        <f t="shared" si="194"/>
        <v xml:space="preserve"> </v>
      </c>
      <c r="H295" s="45">
        <v>0</v>
      </c>
      <c r="I295" s="49" t="str">
        <f>IFERROR(VLOOKUP(G295,Proveedores!B:C,2,0)," ")</f>
        <v xml:space="preserve"> </v>
      </c>
      <c r="J295" s="838">
        <v>0</v>
      </c>
      <c r="K295" s="1124"/>
      <c r="L295" s="1267">
        <f t="shared" si="195"/>
        <v>0</v>
      </c>
      <c r="M295" s="1268">
        <f t="shared" si="196"/>
        <v>0</v>
      </c>
      <c r="N295" s="1269">
        <f>M295*H295</f>
        <v>0</v>
      </c>
      <c r="O295" s="836" t="str">
        <f>IFERROR(VLOOKUP(G295,Proveedores!B:D,3,0)," ")</f>
        <v xml:space="preserve"> </v>
      </c>
      <c r="P295" s="836"/>
      <c r="Q295" s="1127" t="e">
        <f t="shared" si="197"/>
        <v>#N/A</v>
      </c>
      <c r="R295" s="1127" t="b">
        <f t="shared" ref="R295:R326" si="208">IF(P295="Centro",Q295,IF(P295="Norte",Q295*1.6,IF(P295="Occidente",Q295*1.2,IF(P295="Sur",Q295*2))))</f>
        <v>0</v>
      </c>
      <c r="S295" s="1127" t="e">
        <f t="shared" si="198"/>
        <v>#N/A</v>
      </c>
      <c r="T295" s="1127" t="b">
        <f t="shared" ref="T295:T326" si="209">IF(P295="Centro",S295,IF(P295="Norte",S295*1.1,IF(P295="Occidente",S295*1.1,IF(P295="Sur",S295*1.1))))</f>
        <v>0</v>
      </c>
      <c r="U295" s="1127" t="e">
        <f t="shared" si="199"/>
        <v>#N/A</v>
      </c>
      <c r="V295" s="1127" t="e">
        <f t="shared" ref="V295:V326" si="210">IF(K295=0,U295/$H$573,U295*(K295/L295))*H295</f>
        <v>#N/A</v>
      </c>
      <c r="W295" s="1127" t="e">
        <f>IF(F295="Offiho",J295,IF(_xlfn.XLOOKUP(F295,Proveedores!A$2:A$50,Proveedores!E$2:E$50,"")="Nacional",(J295/0.5)+(V295*H295),((J295/0.3/0.5)+(V295*H295))))</f>
        <v>#N/A</v>
      </c>
      <c r="X295" s="1127" t="e">
        <f t="shared" si="200"/>
        <v>#N/A</v>
      </c>
      <c r="Y295" s="1126" t="b">
        <f t="shared" si="201"/>
        <v>0</v>
      </c>
      <c r="Z295" s="43">
        <v>0</v>
      </c>
      <c r="AA295" s="1220" t="e">
        <f t="shared" ref="AA295:AA326" si="211">W295*Z295</f>
        <v>#N/A</v>
      </c>
      <c r="AB295" s="1220" t="e">
        <f t="shared" ref="AB295:AB326" si="212">IF(Z295&gt;Y295,"ERROR",(W295-AA295))</f>
        <v>#N/A</v>
      </c>
      <c r="AC295" s="1220" t="e">
        <f t="shared" si="202"/>
        <v>#N/A</v>
      </c>
      <c r="AD295" s="1126" t="e">
        <f t="shared" ref="AD295:AD326" si="213">IF(A296=TRUE,MAX(0,1-(AE295/W295)),"NA")</f>
        <v>#N/A</v>
      </c>
      <c r="AE295" s="1218" t="e">
        <f t="shared" si="203"/>
        <v>#N/A</v>
      </c>
      <c r="AF295" s="1221" t="e">
        <f t="shared" si="204"/>
        <v>#N/A</v>
      </c>
      <c r="AG295" s="1177" t="e">
        <f t="shared" si="205"/>
        <v>#N/A</v>
      </c>
      <c r="AH295" s="1222" t="e">
        <f t="shared" ref="AH295:AH326" si="214">IF(AG295&lt;30%,"ERROR","OK")</f>
        <v>#N/A</v>
      </c>
    </row>
    <row r="296" spans="1:34" ht="16">
      <c r="A296" s="1217" t="b">
        <f t="shared" si="193"/>
        <v>1</v>
      </c>
      <c r="B296" s="1218" t="b">
        <f t="shared" si="206"/>
        <v>1</v>
      </c>
      <c r="C296" s="1219" t="str">
        <f t="shared" si="207"/>
        <v>Dólares</v>
      </c>
      <c r="D296" s="46"/>
      <c r="E296" s="836"/>
      <c r="F296" s="50"/>
      <c r="G296" s="50" t="str">
        <f t="shared" si="194"/>
        <v xml:space="preserve"> </v>
      </c>
      <c r="H296" s="45">
        <v>0</v>
      </c>
      <c r="I296" s="49" t="str">
        <f>IFERROR(VLOOKUP(G296,Proveedores!B:C,2,0)," ")</f>
        <v xml:space="preserve"> </v>
      </c>
      <c r="J296" s="838">
        <v>0</v>
      </c>
      <c r="K296" s="1124"/>
      <c r="L296" s="1267">
        <f t="shared" si="195"/>
        <v>0</v>
      </c>
      <c r="M296" s="1268">
        <f t="shared" si="196"/>
        <v>0</v>
      </c>
      <c r="N296" s="1269">
        <f>(M296*H296)</f>
        <v>0</v>
      </c>
      <c r="O296" s="836" t="str">
        <f>IFERROR(VLOOKUP(G296,Proveedores!B:D,3,0)," ")</f>
        <v xml:space="preserve"> </v>
      </c>
      <c r="P296" s="836"/>
      <c r="Q296" s="1127" t="e">
        <f t="shared" si="197"/>
        <v>#N/A</v>
      </c>
      <c r="R296" s="1127" t="b">
        <f t="shared" si="208"/>
        <v>0</v>
      </c>
      <c r="S296" s="1127" t="e">
        <f t="shared" si="198"/>
        <v>#N/A</v>
      </c>
      <c r="T296" s="1127" t="b">
        <f t="shared" si="209"/>
        <v>0</v>
      </c>
      <c r="U296" s="1127" t="e">
        <f t="shared" si="199"/>
        <v>#N/A</v>
      </c>
      <c r="V296" s="1127" t="e">
        <f t="shared" si="210"/>
        <v>#N/A</v>
      </c>
      <c r="W296" s="1127" t="e">
        <f>IF(F296="Offiho",J296,IF(_xlfn.XLOOKUP(F296,Proveedores!A$2:A$50,Proveedores!E$2:E$50,"")="Nacional",(J296/0.5)+(V296*H296),((J296/0.3/0.5)+(V296*H296))))</f>
        <v>#N/A</v>
      </c>
      <c r="X296" s="1127" t="e">
        <f t="shared" si="200"/>
        <v>#N/A</v>
      </c>
      <c r="Y296" s="1126" t="b">
        <f t="shared" si="201"/>
        <v>0</v>
      </c>
      <c r="Z296" s="43">
        <v>0</v>
      </c>
      <c r="AA296" s="1220" t="e">
        <f t="shared" si="211"/>
        <v>#N/A</v>
      </c>
      <c r="AB296" s="1220" t="e">
        <f t="shared" si="212"/>
        <v>#N/A</v>
      </c>
      <c r="AC296" s="1220" t="e">
        <f t="shared" si="202"/>
        <v>#N/A</v>
      </c>
      <c r="AD296" s="1126" t="e">
        <f t="shared" si="213"/>
        <v>#N/A</v>
      </c>
      <c r="AE296" s="1218" t="e">
        <f t="shared" si="203"/>
        <v>#N/A</v>
      </c>
      <c r="AF296" s="1221" t="e">
        <f t="shared" si="204"/>
        <v>#N/A</v>
      </c>
      <c r="AG296" s="1177" t="e">
        <f t="shared" si="205"/>
        <v>#N/A</v>
      </c>
      <c r="AH296" s="1222" t="e">
        <f t="shared" si="214"/>
        <v>#N/A</v>
      </c>
    </row>
    <row r="297" spans="1:34" ht="16">
      <c r="A297" s="1217" t="b">
        <f t="shared" si="193"/>
        <v>1</v>
      </c>
      <c r="B297" s="1218" t="b">
        <f t="shared" si="206"/>
        <v>1</v>
      </c>
      <c r="C297" s="1219" t="str">
        <f t="shared" si="207"/>
        <v>Dólares</v>
      </c>
      <c r="D297" s="46"/>
      <c r="E297" s="836"/>
      <c r="F297" s="50"/>
      <c r="G297" s="50" t="str">
        <f t="shared" si="194"/>
        <v xml:space="preserve"> </v>
      </c>
      <c r="H297" s="45">
        <v>0</v>
      </c>
      <c r="I297" s="49" t="str">
        <f>IFERROR(VLOOKUP(G297,Proveedores!B:C,2,0)," ")</f>
        <v xml:space="preserve"> </v>
      </c>
      <c r="J297" s="838">
        <v>0</v>
      </c>
      <c r="K297" s="1124"/>
      <c r="L297" s="1267">
        <f t="shared" si="195"/>
        <v>0</v>
      </c>
      <c r="M297" s="1268">
        <f t="shared" si="196"/>
        <v>0</v>
      </c>
      <c r="N297" s="1269">
        <f t="shared" ref="N297:N326" si="215">M297*H297</f>
        <v>0</v>
      </c>
      <c r="O297" s="836" t="str">
        <f>IFERROR(VLOOKUP(G297,Proveedores!B:D,3,0)," ")</f>
        <v xml:space="preserve"> </v>
      </c>
      <c r="P297" s="836"/>
      <c r="Q297" s="1127" t="e">
        <f t="shared" si="197"/>
        <v>#N/A</v>
      </c>
      <c r="R297" s="1127" t="b">
        <f t="shared" si="208"/>
        <v>0</v>
      </c>
      <c r="S297" s="1127" t="e">
        <f t="shared" si="198"/>
        <v>#N/A</v>
      </c>
      <c r="T297" s="1127" t="b">
        <f t="shared" si="209"/>
        <v>0</v>
      </c>
      <c r="U297" s="1127" t="e">
        <f t="shared" si="199"/>
        <v>#N/A</v>
      </c>
      <c r="V297" s="1127" t="e">
        <f t="shared" si="210"/>
        <v>#N/A</v>
      </c>
      <c r="W297" s="1127" t="e">
        <f>IF(F297="Offiho",J297,IF(_xlfn.XLOOKUP(F297,Proveedores!A$2:A$50,Proveedores!E$2:E$50,"")="Nacional",(J297/0.5)+(V297*H297),((J297/0.3/0.5)+(V297*H297))))</f>
        <v>#N/A</v>
      </c>
      <c r="X297" s="1127" t="e">
        <f t="shared" si="200"/>
        <v>#N/A</v>
      </c>
      <c r="Y297" s="1126" t="b">
        <f t="shared" si="201"/>
        <v>0</v>
      </c>
      <c r="Z297" s="43">
        <v>0</v>
      </c>
      <c r="AA297" s="1220" t="e">
        <f t="shared" si="211"/>
        <v>#N/A</v>
      </c>
      <c r="AB297" s="1220" t="e">
        <f t="shared" si="212"/>
        <v>#N/A</v>
      </c>
      <c r="AC297" s="1220" t="e">
        <f t="shared" si="202"/>
        <v>#N/A</v>
      </c>
      <c r="AD297" s="1126" t="e">
        <f t="shared" si="213"/>
        <v>#N/A</v>
      </c>
      <c r="AE297" s="1218" t="e">
        <f t="shared" si="203"/>
        <v>#N/A</v>
      </c>
      <c r="AF297" s="1221" t="e">
        <f t="shared" si="204"/>
        <v>#N/A</v>
      </c>
      <c r="AG297" s="1177" t="e">
        <f t="shared" si="205"/>
        <v>#N/A</v>
      </c>
      <c r="AH297" s="1222" t="e">
        <f t="shared" si="214"/>
        <v>#N/A</v>
      </c>
    </row>
    <row r="298" spans="1:34" ht="16">
      <c r="A298" s="1217" t="b">
        <f t="shared" si="193"/>
        <v>1</v>
      </c>
      <c r="B298" s="1218" t="b">
        <f t="shared" si="206"/>
        <v>1</v>
      </c>
      <c r="C298" s="1219" t="str">
        <f t="shared" si="207"/>
        <v>Dólares</v>
      </c>
      <c r="D298" s="46"/>
      <c r="E298" s="836"/>
      <c r="F298" s="50"/>
      <c r="G298" s="50" t="str">
        <f t="shared" si="194"/>
        <v xml:space="preserve"> </v>
      </c>
      <c r="H298" s="45">
        <v>0</v>
      </c>
      <c r="I298" s="49" t="str">
        <f>IFERROR(VLOOKUP(G298,Proveedores!B:C,2,0)," ")</f>
        <v xml:space="preserve"> </v>
      </c>
      <c r="J298" s="838">
        <v>0</v>
      </c>
      <c r="K298" s="1124"/>
      <c r="L298" s="1267">
        <f t="shared" si="195"/>
        <v>0</v>
      </c>
      <c r="M298" s="1268">
        <f t="shared" si="196"/>
        <v>0</v>
      </c>
      <c r="N298" s="1269">
        <f t="shared" si="215"/>
        <v>0</v>
      </c>
      <c r="O298" s="836" t="str">
        <f>IFERROR(VLOOKUP(G298,Proveedores!B:D,3,0)," ")</f>
        <v xml:space="preserve"> </v>
      </c>
      <c r="P298" s="836"/>
      <c r="Q298" s="1127" t="e">
        <f t="shared" si="197"/>
        <v>#N/A</v>
      </c>
      <c r="R298" s="1127" t="b">
        <f t="shared" si="208"/>
        <v>0</v>
      </c>
      <c r="S298" s="1127" t="e">
        <f t="shared" si="198"/>
        <v>#N/A</v>
      </c>
      <c r="T298" s="1127" t="b">
        <f t="shared" si="209"/>
        <v>0</v>
      </c>
      <c r="U298" s="1127" t="e">
        <f t="shared" si="199"/>
        <v>#N/A</v>
      </c>
      <c r="V298" s="1127" t="e">
        <f t="shared" si="210"/>
        <v>#N/A</v>
      </c>
      <c r="W298" s="1127" t="e">
        <f>IF(F298="Offiho",J298,IF(_xlfn.XLOOKUP(F298,Proveedores!A$2:A$50,Proveedores!E$2:E$50,"")="Nacional",(J298/0.5)+(V298*H298),((J298/0.3/0.5)+(V298*H298))))</f>
        <v>#N/A</v>
      </c>
      <c r="X298" s="1127" t="e">
        <f t="shared" si="200"/>
        <v>#N/A</v>
      </c>
      <c r="Y298" s="1126" t="b">
        <f t="shared" si="201"/>
        <v>0</v>
      </c>
      <c r="Z298" s="43">
        <v>0</v>
      </c>
      <c r="AA298" s="1220" t="e">
        <f t="shared" si="211"/>
        <v>#N/A</v>
      </c>
      <c r="AB298" s="1220" t="e">
        <f t="shared" si="212"/>
        <v>#N/A</v>
      </c>
      <c r="AC298" s="1220" t="e">
        <f t="shared" si="202"/>
        <v>#N/A</v>
      </c>
      <c r="AD298" s="1126" t="e">
        <f t="shared" si="213"/>
        <v>#N/A</v>
      </c>
      <c r="AE298" s="1218" t="e">
        <f t="shared" si="203"/>
        <v>#N/A</v>
      </c>
      <c r="AF298" s="1221" t="e">
        <f t="shared" si="204"/>
        <v>#N/A</v>
      </c>
      <c r="AG298" s="1177" t="e">
        <f t="shared" si="205"/>
        <v>#N/A</v>
      </c>
      <c r="AH298" s="1222" t="e">
        <f t="shared" si="214"/>
        <v>#N/A</v>
      </c>
    </row>
    <row r="299" spans="1:34" ht="16">
      <c r="A299" s="1217" t="b">
        <f t="shared" si="193"/>
        <v>1</v>
      </c>
      <c r="B299" s="1218" t="b">
        <f t="shared" si="206"/>
        <v>1</v>
      </c>
      <c r="C299" s="1219" t="str">
        <f t="shared" si="207"/>
        <v>Dólares</v>
      </c>
      <c r="D299" s="46"/>
      <c r="E299" s="836"/>
      <c r="F299" s="50"/>
      <c r="G299" s="50" t="str">
        <f t="shared" si="194"/>
        <v xml:space="preserve"> </v>
      </c>
      <c r="H299" s="45">
        <v>0</v>
      </c>
      <c r="I299" s="49" t="str">
        <f>IFERROR(VLOOKUP(G299,Proveedores!B:C,2,0)," ")</f>
        <v xml:space="preserve"> </v>
      </c>
      <c r="J299" s="838">
        <v>0</v>
      </c>
      <c r="K299" s="1124"/>
      <c r="L299" s="1267">
        <f t="shared" si="195"/>
        <v>0</v>
      </c>
      <c r="M299" s="1268">
        <f t="shared" si="196"/>
        <v>0</v>
      </c>
      <c r="N299" s="1269">
        <f t="shared" si="215"/>
        <v>0</v>
      </c>
      <c r="O299" s="836" t="str">
        <f>IFERROR(VLOOKUP(G299,Proveedores!B:D,3,0)," ")</f>
        <v xml:space="preserve"> </v>
      </c>
      <c r="P299" s="836"/>
      <c r="Q299" s="1127" t="e">
        <f t="shared" si="197"/>
        <v>#N/A</v>
      </c>
      <c r="R299" s="1127" t="b">
        <f t="shared" si="208"/>
        <v>0</v>
      </c>
      <c r="S299" s="1127" t="e">
        <f t="shared" si="198"/>
        <v>#N/A</v>
      </c>
      <c r="T299" s="1127" t="b">
        <f t="shared" si="209"/>
        <v>0</v>
      </c>
      <c r="U299" s="1127" t="e">
        <f t="shared" si="199"/>
        <v>#N/A</v>
      </c>
      <c r="V299" s="1127" t="e">
        <f t="shared" si="210"/>
        <v>#N/A</v>
      </c>
      <c r="W299" s="1127" t="e">
        <f>IF(F299="Offiho",J299,IF(_xlfn.XLOOKUP(F299,Proveedores!A$2:A$50,Proveedores!E$2:E$50,"")="Nacional",(J299/0.5)+(V299*H299),((J299/0.3/0.5)+(V299*H299))))</f>
        <v>#N/A</v>
      </c>
      <c r="X299" s="1127" t="e">
        <f t="shared" si="200"/>
        <v>#N/A</v>
      </c>
      <c r="Y299" s="1126" t="b">
        <f t="shared" si="201"/>
        <v>0</v>
      </c>
      <c r="Z299" s="43">
        <v>0</v>
      </c>
      <c r="AA299" s="1220" t="e">
        <f t="shared" si="211"/>
        <v>#N/A</v>
      </c>
      <c r="AB299" s="1220" t="e">
        <f t="shared" si="212"/>
        <v>#N/A</v>
      </c>
      <c r="AC299" s="1220" t="e">
        <f t="shared" si="202"/>
        <v>#N/A</v>
      </c>
      <c r="AD299" s="1126" t="e">
        <f t="shared" si="213"/>
        <v>#N/A</v>
      </c>
      <c r="AE299" s="1218" t="e">
        <f t="shared" si="203"/>
        <v>#N/A</v>
      </c>
      <c r="AF299" s="1221" t="e">
        <f t="shared" si="204"/>
        <v>#N/A</v>
      </c>
      <c r="AG299" s="1177" t="e">
        <f t="shared" si="205"/>
        <v>#N/A</v>
      </c>
      <c r="AH299" s="1222" t="e">
        <f t="shared" si="214"/>
        <v>#N/A</v>
      </c>
    </row>
    <row r="300" spans="1:34" ht="16">
      <c r="A300" s="1217" t="b">
        <f t="shared" si="193"/>
        <v>1</v>
      </c>
      <c r="B300" s="1218" t="b">
        <f t="shared" si="206"/>
        <v>1</v>
      </c>
      <c r="C300" s="1219" t="str">
        <f t="shared" si="207"/>
        <v>Dólares</v>
      </c>
      <c r="D300" s="44"/>
      <c r="E300" s="836"/>
      <c r="F300" s="50"/>
      <c r="G300" s="50" t="str">
        <f t="shared" si="194"/>
        <v xml:space="preserve"> </v>
      </c>
      <c r="H300" s="45">
        <v>0</v>
      </c>
      <c r="I300" s="49" t="str">
        <f>IFERROR(VLOOKUP(G300,Proveedores!B:C,2,0)," ")</f>
        <v xml:space="preserve"> </v>
      </c>
      <c r="J300" s="838">
        <v>0</v>
      </c>
      <c r="K300" s="1124"/>
      <c r="L300" s="1267">
        <f t="shared" si="195"/>
        <v>0</v>
      </c>
      <c r="M300" s="1268">
        <f t="shared" si="196"/>
        <v>0</v>
      </c>
      <c r="N300" s="1269">
        <f t="shared" si="215"/>
        <v>0</v>
      </c>
      <c r="O300" s="836" t="str">
        <f>IFERROR(VLOOKUP(G300,Proveedores!B:D,3,0)," ")</f>
        <v xml:space="preserve"> </v>
      </c>
      <c r="P300" s="836"/>
      <c r="Q300" s="1127" t="e">
        <f t="shared" si="197"/>
        <v>#N/A</v>
      </c>
      <c r="R300" s="1127" t="b">
        <f t="shared" si="208"/>
        <v>0</v>
      </c>
      <c r="S300" s="1127" t="e">
        <f t="shared" si="198"/>
        <v>#N/A</v>
      </c>
      <c r="T300" s="1127" t="b">
        <f t="shared" si="209"/>
        <v>0</v>
      </c>
      <c r="U300" s="1127" t="e">
        <f t="shared" si="199"/>
        <v>#N/A</v>
      </c>
      <c r="V300" s="1127" t="e">
        <f t="shared" si="210"/>
        <v>#N/A</v>
      </c>
      <c r="W300" s="1127" t="e">
        <f>IF(F300="Offiho",J300,IF(_xlfn.XLOOKUP(F300,Proveedores!A$2:A$50,Proveedores!E$2:E$50,"")="Nacional",(J300/0.5)+(V300*H300),((J300/0.3/0.5)+(V300*H300))))</f>
        <v>#N/A</v>
      </c>
      <c r="X300" s="1127" t="e">
        <f t="shared" si="200"/>
        <v>#N/A</v>
      </c>
      <c r="Y300" s="1126" t="b">
        <f t="shared" si="201"/>
        <v>0</v>
      </c>
      <c r="Z300" s="43">
        <v>0</v>
      </c>
      <c r="AA300" s="1220" t="e">
        <f t="shared" si="211"/>
        <v>#N/A</v>
      </c>
      <c r="AB300" s="1220" t="e">
        <f t="shared" si="212"/>
        <v>#N/A</v>
      </c>
      <c r="AC300" s="1220" t="e">
        <f t="shared" si="202"/>
        <v>#N/A</v>
      </c>
      <c r="AD300" s="1126" t="e">
        <f t="shared" si="213"/>
        <v>#N/A</v>
      </c>
      <c r="AE300" s="1218" t="e">
        <f t="shared" si="203"/>
        <v>#N/A</v>
      </c>
      <c r="AF300" s="1221" t="e">
        <f t="shared" si="204"/>
        <v>#N/A</v>
      </c>
      <c r="AG300" s="1177" t="e">
        <f t="shared" si="205"/>
        <v>#N/A</v>
      </c>
      <c r="AH300" s="1222" t="e">
        <f t="shared" si="214"/>
        <v>#N/A</v>
      </c>
    </row>
    <row r="301" spans="1:34" ht="16">
      <c r="A301" s="1217" t="b">
        <f t="shared" si="193"/>
        <v>1</v>
      </c>
      <c r="B301" s="1218" t="b">
        <f t="shared" si="206"/>
        <v>1</v>
      </c>
      <c r="C301" s="1219" t="str">
        <f t="shared" si="207"/>
        <v>Dólares</v>
      </c>
      <c r="D301" s="44"/>
      <c r="E301" s="836"/>
      <c r="F301" s="50"/>
      <c r="G301" s="50" t="str">
        <f t="shared" si="194"/>
        <v xml:space="preserve"> </v>
      </c>
      <c r="H301" s="45">
        <v>0</v>
      </c>
      <c r="I301" s="49" t="str">
        <f>IFERROR(VLOOKUP(G301,Proveedores!B:C,2,0)," ")</f>
        <v xml:space="preserve"> </v>
      </c>
      <c r="J301" s="838">
        <v>0</v>
      </c>
      <c r="K301" s="1124"/>
      <c r="L301" s="1267">
        <f t="shared" si="195"/>
        <v>0</v>
      </c>
      <c r="M301" s="1268">
        <f t="shared" si="196"/>
        <v>0</v>
      </c>
      <c r="N301" s="1269">
        <f t="shared" si="215"/>
        <v>0</v>
      </c>
      <c r="O301" s="836" t="str">
        <f>IFERROR(VLOOKUP(G301,Proveedores!B:D,3,0)," ")</f>
        <v xml:space="preserve"> </v>
      </c>
      <c r="P301" s="836"/>
      <c r="Q301" s="1127" t="e">
        <f t="shared" si="197"/>
        <v>#N/A</v>
      </c>
      <c r="R301" s="1127" t="b">
        <f t="shared" si="208"/>
        <v>0</v>
      </c>
      <c r="S301" s="1127" t="e">
        <f t="shared" si="198"/>
        <v>#N/A</v>
      </c>
      <c r="T301" s="1127" t="b">
        <f t="shared" si="209"/>
        <v>0</v>
      </c>
      <c r="U301" s="1127" t="e">
        <f t="shared" si="199"/>
        <v>#N/A</v>
      </c>
      <c r="V301" s="1127" t="e">
        <f t="shared" si="210"/>
        <v>#N/A</v>
      </c>
      <c r="W301" s="1127" t="e">
        <f>IF(F301="Offiho",J301,IF(_xlfn.XLOOKUP(F301,Proveedores!A$2:A$50,Proveedores!E$2:E$50,"")="Nacional",(J301/0.5)+(V301*H301),((J301/0.3/0.5)+(V301*H301))))</f>
        <v>#N/A</v>
      </c>
      <c r="X301" s="1127" t="e">
        <f t="shared" si="200"/>
        <v>#N/A</v>
      </c>
      <c r="Y301" s="1126" t="b">
        <f t="shared" si="201"/>
        <v>0</v>
      </c>
      <c r="Z301" s="43">
        <v>0</v>
      </c>
      <c r="AA301" s="1220" t="e">
        <f t="shared" si="211"/>
        <v>#N/A</v>
      </c>
      <c r="AB301" s="1220" t="e">
        <f t="shared" si="212"/>
        <v>#N/A</v>
      </c>
      <c r="AC301" s="1220" t="e">
        <f t="shared" si="202"/>
        <v>#N/A</v>
      </c>
      <c r="AD301" s="1126" t="e">
        <f t="shared" si="213"/>
        <v>#N/A</v>
      </c>
      <c r="AE301" s="1218" t="e">
        <f t="shared" si="203"/>
        <v>#N/A</v>
      </c>
      <c r="AF301" s="1221" t="e">
        <f t="shared" si="204"/>
        <v>#N/A</v>
      </c>
      <c r="AG301" s="1177" t="e">
        <f t="shared" si="205"/>
        <v>#N/A</v>
      </c>
      <c r="AH301" s="1222" t="e">
        <f t="shared" si="214"/>
        <v>#N/A</v>
      </c>
    </row>
    <row r="302" spans="1:34" ht="16">
      <c r="A302" s="1217" t="b">
        <f t="shared" si="193"/>
        <v>1</v>
      </c>
      <c r="B302" s="1218" t="b">
        <f t="shared" si="206"/>
        <v>1</v>
      </c>
      <c r="C302" s="1219" t="str">
        <f t="shared" si="207"/>
        <v>Dólares</v>
      </c>
      <c r="D302" s="44"/>
      <c r="E302" s="836"/>
      <c r="F302" s="50"/>
      <c r="G302" s="50" t="str">
        <f t="shared" si="194"/>
        <v xml:space="preserve"> </v>
      </c>
      <c r="H302" s="45">
        <v>0</v>
      </c>
      <c r="I302" s="49" t="str">
        <f>IFERROR(VLOOKUP(G302,Proveedores!B:C,2,0)," ")</f>
        <v xml:space="preserve"> </v>
      </c>
      <c r="J302" s="838">
        <v>0</v>
      </c>
      <c r="K302" s="1124"/>
      <c r="L302" s="1267">
        <f t="shared" si="195"/>
        <v>0</v>
      </c>
      <c r="M302" s="1268">
        <f t="shared" si="196"/>
        <v>0</v>
      </c>
      <c r="N302" s="1269">
        <f t="shared" si="215"/>
        <v>0</v>
      </c>
      <c r="O302" s="836" t="str">
        <f>IFERROR(VLOOKUP(G302,Proveedores!B:D,3,0)," ")</f>
        <v xml:space="preserve"> </v>
      </c>
      <c r="P302" s="836"/>
      <c r="Q302" s="1127" t="e">
        <f t="shared" si="197"/>
        <v>#N/A</v>
      </c>
      <c r="R302" s="1127" t="b">
        <f t="shared" si="208"/>
        <v>0</v>
      </c>
      <c r="S302" s="1127" t="e">
        <f t="shared" si="198"/>
        <v>#N/A</v>
      </c>
      <c r="T302" s="1127" t="b">
        <f t="shared" si="209"/>
        <v>0</v>
      </c>
      <c r="U302" s="1127" t="e">
        <f t="shared" si="199"/>
        <v>#N/A</v>
      </c>
      <c r="V302" s="1127" t="e">
        <f t="shared" si="210"/>
        <v>#N/A</v>
      </c>
      <c r="W302" s="1127" t="e">
        <f>IF(F302="Offiho",J302,IF(_xlfn.XLOOKUP(F302,Proveedores!A$2:A$50,Proveedores!E$2:E$50,"")="Nacional",(J302/0.5)+(V302*H302),((J302/0.3/0.5)+(V302*H302))))</f>
        <v>#N/A</v>
      </c>
      <c r="X302" s="1127" t="e">
        <f t="shared" si="200"/>
        <v>#N/A</v>
      </c>
      <c r="Y302" s="1126" t="b">
        <f t="shared" si="201"/>
        <v>0</v>
      </c>
      <c r="Z302" s="43">
        <v>0</v>
      </c>
      <c r="AA302" s="1220" t="e">
        <f t="shared" si="211"/>
        <v>#N/A</v>
      </c>
      <c r="AB302" s="1220" t="e">
        <f t="shared" si="212"/>
        <v>#N/A</v>
      </c>
      <c r="AC302" s="1220" t="e">
        <f t="shared" si="202"/>
        <v>#N/A</v>
      </c>
      <c r="AD302" s="1126" t="e">
        <f t="shared" si="213"/>
        <v>#N/A</v>
      </c>
      <c r="AE302" s="1218" t="e">
        <f t="shared" si="203"/>
        <v>#N/A</v>
      </c>
      <c r="AF302" s="1221" t="e">
        <f t="shared" si="204"/>
        <v>#N/A</v>
      </c>
      <c r="AG302" s="1177" t="e">
        <f t="shared" si="205"/>
        <v>#N/A</v>
      </c>
      <c r="AH302" s="1222" t="e">
        <f t="shared" si="214"/>
        <v>#N/A</v>
      </c>
    </row>
    <row r="303" spans="1:34" ht="16">
      <c r="A303" s="1217" t="b">
        <f t="shared" si="193"/>
        <v>1</v>
      </c>
      <c r="B303" s="1218" t="b">
        <f t="shared" si="206"/>
        <v>1</v>
      </c>
      <c r="C303" s="1219" t="str">
        <f t="shared" si="207"/>
        <v>Dólares</v>
      </c>
      <c r="D303" s="44"/>
      <c r="E303" s="836"/>
      <c r="F303" s="50"/>
      <c r="G303" s="50" t="str">
        <f t="shared" si="194"/>
        <v xml:space="preserve"> </v>
      </c>
      <c r="H303" s="45">
        <v>0</v>
      </c>
      <c r="I303" s="49" t="str">
        <f>IFERROR(VLOOKUP(G303,Proveedores!B:C,2,0)," ")</f>
        <v xml:space="preserve"> </v>
      </c>
      <c r="J303" s="838">
        <v>0</v>
      </c>
      <c r="K303" s="1124"/>
      <c r="L303" s="1267">
        <f t="shared" si="195"/>
        <v>0</v>
      </c>
      <c r="M303" s="1268">
        <f t="shared" si="196"/>
        <v>0</v>
      </c>
      <c r="N303" s="1269">
        <f t="shared" si="215"/>
        <v>0</v>
      </c>
      <c r="O303" s="836" t="str">
        <f>IFERROR(VLOOKUP(G303,Proveedores!B:D,3,0)," ")</f>
        <v xml:space="preserve"> </v>
      </c>
      <c r="P303" s="836"/>
      <c r="Q303" s="1127" t="e">
        <f t="shared" si="197"/>
        <v>#N/A</v>
      </c>
      <c r="R303" s="1127" t="b">
        <f t="shared" si="208"/>
        <v>0</v>
      </c>
      <c r="S303" s="1127" t="e">
        <f t="shared" si="198"/>
        <v>#N/A</v>
      </c>
      <c r="T303" s="1127" t="b">
        <f t="shared" si="209"/>
        <v>0</v>
      </c>
      <c r="U303" s="1127" t="e">
        <f t="shared" si="199"/>
        <v>#N/A</v>
      </c>
      <c r="V303" s="1127" t="e">
        <f t="shared" si="210"/>
        <v>#N/A</v>
      </c>
      <c r="W303" s="1127" t="e">
        <f>IF(F303="Offiho",J303,IF(_xlfn.XLOOKUP(F303,Proveedores!A$2:A$50,Proveedores!E$2:E$50,"")="Nacional",(J303/0.5)+(V303*H303),((J303/0.3/0.5)+(V303*H303))))</f>
        <v>#N/A</v>
      </c>
      <c r="X303" s="1127" t="e">
        <f t="shared" si="200"/>
        <v>#N/A</v>
      </c>
      <c r="Y303" s="1126" t="b">
        <f t="shared" si="201"/>
        <v>0</v>
      </c>
      <c r="Z303" s="43">
        <v>0</v>
      </c>
      <c r="AA303" s="1220" t="e">
        <f t="shared" si="211"/>
        <v>#N/A</v>
      </c>
      <c r="AB303" s="1220" t="e">
        <f t="shared" si="212"/>
        <v>#N/A</v>
      </c>
      <c r="AC303" s="1220" t="e">
        <f t="shared" si="202"/>
        <v>#N/A</v>
      </c>
      <c r="AD303" s="1126" t="e">
        <f t="shared" si="213"/>
        <v>#N/A</v>
      </c>
      <c r="AE303" s="1218" t="e">
        <f t="shared" si="203"/>
        <v>#N/A</v>
      </c>
      <c r="AF303" s="1221" t="e">
        <f t="shared" si="204"/>
        <v>#N/A</v>
      </c>
      <c r="AG303" s="1177" t="e">
        <f t="shared" si="205"/>
        <v>#N/A</v>
      </c>
      <c r="AH303" s="1222" t="e">
        <f t="shared" si="214"/>
        <v>#N/A</v>
      </c>
    </row>
    <row r="304" spans="1:34" ht="16">
      <c r="A304" s="1217" t="b">
        <f t="shared" si="193"/>
        <v>1</v>
      </c>
      <c r="B304" s="1218" t="b">
        <f t="shared" si="206"/>
        <v>1</v>
      </c>
      <c r="C304" s="1219" t="str">
        <f t="shared" si="207"/>
        <v>Dólares</v>
      </c>
      <c r="D304" s="46"/>
      <c r="E304" s="836"/>
      <c r="F304" s="50"/>
      <c r="G304" s="50" t="str">
        <f t="shared" si="194"/>
        <v xml:space="preserve"> </v>
      </c>
      <c r="H304" s="45">
        <v>0</v>
      </c>
      <c r="I304" s="49" t="str">
        <f>IFERROR(VLOOKUP(G304,Proveedores!B:C,2,0)," ")</f>
        <v xml:space="preserve"> </v>
      </c>
      <c r="J304" s="838">
        <v>0</v>
      </c>
      <c r="K304" s="1124"/>
      <c r="L304" s="1267">
        <f t="shared" si="195"/>
        <v>0</v>
      </c>
      <c r="M304" s="1268">
        <f t="shared" si="196"/>
        <v>0</v>
      </c>
      <c r="N304" s="1269">
        <f t="shared" si="215"/>
        <v>0</v>
      </c>
      <c r="O304" s="836" t="str">
        <f>IFERROR(VLOOKUP(G304,Proveedores!B:D,3,0)," ")</f>
        <v xml:space="preserve"> </v>
      </c>
      <c r="P304" s="836"/>
      <c r="Q304" s="1127" t="e">
        <f t="shared" si="197"/>
        <v>#N/A</v>
      </c>
      <c r="R304" s="1127" t="b">
        <f t="shared" si="208"/>
        <v>0</v>
      </c>
      <c r="S304" s="1127" t="e">
        <f t="shared" si="198"/>
        <v>#N/A</v>
      </c>
      <c r="T304" s="1127" t="b">
        <f t="shared" si="209"/>
        <v>0</v>
      </c>
      <c r="U304" s="1127" t="e">
        <f t="shared" si="199"/>
        <v>#N/A</v>
      </c>
      <c r="V304" s="1127" t="e">
        <f t="shared" si="210"/>
        <v>#N/A</v>
      </c>
      <c r="W304" s="1127" t="e">
        <f>IF(F304="Offiho",J304,IF(_xlfn.XLOOKUP(F304,Proveedores!A$2:A$50,Proveedores!E$2:E$50,"")="Nacional",(J304/0.5)+(V304*H304),((J304/0.3/0.5)+(V304*H304))))</f>
        <v>#N/A</v>
      </c>
      <c r="X304" s="1127" t="e">
        <f t="shared" si="200"/>
        <v>#N/A</v>
      </c>
      <c r="Y304" s="1126" t="b">
        <f t="shared" si="201"/>
        <v>0</v>
      </c>
      <c r="Z304" s="43">
        <v>0</v>
      </c>
      <c r="AA304" s="1220" t="e">
        <f t="shared" si="211"/>
        <v>#N/A</v>
      </c>
      <c r="AB304" s="1220" t="e">
        <f t="shared" si="212"/>
        <v>#N/A</v>
      </c>
      <c r="AC304" s="1220" t="e">
        <f t="shared" si="202"/>
        <v>#N/A</v>
      </c>
      <c r="AD304" s="1126" t="e">
        <f t="shared" si="213"/>
        <v>#N/A</v>
      </c>
      <c r="AE304" s="1218" t="e">
        <f t="shared" si="203"/>
        <v>#N/A</v>
      </c>
      <c r="AF304" s="1221" t="e">
        <f t="shared" si="204"/>
        <v>#N/A</v>
      </c>
      <c r="AG304" s="1177" t="e">
        <f t="shared" si="205"/>
        <v>#N/A</v>
      </c>
      <c r="AH304" s="1222" t="e">
        <f t="shared" si="214"/>
        <v>#N/A</v>
      </c>
    </row>
    <row r="305" spans="1:34" ht="16">
      <c r="A305" s="1217" t="b">
        <f t="shared" si="193"/>
        <v>1</v>
      </c>
      <c r="B305" s="1218" t="b">
        <f t="shared" si="206"/>
        <v>1</v>
      </c>
      <c r="C305" s="1219" t="str">
        <f t="shared" si="207"/>
        <v>Dólares</v>
      </c>
      <c r="D305" s="46"/>
      <c r="E305" s="836"/>
      <c r="F305" s="50"/>
      <c r="G305" s="50" t="str">
        <f t="shared" si="194"/>
        <v xml:space="preserve"> </v>
      </c>
      <c r="H305" s="45">
        <v>0</v>
      </c>
      <c r="I305" s="49" t="str">
        <f>IFERROR(VLOOKUP(G305,Proveedores!B:C,2,0)," ")</f>
        <v xml:space="preserve"> </v>
      </c>
      <c r="J305" s="838">
        <v>0</v>
      </c>
      <c r="K305" s="1124"/>
      <c r="L305" s="1267">
        <f t="shared" si="195"/>
        <v>0</v>
      </c>
      <c r="M305" s="1268">
        <f t="shared" si="196"/>
        <v>0</v>
      </c>
      <c r="N305" s="1269">
        <f t="shared" si="215"/>
        <v>0</v>
      </c>
      <c r="O305" s="836" t="str">
        <f>IFERROR(VLOOKUP(G305,Proveedores!B:D,3,0)," ")</f>
        <v xml:space="preserve"> </v>
      </c>
      <c r="P305" s="836"/>
      <c r="Q305" s="1127" t="e">
        <f t="shared" si="197"/>
        <v>#N/A</v>
      </c>
      <c r="R305" s="1127" t="b">
        <f t="shared" si="208"/>
        <v>0</v>
      </c>
      <c r="S305" s="1127" t="e">
        <f t="shared" si="198"/>
        <v>#N/A</v>
      </c>
      <c r="T305" s="1127" t="b">
        <f t="shared" si="209"/>
        <v>0</v>
      </c>
      <c r="U305" s="1127" t="e">
        <f t="shared" si="199"/>
        <v>#N/A</v>
      </c>
      <c r="V305" s="1127" t="e">
        <f t="shared" si="210"/>
        <v>#N/A</v>
      </c>
      <c r="W305" s="1127" t="e">
        <f>IF(F305="Offiho",J305,IF(_xlfn.XLOOKUP(F305,Proveedores!A$2:A$50,Proveedores!E$2:E$50,"")="Nacional",(J305/0.5)+(V305*H305),((J305/0.3/0.5)+(V305*H305))))</f>
        <v>#N/A</v>
      </c>
      <c r="X305" s="1127" t="e">
        <f t="shared" si="200"/>
        <v>#N/A</v>
      </c>
      <c r="Y305" s="1126" t="b">
        <f t="shared" si="201"/>
        <v>0</v>
      </c>
      <c r="Z305" s="43">
        <v>0</v>
      </c>
      <c r="AA305" s="1220" t="e">
        <f t="shared" si="211"/>
        <v>#N/A</v>
      </c>
      <c r="AB305" s="1220" t="e">
        <f t="shared" si="212"/>
        <v>#N/A</v>
      </c>
      <c r="AC305" s="1220" t="e">
        <f t="shared" si="202"/>
        <v>#N/A</v>
      </c>
      <c r="AD305" s="1126" t="e">
        <f t="shared" si="213"/>
        <v>#N/A</v>
      </c>
      <c r="AE305" s="1218" t="e">
        <f t="shared" si="203"/>
        <v>#N/A</v>
      </c>
      <c r="AF305" s="1221" t="e">
        <f t="shared" si="204"/>
        <v>#N/A</v>
      </c>
      <c r="AG305" s="1177" t="e">
        <f t="shared" si="205"/>
        <v>#N/A</v>
      </c>
      <c r="AH305" s="1222" t="e">
        <f t="shared" si="214"/>
        <v>#N/A</v>
      </c>
    </row>
    <row r="306" spans="1:34" ht="16">
      <c r="A306" s="1217" t="b">
        <f t="shared" si="193"/>
        <v>1</v>
      </c>
      <c r="B306" s="1218" t="b">
        <f t="shared" si="206"/>
        <v>1</v>
      </c>
      <c r="C306" s="1219" t="str">
        <f t="shared" si="207"/>
        <v>Dólares</v>
      </c>
      <c r="D306" s="46"/>
      <c r="E306" s="836"/>
      <c r="F306" s="50"/>
      <c r="G306" s="50" t="str">
        <f t="shared" si="194"/>
        <v xml:space="preserve"> </v>
      </c>
      <c r="H306" s="45">
        <v>0</v>
      </c>
      <c r="I306" s="49" t="str">
        <f>IFERROR(VLOOKUP(G306,Proveedores!B:C,2,0)," ")</f>
        <v xml:space="preserve"> </v>
      </c>
      <c r="J306" s="838">
        <v>0</v>
      </c>
      <c r="K306" s="1124"/>
      <c r="L306" s="1267">
        <f t="shared" si="195"/>
        <v>0</v>
      </c>
      <c r="M306" s="1268">
        <f t="shared" si="196"/>
        <v>0</v>
      </c>
      <c r="N306" s="1269">
        <f t="shared" si="215"/>
        <v>0</v>
      </c>
      <c r="O306" s="836" t="str">
        <f>IFERROR(VLOOKUP(G306,Proveedores!B:D,3,0)," ")</f>
        <v xml:space="preserve"> </v>
      </c>
      <c r="P306" s="836"/>
      <c r="Q306" s="1127" t="e">
        <f t="shared" si="197"/>
        <v>#N/A</v>
      </c>
      <c r="R306" s="1127" t="b">
        <f t="shared" si="208"/>
        <v>0</v>
      </c>
      <c r="S306" s="1127" t="e">
        <f t="shared" si="198"/>
        <v>#N/A</v>
      </c>
      <c r="T306" s="1127" t="b">
        <f t="shared" si="209"/>
        <v>0</v>
      </c>
      <c r="U306" s="1127" t="e">
        <f t="shared" si="199"/>
        <v>#N/A</v>
      </c>
      <c r="V306" s="1127" t="e">
        <f t="shared" si="210"/>
        <v>#N/A</v>
      </c>
      <c r="W306" s="1127" t="e">
        <f>IF(F306="Offiho",J306,IF(_xlfn.XLOOKUP(F306,Proveedores!A$2:A$50,Proveedores!E$2:E$50,"")="Nacional",(J306/0.5)+(V306*H306),((J306/0.3/0.5)+(V306*H306))))</f>
        <v>#N/A</v>
      </c>
      <c r="X306" s="1127" t="e">
        <f t="shared" si="200"/>
        <v>#N/A</v>
      </c>
      <c r="Y306" s="1126" t="b">
        <f t="shared" si="201"/>
        <v>0</v>
      </c>
      <c r="Z306" s="43">
        <v>0</v>
      </c>
      <c r="AA306" s="1220" t="e">
        <f t="shared" si="211"/>
        <v>#N/A</v>
      </c>
      <c r="AB306" s="1220" t="e">
        <f t="shared" si="212"/>
        <v>#N/A</v>
      </c>
      <c r="AC306" s="1220" t="e">
        <f t="shared" si="202"/>
        <v>#N/A</v>
      </c>
      <c r="AD306" s="1126" t="e">
        <f t="shared" si="213"/>
        <v>#N/A</v>
      </c>
      <c r="AE306" s="1218" t="e">
        <f t="shared" si="203"/>
        <v>#N/A</v>
      </c>
      <c r="AF306" s="1221" t="e">
        <f t="shared" si="204"/>
        <v>#N/A</v>
      </c>
      <c r="AG306" s="1177" t="e">
        <f t="shared" si="205"/>
        <v>#N/A</v>
      </c>
      <c r="AH306" s="1222" t="e">
        <f t="shared" si="214"/>
        <v>#N/A</v>
      </c>
    </row>
    <row r="307" spans="1:34" ht="16">
      <c r="A307" s="1217" t="b">
        <f t="shared" si="193"/>
        <v>1</v>
      </c>
      <c r="B307" s="1218" t="b">
        <f t="shared" si="206"/>
        <v>1</v>
      </c>
      <c r="C307" s="1219" t="str">
        <f t="shared" si="207"/>
        <v>Dólares</v>
      </c>
      <c r="D307" s="46"/>
      <c r="E307" s="836"/>
      <c r="F307" s="50"/>
      <c r="G307" s="50" t="str">
        <f t="shared" si="194"/>
        <v xml:space="preserve"> </v>
      </c>
      <c r="H307" s="45">
        <v>0</v>
      </c>
      <c r="I307" s="49" t="str">
        <f>IFERROR(VLOOKUP(G307,Proveedores!B:C,2,0)," ")</f>
        <v xml:space="preserve"> </v>
      </c>
      <c r="J307" s="838">
        <v>0</v>
      </c>
      <c r="K307" s="1124"/>
      <c r="L307" s="1267">
        <f t="shared" si="195"/>
        <v>0</v>
      </c>
      <c r="M307" s="1268">
        <f t="shared" si="196"/>
        <v>0</v>
      </c>
      <c r="N307" s="1269">
        <f t="shared" si="215"/>
        <v>0</v>
      </c>
      <c r="O307" s="836" t="str">
        <f>IFERROR(VLOOKUP(G307,Proveedores!B:D,3,0)," ")</f>
        <v xml:space="preserve"> </v>
      </c>
      <c r="P307" s="836"/>
      <c r="Q307" s="1127" t="e">
        <f t="shared" si="197"/>
        <v>#N/A</v>
      </c>
      <c r="R307" s="1127" t="b">
        <f t="shared" si="208"/>
        <v>0</v>
      </c>
      <c r="S307" s="1127" t="e">
        <f t="shared" si="198"/>
        <v>#N/A</v>
      </c>
      <c r="T307" s="1127" t="b">
        <f t="shared" si="209"/>
        <v>0</v>
      </c>
      <c r="U307" s="1127" t="e">
        <f t="shared" si="199"/>
        <v>#N/A</v>
      </c>
      <c r="V307" s="1127" t="e">
        <f t="shared" si="210"/>
        <v>#N/A</v>
      </c>
      <c r="W307" s="1127" t="e">
        <f>IF(F307="Offiho",J307,IF(_xlfn.XLOOKUP(F307,Proveedores!A$2:A$50,Proveedores!E$2:E$50,"")="Nacional",(J307/0.5)+(V307*H307),((J307/0.3/0.5)+(V307*H307))))</f>
        <v>#N/A</v>
      </c>
      <c r="X307" s="1127" t="e">
        <f t="shared" si="200"/>
        <v>#N/A</v>
      </c>
      <c r="Y307" s="1126" t="b">
        <f t="shared" si="201"/>
        <v>0</v>
      </c>
      <c r="Z307" s="43">
        <v>0</v>
      </c>
      <c r="AA307" s="1220" t="e">
        <f t="shared" si="211"/>
        <v>#N/A</v>
      </c>
      <c r="AB307" s="1220" t="e">
        <f t="shared" si="212"/>
        <v>#N/A</v>
      </c>
      <c r="AC307" s="1220" t="e">
        <f t="shared" si="202"/>
        <v>#N/A</v>
      </c>
      <c r="AD307" s="1126" t="e">
        <f t="shared" si="213"/>
        <v>#N/A</v>
      </c>
      <c r="AE307" s="1218" t="e">
        <f t="shared" si="203"/>
        <v>#N/A</v>
      </c>
      <c r="AF307" s="1221" t="e">
        <f t="shared" si="204"/>
        <v>#N/A</v>
      </c>
      <c r="AG307" s="1177" t="e">
        <f t="shared" si="205"/>
        <v>#N/A</v>
      </c>
      <c r="AH307" s="1222" t="e">
        <f t="shared" si="214"/>
        <v>#N/A</v>
      </c>
    </row>
    <row r="308" spans="1:34" ht="16">
      <c r="A308" s="1217" t="b">
        <f t="shared" si="193"/>
        <v>1</v>
      </c>
      <c r="B308" s="1218" t="b">
        <f t="shared" si="206"/>
        <v>1</v>
      </c>
      <c r="C308" s="1219" t="str">
        <f t="shared" si="207"/>
        <v>Dólares</v>
      </c>
      <c r="D308" s="46"/>
      <c r="E308" s="836"/>
      <c r="F308" s="50"/>
      <c r="G308" s="50" t="str">
        <f t="shared" si="194"/>
        <v xml:space="preserve"> </v>
      </c>
      <c r="H308" s="45">
        <v>0</v>
      </c>
      <c r="I308" s="49" t="str">
        <f>IFERROR(VLOOKUP(G308,Proveedores!B:C,2,0)," ")</f>
        <v xml:space="preserve"> </v>
      </c>
      <c r="J308" s="838">
        <v>0</v>
      </c>
      <c r="K308" s="1124"/>
      <c r="L308" s="1267">
        <f t="shared" si="195"/>
        <v>0</v>
      </c>
      <c r="M308" s="1268">
        <f t="shared" si="196"/>
        <v>0</v>
      </c>
      <c r="N308" s="1269">
        <f t="shared" si="215"/>
        <v>0</v>
      </c>
      <c r="O308" s="836" t="str">
        <f>IFERROR(VLOOKUP(G308,Proveedores!B:D,3,0)," ")</f>
        <v xml:space="preserve"> </v>
      </c>
      <c r="P308" s="836"/>
      <c r="Q308" s="1127" t="e">
        <f t="shared" si="197"/>
        <v>#N/A</v>
      </c>
      <c r="R308" s="1127" t="b">
        <f t="shared" si="208"/>
        <v>0</v>
      </c>
      <c r="S308" s="1127" t="e">
        <f t="shared" si="198"/>
        <v>#N/A</v>
      </c>
      <c r="T308" s="1127" t="b">
        <f t="shared" si="209"/>
        <v>0</v>
      </c>
      <c r="U308" s="1127" t="e">
        <f t="shared" si="199"/>
        <v>#N/A</v>
      </c>
      <c r="V308" s="1127" t="e">
        <f t="shared" si="210"/>
        <v>#N/A</v>
      </c>
      <c r="W308" s="1127" t="e">
        <f>IF(F308="Offiho",J308,IF(_xlfn.XLOOKUP(F308,Proveedores!A$2:A$50,Proveedores!E$2:E$50,"")="Nacional",(J308/0.5)+(V308*H308),((J308/0.3/0.5)+(V308*H308))))</f>
        <v>#N/A</v>
      </c>
      <c r="X308" s="1127" t="e">
        <f t="shared" si="200"/>
        <v>#N/A</v>
      </c>
      <c r="Y308" s="1126" t="b">
        <f t="shared" si="201"/>
        <v>0</v>
      </c>
      <c r="Z308" s="43">
        <v>0</v>
      </c>
      <c r="AA308" s="1220" t="e">
        <f t="shared" si="211"/>
        <v>#N/A</v>
      </c>
      <c r="AB308" s="1220" t="e">
        <f t="shared" si="212"/>
        <v>#N/A</v>
      </c>
      <c r="AC308" s="1220" t="e">
        <f t="shared" si="202"/>
        <v>#N/A</v>
      </c>
      <c r="AD308" s="1126" t="e">
        <f t="shared" si="213"/>
        <v>#N/A</v>
      </c>
      <c r="AE308" s="1218" t="e">
        <f t="shared" si="203"/>
        <v>#N/A</v>
      </c>
      <c r="AF308" s="1221" t="e">
        <f t="shared" si="204"/>
        <v>#N/A</v>
      </c>
      <c r="AG308" s="1177" t="e">
        <f t="shared" si="205"/>
        <v>#N/A</v>
      </c>
      <c r="AH308" s="1222" t="e">
        <f t="shared" si="214"/>
        <v>#N/A</v>
      </c>
    </row>
    <row r="309" spans="1:34" ht="16">
      <c r="A309" s="1217" t="b">
        <f t="shared" si="193"/>
        <v>1</v>
      </c>
      <c r="B309" s="1218" t="b">
        <f t="shared" si="206"/>
        <v>1</v>
      </c>
      <c r="C309" s="1219" t="str">
        <f t="shared" si="207"/>
        <v>Dólares</v>
      </c>
      <c r="D309" s="46"/>
      <c r="E309" s="836"/>
      <c r="F309" s="50"/>
      <c r="G309" s="50" t="str">
        <f t="shared" si="194"/>
        <v xml:space="preserve"> </v>
      </c>
      <c r="H309" s="45">
        <v>0</v>
      </c>
      <c r="I309" s="49" t="str">
        <f>IFERROR(VLOOKUP(G309,Proveedores!B:C,2,0)," ")</f>
        <v xml:space="preserve"> </v>
      </c>
      <c r="J309" s="838">
        <v>0</v>
      </c>
      <c r="K309" s="1124"/>
      <c r="L309" s="1267">
        <f t="shared" si="195"/>
        <v>0</v>
      </c>
      <c r="M309" s="1268">
        <f t="shared" si="196"/>
        <v>0</v>
      </c>
      <c r="N309" s="1269">
        <f t="shared" si="215"/>
        <v>0</v>
      </c>
      <c r="O309" s="836" t="str">
        <f>IFERROR(VLOOKUP(G309,Proveedores!B:D,3,0)," ")</f>
        <v xml:space="preserve"> </v>
      </c>
      <c r="P309" s="836"/>
      <c r="Q309" s="1127" t="e">
        <f t="shared" si="197"/>
        <v>#N/A</v>
      </c>
      <c r="R309" s="1127" t="b">
        <f t="shared" si="208"/>
        <v>0</v>
      </c>
      <c r="S309" s="1127" t="e">
        <f t="shared" si="198"/>
        <v>#N/A</v>
      </c>
      <c r="T309" s="1127" t="b">
        <f t="shared" si="209"/>
        <v>0</v>
      </c>
      <c r="U309" s="1127" t="e">
        <f t="shared" si="199"/>
        <v>#N/A</v>
      </c>
      <c r="V309" s="1127" t="e">
        <f t="shared" si="210"/>
        <v>#N/A</v>
      </c>
      <c r="W309" s="1127" t="e">
        <f>IF(F309="Offiho",J309,IF(_xlfn.XLOOKUP(F309,Proveedores!A$2:A$50,Proveedores!E$2:E$50,"")="Nacional",(J309/0.5)+(V309*H309),((J309/0.3/0.5)+(V309*H309))))</f>
        <v>#N/A</v>
      </c>
      <c r="X309" s="1127" t="e">
        <f t="shared" si="200"/>
        <v>#N/A</v>
      </c>
      <c r="Y309" s="1126" t="b">
        <f t="shared" si="201"/>
        <v>0</v>
      </c>
      <c r="Z309" s="43">
        <v>0</v>
      </c>
      <c r="AA309" s="1220" t="e">
        <f t="shared" si="211"/>
        <v>#N/A</v>
      </c>
      <c r="AB309" s="1220" t="e">
        <f t="shared" si="212"/>
        <v>#N/A</v>
      </c>
      <c r="AC309" s="1220" t="e">
        <f t="shared" si="202"/>
        <v>#N/A</v>
      </c>
      <c r="AD309" s="1126" t="e">
        <f t="shared" si="213"/>
        <v>#N/A</v>
      </c>
      <c r="AE309" s="1218" t="e">
        <f t="shared" si="203"/>
        <v>#N/A</v>
      </c>
      <c r="AF309" s="1221" t="e">
        <f t="shared" si="204"/>
        <v>#N/A</v>
      </c>
      <c r="AG309" s="1177" t="e">
        <f t="shared" si="205"/>
        <v>#N/A</v>
      </c>
      <c r="AH309" s="1222" t="e">
        <f t="shared" si="214"/>
        <v>#N/A</v>
      </c>
    </row>
    <row r="310" spans="1:34" ht="16">
      <c r="A310" s="1217" t="b">
        <f t="shared" si="193"/>
        <v>1</v>
      </c>
      <c r="B310" s="1218" t="b">
        <f t="shared" si="206"/>
        <v>1</v>
      </c>
      <c r="C310" s="1219" t="str">
        <f t="shared" si="207"/>
        <v>Dólares</v>
      </c>
      <c r="D310" s="46"/>
      <c r="E310" s="836"/>
      <c r="F310" s="50"/>
      <c r="G310" s="50" t="str">
        <f t="shared" si="194"/>
        <v xml:space="preserve"> </v>
      </c>
      <c r="H310" s="45">
        <v>0</v>
      </c>
      <c r="I310" s="49" t="str">
        <f>IFERROR(VLOOKUP(G310,Proveedores!B:C,2,0)," ")</f>
        <v xml:space="preserve"> </v>
      </c>
      <c r="J310" s="838">
        <v>0</v>
      </c>
      <c r="K310" s="1124"/>
      <c r="L310" s="1267">
        <f t="shared" si="195"/>
        <v>0</v>
      </c>
      <c r="M310" s="1268">
        <f t="shared" si="196"/>
        <v>0</v>
      </c>
      <c r="N310" s="1269">
        <f t="shared" si="215"/>
        <v>0</v>
      </c>
      <c r="O310" s="836" t="str">
        <f>IFERROR(VLOOKUP(G310,Proveedores!B:D,3,0)," ")</f>
        <v xml:space="preserve"> </v>
      </c>
      <c r="P310" s="836"/>
      <c r="Q310" s="1127" t="e">
        <f t="shared" si="197"/>
        <v>#N/A</v>
      </c>
      <c r="R310" s="1127" t="b">
        <f t="shared" si="208"/>
        <v>0</v>
      </c>
      <c r="S310" s="1127" t="e">
        <f t="shared" si="198"/>
        <v>#N/A</v>
      </c>
      <c r="T310" s="1127" t="b">
        <f t="shared" si="209"/>
        <v>0</v>
      </c>
      <c r="U310" s="1127" t="e">
        <f t="shared" si="199"/>
        <v>#N/A</v>
      </c>
      <c r="V310" s="1127" t="e">
        <f t="shared" si="210"/>
        <v>#N/A</v>
      </c>
      <c r="W310" s="1127" t="e">
        <f>IF(F310="Offiho",J310,IF(_xlfn.XLOOKUP(F310,Proveedores!A$2:A$50,Proveedores!E$2:E$50,"")="Nacional",(J310/0.5)+(V310*H310),((J310/0.3/0.5)+(V310*H310))))</f>
        <v>#N/A</v>
      </c>
      <c r="X310" s="1127" t="e">
        <f t="shared" si="200"/>
        <v>#N/A</v>
      </c>
      <c r="Y310" s="1126" t="b">
        <f t="shared" si="201"/>
        <v>0</v>
      </c>
      <c r="Z310" s="43">
        <v>0</v>
      </c>
      <c r="AA310" s="1220" t="e">
        <f t="shared" si="211"/>
        <v>#N/A</v>
      </c>
      <c r="AB310" s="1220" t="e">
        <f t="shared" si="212"/>
        <v>#N/A</v>
      </c>
      <c r="AC310" s="1220" t="e">
        <f t="shared" si="202"/>
        <v>#N/A</v>
      </c>
      <c r="AD310" s="1126" t="e">
        <f t="shared" si="213"/>
        <v>#N/A</v>
      </c>
      <c r="AE310" s="1218" t="e">
        <f t="shared" si="203"/>
        <v>#N/A</v>
      </c>
      <c r="AF310" s="1221" t="e">
        <f t="shared" si="204"/>
        <v>#N/A</v>
      </c>
      <c r="AG310" s="1177" t="e">
        <f t="shared" si="205"/>
        <v>#N/A</v>
      </c>
      <c r="AH310" s="1222" t="e">
        <f t="shared" si="214"/>
        <v>#N/A</v>
      </c>
    </row>
    <row r="311" spans="1:34" ht="16">
      <c r="A311" s="1217" t="b">
        <f t="shared" si="193"/>
        <v>1</v>
      </c>
      <c r="B311" s="1218" t="b">
        <f t="shared" si="206"/>
        <v>1</v>
      </c>
      <c r="C311" s="1219" t="str">
        <f t="shared" si="207"/>
        <v>Dólares</v>
      </c>
      <c r="D311" s="47"/>
      <c r="E311" s="836"/>
      <c r="F311" s="50"/>
      <c r="G311" s="50" t="str">
        <f t="shared" si="194"/>
        <v xml:space="preserve"> </v>
      </c>
      <c r="H311" s="45">
        <v>0</v>
      </c>
      <c r="I311" s="49" t="str">
        <f>IFERROR(VLOOKUP(G311,Proveedores!B:C,2,0)," ")</f>
        <v xml:space="preserve"> </v>
      </c>
      <c r="J311" s="838">
        <v>0</v>
      </c>
      <c r="K311" s="1124"/>
      <c r="L311" s="1267">
        <f t="shared" si="195"/>
        <v>0</v>
      </c>
      <c r="M311" s="1268">
        <f t="shared" si="196"/>
        <v>0</v>
      </c>
      <c r="N311" s="1269">
        <f t="shared" si="215"/>
        <v>0</v>
      </c>
      <c r="O311" s="836" t="str">
        <f>IFERROR(VLOOKUP(G311,Proveedores!B:D,3,0)," ")</f>
        <v xml:space="preserve"> </v>
      </c>
      <c r="P311" s="836"/>
      <c r="Q311" s="1127" t="e">
        <f t="shared" si="197"/>
        <v>#N/A</v>
      </c>
      <c r="R311" s="1127" t="b">
        <f t="shared" si="208"/>
        <v>0</v>
      </c>
      <c r="S311" s="1127" t="e">
        <f t="shared" si="198"/>
        <v>#N/A</v>
      </c>
      <c r="T311" s="1127" t="b">
        <f t="shared" si="209"/>
        <v>0</v>
      </c>
      <c r="U311" s="1127" t="e">
        <f t="shared" si="199"/>
        <v>#N/A</v>
      </c>
      <c r="V311" s="1127" t="e">
        <f t="shared" si="210"/>
        <v>#N/A</v>
      </c>
      <c r="W311" s="1127" t="e">
        <f>IF(F311="Offiho",J311,IF(_xlfn.XLOOKUP(F311,Proveedores!A$2:A$50,Proveedores!E$2:E$50,"")="Nacional",(J311/0.5)+(V311*H311),((J311/0.3/0.5)+(V311*H311))))</f>
        <v>#N/A</v>
      </c>
      <c r="X311" s="1127" t="e">
        <f t="shared" si="200"/>
        <v>#N/A</v>
      </c>
      <c r="Y311" s="1126" t="b">
        <f t="shared" si="201"/>
        <v>0</v>
      </c>
      <c r="Z311" s="43">
        <v>0</v>
      </c>
      <c r="AA311" s="1220" t="e">
        <f t="shared" si="211"/>
        <v>#N/A</v>
      </c>
      <c r="AB311" s="1220" t="e">
        <f t="shared" si="212"/>
        <v>#N/A</v>
      </c>
      <c r="AC311" s="1220" t="e">
        <f t="shared" si="202"/>
        <v>#N/A</v>
      </c>
      <c r="AD311" s="1126" t="e">
        <f t="shared" si="213"/>
        <v>#N/A</v>
      </c>
      <c r="AE311" s="1218" t="e">
        <f t="shared" si="203"/>
        <v>#N/A</v>
      </c>
      <c r="AF311" s="1221" t="e">
        <f t="shared" si="204"/>
        <v>#N/A</v>
      </c>
      <c r="AG311" s="1177" t="e">
        <f t="shared" si="205"/>
        <v>#N/A</v>
      </c>
      <c r="AH311" s="1222" t="e">
        <f t="shared" si="214"/>
        <v>#N/A</v>
      </c>
    </row>
    <row r="312" spans="1:34" ht="16">
      <c r="A312" s="1217" t="b">
        <f t="shared" si="193"/>
        <v>1</v>
      </c>
      <c r="B312" s="1218" t="b">
        <f t="shared" si="206"/>
        <v>1</v>
      </c>
      <c r="C312" s="1219" t="str">
        <f t="shared" si="207"/>
        <v>Dólares</v>
      </c>
      <c r="D312" s="48"/>
      <c r="E312" s="836"/>
      <c r="F312" s="50"/>
      <c r="G312" s="50" t="str">
        <f t="shared" si="194"/>
        <v xml:space="preserve"> </v>
      </c>
      <c r="H312" s="45">
        <v>0</v>
      </c>
      <c r="I312" s="49" t="str">
        <f>IFERROR(VLOOKUP(G312,Proveedores!B:C,2,0)," ")</f>
        <v xml:space="preserve"> </v>
      </c>
      <c r="J312" s="838">
        <v>0</v>
      </c>
      <c r="K312" s="1124"/>
      <c r="L312" s="1267">
        <f t="shared" si="195"/>
        <v>0</v>
      </c>
      <c r="M312" s="1268">
        <f t="shared" si="196"/>
        <v>0</v>
      </c>
      <c r="N312" s="1269">
        <f t="shared" si="215"/>
        <v>0</v>
      </c>
      <c r="O312" s="836" t="str">
        <f>IFERROR(VLOOKUP(G312,Proveedores!B:D,3,0)," ")</f>
        <v xml:space="preserve"> </v>
      </c>
      <c r="P312" s="836"/>
      <c r="Q312" s="1127" t="e">
        <f t="shared" si="197"/>
        <v>#N/A</v>
      </c>
      <c r="R312" s="1127" t="b">
        <f t="shared" si="208"/>
        <v>0</v>
      </c>
      <c r="S312" s="1127" t="e">
        <f t="shared" si="198"/>
        <v>#N/A</v>
      </c>
      <c r="T312" s="1127" t="b">
        <f t="shared" si="209"/>
        <v>0</v>
      </c>
      <c r="U312" s="1127" t="e">
        <f t="shared" si="199"/>
        <v>#N/A</v>
      </c>
      <c r="V312" s="1127" t="e">
        <f t="shared" si="210"/>
        <v>#N/A</v>
      </c>
      <c r="W312" s="1127" t="e">
        <f>IF(F312="Offiho",J312,IF(_xlfn.XLOOKUP(F312,Proveedores!A$2:A$50,Proveedores!E$2:E$50,"")="Nacional",(J312/0.5)+(V312*H312),((J312/0.3/0.5)+(V312*H312))))</f>
        <v>#N/A</v>
      </c>
      <c r="X312" s="1127" t="e">
        <f t="shared" si="200"/>
        <v>#N/A</v>
      </c>
      <c r="Y312" s="1126" t="b">
        <f t="shared" si="201"/>
        <v>0</v>
      </c>
      <c r="Z312" s="43">
        <v>0</v>
      </c>
      <c r="AA312" s="1220" t="e">
        <f t="shared" si="211"/>
        <v>#N/A</v>
      </c>
      <c r="AB312" s="1220" t="e">
        <f t="shared" si="212"/>
        <v>#N/A</v>
      </c>
      <c r="AC312" s="1220" t="e">
        <f t="shared" si="202"/>
        <v>#N/A</v>
      </c>
      <c r="AD312" s="1126" t="e">
        <f t="shared" si="213"/>
        <v>#N/A</v>
      </c>
      <c r="AE312" s="1218" t="e">
        <f t="shared" si="203"/>
        <v>#N/A</v>
      </c>
      <c r="AF312" s="1221" t="e">
        <f t="shared" si="204"/>
        <v>#N/A</v>
      </c>
      <c r="AG312" s="1177" t="e">
        <f t="shared" si="205"/>
        <v>#N/A</v>
      </c>
      <c r="AH312" s="1222" t="e">
        <f t="shared" si="214"/>
        <v>#N/A</v>
      </c>
    </row>
    <row r="313" spans="1:34" ht="16">
      <c r="A313" s="1217" t="b">
        <f t="shared" si="193"/>
        <v>1</v>
      </c>
      <c r="B313" s="1218" t="b">
        <f t="shared" si="206"/>
        <v>1</v>
      </c>
      <c r="C313" s="1219" t="str">
        <f t="shared" si="207"/>
        <v>Dólares</v>
      </c>
      <c r="D313" s="48"/>
      <c r="E313" s="836"/>
      <c r="F313" s="50"/>
      <c r="G313" s="50" t="str">
        <f t="shared" si="194"/>
        <v xml:space="preserve"> </v>
      </c>
      <c r="H313" s="45">
        <v>0</v>
      </c>
      <c r="I313" s="49" t="str">
        <f>IFERROR(VLOOKUP(G313,Proveedores!B:C,2,0)," ")</f>
        <v xml:space="preserve"> </v>
      </c>
      <c r="J313" s="838">
        <v>0</v>
      </c>
      <c r="K313" s="1124"/>
      <c r="L313" s="1267">
        <f t="shared" si="195"/>
        <v>0</v>
      </c>
      <c r="M313" s="1268">
        <f t="shared" si="196"/>
        <v>0</v>
      </c>
      <c r="N313" s="1269">
        <f t="shared" si="215"/>
        <v>0</v>
      </c>
      <c r="O313" s="836" t="str">
        <f>IFERROR(VLOOKUP(G313,Proveedores!B:D,3,0)," ")</f>
        <v xml:space="preserve"> </v>
      </c>
      <c r="P313" s="836"/>
      <c r="Q313" s="1127" t="e">
        <f t="shared" si="197"/>
        <v>#N/A</v>
      </c>
      <c r="R313" s="1127" t="b">
        <f t="shared" si="208"/>
        <v>0</v>
      </c>
      <c r="S313" s="1127" t="e">
        <f t="shared" si="198"/>
        <v>#N/A</v>
      </c>
      <c r="T313" s="1127" t="b">
        <f t="shared" si="209"/>
        <v>0</v>
      </c>
      <c r="U313" s="1127" t="e">
        <f t="shared" si="199"/>
        <v>#N/A</v>
      </c>
      <c r="V313" s="1127" t="e">
        <f t="shared" si="210"/>
        <v>#N/A</v>
      </c>
      <c r="W313" s="1127" t="e">
        <f>IF(F313="Offiho",J313,IF(_xlfn.XLOOKUP(F313,Proveedores!A$2:A$50,Proveedores!E$2:E$50,"")="Nacional",(J313/0.5)+(V313*H313),((J313/0.3/0.5)+(V313*H313))))</f>
        <v>#N/A</v>
      </c>
      <c r="X313" s="1127" t="e">
        <f t="shared" si="200"/>
        <v>#N/A</v>
      </c>
      <c r="Y313" s="1126" t="b">
        <f t="shared" si="201"/>
        <v>0</v>
      </c>
      <c r="Z313" s="43">
        <v>0</v>
      </c>
      <c r="AA313" s="1220" t="e">
        <f t="shared" si="211"/>
        <v>#N/A</v>
      </c>
      <c r="AB313" s="1220" t="e">
        <f t="shared" si="212"/>
        <v>#N/A</v>
      </c>
      <c r="AC313" s="1220" t="e">
        <f t="shared" si="202"/>
        <v>#N/A</v>
      </c>
      <c r="AD313" s="1126" t="e">
        <f t="shared" si="213"/>
        <v>#N/A</v>
      </c>
      <c r="AE313" s="1218" t="e">
        <f t="shared" si="203"/>
        <v>#N/A</v>
      </c>
      <c r="AF313" s="1221" t="e">
        <f t="shared" si="204"/>
        <v>#N/A</v>
      </c>
      <c r="AG313" s="1177" t="e">
        <f t="shared" si="205"/>
        <v>#N/A</v>
      </c>
      <c r="AH313" s="1222" t="e">
        <f t="shared" si="214"/>
        <v>#N/A</v>
      </c>
    </row>
    <row r="314" spans="1:34" ht="16">
      <c r="A314" s="1217" t="b">
        <f t="shared" si="193"/>
        <v>1</v>
      </c>
      <c r="B314" s="1218" t="b">
        <f t="shared" si="206"/>
        <v>1</v>
      </c>
      <c r="C314" s="1219" t="str">
        <f t="shared" si="207"/>
        <v>Dólares</v>
      </c>
      <c r="D314" s="48"/>
      <c r="E314" s="836"/>
      <c r="F314" s="50"/>
      <c r="G314" s="50" t="str">
        <f t="shared" si="194"/>
        <v xml:space="preserve"> </v>
      </c>
      <c r="H314" s="45">
        <v>0</v>
      </c>
      <c r="I314" s="49" t="str">
        <f>IFERROR(VLOOKUP(G314,Proveedores!B:C,2,0)," ")</f>
        <v xml:space="preserve"> </v>
      </c>
      <c r="J314" s="838">
        <v>0</v>
      </c>
      <c r="K314" s="1124"/>
      <c r="L314" s="1267">
        <f t="shared" si="195"/>
        <v>0</v>
      </c>
      <c r="M314" s="1268">
        <f t="shared" si="196"/>
        <v>0</v>
      </c>
      <c r="N314" s="1269">
        <f t="shared" si="215"/>
        <v>0</v>
      </c>
      <c r="O314" s="836" t="str">
        <f>IFERROR(VLOOKUP(G314,Proveedores!B:D,3,0)," ")</f>
        <v xml:space="preserve"> </v>
      </c>
      <c r="P314" s="836"/>
      <c r="Q314" s="1127" t="e">
        <f t="shared" si="197"/>
        <v>#N/A</v>
      </c>
      <c r="R314" s="1127" t="b">
        <f t="shared" si="208"/>
        <v>0</v>
      </c>
      <c r="S314" s="1127" t="e">
        <f t="shared" si="198"/>
        <v>#N/A</v>
      </c>
      <c r="T314" s="1127" t="b">
        <f t="shared" si="209"/>
        <v>0</v>
      </c>
      <c r="U314" s="1127" t="e">
        <f t="shared" si="199"/>
        <v>#N/A</v>
      </c>
      <c r="V314" s="1127" t="e">
        <f t="shared" si="210"/>
        <v>#N/A</v>
      </c>
      <c r="W314" s="1127" t="e">
        <f>IF(F314="Offiho",J314,IF(_xlfn.XLOOKUP(F314,Proveedores!A$2:A$50,Proveedores!E$2:E$50,"")="Nacional",(J314/0.5)+(V314*H314),((J314/0.3/0.5)+(V314*H314))))</f>
        <v>#N/A</v>
      </c>
      <c r="X314" s="1127" t="e">
        <f t="shared" si="200"/>
        <v>#N/A</v>
      </c>
      <c r="Y314" s="1126" t="b">
        <f t="shared" si="201"/>
        <v>0</v>
      </c>
      <c r="Z314" s="43">
        <v>0</v>
      </c>
      <c r="AA314" s="1220" t="e">
        <f t="shared" si="211"/>
        <v>#N/A</v>
      </c>
      <c r="AB314" s="1220" t="e">
        <f t="shared" si="212"/>
        <v>#N/A</v>
      </c>
      <c r="AC314" s="1220" t="e">
        <f t="shared" si="202"/>
        <v>#N/A</v>
      </c>
      <c r="AD314" s="1126" t="e">
        <f t="shared" si="213"/>
        <v>#N/A</v>
      </c>
      <c r="AE314" s="1218" t="e">
        <f t="shared" si="203"/>
        <v>#N/A</v>
      </c>
      <c r="AF314" s="1221" t="e">
        <f t="shared" si="204"/>
        <v>#N/A</v>
      </c>
      <c r="AG314" s="1177" t="e">
        <f t="shared" si="205"/>
        <v>#N/A</v>
      </c>
      <c r="AH314" s="1222" t="e">
        <f t="shared" si="214"/>
        <v>#N/A</v>
      </c>
    </row>
    <row r="315" spans="1:34" ht="16">
      <c r="A315" s="1217" t="b">
        <f t="shared" si="193"/>
        <v>1</v>
      </c>
      <c r="B315" s="1218" t="b">
        <f t="shared" si="206"/>
        <v>1</v>
      </c>
      <c r="C315" s="1219" t="str">
        <f t="shared" si="207"/>
        <v>Dólares</v>
      </c>
      <c r="D315" s="48"/>
      <c r="E315" s="836"/>
      <c r="F315" s="50"/>
      <c r="G315" s="50" t="str">
        <f t="shared" si="194"/>
        <v xml:space="preserve"> </v>
      </c>
      <c r="H315" s="45">
        <v>0</v>
      </c>
      <c r="I315" s="49" t="str">
        <f>IFERROR(VLOOKUP(G315,Proveedores!B:C,2,0)," ")</f>
        <v xml:space="preserve"> </v>
      </c>
      <c r="J315" s="838">
        <v>0</v>
      </c>
      <c r="K315" s="1124"/>
      <c r="L315" s="1267">
        <f t="shared" si="195"/>
        <v>0</v>
      </c>
      <c r="M315" s="1268">
        <f t="shared" si="196"/>
        <v>0</v>
      </c>
      <c r="N315" s="1269">
        <f t="shared" si="215"/>
        <v>0</v>
      </c>
      <c r="O315" s="836" t="str">
        <f>IFERROR(VLOOKUP(G315,Proveedores!B:D,3,0)," ")</f>
        <v xml:space="preserve"> </v>
      </c>
      <c r="P315" s="836"/>
      <c r="Q315" s="1127" t="e">
        <f t="shared" si="197"/>
        <v>#N/A</v>
      </c>
      <c r="R315" s="1127" t="b">
        <f t="shared" si="208"/>
        <v>0</v>
      </c>
      <c r="S315" s="1127" t="e">
        <f t="shared" si="198"/>
        <v>#N/A</v>
      </c>
      <c r="T315" s="1127" t="b">
        <f t="shared" si="209"/>
        <v>0</v>
      </c>
      <c r="U315" s="1127" t="e">
        <f t="shared" si="199"/>
        <v>#N/A</v>
      </c>
      <c r="V315" s="1127" t="e">
        <f t="shared" si="210"/>
        <v>#N/A</v>
      </c>
      <c r="W315" s="1127" t="e">
        <f>IF(F315="Offiho",J315,IF(_xlfn.XLOOKUP(F315,Proveedores!A$2:A$50,Proveedores!E$2:E$50,"")="Nacional",(J315/0.5)+(V315*H315),((J315/0.3/0.5)+(V315*H315))))</f>
        <v>#N/A</v>
      </c>
      <c r="X315" s="1127" t="e">
        <f t="shared" si="200"/>
        <v>#N/A</v>
      </c>
      <c r="Y315" s="1126" t="b">
        <f t="shared" si="201"/>
        <v>0</v>
      </c>
      <c r="Z315" s="43">
        <v>0</v>
      </c>
      <c r="AA315" s="1220" t="e">
        <f t="shared" si="211"/>
        <v>#N/A</v>
      </c>
      <c r="AB315" s="1220" t="e">
        <f t="shared" si="212"/>
        <v>#N/A</v>
      </c>
      <c r="AC315" s="1220" t="e">
        <f t="shared" si="202"/>
        <v>#N/A</v>
      </c>
      <c r="AD315" s="1126" t="e">
        <f t="shared" si="213"/>
        <v>#N/A</v>
      </c>
      <c r="AE315" s="1218" t="e">
        <f t="shared" si="203"/>
        <v>#N/A</v>
      </c>
      <c r="AF315" s="1221" t="e">
        <f t="shared" si="204"/>
        <v>#N/A</v>
      </c>
      <c r="AG315" s="1177" t="e">
        <f t="shared" si="205"/>
        <v>#N/A</v>
      </c>
      <c r="AH315" s="1222" t="e">
        <f t="shared" si="214"/>
        <v>#N/A</v>
      </c>
    </row>
    <row r="316" spans="1:34" ht="16">
      <c r="A316" s="1217" t="b">
        <f t="shared" si="193"/>
        <v>1</v>
      </c>
      <c r="B316" s="1218" t="b">
        <f t="shared" si="206"/>
        <v>1</v>
      </c>
      <c r="C316" s="1219" t="str">
        <f t="shared" si="207"/>
        <v>Dólares</v>
      </c>
      <c r="D316" s="47"/>
      <c r="E316" s="836"/>
      <c r="F316" s="50"/>
      <c r="G316" s="50" t="str">
        <f t="shared" si="194"/>
        <v xml:space="preserve"> </v>
      </c>
      <c r="H316" s="45">
        <v>0</v>
      </c>
      <c r="I316" s="49" t="str">
        <f>IFERROR(VLOOKUP(G316,Proveedores!B:C,2,0)," ")</f>
        <v xml:space="preserve"> </v>
      </c>
      <c r="J316" s="838">
        <v>0</v>
      </c>
      <c r="K316" s="1124"/>
      <c r="L316" s="1267">
        <f t="shared" si="195"/>
        <v>0</v>
      </c>
      <c r="M316" s="1268">
        <f t="shared" si="196"/>
        <v>0</v>
      </c>
      <c r="N316" s="1269">
        <f t="shared" si="215"/>
        <v>0</v>
      </c>
      <c r="O316" s="836" t="str">
        <f>IFERROR(VLOOKUP(G316,Proveedores!B:D,3,0)," ")</f>
        <v xml:space="preserve"> </v>
      </c>
      <c r="P316" s="836"/>
      <c r="Q316" s="1127" t="e">
        <f t="shared" si="197"/>
        <v>#N/A</v>
      </c>
      <c r="R316" s="1127" t="b">
        <f t="shared" si="208"/>
        <v>0</v>
      </c>
      <c r="S316" s="1127" t="e">
        <f t="shared" si="198"/>
        <v>#N/A</v>
      </c>
      <c r="T316" s="1127" t="b">
        <f t="shared" si="209"/>
        <v>0</v>
      </c>
      <c r="U316" s="1127" t="e">
        <f t="shared" si="199"/>
        <v>#N/A</v>
      </c>
      <c r="V316" s="1127" t="e">
        <f t="shared" si="210"/>
        <v>#N/A</v>
      </c>
      <c r="W316" s="1127" t="e">
        <f>IF(F316="Offiho",J316,IF(_xlfn.XLOOKUP(F316,Proveedores!A$2:A$50,Proveedores!E$2:E$50,"")="Nacional",(J316/0.5)+(V316*H316),((J316/0.3/0.5)+(V316*H316))))</f>
        <v>#N/A</v>
      </c>
      <c r="X316" s="1127" t="e">
        <f t="shared" si="200"/>
        <v>#N/A</v>
      </c>
      <c r="Y316" s="1126" t="b">
        <f t="shared" si="201"/>
        <v>0</v>
      </c>
      <c r="Z316" s="43">
        <v>0</v>
      </c>
      <c r="AA316" s="1220" t="e">
        <f t="shared" si="211"/>
        <v>#N/A</v>
      </c>
      <c r="AB316" s="1220" t="e">
        <f t="shared" si="212"/>
        <v>#N/A</v>
      </c>
      <c r="AC316" s="1220" t="e">
        <f t="shared" si="202"/>
        <v>#N/A</v>
      </c>
      <c r="AD316" s="1126" t="e">
        <f t="shared" si="213"/>
        <v>#N/A</v>
      </c>
      <c r="AE316" s="1218" t="e">
        <f t="shared" si="203"/>
        <v>#N/A</v>
      </c>
      <c r="AF316" s="1221" t="e">
        <f t="shared" si="204"/>
        <v>#N/A</v>
      </c>
      <c r="AG316" s="1177" t="e">
        <f t="shared" si="205"/>
        <v>#N/A</v>
      </c>
      <c r="AH316" s="1222" t="e">
        <f t="shared" si="214"/>
        <v>#N/A</v>
      </c>
    </row>
    <row r="317" spans="1:34" ht="16">
      <c r="A317" s="1217" t="b">
        <f t="shared" si="193"/>
        <v>1</v>
      </c>
      <c r="B317" s="1218" t="b">
        <f t="shared" si="206"/>
        <v>1</v>
      </c>
      <c r="C317" s="1219" t="str">
        <f t="shared" si="207"/>
        <v>Dólares</v>
      </c>
      <c r="D317" s="47"/>
      <c r="E317" s="836"/>
      <c r="F317" s="50"/>
      <c r="G317" s="50" t="str">
        <f t="shared" si="194"/>
        <v xml:space="preserve"> </v>
      </c>
      <c r="H317" s="45">
        <v>0</v>
      </c>
      <c r="I317" s="49" t="str">
        <f>IFERROR(VLOOKUP(G317,Proveedores!B:C,2,0)," ")</f>
        <v xml:space="preserve"> </v>
      </c>
      <c r="J317" s="838">
        <v>0</v>
      </c>
      <c r="K317" s="1124"/>
      <c r="L317" s="1267">
        <f t="shared" si="195"/>
        <v>0</v>
      </c>
      <c r="M317" s="1268">
        <f t="shared" si="196"/>
        <v>0</v>
      </c>
      <c r="N317" s="1269">
        <f t="shared" si="215"/>
        <v>0</v>
      </c>
      <c r="O317" s="836" t="str">
        <f>IFERROR(VLOOKUP(G317,Proveedores!B:D,3,0)," ")</f>
        <v xml:space="preserve"> </v>
      </c>
      <c r="P317" s="836"/>
      <c r="Q317" s="1127" t="e">
        <f t="shared" si="197"/>
        <v>#N/A</v>
      </c>
      <c r="R317" s="1127" t="b">
        <f t="shared" si="208"/>
        <v>0</v>
      </c>
      <c r="S317" s="1127" t="e">
        <f t="shared" si="198"/>
        <v>#N/A</v>
      </c>
      <c r="T317" s="1127" t="b">
        <f t="shared" si="209"/>
        <v>0</v>
      </c>
      <c r="U317" s="1127" t="e">
        <f t="shared" si="199"/>
        <v>#N/A</v>
      </c>
      <c r="V317" s="1127" t="e">
        <f t="shared" si="210"/>
        <v>#N/A</v>
      </c>
      <c r="W317" s="1127" t="e">
        <f>IF(F317="Offiho",J317,IF(_xlfn.XLOOKUP(F317,Proveedores!A$2:A$50,Proveedores!E$2:E$50,"")="Nacional",(J317/0.5)+(V317*H317),((J317/0.3/0.5)+(V317*H317))))</f>
        <v>#N/A</v>
      </c>
      <c r="X317" s="1127" t="e">
        <f t="shared" si="200"/>
        <v>#N/A</v>
      </c>
      <c r="Y317" s="1126" t="b">
        <f t="shared" si="201"/>
        <v>0</v>
      </c>
      <c r="Z317" s="43">
        <v>0</v>
      </c>
      <c r="AA317" s="1220" t="e">
        <f t="shared" si="211"/>
        <v>#N/A</v>
      </c>
      <c r="AB317" s="1220" t="e">
        <f t="shared" si="212"/>
        <v>#N/A</v>
      </c>
      <c r="AC317" s="1220" t="e">
        <f t="shared" si="202"/>
        <v>#N/A</v>
      </c>
      <c r="AD317" s="1126" t="e">
        <f t="shared" si="213"/>
        <v>#N/A</v>
      </c>
      <c r="AE317" s="1218" t="e">
        <f t="shared" si="203"/>
        <v>#N/A</v>
      </c>
      <c r="AF317" s="1221" t="e">
        <f t="shared" si="204"/>
        <v>#N/A</v>
      </c>
      <c r="AG317" s="1177" t="e">
        <f t="shared" si="205"/>
        <v>#N/A</v>
      </c>
      <c r="AH317" s="1222" t="e">
        <f t="shared" si="214"/>
        <v>#N/A</v>
      </c>
    </row>
    <row r="318" spans="1:34" ht="16">
      <c r="A318" s="1217" t="b">
        <f t="shared" si="193"/>
        <v>1</v>
      </c>
      <c r="B318" s="1218" t="b">
        <f t="shared" si="206"/>
        <v>1</v>
      </c>
      <c r="C318" s="1219" t="str">
        <f t="shared" si="207"/>
        <v>Dólares</v>
      </c>
      <c r="D318" s="47"/>
      <c r="E318" s="836"/>
      <c r="F318" s="50"/>
      <c r="G318" s="50" t="str">
        <f t="shared" si="194"/>
        <v xml:space="preserve"> </v>
      </c>
      <c r="H318" s="45">
        <v>0</v>
      </c>
      <c r="I318" s="49" t="str">
        <f>IFERROR(VLOOKUP(G318,Proveedores!B:C,2,0)," ")</f>
        <v xml:space="preserve"> </v>
      </c>
      <c r="J318" s="838">
        <v>0</v>
      </c>
      <c r="K318" s="1124"/>
      <c r="L318" s="1267">
        <f t="shared" si="195"/>
        <v>0</v>
      </c>
      <c r="M318" s="1268">
        <f t="shared" si="196"/>
        <v>0</v>
      </c>
      <c r="N318" s="1269">
        <f t="shared" si="215"/>
        <v>0</v>
      </c>
      <c r="O318" s="836" t="str">
        <f>IFERROR(VLOOKUP(G318,Proveedores!B:D,3,0)," ")</f>
        <v xml:space="preserve"> </v>
      </c>
      <c r="P318" s="836"/>
      <c r="Q318" s="1127" t="e">
        <f t="shared" si="197"/>
        <v>#N/A</v>
      </c>
      <c r="R318" s="1127" t="b">
        <f t="shared" si="208"/>
        <v>0</v>
      </c>
      <c r="S318" s="1127" t="e">
        <f t="shared" si="198"/>
        <v>#N/A</v>
      </c>
      <c r="T318" s="1127" t="b">
        <f t="shared" si="209"/>
        <v>0</v>
      </c>
      <c r="U318" s="1127" t="e">
        <f t="shared" si="199"/>
        <v>#N/A</v>
      </c>
      <c r="V318" s="1127" t="e">
        <f t="shared" si="210"/>
        <v>#N/A</v>
      </c>
      <c r="W318" s="1127" t="e">
        <f>IF(F318="Offiho",J318,IF(_xlfn.XLOOKUP(F318,Proveedores!A$2:A$50,Proveedores!E$2:E$50,"")="Nacional",(J318/0.5)+(V318*H318),((J318/0.3/0.5)+(V318*H318))))</f>
        <v>#N/A</v>
      </c>
      <c r="X318" s="1127" t="e">
        <f t="shared" si="200"/>
        <v>#N/A</v>
      </c>
      <c r="Y318" s="1126" t="b">
        <f t="shared" si="201"/>
        <v>0</v>
      </c>
      <c r="Z318" s="43">
        <v>0</v>
      </c>
      <c r="AA318" s="1220" t="e">
        <f t="shared" si="211"/>
        <v>#N/A</v>
      </c>
      <c r="AB318" s="1220" t="e">
        <f t="shared" si="212"/>
        <v>#N/A</v>
      </c>
      <c r="AC318" s="1220" t="e">
        <f t="shared" si="202"/>
        <v>#N/A</v>
      </c>
      <c r="AD318" s="1126" t="e">
        <f t="shared" si="213"/>
        <v>#N/A</v>
      </c>
      <c r="AE318" s="1218" t="e">
        <f t="shared" si="203"/>
        <v>#N/A</v>
      </c>
      <c r="AF318" s="1221" t="e">
        <f t="shared" si="204"/>
        <v>#N/A</v>
      </c>
      <c r="AG318" s="1177" t="e">
        <f t="shared" si="205"/>
        <v>#N/A</v>
      </c>
      <c r="AH318" s="1222" t="e">
        <f t="shared" si="214"/>
        <v>#N/A</v>
      </c>
    </row>
    <row r="319" spans="1:34" ht="16">
      <c r="A319" s="1217" t="b">
        <f t="shared" si="193"/>
        <v>1</v>
      </c>
      <c r="B319" s="1218" t="b">
        <f t="shared" si="206"/>
        <v>1</v>
      </c>
      <c r="C319" s="1219" t="str">
        <f t="shared" si="207"/>
        <v>Dólares</v>
      </c>
      <c r="D319" s="48"/>
      <c r="E319" s="836"/>
      <c r="F319" s="50"/>
      <c r="G319" s="50" t="str">
        <f t="shared" si="194"/>
        <v xml:space="preserve"> </v>
      </c>
      <c r="H319" s="45">
        <v>0</v>
      </c>
      <c r="I319" s="49" t="str">
        <f>IFERROR(VLOOKUP(G319,Proveedores!B:C,2,0)," ")</f>
        <v xml:space="preserve"> </v>
      </c>
      <c r="J319" s="838">
        <v>0</v>
      </c>
      <c r="K319" s="1124"/>
      <c r="L319" s="1267">
        <f t="shared" si="195"/>
        <v>0</v>
      </c>
      <c r="M319" s="1268">
        <f t="shared" si="196"/>
        <v>0</v>
      </c>
      <c r="N319" s="1269">
        <f t="shared" si="215"/>
        <v>0</v>
      </c>
      <c r="O319" s="836" t="str">
        <f>IFERROR(VLOOKUP(G319,Proveedores!B:D,3,0)," ")</f>
        <v xml:space="preserve"> </v>
      </c>
      <c r="P319" s="836"/>
      <c r="Q319" s="1127" t="e">
        <f t="shared" si="197"/>
        <v>#N/A</v>
      </c>
      <c r="R319" s="1127" t="b">
        <f t="shared" si="208"/>
        <v>0</v>
      </c>
      <c r="S319" s="1127" t="e">
        <f t="shared" si="198"/>
        <v>#N/A</v>
      </c>
      <c r="T319" s="1127" t="b">
        <f t="shared" si="209"/>
        <v>0</v>
      </c>
      <c r="U319" s="1127" t="e">
        <f t="shared" si="199"/>
        <v>#N/A</v>
      </c>
      <c r="V319" s="1127" t="e">
        <f t="shared" si="210"/>
        <v>#N/A</v>
      </c>
      <c r="W319" s="1127" t="e">
        <f>IF(F319="Offiho",J319,IF(_xlfn.XLOOKUP(F319,Proveedores!A$2:A$50,Proveedores!E$2:E$50,"")="Nacional",(J319/0.5)+(V319*H319),((J319/0.3/0.5)+(V319*H319))))</f>
        <v>#N/A</v>
      </c>
      <c r="X319" s="1127" t="e">
        <f t="shared" si="200"/>
        <v>#N/A</v>
      </c>
      <c r="Y319" s="1126" t="b">
        <f t="shared" si="201"/>
        <v>0</v>
      </c>
      <c r="Z319" s="43">
        <v>0</v>
      </c>
      <c r="AA319" s="1220" t="e">
        <f t="shared" si="211"/>
        <v>#N/A</v>
      </c>
      <c r="AB319" s="1220" t="e">
        <f t="shared" si="212"/>
        <v>#N/A</v>
      </c>
      <c r="AC319" s="1220" t="e">
        <f t="shared" si="202"/>
        <v>#N/A</v>
      </c>
      <c r="AD319" s="1126" t="e">
        <f t="shared" si="213"/>
        <v>#N/A</v>
      </c>
      <c r="AE319" s="1218" t="e">
        <f t="shared" si="203"/>
        <v>#N/A</v>
      </c>
      <c r="AF319" s="1221" t="e">
        <f t="shared" si="204"/>
        <v>#N/A</v>
      </c>
      <c r="AG319" s="1177" t="e">
        <f t="shared" si="205"/>
        <v>#N/A</v>
      </c>
      <c r="AH319" s="1222" t="e">
        <f t="shared" si="214"/>
        <v>#N/A</v>
      </c>
    </row>
    <row r="320" spans="1:34" ht="16">
      <c r="A320" s="1217" t="b">
        <f t="shared" si="193"/>
        <v>1</v>
      </c>
      <c r="B320" s="1218" t="b">
        <f t="shared" si="206"/>
        <v>1</v>
      </c>
      <c r="C320" s="1219" t="str">
        <f t="shared" si="207"/>
        <v>Dólares</v>
      </c>
      <c r="D320" s="48"/>
      <c r="E320" s="836"/>
      <c r="F320" s="50"/>
      <c r="G320" s="50" t="str">
        <f t="shared" si="194"/>
        <v xml:space="preserve"> </v>
      </c>
      <c r="H320" s="45">
        <v>0</v>
      </c>
      <c r="I320" s="49" t="str">
        <f>IFERROR(VLOOKUP(G320,Proveedores!B:C,2,0)," ")</f>
        <v xml:space="preserve"> </v>
      </c>
      <c r="J320" s="838">
        <v>0</v>
      </c>
      <c r="K320" s="1124"/>
      <c r="L320" s="1267">
        <f t="shared" si="195"/>
        <v>0</v>
      </c>
      <c r="M320" s="1268">
        <f t="shared" si="196"/>
        <v>0</v>
      </c>
      <c r="N320" s="1269">
        <f t="shared" si="215"/>
        <v>0</v>
      </c>
      <c r="O320" s="836" t="str">
        <f>IFERROR(VLOOKUP(G320,Proveedores!B:D,3,0)," ")</f>
        <v xml:space="preserve"> </v>
      </c>
      <c r="P320" s="836"/>
      <c r="Q320" s="1127" t="e">
        <f t="shared" si="197"/>
        <v>#N/A</v>
      </c>
      <c r="R320" s="1127" t="b">
        <f t="shared" si="208"/>
        <v>0</v>
      </c>
      <c r="S320" s="1127" t="e">
        <f t="shared" si="198"/>
        <v>#N/A</v>
      </c>
      <c r="T320" s="1127" t="b">
        <f t="shared" si="209"/>
        <v>0</v>
      </c>
      <c r="U320" s="1127" t="e">
        <f t="shared" si="199"/>
        <v>#N/A</v>
      </c>
      <c r="V320" s="1127" t="e">
        <f t="shared" si="210"/>
        <v>#N/A</v>
      </c>
      <c r="W320" s="1127" t="e">
        <f>IF(F320="Offiho",J320,IF(_xlfn.XLOOKUP(F320,Proveedores!A$2:A$50,Proveedores!E$2:E$50,"")="Nacional",(J320/0.5)+(V320*H320),((J320/0.3/0.5)+(V320*H320))))</f>
        <v>#N/A</v>
      </c>
      <c r="X320" s="1127" t="e">
        <f t="shared" si="200"/>
        <v>#N/A</v>
      </c>
      <c r="Y320" s="1126" t="b">
        <f t="shared" si="201"/>
        <v>0</v>
      </c>
      <c r="Z320" s="43">
        <v>0</v>
      </c>
      <c r="AA320" s="1220" t="e">
        <f t="shared" si="211"/>
        <v>#N/A</v>
      </c>
      <c r="AB320" s="1220" t="e">
        <f t="shared" si="212"/>
        <v>#N/A</v>
      </c>
      <c r="AC320" s="1220" t="e">
        <f t="shared" si="202"/>
        <v>#N/A</v>
      </c>
      <c r="AD320" s="1126" t="e">
        <f t="shared" si="213"/>
        <v>#N/A</v>
      </c>
      <c r="AE320" s="1218" t="e">
        <f t="shared" si="203"/>
        <v>#N/A</v>
      </c>
      <c r="AF320" s="1221" t="e">
        <f t="shared" si="204"/>
        <v>#N/A</v>
      </c>
      <c r="AG320" s="1177" t="e">
        <f t="shared" si="205"/>
        <v>#N/A</v>
      </c>
      <c r="AH320" s="1222" t="e">
        <f t="shared" si="214"/>
        <v>#N/A</v>
      </c>
    </row>
    <row r="321" spans="1:34" ht="16">
      <c r="A321" s="1217" t="b">
        <f t="shared" si="193"/>
        <v>1</v>
      </c>
      <c r="B321" s="1218" t="b">
        <f t="shared" si="206"/>
        <v>1</v>
      </c>
      <c r="C321" s="1219" t="str">
        <f t="shared" si="207"/>
        <v>Dólares</v>
      </c>
      <c r="D321" s="47"/>
      <c r="E321" s="836"/>
      <c r="F321" s="50"/>
      <c r="G321" s="50" t="str">
        <f t="shared" si="194"/>
        <v xml:space="preserve"> </v>
      </c>
      <c r="H321" s="45">
        <v>0</v>
      </c>
      <c r="I321" s="49" t="str">
        <f>IFERROR(VLOOKUP(G321,Proveedores!B:C,2,0)," ")</f>
        <v xml:space="preserve"> </v>
      </c>
      <c r="J321" s="838">
        <v>0</v>
      </c>
      <c r="K321" s="1124"/>
      <c r="L321" s="1267">
        <f t="shared" si="195"/>
        <v>0</v>
      </c>
      <c r="M321" s="1268">
        <f t="shared" si="196"/>
        <v>0</v>
      </c>
      <c r="N321" s="1269">
        <f t="shared" si="215"/>
        <v>0</v>
      </c>
      <c r="O321" s="836" t="str">
        <f>IFERROR(VLOOKUP(G321,Proveedores!B:D,3,0)," ")</f>
        <v xml:space="preserve"> </v>
      </c>
      <c r="P321" s="836"/>
      <c r="Q321" s="1127" t="e">
        <f t="shared" si="197"/>
        <v>#N/A</v>
      </c>
      <c r="R321" s="1127" t="b">
        <f t="shared" si="208"/>
        <v>0</v>
      </c>
      <c r="S321" s="1127" t="e">
        <f t="shared" si="198"/>
        <v>#N/A</v>
      </c>
      <c r="T321" s="1127" t="b">
        <f t="shared" si="209"/>
        <v>0</v>
      </c>
      <c r="U321" s="1127" t="e">
        <f t="shared" si="199"/>
        <v>#N/A</v>
      </c>
      <c r="V321" s="1127" t="e">
        <f t="shared" si="210"/>
        <v>#N/A</v>
      </c>
      <c r="W321" s="1127" t="e">
        <f>IF(F321="Offiho",J321,IF(_xlfn.XLOOKUP(F321,Proveedores!A$2:A$50,Proveedores!E$2:E$50,"")="Nacional",(J321/0.5)+(V321*H321),((J321/0.3/0.5)+(V321*H321))))</f>
        <v>#N/A</v>
      </c>
      <c r="X321" s="1127" t="e">
        <f t="shared" si="200"/>
        <v>#N/A</v>
      </c>
      <c r="Y321" s="1126" t="b">
        <f t="shared" si="201"/>
        <v>0</v>
      </c>
      <c r="Z321" s="43">
        <v>0</v>
      </c>
      <c r="AA321" s="1220" t="e">
        <f t="shared" si="211"/>
        <v>#N/A</v>
      </c>
      <c r="AB321" s="1220" t="e">
        <f t="shared" si="212"/>
        <v>#N/A</v>
      </c>
      <c r="AC321" s="1220" t="e">
        <f t="shared" si="202"/>
        <v>#N/A</v>
      </c>
      <c r="AD321" s="1126" t="e">
        <f t="shared" si="213"/>
        <v>#N/A</v>
      </c>
      <c r="AE321" s="1218" t="e">
        <f t="shared" si="203"/>
        <v>#N/A</v>
      </c>
      <c r="AF321" s="1221" t="e">
        <f t="shared" si="204"/>
        <v>#N/A</v>
      </c>
      <c r="AG321" s="1177" t="e">
        <f t="shared" si="205"/>
        <v>#N/A</v>
      </c>
      <c r="AH321" s="1222" t="e">
        <f t="shared" si="214"/>
        <v>#N/A</v>
      </c>
    </row>
    <row r="322" spans="1:34" ht="16">
      <c r="A322" s="1217" t="b">
        <f t="shared" si="193"/>
        <v>1</v>
      </c>
      <c r="B322" s="1218" t="b">
        <f t="shared" si="206"/>
        <v>1</v>
      </c>
      <c r="C322" s="1219" t="str">
        <f t="shared" si="207"/>
        <v>Dólares</v>
      </c>
      <c r="D322" s="47"/>
      <c r="E322" s="836"/>
      <c r="F322" s="50"/>
      <c r="G322" s="50" t="str">
        <f t="shared" si="194"/>
        <v xml:space="preserve"> </v>
      </c>
      <c r="H322" s="45">
        <v>0</v>
      </c>
      <c r="I322" s="49" t="str">
        <f>IFERROR(VLOOKUP(G322,Proveedores!B:C,2,0)," ")</f>
        <v xml:space="preserve"> </v>
      </c>
      <c r="J322" s="838">
        <v>0</v>
      </c>
      <c r="K322" s="1124"/>
      <c r="L322" s="1267">
        <f t="shared" si="195"/>
        <v>0</v>
      </c>
      <c r="M322" s="1268">
        <f t="shared" si="196"/>
        <v>0</v>
      </c>
      <c r="N322" s="1269">
        <f t="shared" si="215"/>
        <v>0</v>
      </c>
      <c r="O322" s="836" t="str">
        <f>IFERROR(VLOOKUP(G322,Proveedores!B:D,3,0)," ")</f>
        <v xml:space="preserve"> </v>
      </c>
      <c r="P322" s="836"/>
      <c r="Q322" s="1127" t="e">
        <f t="shared" si="197"/>
        <v>#N/A</v>
      </c>
      <c r="R322" s="1127" t="b">
        <f t="shared" si="208"/>
        <v>0</v>
      </c>
      <c r="S322" s="1127" t="e">
        <f t="shared" si="198"/>
        <v>#N/A</v>
      </c>
      <c r="T322" s="1127" t="b">
        <f t="shared" si="209"/>
        <v>0</v>
      </c>
      <c r="U322" s="1127" t="e">
        <f t="shared" si="199"/>
        <v>#N/A</v>
      </c>
      <c r="V322" s="1127" t="e">
        <f t="shared" si="210"/>
        <v>#N/A</v>
      </c>
      <c r="W322" s="1127" t="e">
        <f>IF(F322="Offiho",J322,IF(_xlfn.XLOOKUP(F322,Proveedores!A$2:A$50,Proveedores!E$2:E$50,"")="Nacional",(J322/0.5)+(V322*H322),((J322/0.3/0.5)+(V322*H322))))</f>
        <v>#N/A</v>
      </c>
      <c r="X322" s="1127" t="e">
        <f t="shared" si="200"/>
        <v>#N/A</v>
      </c>
      <c r="Y322" s="1126" t="b">
        <f t="shared" si="201"/>
        <v>0</v>
      </c>
      <c r="Z322" s="43">
        <v>0</v>
      </c>
      <c r="AA322" s="1220" t="e">
        <f t="shared" si="211"/>
        <v>#N/A</v>
      </c>
      <c r="AB322" s="1220" t="e">
        <f t="shared" si="212"/>
        <v>#N/A</v>
      </c>
      <c r="AC322" s="1220" t="e">
        <f t="shared" si="202"/>
        <v>#N/A</v>
      </c>
      <c r="AD322" s="1126" t="e">
        <f t="shared" si="213"/>
        <v>#N/A</v>
      </c>
      <c r="AE322" s="1218" t="e">
        <f t="shared" si="203"/>
        <v>#N/A</v>
      </c>
      <c r="AF322" s="1221" t="e">
        <f t="shared" si="204"/>
        <v>#N/A</v>
      </c>
      <c r="AG322" s="1177" t="e">
        <f t="shared" si="205"/>
        <v>#N/A</v>
      </c>
      <c r="AH322" s="1222" t="e">
        <f t="shared" si="214"/>
        <v>#N/A</v>
      </c>
    </row>
    <row r="323" spans="1:34" ht="16">
      <c r="A323" s="1217" t="b">
        <f t="shared" si="193"/>
        <v>1</v>
      </c>
      <c r="B323" s="1218" t="b">
        <f t="shared" si="206"/>
        <v>1</v>
      </c>
      <c r="C323" s="1219" t="str">
        <f t="shared" si="207"/>
        <v>Dólares</v>
      </c>
      <c r="D323" s="47"/>
      <c r="E323" s="836"/>
      <c r="F323" s="50"/>
      <c r="G323" s="50" t="str">
        <f t="shared" si="194"/>
        <v xml:space="preserve"> </v>
      </c>
      <c r="H323" s="45">
        <v>0</v>
      </c>
      <c r="I323" s="49" t="str">
        <f>IFERROR(VLOOKUP(G323,Proveedores!B:C,2,0)," ")</f>
        <v xml:space="preserve"> </v>
      </c>
      <c r="J323" s="838">
        <v>0</v>
      </c>
      <c r="K323" s="1124"/>
      <c r="L323" s="1267">
        <f t="shared" si="195"/>
        <v>0</v>
      </c>
      <c r="M323" s="1268">
        <f t="shared" si="196"/>
        <v>0</v>
      </c>
      <c r="N323" s="1269">
        <f t="shared" si="215"/>
        <v>0</v>
      </c>
      <c r="O323" s="836" t="str">
        <f>IFERROR(VLOOKUP(G323,Proveedores!B:D,3,0)," ")</f>
        <v xml:space="preserve"> </v>
      </c>
      <c r="P323" s="836"/>
      <c r="Q323" s="1127" t="e">
        <f t="shared" si="197"/>
        <v>#N/A</v>
      </c>
      <c r="R323" s="1127" t="b">
        <f t="shared" si="208"/>
        <v>0</v>
      </c>
      <c r="S323" s="1127" t="e">
        <f t="shared" si="198"/>
        <v>#N/A</v>
      </c>
      <c r="T323" s="1127" t="b">
        <f t="shared" si="209"/>
        <v>0</v>
      </c>
      <c r="U323" s="1127" t="e">
        <f t="shared" si="199"/>
        <v>#N/A</v>
      </c>
      <c r="V323" s="1127" t="e">
        <f t="shared" si="210"/>
        <v>#N/A</v>
      </c>
      <c r="W323" s="1127" t="e">
        <f>IF(F323="Offiho",J323,IF(_xlfn.XLOOKUP(F323,Proveedores!A$2:A$50,Proveedores!E$2:E$50,"")="Nacional",(J323/0.5)+(V323*H323),((J323/0.3/0.5)+(V323*H323))))</f>
        <v>#N/A</v>
      </c>
      <c r="X323" s="1127" t="e">
        <f t="shared" si="200"/>
        <v>#N/A</v>
      </c>
      <c r="Y323" s="1126" t="b">
        <f t="shared" si="201"/>
        <v>0</v>
      </c>
      <c r="Z323" s="43">
        <v>0</v>
      </c>
      <c r="AA323" s="1220" t="e">
        <f t="shared" si="211"/>
        <v>#N/A</v>
      </c>
      <c r="AB323" s="1220" t="e">
        <f t="shared" si="212"/>
        <v>#N/A</v>
      </c>
      <c r="AC323" s="1220" t="e">
        <f t="shared" si="202"/>
        <v>#N/A</v>
      </c>
      <c r="AD323" s="1126" t="e">
        <f t="shared" si="213"/>
        <v>#N/A</v>
      </c>
      <c r="AE323" s="1218" t="e">
        <f t="shared" si="203"/>
        <v>#N/A</v>
      </c>
      <c r="AF323" s="1221" t="e">
        <f t="shared" si="204"/>
        <v>#N/A</v>
      </c>
      <c r="AG323" s="1177" t="e">
        <f t="shared" si="205"/>
        <v>#N/A</v>
      </c>
      <c r="AH323" s="1222" t="e">
        <f t="shared" si="214"/>
        <v>#N/A</v>
      </c>
    </row>
    <row r="324" spans="1:34" ht="16">
      <c r="A324" s="1217" t="b">
        <f t="shared" si="193"/>
        <v>1</v>
      </c>
      <c r="B324" s="1218" t="b">
        <f t="shared" si="206"/>
        <v>1</v>
      </c>
      <c r="C324" s="1219" t="str">
        <f t="shared" si="207"/>
        <v>Dólares</v>
      </c>
      <c r="D324" s="47"/>
      <c r="E324" s="836"/>
      <c r="F324" s="50"/>
      <c r="G324" s="50" t="str">
        <f t="shared" si="194"/>
        <v xml:space="preserve"> </v>
      </c>
      <c r="H324" s="45">
        <v>0</v>
      </c>
      <c r="I324" s="49" t="str">
        <f>IFERROR(VLOOKUP(G324,Proveedores!B:C,2,0)," ")</f>
        <v xml:space="preserve"> </v>
      </c>
      <c r="J324" s="838">
        <v>0</v>
      </c>
      <c r="K324" s="1124"/>
      <c r="L324" s="1267">
        <f t="shared" si="195"/>
        <v>0</v>
      </c>
      <c r="M324" s="1268">
        <f t="shared" si="196"/>
        <v>0</v>
      </c>
      <c r="N324" s="1269">
        <f t="shared" si="215"/>
        <v>0</v>
      </c>
      <c r="O324" s="836" t="str">
        <f>IFERROR(VLOOKUP(G324,Proveedores!B:D,3,0)," ")</f>
        <v xml:space="preserve"> </v>
      </c>
      <c r="P324" s="836"/>
      <c r="Q324" s="1127" t="e">
        <f t="shared" si="197"/>
        <v>#N/A</v>
      </c>
      <c r="R324" s="1127" t="b">
        <f t="shared" si="208"/>
        <v>0</v>
      </c>
      <c r="S324" s="1127" t="e">
        <f t="shared" si="198"/>
        <v>#N/A</v>
      </c>
      <c r="T324" s="1127" t="b">
        <f t="shared" si="209"/>
        <v>0</v>
      </c>
      <c r="U324" s="1127" t="e">
        <f t="shared" si="199"/>
        <v>#N/A</v>
      </c>
      <c r="V324" s="1127" t="e">
        <f t="shared" si="210"/>
        <v>#N/A</v>
      </c>
      <c r="W324" s="1127" t="e">
        <f>IF(F324="Offiho",J324,IF(_xlfn.XLOOKUP(F324,Proveedores!A$2:A$50,Proveedores!E$2:E$50,"")="Nacional",(J324/0.5)+(V324*H324),((J324/0.3/0.5)+(V324*H324))))</f>
        <v>#N/A</v>
      </c>
      <c r="X324" s="1127" t="e">
        <f t="shared" si="200"/>
        <v>#N/A</v>
      </c>
      <c r="Y324" s="1126" t="b">
        <f t="shared" si="201"/>
        <v>0</v>
      </c>
      <c r="Z324" s="43">
        <v>0</v>
      </c>
      <c r="AA324" s="1220" t="e">
        <f t="shared" si="211"/>
        <v>#N/A</v>
      </c>
      <c r="AB324" s="1220" t="e">
        <f t="shared" si="212"/>
        <v>#N/A</v>
      </c>
      <c r="AC324" s="1220" t="e">
        <f t="shared" si="202"/>
        <v>#N/A</v>
      </c>
      <c r="AD324" s="1126" t="e">
        <f t="shared" si="213"/>
        <v>#N/A</v>
      </c>
      <c r="AE324" s="1218" t="e">
        <f t="shared" si="203"/>
        <v>#N/A</v>
      </c>
      <c r="AF324" s="1221" t="e">
        <f t="shared" si="204"/>
        <v>#N/A</v>
      </c>
      <c r="AG324" s="1177" t="e">
        <f t="shared" si="205"/>
        <v>#N/A</v>
      </c>
      <c r="AH324" s="1222" t="e">
        <f t="shared" si="214"/>
        <v>#N/A</v>
      </c>
    </row>
    <row r="325" spans="1:34" ht="16">
      <c r="A325" s="1217" t="b">
        <f t="shared" si="193"/>
        <v>1</v>
      </c>
      <c r="B325" s="1218" t="b">
        <f t="shared" si="206"/>
        <v>1</v>
      </c>
      <c r="C325" s="1219" t="str">
        <f t="shared" si="207"/>
        <v>Dólares</v>
      </c>
      <c r="D325" s="47"/>
      <c r="E325" s="836"/>
      <c r="F325" s="50"/>
      <c r="G325" s="50" t="str">
        <f t="shared" si="194"/>
        <v xml:space="preserve"> </v>
      </c>
      <c r="H325" s="45">
        <v>0</v>
      </c>
      <c r="I325" s="49" t="str">
        <f>IFERROR(VLOOKUP(G325,Proveedores!B:C,2,0)," ")</f>
        <v xml:space="preserve"> </v>
      </c>
      <c r="J325" s="838">
        <v>0</v>
      </c>
      <c r="K325" s="1124"/>
      <c r="L325" s="1267">
        <f t="shared" si="195"/>
        <v>0</v>
      </c>
      <c r="M325" s="1268">
        <f t="shared" si="196"/>
        <v>0</v>
      </c>
      <c r="N325" s="1269">
        <f t="shared" si="215"/>
        <v>0</v>
      </c>
      <c r="O325" s="836" t="str">
        <f>IFERROR(VLOOKUP(G325,Proveedores!B:D,3,0)," ")</f>
        <v xml:space="preserve"> </v>
      </c>
      <c r="P325" s="836"/>
      <c r="Q325" s="1127" t="e">
        <f t="shared" si="197"/>
        <v>#N/A</v>
      </c>
      <c r="R325" s="1127" t="b">
        <f t="shared" si="208"/>
        <v>0</v>
      </c>
      <c r="S325" s="1127" t="e">
        <f t="shared" si="198"/>
        <v>#N/A</v>
      </c>
      <c r="T325" s="1127" t="b">
        <f t="shared" si="209"/>
        <v>0</v>
      </c>
      <c r="U325" s="1127" t="e">
        <f t="shared" si="199"/>
        <v>#N/A</v>
      </c>
      <c r="V325" s="1127" t="e">
        <f t="shared" si="210"/>
        <v>#N/A</v>
      </c>
      <c r="W325" s="1127" t="e">
        <f>IF(F325="Offiho",J325,IF(_xlfn.XLOOKUP(F325,Proveedores!A$2:A$50,Proveedores!E$2:E$50,"")="Nacional",(J325/0.5)+(V325*H325),((J325/0.3/0.5)+(V325*H325))))</f>
        <v>#N/A</v>
      </c>
      <c r="X325" s="1127" t="e">
        <f t="shared" si="200"/>
        <v>#N/A</v>
      </c>
      <c r="Y325" s="1126" t="b">
        <f t="shared" si="201"/>
        <v>0</v>
      </c>
      <c r="Z325" s="43">
        <v>0</v>
      </c>
      <c r="AA325" s="1220" t="e">
        <f t="shared" si="211"/>
        <v>#N/A</v>
      </c>
      <c r="AB325" s="1220" t="e">
        <f t="shared" si="212"/>
        <v>#N/A</v>
      </c>
      <c r="AC325" s="1220" t="e">
        <f t="shared" si="202"/>
        <v>#N/A</v>
      </c>
      <c r="AD325" s="1126" t="e">
        <f t="shared" si="213"/>
        <v>#N/A</v>
      </c>
      <c r="AE325" s="1218" t="e">
        <f t="shared" si="203"/>
        <v>#N/A</v>
      </c>
      <c r="AF325" s="1221" t="e">
        <f t="shared" si="204"/>
        <v>#N/A</v>
      </c>
      <c r="AG325" s="1177" t="e">
        <f t="shared" si="205"/>
        <v>#N/A</v>
      </c>
      <c r="AH325" s="1222" t="e">
        <f t="shared" si="214"/>
        <v>#N/A</v>
      </c>
    </row>
    <row r="326" spans="1:34" ht="16">
      <c r="A326" s="1217" t="b">
        <f t="shared" si="193"/>
        <v>1</v>
      </c>
      <c r="B326" s="1218" t="b">
        <f t="shared" si="206"/>
        <v>1</v>
      </c>
      <c r="C326" s="1219" t="str">
        <f t="shared" si="207"/>
        <v>Dólares</v>
      </c>
      <c r="D326" s="47"/>
      <c r="E326" s="836"/>
      <c r="F326" s="50"/>
      <c r="G326" s="50" t="str">
        <f t="shared" si="194"/>
        <v xml:space="preserve"> </v>
      </c>
      <c r="H326" s="45">
        <v>0</v>
      </c>
      <c r="I326" s="49" t="str">
        <f>IFERROR(VLOOKUP(G326,Proveedores!B:C,2,0)," ")</f>
        <v xml:space="preserve"> </v>
      </c>
      <c r="J326" s="838">
        <v>0</v>
      </c>
      <c r="K326" s="1124"/>
      <c r="L326" s="1267">
        <f t="shared" si="195"/>
        <v>0</v>
      </c>
      <c r="M326" s="1268">
        <f t="shared" si="196"/>
        <v>0</v>
      </c>
      <c r="N326" s="1269">
        <f t="shared" si="215"/>
        <v>0</v>
      </c>
      <c r="O326" s="836" t="str">
        <f>IFERROR(VLOOKUP(G326,Proveedores!B:D,3,0)," ")</f>
        <v xml:space="preserve"> </v>
      </c>
      <c r="P326" s="836"/>
      <c r="Q326" s="1127" t="e">
        <f t="shared" si="197"/>
        <v>#N/A</v>
      </c>
      <c r="R326" s="1127" t="b">
        <f t="shared" si="208"/>
        <v>0</v>
      </c>
      <c r="S326" s="1127" t="e">
        <f t="shared" si="198"/>
        <v>#N/A</v>
      </c>
      <c r="T326" s="1127" t="b">
        <f t="shared" si="209"/>
        <v>0</v>
      </c>
      <c r="U326" s="1127" t="e">
        <f t="shared" si="199"/>
        <v>#N/A</v>
      </c>
      <c r="V326" s="1127" t="e">
        <f t="shared" si="210"/>
        <v>#N/A</v>
      </c>
      <c r="W326" s="1127" t="e">
        <f>IF(F326="Offiho",J326,IF(_xlfn.XLOOKUP(F326,Proveedores!A$2:A$50,Proveedores!E$2:E$50,"")="Nacional",(J326/0.5)+(V326*H326),((J326/0.3/0.5)+(V326*H326))))</f>
        <v>#N/A</v>
      </c>
      <c r="X326" s="1127" t="e">
        <f t="shared" si="200"/>
        <v>#N/A</v>
      </c>
      <c r="Y326" s="1126" t="b">
        <f t="shared" si="201"/>
        <v>0</v>
      </c>
      <c r="Z326" s="43">
        <v>0</v>
      </c>
      <c r="AA326" s="1220" t="e">
        <f t="shared" si="211"/>
        <v>#N/A</v>
      </c>
      <c r="AB326" s="1220" t="e">
        <f t="shared" si="212"/>
        <v>#N/A</v>
      </c>
      <c r="AC326" s="1220" t="e">
        <f t="shared" si="202"/>
        <v>#N/A</v>
      </c>
      <c r="AD326" s="1126" t="str">
        <f t="shared" si="213"/>
        <v>NA</v>
      </c>
      <c r="AE326" s="1218" t="e">
        <f t="shared" si="203"/>
        <v>#N/A</v>
      </c>
      <c r="AF326" s="1221" t="e">
        <f t="shared" si="204"/>
        <v>#N/A</v>
      </c>
      <c r="AG326" s="1177" t="e">
        <f t="shared" si="205"/>
        <v>#N/A</v>
      </c>
      <c r="AH326" s="1222" t="e">
        <f t="shared" si="214"/>
        <v>#N/A</v>
      </c>
    </row>
    <row r="327" spans="1:34" ht="24" customHeight="1">
      <c r="A327" s="1305" t="s">
        <v>132</v>
      </c>
      <c r="B327" s="1305"/>
      <c r="C327" s="1305"/>
      <c r="D327" s="1305"/>
      <c r="E327" s="1305"/>
      <c r="F327" s="1305"/>
      <c r="G327" s="1229"/>
      <c r="H327" s="1230" cm="1">
        <f t="array" ref="H327">SUM(IFERROR(H294:H326,0))</f>
        <v>0</v>
      </c>
      <c r="I327" s="1229"/>
      <c r="J327" s="1231"/>
      <c r="K327" s="1232"/>
      <c r="L327" s="1230" cm="1">
        <f t="array" ref="L327">SUM(IFERROR(L294:L326,0))</f>
        <v>0</v>
      </c>
      <c r="M327" s="1236"/>
      <c r="N327" s="1233" cm="1">
        <f t="array" ref="N327">SUM(IFERROR(N294:N326,0))</f>
        <v>0</v>
      </c>
      <c r="O327" s="1234"/>
      <c r="P327" s="1234"/>
      <c r="Q327" s="1234"/>
      <c r="R327" s="1234"/>
      <c r="S327" s="1234"/>
      <c r="T327" s="1234"/>
      <c r="U327" s="1234"/>
      <c r="V327" s="1234"/>
      <c r="W327" s="1232"/>
      <c r="X327" s="1233" cm="1">
        <f t="array" ref="X327">SUM(IFERROR(X294:X326,0))</f>
        <v>0</v>
      </c>
      <c r="Y327" s="1234" t="s">
        <v>116</v>
      </c>
      <c r="Z327" s="1234"/>
      <c r="AA327" s="1234"/>
      <c r="AB327" s="1234"/>
      <c r="AC327" s="1233" cm="1">
        <f t="array" ref="AC327">SUM(IFERROR(AC294:AC326,0))</f>
        <v>0</v>
      </c>
      <c r="AD327" s="1233"/>
      <c r="AE327" s="1233"/>
      <c r="AF327" s="1233" cm="1">
        <f t="array" ref="AF327">SUM(IFERROR(AF294:AF326,0))</f>
        <v>0</v>
      </c>
      <c r="AG327" s="1178">
        <f>IFERROR(1-(N327/AC327),0)</f>
        <v>0</v>
      </c>
      <c r="AH327"/>
    </row>
    <row r="328" spans="1:34" ht="26" customHeight="1">
      <c r="A328" s="1302" t="s">
        <v>133</v>
      </c>
      <c r="B328" s="1302"/>
      <c r="C328" s="1302"/>
      <c r="D328" s="1302"/>
      <c r="E328" s="1302"/>
      <c r="F328" s="1302"/>
      <c r="G328" s="1302"/>
      <c r="H328" s="1302"/>
      <c r="I328" s="1302"/>
      <c r="J328" s="1303"/>
      <c r="K328" s="1215"/>
      <c r="L328" s="1215"/>
      <c r="M328" s="1237"/>
      <c r="N328" s="1215"/>
      <c r="O328" s="1214"/>
      <c r="P328" s="1214"/>
      <c r="Q328" s="1214"/>
      <c r="R328" s="1214"/>
      <c r="S328" s="1214"/>
      <c r="T328" s="1214"/>
      <c r="U328" s="1214"/>
      <c r="V328" s="1214"/>
      <c r="W328" s="1179"/>
      <c r="X328" s="1179"/>
      <c r="Y328" s="1179"/>
      <c r="Z328" s="1214"/>
      <c r="AA328" s="1214"/>
      <c r="AB328" s="1214"/>
      <c r="AC328" s="1214"/>
      <c r="AD328" s="1214"/>
      <c r="AE328" s="1214"/>
      <c r="AF328" s="1214"/>
      <c r="AG328" s="1216"/>
      <c r="AH328"/>
    </row>
    <row r="329" spans="1:34" ht="16">
      <c r="A329" s="1217" t="b">
        <f t="shared" ref="A329:A361" si="216">$A$13</f>
        <v>1</v>
      </c>
      <c r="B329" s="1218" t="b">
        <f>A329</f>
        <v>1</v>
      </c>
      <c r="C329" s="1219" t="str">
        <f>$C$13</f>
        <v>Dólares</v>
      </c>
      <c r="D329" s="44"/>
      <c r="E329" s="836"/>
      <c r="F329" s="50"/>
      <c r="G329" s="50" t="str">
        <f t="shared" ref="G329:G361" si="217">IFERROR(VLOOKUP(F329,Tabla_Proveedores_1,2,0)," ")</f>
        <v xml:space="preserve"> </v>
      </c>
      <c r="H329" s="45">
        <v>0</v>
      </c>
      <c r="I329" s="49" t="str">
        <f>IFERROR(VLOOKUP(G329,Proveedores!B:C,2,0)," ")</f>
        <v xml:space="preserve"> </v>
      </c>
      <c r="J329" s="838">
        <v>0</v>
      </c>
      <c r="K329" s="1124"/>
      <c r="L329" s="1267">
        <f t="shared" ref="L329:L361" si="218">K329*H329</f>
        <v>0</v>
      </c>
      <c r="M329" s="1268">
        <f t="shared" ref="M329:M361" si="219">IF(F329="Offiho", J329*0.55, IF(AND(F329&lt;&gt;"Sunon Inc",F329&lt;&gt;"Alma - Exterior",F329&lt;&gt;"Yabo - Hotelería",F329&lt;&gt;"OSJ - Medical",F329&lt;&gt;"Seezo - Home",F329&lt;&gt;"A&amp;D -Home",F329&lt;&gt;"Encore Alfombras Hoteleria Asia",F329&lt;&gt;"Zhong Xian - Leds",F329&lt;&gt;"Tarkett Europa",F329&lt;&gt;"2tec2",F329&lt;&gt;"Balsan Europa",F329&lt;&gt;"Armstrong Pisos USA",F329&lt;&gt;"Tarkett USA",F329&lt;&gt;"Tarkett Brasil"),J329,IFERROR(IF(K888&lt;=$AO$578,J329*2.14,IF(K888&lt;=$AN$579,J329*1.8,IF(K888&gt;$AN$580,J329*1.5))),J329))*1.1)</f>
        <v>0</v>
      </c>
      <c r="N329" s="1269">
        <f>M329*H329</f>
        <v>0</v>
      </c>
      <c r="O329" s="836" t="str">
        <f>IFERROR(VLOOKUP(G329,Proveedores!B:D,3,0)," ")</f>
        <v xml:space="preserve"> </v>
      </c>
      <c r="P329" s="836"/>
      <c r="Q329" s="1127" t="e">
        <f t="shared" ref="Q329:Q361" si="220">VLOOKUP(E329,Tabla_Fletes,3,FALSE)</f>
        <v>#N/A</v>
      </c>
      <c r="R329" s="1127" t="b">
        <f>IF(P329="Centro",Q329,IF(P329="Norte",Q329*1.6,IF(P329="Occidente",Q329*1.2,IF(P329="Sur",Q329*2))))</f>
        <v>0</v>
      </c>
      <c r="S329" s="1127" t="e">
        <f t="shared" ref="S329:S361" si="221">VLOOKUP(E329,Tabla_Instalacion,2,FALSE)</f>
        <v>#N/A</v>
      </c>
      <c r="T329" s="1127" t="b">
        <f>IF(P329="Centro",S329,IF(P329="Norte",S329*1.1,IF(P329="Occidente",S329*1.1,IF(P329="Sur",S329*1.1))))</f>
        <v>0</v>
      </c>
      <c r="U329" s="1127" t="e">
        <f t="shared" ref="U329:U361" si="222">IF(F329="Offiho",0,Q329+S329)</f>
        <v>#N/A</v>
      </c>
      <c r="V329" s="1127" t="e">
        <f>IF(K329=0,U329/$H$573,U329*(K329/L329))*H329</f>
        <v>#N/A</v>
      </c>
      <c r="W329" s="1127" t="e">
        <f>IF(F329="Offiho",J329,IF(_xlfn.XLOOKUP(F329,Proveedores!A$2:A$50,Proveedores!E$2:E$50,"")="Nacional",(J329/0.5)+(V329*H329),((J329/0.3/0.5)+(V329*H329))))</f>
        <v>#N/A</v>
      </c>
      <c r="X329" s="1127" t="e">
        <f t="shared" ref="X329:X361" si="223">W329*H329</f>
        <v>#N/A</v>
      </c>
      <c r="Y329" s="1126" t="b">
        <f t="shared" ref="Y329:Y361" si="224">IF(F329="Sunon Inc",$AJ$577,IF(F329="Alma - Exterior",$AJ$578,IF(F329="Yabo - Hotelería",$AJ$579,IF(F329="OSJ - Medical",$AJ$580,IF(F329="Seezo - Home",$AJ$581,IF(F329="A&amp;D - Home",$AJ$582,IF(F329="Encore Alfombras Hoteleria Asia",$AJ$583,IF(F329="Zhong Xian - Leds",$AJ$584,IF(F329="Tarkett Europa",$AJ$585,IF(F329="2tec2",$AJ$586,IF(F329="Balsan Europa",$AJ$587,IF(F329="Armstrong Pisos USA",$AJ$588,IF(F329="Tarkett USA",$AJ$589,IF(F329="Tarkett Brasil",$AJ$590,IF(F329="Tarkett MX",$AJ$591,IF(F329="Jome",$AJ$592,IF(F329="Offiho",$AJ$593,IF(F329="Lumbro",$AJ$594,IF(F329="Sunon Mty",$AJ$595,IF(F329="Conceptos Sofas",$AJ$596,IF(F329="Lauco Sofas",$AJ$597,IF(F329="CR Global - Mesas Ajustables",$AJ$598,IF(F329="Vandesk",$AJ$599,IF(F329="Mamparas Tela",$AJ$600,IF(F329="Mampara Cristales",$AJ$601,IF(F329="Herrajes",$AJ$602,IF(F329="MetalWork",$AJ$603,IF(F329="Requiez",$AJ$604,IF(F329="Labenze",$AJ$605,IF(F329="Infinity",$AJ$606,IF(F329="Proveedor Externo",$AJ$607)))))))))))))))))))))))))))))))</f>
        <v>0</v>
      </c>
      <c r="Z329" s="43">
        <v>0</v>
      </c>
      <c r="AA329" s="1220" t="e">
        <f>W329*Z329</f>
        <v>#N/A</v>
      </c>
      <c r="AB329" s="1220" t="e">
        <f>IF(Z329&gt;Y329,"ERROR",(W329-AA329))</f>
        <v>#N/A</v>
      </c>
      <c r="AC329" s="1220" t="e">
        <f t="shared" ref="AC329:AC361" si="225">AB329*H329</f>
        <v>#N/A</v>
      </c>
      <c r="AD329" s="1126" t="e">
        <f>IF(A330=TRUE,MAX(0,1-(AE329/W329)),"NA")</f>
        <v>#N/A</v>
      </c>
      <c r="AE329" s="1218" t="e">
        <f t="shared" ref="AE329:AE361" si="226">IF(A328=FALSE,"NO APLICA",AB329*1.2)</f>
        <v>#N/A</v>
      </c>
      <c r="AF329" s="1221" t="e">
        <f t="shared" ref="AF329:AF361" si="227">AE329*H329</f>
        <v>#N/A</v>
      </c>
      <c r="AG329" s="1177" t="e">
        <f t="shared" ref="AG329:AG361" si="228">(AC329-N329)/AC329</f>
        <v>#N/A</v>
      </c>
      <c r="AH329" s="1222" t="e">
        <f>IF(AG329&lt;30%,"ERROR","OK")</f>
        <v>#N/A</v>
      </c>
    </row>
    <row r="330" spans="1:34" ht="16">
      <c r="A330" s="1217" t="b">
        <f t="shared" si="216"/>
        <v>1</v>
      </c>
      <c r="B330" s="1218" t="b">
        <f t="shared" ref="B330:B361" si="229">A330</f>
        <v>1</v>
      </c>
      <c r="C330" s="1219" t="str">
        <f t="shared" ref="C330:C361" si="230">$C$13</f>
        <v>Dólares</v>
      </c>
      <c r="D330" s="46"/>
      <c r="E330" s="836"/>
      <c r="F330" s="50"/>
      <c r="G330" s="50" t="str">
        <f t="shared" si="217"/>
        <v xml:space="preserve"> </v>
      </c>
      <c r="H330" s="45">
        <v>0</v>
      </c>
      <c r="I330" s="49" t="str">
        <f>IFERROR(VLOOKUP(G330,Proveedores!B:C,2,0)," ")</f>
        <v xml:space="preserve"> </v>
      </c>
      <c r="J330" s="838">
        <v>0</v>
      </c>
      <c r="K330" s="1124"/>
      <c r="L330" s="1267">
        <f t="shared" si="218"/>
        <v>0</v>
      </c>
      <c r="M330" s="1268">
        <f t="shared" si="219"/>
        <v>0</v>
      </c>
      <c r="N330" s="1269">
        <f>M330*H330</f>
        <v>0</v>
      </c>
      <c r="O330" s="836" t="str">
        <f>IFERROR(VLOOKUP(G330,Proveedores!B:D,3,0)," ")</f>
        <v xml:space="preserve"> </v>
      </c>
      <c r="P330" s="836"/>
      <c r="Q330" s="1127" t="e">
        <f t="shared" si="220"/>
        <v>#N/A</v>
      </c>
      <c r="R330" s="1127" t="b">
        <f t="shared" ref="R330:R361" si="231">IF(P330="Centro",Q330,IF(P330="Norte",Q330*1.6,IF(P330="Occidente",Q330*1.2,IF(P330="Sur",Q330*2))))</f>
        <v>0</v>
      </c>
      <c r="S330" s="1127" t="e">
        <f t="shared" si="221"/>
        <v>#N/A</v>
      </c>
      <c r="T330" s="1127" t="b">
        <f t="shared" ref="T330:T361" si="232">IF(P330="Centro",S330,IF(P330="Norte",S330*1.1,IF(P330="Occidente",S330*1.1,IF(P330="Sur",S330*1.1))))</f>
        <v>0</v>
      </c>
      <c r="U330" s="1127" t="e">
        <f t="shared" si="222"/>
        <v>#N/A</v>
      </c>
      <c r="V330" s="1127" t="e">
        <f t="shared" ref="V330:V361" si="233">IF(K330=0,U330/$H$573,U330*(K330/L330))*H330</f>
        <v>#N/A</v>
      </c>
      <c r="W330" s="1127" t="e">
        <f>IF(F330="Offiho",J330,IF(_xlfn.XLOOKUP(F330,Proveedores!A$2:A$50,Proveedores!E$2:E$50,"")="Nacional",(J330/0.5)+(V330*H330),((J330/0.3/0.5)+(V330*H330))))</f>
        <v>#N/A</v>
      </c>
      <c r="X330" s="1127" t="e">
        <f t="shared" si="223"/>
        <v>#N/A</v>
      </c>
      <c r="Y330" s="1126" t="b">
        <f t="shared" si="224"/>
        <v>0</v>
      </c>
      <c r="Z330" s="43">
        <v>0</v>
      </c>
      <c r="AA330" s="1220" t="e">
        <f t="shared" ref="AA330:AA361" si="234">W330*Z330</f>
        <v>#N/A</v>
      </c>
      <c r="AB330" s="1220" t="e">
        <f t="shared" ref="AB330:AB361" si="235">IF(Z330&gt;Y330,"ERROR",(W330-AA330))</f>
        <v>#N/A</v>
      </c>
      <c r="AC330" s="1220" t="e">
        <f t="shared" si="225"/>
        <v>#N/A</v>
      </c>
      <c r="AD330" s="1126" t="e">
        <f t="shared" ref="AD330:AD361" si="236">IF(A331=TRUE,MAX(0,1-(AE330/W330)),"NA")</f>
        <v>#N/A</v>
      </c>
      <c r="AE330" s="1218" t="e">
        <f t="shared" si="226"/>
        <v>#N/A</v>
      </c>
      <c r="AF330" s="1221" t="e">
        <f t="shared" si="227"/>
        <v>#N/A</v>
      </c>
      <c r="AG330" s="1177" t="e">
        <f t="shared" si="228"/>
        <v>#N/A</v>
      </c>
      <c r="AH330" s="1222" t="e">
        <f t="shared" ref="AH330:AH361" si="237">IF(AG330&lt;30%,"ERROR","OK")</f>
        <v>#N/A</v>
      </c>
    </row>
    <row r="331" spans="1:34" ht="16">
      <c r="A331" s="1217" t="b">
        <f t="shared" si="216"/>
        <v>1</v>
      </c>
      <c r="B331" s="1218" t="b">
        <f t="shared" si="229"/>
        <v>1</v>
      </c>
      <c r="C331" s="1219" t="str">
        <f t="shared" si="230"/>
        <v>Dólares</v>
      </c>
      <c r="D331" s="46"/>
      <c r="E331" s="836"/>
      <c r="F331" s="50"/>
      <c r="G331" s="50" t="str">
        <f t="shared" si="217"/>
        <v xml:space="preserve"> </v>
      </c>
      <c r="H331" s="45">
        <v>0</v>
      </c>
      <c r="I331" s="49" t="str">
        <f>IFERROR(VLOOKUP(G331,Proveedores!B:C,2,0)," ")</f>
        <v xml:space="preserve"> </v>
      </c>
      <c r="J331" s="838">
        <v>0</v>
      </c>
      <c r="K331" s="1124"/>
      <c r="L331" s="1267">
        <f t="shared" si="218"/>
        <v>0</v>
      </c>
      <c r="M331" s="1268">
        <f t="shared" si="219"/>
        <v>0</v>
      </c>
      <c r="N331" s="1269">
        <f>(M331*H331)</f>
        <v>0</v>
      </c>
      <c r="O331" s="836" t="str">
        <f>IFERROR(VLOOKUP(G331,Proveedores!B:D,3,0)," ")</f>
        <v xml:space="preserve"> </v>
      </c>
      <c r="P331" s="836"/>
      <c r="Q331" s="1127" t="e">
        <f t="shared" si="220"/>
        <v>#N/A</v>
      </c>
      <c r="R331" s="1127" t="b">
        <f t="shared" si="231"/>
        <v>0</v>
      </c>
      <c r="S331" s="1127" t="e">
        <f t="shared" si="221"/>
        <v>#N/A</v>
      </c>
      <c r="T331" s="1127" t="b">
        <f t="shared" si="232"/>
        <v>0</v>
      </c>
      <c r="U331" s="1127" t="e">
        <f t="shared" si="222"/>
        <v>#N/A</v>
      </c>
      <c r="V331" s="1127" t="e">
        <f t="shared" si="233"/>
        <v>#N/A</v>
      </c>
      <c r="W331" s="1127" t="e">
        <f>IF(F331="Offiho",J331,IF(_xlfn.XLOOKUP(F331,Proveedores!A$2:A$50,Proveedores!E$2:E$50,"")="Nacional",(J331/0.5)+(V331*H331),((J331/0.3/0.5)+(V331*H331))))</f>
        <v>#N/A</v>
      </c>
      <c r="X331" s="1127" t="e">
        <f t="shared" si="223"/>
        <v>#N/A</v>
      </c>
      <c r="Y331" s="1126" t="b">
        <f t="shared" si="224"/>
        <v>0</v>
      </c>
      <c r="Z331" s="43">
        <v>0</v>
      </c>
      <c r="AA331" s="1220" t="e">
        <f t="shared" si="234"/>
        <v>#N/A</v>
      </c>
      <c r="AB331" s="1220" t="e">
        <f t="shared" si="235"/>
        <v>#N/A</v>
      </c>
      <c r="AC331" s="1220" t="e">
        <f t="shared" si="225"/>
        <v>#N/A</v>
      </c>
      <c r="AD331" s="1126" t="e">
        <f t="shared" si="236"/>
        <v>#N/A</v>
      </c>
      <c r="AE331" s="1218" t="e">
        <f t="shared" si="226"/>
        <v>#N/A</v>
      </c>
      <c r="AF331" s="1221" t="e">
        <f t="shared" si="227"/>
        <v>#N/A</v>
      </c>
      <c r="AG331" s="1177" t="e">
        <f t="shared" si="228"/>
        <v>#N/A</v>
      </c>
      <c r="AH331" s="1222" t="e">
        <f t="shared" si="237"/>
        <v>#N/A</v>
      </c>
    </row>
    <row r="332" spans="1:34" ht="16">
      <c r="A332" s="1217" t="b">
        <f t="shared" si="216"/>
        <v>1</v>
      </c>
      <c r="B332" s="1218" t="b">
        <f t="shared" si="229"/>
        <v>1</v>
      </c>
      <c r="C332" s="1219" t="str">
        <f t="shared" si="230"/>
        <v>Dólares</v>
      </c>
      <c r="D332" s="46"/>
      <c r="E332" s="836"/>
      <c r="F332" s="50"/>
      <c r="G332" s="50" t="str">
        <f t="shared" si="217"/>
        <v xml:space="preserve"> </v>
      </c>
      <c r="H332" s="45">
        <v>0</v>
      </c>
      <c r="I332" s="49" t="str">
        <f>IFERROR(VLOOKUP(G332,Proveedores!B:C,2,0)," ")</f>
        <v xml:space="preserve"> </v>
      </c>
      <c r="J332" s="838">
        <v>0</v>
      </c>
      <c r="K332" s="1124"/>
      <c r="L332" s="1267">
        <f t="shared" si="218"/>
        <v>0</v>
      </c>
      <c r="M332" s="1268">
        <f t="shared" si="219"/>
        <v>0</v>
      </c>
      <c r="N332" s="1269">
        <f t="shared" ref="N332:N361" si="238">M332*H332</f>
        <v>0</v>
      </c>
      <c r="O332" s="836" t="str">
        <f>IFERROR(VLOOKUP(G332,Proveedores!B:D,3,0)," ")</f>
        <v xml:space="preserve"> </v>
      </c>
      <c r="P332" s="836"/>
      <c r="Q332" s="1127" t="e">
        <f t="shared" si="220"/>
        <v>#N/A</v>
      </c>
      <c r="R332" s="1127" t="b">
        <f t="shared" si="231"/>
        <v>0</v>
      </c>
      <c r="S332" s="1127" t="e">
        <f t="shared" si="221"/>
        <v>#N/A</v>
      </c>
      <c r="T332" s="1127" t="b">
        <f t="shared" si="232"/>
        <v>0</v>
      </c>
      <c r="U332" s="1127" t="e">
        <f t="shared" si="222"/>
        <v>#N/A</v>
      </c>
      <c r="V332" s="1127" t="e">
        <f t="shared" si="233"/>
        <v>#N/A</v>
      </c>
      <c r="W332" s="1127" t="e">
        <f>IF(F332="Offiho",J332,IF(_xlfn.XLOOKUP(F332,Proveedores!A$2:A$50,Proveedores!E$2:E$50,"")="Nacional",(J332/0.5)+(V332*H332),((J332/0.3/0.5)+(V332*H332))))</f>
        <v>#N/A</v>
      </c>
      <c r="X332" s="1127" t="e">
        <f t="shared" si="223"/>
        <v>#N/A</v>
      </c>
      <c r="Y332" s="1126" t="b">
        <f t="shared" si="224"/>
        <v>0</v>
      </c>
      <c r="Z332" s="43">
        <v>0</v>
      </c>
      <c r="AA332" s="1220" t="e">
        <f t="shared" si="234"/>
        <v>#N/A</v>
      </c>
      <c r="AB332" s="1220" t="e">
        <f t="shared" si="235"/>
        <v>#N/A</v>
      </c>
      <c r="AC332" s="1220" t="e">
        <f t="shared" si="225"/>
        <v>#N/A</v>
      </c>
      <c r="AD332" s="1126" t="e">
        <f t="shared" si="236"/>
        <v>#N/A</v>
      </c>
      <c r="AE332" s="1218" t="e">
        <f t="shared" si="226"/>
        <v>#N/A</v>
      </c>
      <c r="AF332" s="1221" t="e">
        <f t="shared" si="227"/>
        <v>#N/A</v>
      </c>
      <c r="AG332" s="1177" t="e">
        <f t="shared" si="228"/>
        <v>#N/A</v>
      </c>
      <c r="AH332" s="1222" t="e">
        <f t="shared" si="237"/>
        <v>#N/A</v>
      </c>
    </row>
    <row r="333" spans="1:34" ht="16">
      <c r="A333" s="1217" t="b">
        <f t="shared" si="216"/>
        <v>1</v>
      </c>
      <c r="B333" s="1218" t="b">
        <f t="shared" si="229"/>
        <v>1</v>
      </c>
      <c r="C333" s="1219" t="str">
        <f t="shared" si="230"/>
        <v>Dólares</v>
      </c>
      <c r="D333" s="46"/>
      <c r="E333" s="836"/>
      <c r="F333" s="50"/>
      <c r="G333" s="50" t="str">
        <f t="shared" si="217"/>
        <v xml:space="preserve"> </v>
      </c>
      <c r="H333" s="45">
        <v>0</v>
      </c>
      <c r="I333" s="49" t="str">
        <f>IFERROR(VLOOKUP(G333,Proveedores!B:C,2,0)," ")</f>
        <v xml:space="preserve"> </v>
      </c>
      <c r="J333" s="838">
        <v>0</v>
      </c>
      <c r="K333" s="1124"/>
      <c r="L333" s="1267">
        <f t="shared" si="218"/>
        <v>0</v>
      </c>
      <c r="M333" s="1268">
        <f t="shared" si="219"/>
        <v>0</v>
      </c>
      <c r="N333" s="1269">
        <f t="shared" si="238"/>
        <v>0</v>
      </c>
      <c r="O333" s="836" t="str">
        <f>IFERROR(VLOOKUP(G333,Proveedores!B:D,3,0)," ")</f>
        <v xml:space="preserve"> </v>
      </c>
      <c r="P333" s="836"/>
      <c r="Q333" s="1127" t="e">
        <f t="shared" si="220"/>
        <v>#N/A</v>
      </c>
      <c r="R333" s="1127" t="b">
        <f t="shared" si="231"/>
        <v>0</v>
      </c>
      <c r="S333" s="1127" t="e">
        <f t="shared" si="221"/>
        <v>#N/A</v>
      </c>
      <c r="T333" s="1127" t="b">
        <f t="shared" si="232"/>
        <v>0</v>
      </c>
      <c r="U333" s="1127" t="e">
        <f t="shared" si="222"/>
        <v>#N/A</v>
      </c>
      <c r="V333" s="1127" t="e">
        <f t="shared" si="233"/>
        <v>#N/A</v>
      </c>
      <c r="W333" s="1127" t="e">
        <f>IF(F333="Offiho",J333,IF(_xlfn.XLOOKUP(F333,Proveedores!A$2:A$50,Proveedores!E$2:E$50,"")="Nacional",(J333/0.5)+(V333*H333),((J333/0.3/0.5)+(V333*H333))))</f>
        <v>#N/A</v>
      </c>
      <c r="X333" s="1127" t="e">
        <f t="shared" si="223"/>
        <v>#N/A</v>
      </c>
      <c r="Y333" s="1126" t="b">
        <f t="shared" si="224"/>
        <v>0</v>
      </c>
      <c r="Z333" s="43">
        <v>0</v>
      </c>
      <c r="AA333" s="1220" t="e">
        <f t="shared" si="234"/>
        <v>#N/A</v>
      </c>
      <c r="AB333" s="1220" t="e">
        <f t="shared" si="235"/>
        <v>#N/A</v>
      </c>
      <c r="AC333" s="1220" t="e">
        <f t="shared" si="225"/>
        <v>#N/A</v>
      </c>
      <c r="AD333" s="1126" t="e">
        <f t="shared" si="236"/>
        <v>#N/A</v>
      </c>
      <c r="AE333" s="1218" t="e">
        <f t="shared" si="226"/>
        <v>#N/A</v>
      </c>
      <c r="AF333" s="1221" t="e">
        <f t="shared" si="227"/>
        <v>#N/A</v>
      </c>
      <c r="AG333" s="1177" t="e">
        <f t="shared" si="228"/>
        <v>#N/A</v>
      </c>
      <c r="AH333" s="1222" t="e">
        <f t="shared" si="237"/>
        <v>#N/A</v>
      </c>
    </row>
    <row r="334" spans="1:34" ht="16">
      <c r="A334" s="1217" t="b">
        <f t="shared" si="216"/>
        <v>1</v>
      </c>
      <c r="B334" s="1218" t="b">
        <f t="shared" si="229"/>
        <v>1</v>
      </c>
      <c r="C334" s="1219" t="str">
        <f t="shared" si="230"/>
        <v>Dólares</v>
      </c>
      <c r="D334" s="46"/>
      <c r="E334" s="836"/>
      <c r="F334" s="50"/>
      <c r="G334" s="50" t="str">
        <f t="shared" si="217"/>
        <v xml:space="preserve"> </v>
      </c>
      <c r="H334" s="45">
        <v>0</v>
      </c>
      <c r="I334" s="49" t="str">
        <f>IFERROR(VLOOKUP(G334,Proveedores!B:C,2,0)," ")</f>
        <v xml:space="preserve"> </v>
      </c>
      <c r="J334" s="838">
        <v>0</v>
      </c>
      <c r="K334" s="1124"/>
      <c r="L334" s="1267">
        <f t="shared" si="218"/>
        <v>0</v>
      </c>
      <c r="M334" s="1268">
        <f t="shared" si="219"/>
        <v>0</v>
      </c>
      <c r="N334" s="1269">
        <f t="shared" si="238"/>
        <v>0</v>
      </c>
      <c r="O334" s="836" t="str">
        <f>IFERROR(VLOOKUP(G334,Proveedores!B:D,3,0)," ")</f>
        <v xml:space="preserve"> </v>
      </c>
      <c r="P334" s="836"/>
      <c r="Q334" s="1127" t="e">
        <f t="shared" si="220"/>
        <v>#N/A</v>
      </c>
      <c r="R334" s="1127" t="b">
        <f t="shared" si="231"/>
        <v>0</v>
      </c>
      <c r="S334" s="1127" t="e">
        <f t="shared" si="221"/>
        <v>#N/A</v>
      </c>
      <c r="T334" s="1127" t="b">
        <f t="shared" si="232"/>
        <v>0</v>
      </c>
      <c r="U334" s="1127" t="e">
        <f t="shared" si="222"/>
        <v>#N/A</v>
      </c>
      <c r="V334" s="1127" t="e">
        <f t="shared" si="233"/>
        <v>#N/A</v>
      </c>
      <c r="W334" s="1127" t="e">
        <f>IF(F334="Offiho",J334,IF(_xlfn.XLOOKUP(F334,Proveedores!A$2:A$50,Proveedores!E$2:E$50,"")="Nacional",(J334/0.5)+(V334*H334),((J334/0.3/0.5)+(V334*H334))))</f>
        <v>#N/A</v>
      </c>
      <c r="X334" s="1127" t="e">
        <f t="shared" si="223"/>
        <v>#N/A</v>
      </c>
      <c r="Y334" s="1126" t="b">
        <f t="shared" si="224"/>
        <v>0</v>
      </c>
      <c r="Z334" s="43">
        <v>0</v>
      </c>
      <c r="AA334" s="1220" t="e">
        <f t="shared" si="234"/>
        <v>#N/A</v>
      </c>
      <c r="AB334" s="1220" t="e">
        <f t="shared" si="235"/>
        <v>#N/A</v>
      </c>
      <c r="AC334" s="1220" t="e">
        <f t="shared" si="225"/>
        <v>#N/A</v>
      </c>
      <c r="AD334" s="1126" t="e">
        <f t="shared" si="236"/>
        <v>#N/A</v>
      </c>
      <c r="AE334" s="1218" t="e">
        <f t="shared" si="226"/>
        <v>#N/A</v>
      </c>
      <c r="AF334" s="1221" t="e">
        <f t="shared" si="227"/>
        <v>#N/A</v>
      </c>
      <c r="AG334" s="1177" t="e">
        <f t="shared" si="228"/>
        <v>#N/A</v>
      </c>
      <c r="AH334" s="1222" t="e">
        <f t="shared" si="237"/>
        <v>#N/A</v>
      </c>
    </row>
    <row r="335" spans="1:34" ht="16">
      <c r="A335" s="1217" t="b">
        <f t="shared" si="216"/>
        <v>1</v>
      </c>
      <c r="B335" s="1218" t="b">
        <f t="shared" si="229"/>
        <v>1</v>
      </c>
      <c r="C335" s="1219" t="str">
        <f t="shared" si="230"/>
        <v>Dólares</v>
      </c>
      <c r="D335" s="44"/>
      <c r="E335" s="836"/>
      <c r="F335" s="50"/>
      <c r="G335" s="50" t="str">
        <f t="shared" si="217"/>
        <v xml:space="preserve"> </v>
      </c>
      <c r="H335" s="45">
        <v>0</v>
      </c>
      <c r="I335" s="49" t="str">
        <f>IFERROR(VLOOKUP(G335,Proveedores!B:C,2,0)," ")</f>
        <v xml:space="preserve"> </v>
      </c>
      <c r="J335" s="838">
        <v>0</v>
      </c>
      <c r="K335" s="1124"/>
      <c r="L335" s="1267">
        <f t="shared" si="218"/>
        <v>0</v>
      </c>
      <c r="M335" s="1268">
        <f t="shared" si="219"/>
        <v>0</v>
      </c>
      <c r="N335" s="1269">
        <f t="shared" si="238"/>
        <v>0</v>
      </c>
      <c r="O335" s="836" t="str">
        <f>IFERROR(VLOOKUP(G335,Proveedores!B:D,3,0)," ")</f>
        <v xml:space="preserve"> </v>
      </c>
      <c r="P335" s="836"/>
      <c r="Q335" s="1127" t="e">
        <f t="shared" si="220"/>
        <v>#N/A</v>
      </c>
      <c r="R335" s="1127" t="b">
        <f t="shared" si="231"/>
        <v>0</v>
      </c>
      <c r="S335" s="1127" t="e">
        <f t="shared" si="221"/>
        <v>#N/A</v>
      </c>
      <c r="T335" s="1127" t="b">
        <f t="shared" si="232"/>
        <v>0</v>
      </c>
      <c r="U335" s="1127" t="e">
        <f t="shared" si="222"/>
        <v>#N/A</v>
      </c>
      <c r="V335" s="1127" t="e">
        <f t="shared" si="233"/>
        <v>#N/A</v>
      </c>
      <c r="W335" s="1127" t="e">
        <f>IF(F335="Offiho",J335,IF(_xlfn.XLOOKUP(F335,Proveedores!A$2:A$50,Proveedores!E$2:E$50,"")="Nacional",(J335/0.5)+(V335*H335),((J335/0.3/0.5)+(V335*H335))))</f>
        <v>#N/A</v>
      </c>
      <c r="X335" s="1127" t="e">
        <f t="shared" si="223"/>
        <v>#N/A</v>
      </c>
      <c r="Y335" s="1126" t="b">
        <f t="shared" si="224"/>
        <v>0</v>
      </c>
      <c r="Z335" s="43">
        <v>0</v>
      </c>
      <c r="AA335" s="1220" t="e">
        <f t="shared" si="234"/>
        <v>#N/A</v>
      </c>
      <c r="AB335" s="1220" t="e">
        <f t="shared" si="235"/>
        <v>#N/A</v>
      </c>
      <c r="AC335" s="1220" t="e">
        <f t="shared" si="225"/>
        <v>#N/A</v>
      </c>
      <c r="AD335" s="1126" t="e">
        <f t="shared" si="236"/>
        <v>#N/A</v>
      </c>
      <c r="AE335" s="1218" t="e">
        <f t="shared" si="226"/>
        <v>#N/A</v>
      </c>
      <c r="AF335" s="1221" t="e">
        <f t="shared" si="227"/>
        <v>#N/A</v>
      </c>
      <c r="AG335" s="1177" t="e">
        <f t="shared" si="228"/>
        <v>#N/A</v>
      </c>
      <c r="AH335" s="1222" t="e">
        <f t="shared" si="237"/>
        <v>#N/A</v>
      </c>
    </row>
    <row r="336" spans="1:34" ht="16">
      <c r="A336" s="1217" t="b">
        <f t="shared" si="216"/>
        <v>1</v>
      </c>
      <c r="B336" s="1218" t="b">
        <f t="shared" si="229"/>
        <v>1</v>
      </c>
      <c r="C336" s="1219" t="str">
        <f t="shared" si="230"/>
        <v>Dólares</v>
      </c>
      <c r="D336" s="44"/>
      <c r="E336" s="836"/>
      <c r="F336" s="50"/>
      <c r="G336" s="50" t="str">
        <f t="shared" si="217"/>
        <v xml:space="preserve"> </v>
      </c>
      <c r="H336" s="45">
        <v>0</v>
      </c>
      <c r="I336" s="49" t="str">
        <f>IFERROR(VLOOKUP(G336,Proveedores!B:C,2,0)," ")</f>
        <v xml:space="preserve"> </v>
      </c>
      <c r="J336" s="838">
        <v>0</v>
      </c>
      <c r="K336" s="1124"/>
      <c r="L336" s="1267">
        <f t="shared" si="218"/>
        <v>0</v>
      </c>
      <c r="M336" s="1268">
        <f t="shared" si="219"/>
        <v>0</v>
      </c>
      <c r="N336" s="1269">
        <f t="shared" si="238"/>
        <v>0</v>
      </c>
      <c r="O336" s="836" t="str">
        <f>IFERROR(VLOOKUP(G336,Proveedores!B:D,3,0)," ")</f>
        <v xml:space="preserve"> </v>
      </c>
      <c r="P336" s="836"/>
      <c r="Q336" s="1127" t="e">
        <f t="shared" si="220"/>
        <v>#N/A</v>
      </c>
      <c r="R336" s="1127" t="b">
        <f t="shared" si="231"/>
        <v>0</v>
      </c>
      <c r="S336" s="1127" t="e">
        <f t="shared" si="221"/>
        <v>#N/A</v>
      </c>
      <c r="T336" s="1127" t="b">
        <f t="shared" si="232"/>
        <v>0</v>
      </c>
      <c r="U336" s="1127" t="e">
        <f t="shared" si="222"/>
        <v>#N/A</v>
      </c>
      <c r="V336" s="1127" t="e">
        <f t="shared" si="233"/>
        <v>#N/A</v>
      </c>
      <c r="W336" s="1127" t="e">
        <f>IF(F336="Offiho",J336,IF(_xlfn.XLOOKUP(F336,Proveedores!A$2:A$50,Proveedores!E$2:E$50,"")="Nacional",(J336/0.5)+(V336*H336),((J336/0.3/0.5)+(V336*H336))))</f>
        <v>#N/A</v>
      </c>
      <c r="X336" s="1127" t="e">
        <f t="shared" si="223"/>
        <v>#N/A</v>
      </c>
      <c r="Y336" s="1126" t="b">
        <f t="shared" si="224"/>
        <v>0</v>
      </c>
      <c r="Z336" s="43">
        <v>0</v>
      </c>
      <c r="AA336" s="1220" t="e">
        <f t="shared" si="234"/>
        <v>#N/A</v>
      </c>
      <c r="AB336" s="1220" t="e">
        <f t="shared" si="235"/>
        <v>#N/A</v>
      </c>
      <c r="AC336" s="1220" t="e">
        <f t="shared" si="225"/>
        <v>#N/A</v>
      </c>
      <c r="AD336" s="1126" t="e">
        <f t="shared" si="236"/>
        <v>#N/A</v>
      </c>
      <c r="AE336" s="1218" t="e">
        <f t="shared" si="226"/>
        <v>#N/A</v>
      </c>
      <c r="AF336" s="1221" t="e">
        <f t="shared" si="227"/>
        <v>#N/A</v>
      </c>
      <c r="AG336" s="1177" t="e">
        <f t="shared" si="228"/>
        <v>#N/A</v>
      </c>
      <c r="AH336" s="1222" t="e">
        <f t="shared" si="237"/>
        <v>#N/A</v>
      </c>
    </row>
    <row r="337" spans="1:34" ht="16">
      <c r="A337" s="1217" t="b">
        <f t="shared" si="216"/>
        <v>1</v>
      </c>
      <c r="B337" s="1218" t="b">
        <f t="shared" si="229"/>
        <v>1</v>
      </c>
      <c r="C337" s="1219" t="str">
        <f t="shared" si="230"/>
        <v>Dólares</v>
      </c>
      <c r="D337" s="44"/>
      <c r="E337" s="836"/>
      <c r="F337" s="50"/>
      <c r="G337" s="50" t="str">
        <f t="shared" si="217"/>
        <v xml:space="preserve"> </v>
      </c>
      <c r="H337" s="45">
        <v>0</v>
      </c>
      <c r="I337" s="49" t="str">
        <f>IFERROR(VLOOKUP(G337,Proveedores!B:C,2,0)," ")</f>
        <v xml:space="preserve"> </v>
      </c>
      <c r="J337" s="838">
        <v>0</v>
      </c>
      <c r="K337" s="1124"/>
      <c r="L337" s="1267">
        <f t="shared" si="218"/>
        <v>0</v>
      </c>
      <c r="M337" s="1268">
        <f t="shared" si="219"/>
        <v>0</v>
      </c>
      <c r="N337" s="1269">
        <f t="shared" si="238"/>
        <v>0</v>
      </c>
      <c r="O337" s="836" t="str">
        <f>IFERROR(VLOOKUP(G337,Proveedores!B:D,3,0)," ")</f>
        <v xml:space="preserve"> </v>
      </c>
      <c r="P337" s="836"/>
      <c r="Q337" s="1127" t="e">
        <f t="shared" si="220"/>
        <v>#N/A</v>
      </c>
      <c r="R337" s="1127" t="b">
        <f t="shared" si="231"/>
        <v>0</v>
      </c>
      <c r="S337" s="1127" t="e">
        <f t="shared" si="221"/>
        <v>#N/A</v>
      </c>
      <c r="T337" s="1127" t="b">
        <f t="shared" si="232"/>
        <v>0</v>
      </c>
      <c r="U337" s="1127" t="e">
        <f t="shared" si="222"/>
        <v>#N/A</v>
      </c>
      <c r="V337" s="1127" t="e">
        <f t="shared" si="233"/>
        <v>#N/A</v>
      </c>
      <c r="W337" s="1127" t="e">
        <f>IF(F337="Offiho",J337,IF(_xlfn.XLOOKUP(F337,Proveedores!A$2:A$50,Proveedores!E$2:E$50,"")="Nacional",(J337/0.5)+(V337*H337),((J337/0.3/0.5)+(V337*H337))))</f>
        <v>#N/A</v>
      </c>
      <c r="X337" s="1127" t="e">
        <f t="shared" si="223"/>
        <v>#N/A</v>
      </c>
      <c r="Y337" s="1126" t="b">
        <f t="shared" si="224"/>
        <v>0</v>
      </c>
      <c r="Z337" s="43">
        <v>0</v>
      </c>
      <c r="AA337" s="1220" t="e">
        <f t="shared" si="234"/>
        <v>#N/A</v>
      </c>
      <c r="AB337" s="1220" t="e">
        <f t="shared" si="235"/>
        <v>#N/A</v>
      </c>
      <c r="AC337" s="1220" t="e">
        <f t="shared" si="225"/>
        <v>#N/A</v>
      </c>
      <c r="AD337" s="1126" t="e">
        <f t="shared" si="236"/>
        <v>#N/A</v>
      </c>
      <c r="AE337" s="1218" t="e">
        <f t="shared" si="226"/>
        <v>#N/A</v>
      </c>
      <c r="AF337" s="1221" t="e">
        <f t="shared" si="227"/>
        <v>#N/A</v>
      </c>
      <c r="AG337" s="1177" t="e">
        <f t="shared" si="228"/>
        <v>#N/A</v>
      </c>
      <c r="AH337" s="1222" t="e">
        <f t="shared" si="237"/>
        <v>#N/A</v>
      </c>
    </row>
    <row r="338" spans="1:34" ht="16">
      <c r="A338" s="1217" t="b">
        <f t="shared" si="216"/>
        <v>1</v>
      </c>
      <c r="B338" s="1218" t="b">
        <f t="shared" si="229"/>
        <v>1</v>
      </c>
      <c r="C338" s="1219" t="str">
        <f t="shared" si="230"/>
        <v>Dólares</v>
      </c>
      <c r="D338" s="44"/>
      <c r="E338" s="836"/>
      <c r="F338" s="50"/>
      <c r="G338" s="50" t="str">
        <f t="shared" si="217"/>
        <v xml:space="preserve"> </v>
      </c>
      <c r="H338" s="45">
        <v>0</v>
      </c>
      <c r="I338" s="49" t="str">
        <f>IFERROR(VLOOKUP(G338,Proveedores!B:C,2,0)," ")</f>
        <v xml:space="preserve"> </v>
      </c>
      <c r="J338" s="838">
        <v>0</v>
      </c>
      <c r="K338" s="1124"/>
      <c r="L338" s="1267">
        <f t="shared" si="218"/>
        <v>0</v>
      </c>
      <c r="M338" s="1268">
        <f t="shared" si="219"/>
        <v>0</v>
      </c>
      <c r="N338" s="1269">
        <f t="shared" si="238"/>
        <v>0</v>
      </c>
      <c r="O338" s="836" t="str">
        <f>IFERROR(VLOOKUP(G338,Proveedores!B:D,3,0)," ")</f>
        <v xml:space="preserve"> </v>
      </c>
      <c r="P338" s="836"/>
      <c r="Q338" s="1127" t="e">
        <f t="shared" si="220"/>
        <v>#N/A</v>
      </c>
      <c r="R338" s="1127" t="b">
        <f t="shared" si="231"/>
        <v>0</v>
      </c>
      <c r="S338" s="1127" t="e">
        <f t="shared" si="221"/>
        <v>#N/A</v>
      </c>
      <c r="T338" s="1127" t="b">
        <f t="shared" si="232"/>
        <v>0</v>
      </c>
      <c r="U338" s="1127" t="e">
        <f t="shared" si="222"/>
        <v>#N/A</v>
      </c>
      <c r="V338" s="1127" t="e">
        <f t="shared" si="233"/>
        <v>#N/A</v>
      </c>
      <c r="W338" s="1127" t="e">
        <f>IF(F338="Offiho",J338,IF(_xlfn.XLOOKUP(F338,Proveedores!A$2:A$50,Proveedores!E$2:E$50,"")="Nacional",(J338/0.5)+(V338*H338),((J338/0.3/0.5)+(V338*H338))))</f>
        <v>#N/A</v>
      </c>
      <c r="X338" s="1127" t="e">
        <f t="shared" si="223"/>
        <v>#N/A</v>
      </c>
      <c r="Y338" s="1126" t="b">
        <f t="shared" si="224"/>
        <v>0</v>
      </c>
      <c r="Z338" s="43">
        <v>0</v>
      </c>
      <c r="AA338" s="1220" t="e">
        <f t="shared" si="234"/>
        <v>#N/A</v>
      </c>
      <c r="AB338" s="1220" t="e">
        <f t="shared" si="235"/>
        <v>#N/A</v>
      </c>
      <c r="AC338" s="1220" t="e">
        <f t="shared" si="225"/>
        <v>#N/A</v>
      </c>
      <c r="AD338" s="1126" t="e">
        <f t="shared" si="236"/>
        <v>#N/A</v>
      </c>
      <c r="AE338" s="1218" t="e">
        <f t="shared" si="226"/>
        <v>#N/A</v>
      </c>
      <c r="AF338" s="1221" t="e">
        <f t="shared" si="227"/>
        <v>#N/A</v>
      </c>
      <c r="AG338" s="1177" t="e">
        <f t="shared" si="228"/>
        <v>#N/A</v>
      </c>
      <c r="AH338" s="1222" t="e">
        <f t="shared" si="237"/>
        <v>#N/A</v>
      </c>
    </row>
    <row r="339" spans="1:34" ht="16">
      <c r="A339" s="1217" t="b">
        <f t="shared" si="216"/>
        <v>1</v>
      </c>
      <c r="B339" s="1218" t="b">
        <f t="shared" si="229"/>
        <v>1</v>
      </c>
      <c r="C339" s="1219" t="str">
        <f t="shared" si="230"/>
        <v>Dólares</v>
      </c>
      <c r="D339" s="46"/>
      <c r="E339" s="836"/>
      <c r="F339" s="50"/>
      <c r="G339" s="50" t="str">
        <f t="shared" si="217"/>
        <v xml:space="preserve"> </v>
      </c>
      <c r="H339" s="45">
        <v>0</v>
      </c>
      <c r="I339" s="49" t="str">
        <f>IFERROR(VLOOKUP(G339,Proveedores!B:C,2,0)," ")</f>
        <v xml:space="preserve"> </v>
      </c>
      <c r="J339" s="838">
        <v>0</v>
      </c>
      <c r="K339" s="1124"/>
      <c r="L339" s="1267">
        <f t="shared" si="218"/>
        <v>0</v>
      </c>
      <c r="M339" s="1268">
        <f t="shared" si="219"/>
        <v>0</v>
      </c>
      <c r="N339" s="1269">
        <f t="shared" si="238"/>
        <v>0</v>
      </c>
      <c r="O339" s="836" t="str">
        <f>IFERROR(VLOOKUP(G339,Proveedores!B:D,3,0)," ")</f>
        <v xml:space="preserve"> </v>
      </c>
      <c r="P339" s="836"/>
      <c r="Q339" s="1127" t="e">
        <f t="shared" si="220"/>
        <v>#N/A</v>
      </c>
      <c r="R339" s="1127" t="b">
        <f t="shared" si="231"/>
        <v>0</v>
      </c>
      <c r="S339" s="1127" t="e">
        <f t="shared" si="221"/>
        <v>#N/A</v>
      </c>
      <c r="T339" s="1127" t="b">
        <f t="shared" si="232"/>
        <v>0</v>
      </c>
      <c r="U339" s="1127" t="e">
        <f t="shared" si="222"/>
        <v>#N/A</v>
      </c>
      <c r="V339" s="1127" t="e">
        <f t="shared" si="233"/>
        <v>#N/A</v>
      </c>
      <c r="W339" s="1127" t="e">
        <f>IF(F339="Offiho",J339,IF(_xlfn.XLOOKUP(F339,Proveedores!A$2:A$50,Proveedores!E$2:E$50,"")="Nacional",(J339/0.5)+(V339*H339),((J339/0.3/0.5)+(V339*H339))))</f>
        <v>#N/A</v>
      </c>
      <c r="X339" s="1127" t="e">
        <f t="shared" si="223"/>
        <v>#N/A</v>
      </c>
      <c r="Y339" s="1126" t="b">
        <f t="shared" si="224"/>
        <v>0</v>
      </c>
      <c r="Z339" s="43">
        <v>0</v>
      </c>
      <c r="AA339" s="1220" t="e">
        <f t="shared" si="234"/>
        <v>#N/A</v>
      </c>
      <c r="AB339" s="1220" t="e">
        <f t="shared" si="235"/>
        <v>#N/A</v>
      </c>
      <c r="AC339" s="1220" t="e">
        <f t="shared" si="225"/>
        <v>#N/A</v>
      </c>
      <c r="AD339" s="1126" t="e">
        <f t="shared" si="236"/>
        <v>#N/A</v>
      </c>
      <c r="AE339" s="1218" t="e">
        <f t="shared" si="226"/>
        <v>#N/A</v>
      </c>
      <c r="AF339" s="1221" t="e">
        <f t="shared" si="227"/>
        <v>#N/A</v>
      </c>
      <c r="AG339" s="1177" t="e">
        <f t="shared" si="228"/>
        <v>#N/A</v>
      </c>
      <c r="AH339" s="1222" t="e">
        <f t="shared" si="237"/>
        <v>#N/A</v>
      </c>
    </row>
    <row r="340" spans="1:34" ht="16">
      <c r="A340" s="1217" t="b">
        <f t="shared" si="216"/>
        <v>1</v>
      </c>
      <c r="B340" s="1218" t="b">
        <f t="shared" si="229"/>
        <v>1</v>
      </c>
      <c r="C340" s="1219" t="str">
        <f t="shared" si="230"/>
        <v>Dólares</v>
      </c>
      <c r="D340" s="46"/>
      <c r="E340" s="836"/>
      <c r="F340" s="50"/>
      <c r="G340" s="50" t="str">
        <f t="shared" si="217"/>
        <v xml:space="preserve"> </v>
      </c>
      <c r="H340" s="45">
        <v>0</v>
      </c>
      <c r="I340" s="49" t="str">
        <f>IFERROR(VLOOKUP(G340,Proveedores!B:C,2,0)," ")</f>
        <v xml:space="preserve"> </v>
      </c>
      <c r="J340" s="838">
        <v>0</v>
      </c>
      <c r="K340" s="1124"/>
      <c r="L340" s="1267">
        <f t="shared" si="218"/>
        <v>0</v>
      </c>
      <c r="M340" s="1268">
        <f t="shared" si="219"/>
        <v>0</v>
      </c>
      <c r="N340" s="1269">
        <f t="shared" si="238"/>
        <v>0</v>
      </c>
      <c r="O340" s="836" t="str">
        <f>IFERROR(VLOOKUP(G340,Proveedores!B:D,3,0)," ")</f>
        <v xml:space="preserve"> </v>
      </c>
      <c r="P340" s="836"/>
      <c r="Q340" s="1127" t="e">
        <f t="shared" si="220"/>
        <v>#N/A</v>
      </c>
      <c r="R340" s="1127" t="b">
        <f t="shared" si="231"/>
        <v>0</v>
      </c>
      <c r="S340" s="1127" t="e">
        <f t="shared" si="221"/>
        <v>#N/A</v>
      </c>
      <c r="T340" s="1127" t="b">
        <f t="shared" si="232"/>
        <v>0</v>
      </c>
      <c r="U340" s="1127" t="e">
        <f t="shared" si="222"/>
        <v>#N/A</v>
      </c>
      <c r="V340" s="1127" t="e">
        <f t="shared" si="233"/>
        <v>#N/A</v>
      </c>
      <c r="W340" s="1127" t="e">
        <f>IF(F340="Offiho",J340,IF(_xlfn.XLOOKUP(F340,Proveedores!A$2:A$50,Proveedores!E$2:E$50,"")="Nacional",(J340/0.5)+(V340*H340),((J340/0.3/0.5)+(V340*H340))))</f>
        <v>#N/A</v>
      </c>
      <c r="X340" s="1127" t="e">
        <f t="shared" si="223"/>
        <v>#N/A</v>
      </c>
      <c r="Y340" s="1126" t="b">
        <f t="shared" si="224"/>
        <v>0</v>
      </c>
      <c r="Z340" s="43">
        <v>0</v>
      </c>
      <c r="AA340" s="1220" t="e">
        <f t="shared" si="234"/>
        <v>#N/A</v>
      </c>
      <c r="AB340" s="1220" t="e">
        <f t="shared" si="235"/>
        <v>#N/A</v>
      </c>
      <c r="AC340" s="1220" t="e">
        <f t="shared" si="225"/>
        <v>#N/A</v>
      </c>
      <c r="AD340" s="1126" t="e">
        <f t="shared" si="236"/>
        <v>#N/A</v>
      </c>
      <c r="AE340" s="1218" t="e">
        <f t="shared" si="226"/>
        <v>#N/A</v>
      </c>
      <c r="AF340" s="1221" t="e">
        <f t="shared" si="227"/>
        <v>#N/A</v>
      </c>
      <c r="AG340" s="1177" t="e">
        <f t="shared" si="228"/>
        <v>#N/A</v>
      </c>
      <c r="AH340" s="1222" t="e">
        <f t="shared" si="237"/>
        <v>#N/A</v>
      </c>
    </row>
    <row r="341" spans="1:34" ht="16">
      <c r="A341" s="1217" t="b">
        <f t="shared" si="216"/>
        <v>1</v>
      </c>
      <c r="B341" s="1218" t="b">
        <f t="shared" si="229"/>
        <v>1</v>
      </c>
      <c r="C341" s="1219" t="str">
        <f t="shared" si="230"/>
        <v>Dólares</v>
      </c>
      <c r="D341" s="46"/>
      <c r="E341" s="836"/>
      <c r="F341" s="50"/>
      <c r="G341" s="50" t="str">
        <f t="shared" si="217"/>
        <v xml:space="preserve"> </v>
      </c>
      <c r="H341" s="45">
        <v>0</v>
      </c>
      <c r="I341" s="49" t="str">
        <f>IFERROR(VLOOKUP(G341,Proveedores!B:C,2,0)," ")</f>
        <v xml:space="preserve"> </v>
      </c>
      <c r="J341" s="838">
        <v>0</v>
      </c>
      <c r="K341" s="1124"/>
      <c r="L341" s="1267">
        <f t="shared" si="218"/>
        <v>0</v>
      </c>
      <c r="M341" s="1268">
        <f t="shared" si="219"/>
        <v>0</v>
      </c>
      <c r="N341" s="1269">
        <f t="shared" si="238"/>
        <v>0</v>
      </c>
      <c r="O341" s="836" t="str">
        <f>IFERROR(VLOOKUP(G341,Proveedores!B:D,3,0)," ")</f>
        <v xml:space="preserve"> </v>
      </c>
      <c r="P341" s="836"/>
      <c r="Q341" s="1127" t="e">
        <f t="shared" si="220"/>
        <v>#N/A</v>
      </c>
      <c r="R341" s="1127" t="b">
        <f t="shared" si="231"/>
        <v>0</v>
      </c>
      <c r="S341" s="1127" t="e">
        <f t="shared" si="221"/>
        <v>#N/A</v>
      </c>
      <c r="T341" s="1127" t="b">
        <f t="shared" si="232"/>
        <v>0</v>
      </c>
      <c r="U341" s="1127" t="e">
        <f t="shared" si="222"/>
        <v>#N/A</v>
      </c>
      <c r="V341" s="1127" t="e">
        <f t="shared" si="233"/>
        <v>#N/A</v>
      </c>
      <c r="W341" s="1127" t="e">
        <f>IF(F341="Offiho",J341,IF(_xlfn.XLOOKUP(F341,Proveedores!A$2:A$50,Proveedores!E$2:E$50,"")="Nacional",(J341/0.5)+(V341*H341),((J341/0.3/0.5)+(V341*H341))))</f>
        <v>#N/A</v>
      </c>
      <c r="X341" s="1127" t="e">
        <f t="shared" si="223"/>
        <v>#N/A</v>
      </c>
      <c r="Y341" s="1126" t="b">
        <f t="shared" si="224"/>
        <v>0</v>
      </c>
      <c r="Z341" s="43">
        <v>0</v>
      </c>
      <c r="AA341" s="1220" t="e">
        <f t="shared" si="234"/>
        <v>#N/A</v>
      </c>
      <c r="AB341" s="1220" t="e">
        <f t="shared" si="235"/>
        <v>#N/A</v>
      </c>
      <c r="AC341" s="1220" t="e">
        <f t="shared" si="225"/>
        <v>#N/A</v>
      </c>
      <c r="AD341" s="1126" t="e">
        <f t="shared" si="236"/>
        <v>#N/A</v>
      </c>
      <c r="AE341" s="1218" t="e">
        <f t="shared" si="226"/>
        <v>#N/A</v>
      </c>
      <c r="AF341" s="1221" t="e">
        <f t="shared" si="227"/>
        <v>#N/A</v>
      </c>
      <c r="AG341" s="1177" t="e">
        <f t="shared" si="228"/>
        <v>#N/A</v>
      </c>
      <c r="AH341" s="1222" t="e">
        <f t="shared" si="237"/>
        <v>#N/A</v>
      </c>
    </row>
    <row r="342" spans="1:34" ht="16">
      <c r="A342" s="1217" t="b">
        <f t="shared" si="216"/>
        <v>1</v>
      </c>
      <c r="B342" s="1218" t="b">
        <f t="shared" si="229"/>
        <v>1</v>
      </c>
      <c r="C342" s="1219" t="str">
        <f t="shared" si="230"/>
        <v>Dólares</v>
      </c>
      <c r="D342" s="46"/>
      <c r="E342" s="836"/>
      <c r="F342" s="50"/>
      <c r="G342" s="50" t="str">
        <f t="shared" si="217"/>
        <v xml:space="preserve"> </v>
      </c>
      <c r="H342" s="45">
        <v>0</v>
      </c>
      <c r="I342" s="49" t="str">
        <f>IFERROR(VLOOKUP(G342,Proveedores!B:C,2,0)," ")</f>
        <v xml:space="preserve"> </v>
      </c>
      <c r="J342" s="838">
        <v>0</v>
      </c>
      <c r="K342" s="1124"/>
      <c r="L342" s="1267">
        <f t="shared" si="218"/>
        <v>0</v>
      </c>
      <c r="M342" s="1268">
        <f t="shared" si="219"/>
        <v>0</v>
      </c>
      <c r="N342" s="1269">
        <f t="shared" si="238"/>
        <v>0</v>
      </c>
      <c r="O342" s="836" t="str">
        <f>IFERROR(VLOOKUP(G342,Proveedores!B:D,3,0)," ")</f>
        <v xml:space="preserve"> </v>
      </c>
      <c r="P342" s="836"/>
      <c r="Q342" s="1127" t="e">
        <f t="shared" si="220"/>
        <v>#N/A</v>
      </c>
      <c r="R342" s="1127" t="b">
        <f t="shared" si="231"/>
        <v>0</v>
      </c>
      <c r="S342" s="1127" t="e">
        <f t="shared" si="221"/>
        <v>#N/A</v>
      </c>
      <c r="T342" s="1127" t="b">
        <f t="shared" si="232"/>
        <v>0</v>
      </c>
      <c r="U342" s="1127" t="e">
        <f t="shared" si="222"/>
        <v>#N/A</v>
      </c>
      <c r="V342" s="1127" t="e">
        <f t="shared" si="233"/>
        <v>#N/A</v>
      </c>
      <c r="W342" s="1127" t="e">
        <f>IF(F342="Offiho",J342,IF(_xlfn.XLOOKUP(F342,Proveedores!A$2:A$50,Proveedores!E$2:E$50,"")="Nacional",(J342/0.5)+(V342*H342),((J342/0.3/0.5)+(V342*H342))))</f>
        <v>#N/A</v>
      </c>
      <c r="X342" s="1127" t="e">
        <f t="shared" si="223"/>
        <v>#N/A</v>
      </c>
      <c r="Y342" s="1126" t="b">
        <f t="shared" si="224"/>
        <v>0</v>
      </c>
      <c r="Z342" s="43">
        <v>0</v>
      </c>
      <c r="AA342" s="1220" t="e">
        <f t="shared" si="234"/>
        <v>#N/A</v>
      </c>
      <c r="AB342" s="1220" t="e">
        <f t="shared" si="235"/>
        <v>#N/A</v>
      </c>
      <c r="AC342" s="1220" t="e">
        <f t="shared" si="225"/>
        <v>#N/A</v>
      </c>
      <c r="AD342" s="1126" t="e">
        <f t="shared" si="236"/>
        <v>#N/A</v>
      </c>
      <c r="AE342" s="1218" t="e">
        <f t="shared" si="226"/>
        <v>#N/A</v>
      </c>
      <c r="AF342" s="1221" t="e">
        <f t="shared" si="227"/>
        <v>#N/A</v>
      </c>
      <c r="AG342" s="1177" t="e">
        <f t="shared" si="228"/>
        <v>#N/A</v>
      </c>
      <c r="AH342" s="1222" t="e">
        <f t="shared" si="237"/>
        <v>#N/A</v>
      </c>
    </row>
    <row r="343" spans="1:34" ht="16">
      <c r="A343" s="1217" t="b">
        <f t="shared" si="216"/>
        <v>1</v>
      </c>
      <c r="B343" s="1218" t="b">
        <f t="shared" si="229"/>
        <v>1</v>
      </c>
      <c r="C343" s="1219" t="str">
        <f t="shared" si="230"/>
        <v>Dólares</v>
      </c>
      <c r="D343" s="46"/>
      <c r="E343" s="836"/>
      <c r="F343" s="50"/>
      <c r="G343" s="50" t="str">
        <f t="shared" si="217"/>
        <v xml:space="preserve"> </v>
      </c>
      <c r="H343" s="45">
        <v>0</v>
      </c>
      <c r="I343" s="49" t="str">
        <f>IFERROR(VLOOKUP(G343,Proveedores!B:C,2,0)," ")</f>
        <v xml:space="preserve"> </v>
      </c>
      <c r="J343" s="838">
        <v>0</v>
      </c>
      <c r="K343" s="1124"/>
      <c r="L343" s="1267">
        <f t="shared" si="218"/>
        <v>0</v>
      </c>
      <c r="M343" s="1268">
        <f t="shared" si="219"/>
        <v>0</v>
      </c>
      <c r="N343" s="1269">
        <f t="shared" si="238"/>
        <v>0</v>
      </c>
      <c r="O343" s="836" t="str">
        <f>IFERROR(VLOOKUP(G343,Proveedores!B:D,3,0)," ")</f>
        <v xml:space="preserve"> </v>
      </c>
      <c r="P343" s="836"/>
      <c r="Q343" s="1127" t="e">
        <f t="shared" si="220"/>
        <v>#N/A</v>
      </c>
      <c r="R343" s="1127" t="b">
        <f t="shared" si="231"/>
        <v>0</v>
      </c>
      <c r="S343" s="1127" t="e">
        <f t="shared" si="221"/>
        <v>#N/A</v>
      </c>
      <c r="T343" s="1127" t="b">
        <f t="shared" si="232"/>
        <v>0</v>
      </c>
      <c r="U343" s="1127" t="e">
        <f t="shared" si="222"/>
        <v>#N/A</v>
      </c>
      <c r="V343" s="1127" t="e">
        <f t="shared" si="233"/>
        <v>#N/A</v>
      </c>
      <c r="W343" s="1127" t="e">
        <f>IF(F343="Offiho",J343,IF(_xlfn.XLOOKUP(F343,Proveedores!A$2:A$50,Proveedores!E$2:E$50,"")="Nacional",(J343/0.5)+(V343*H343),((J343/0.3/0.5)+(V343*H343))))</f>
        <v>#N/A</v>
      </c>
      <c r="X343" s="1127" t="e">
        <f t="shared" si="223"/>
        <v>#N/A</v>
      </c>
      <c r="Y343" s="1126" t="b">
        <f t="shared" si="224"/>
        <v>0</v>
      </c>
      <c r="Z343" s="43">
        <v>0</v>
      </c>
      <c r="AA343" s="1220" t="e">
        <f t="shared" si="234"/>
        <v>#N/A</v>
      </c>
      <c r="AB343" s="1220" t="e">
        <f t="shared" si="235"/>
        <v>#N/A</v>
      </c>
      <c r="AC343" s="1220" t="e">
        <f t="shared" si="225"/>
        <v>#N/A</v>
      </c>
      <c r="AD343" s="1126" t="e">
        <f t="shared" si="236"/>
        <v>#N/A</v>
      </c>
      <c r="AE343" s="1218" t="e">
        <f t="shared" si="226"/>
        <v>#N/A</v>
      </c>
      <c r="AF343" s="1221" t="e">
        <f t="shared" si="227"/>
        <v>#N/A</v>
      </c>
      <c r="AG343" s="1177" t="e">
        <f t="shared" si="228"/>
        <v>#N/A</v>
      </c>
      <c r="AH343" s="1222" t="e">
        <f t="shared" si="237"/>
        <v>#N/A</v>
      </c>
    </row>
    <row r="344" spans="1:34" ht="16">
      <c r="A344" s="1217" t="b">
        <f t="shared" si="216"/>
        <v>1</v>
      </c>
      <c r="B344" s="1218" t="b">
        <f t="shared" si="229"/>
        <v>1</v>
      </c>
      <c r="C344" s="1219" t="str">
        <f t="shared" si="230"/>
        <v>Dólares</v>
      </c>
      <c r="D344" s="46"/>
      <c r="E344" s="836"/>
      <c r="F344" s="50"/>
      <c r="G344" s="50" t="str">
        <f t="shared" si="217"/>
        <v xml:space="preserve"> </v>
      </c>
      <c r="H344" s="45">
        <v>0</v>
      </c>
      <c r="I344" s="49" t="str">
        <f>IFERROR(VLOOKUP(G344,Proveedores!B:C,2,0)," ")</f>
        <v xml:space="preserve"> </v>
      </c>
      <c r="J344" s="838">
        <v>0</v>
      </c>
      <c r="K344" s="1124"/>
      <c r="L344" s="1267">
        <f t="shared" si="218"/>
        <v>0</v>
      </c>
      <c r="M344" s="1268">
        <f t="shared" si="219"/>
        <v>0</v>
      </c>
      <c r="N344" s="1269">
        <f t="shared" si="238"/>
        <v>0</v>
      </c>
      <c r="O344" s="836" t="str">
        <f>IFERROR(VLOOKUP(G344,Proveedores!B:D,3,0)," ")</f>
        <v xml:space="preserve"> </v>
      </c>
      <c r="P344" s="836"/>
      <c r="Q344" s="1127" t="e">
        <f t="shared" si="220"/>
        <v>#N/A</v>
      </c>
      <c r="R344" s="1127" t="b">
        <f t="shared" si="231"/>
        <v>0</v>
      </c>
      <c r="S344" s="1127" t="e">
        <f t="shared" si="221"/>
        <v>#N/A</v>
      </c>
      <c r="T344" s="1127" t="b">
        <f t="shared" si="232"/>
        <v>0</v>
      </c>
      <c r="U344" s="1127" t="e">
        <f t="shared" si="222"/>
        <v>#N/A</v>
      </c>
      <c r="V344" s="1127" t="e">
        <f t="shared" si="233"/>
        <v>#N/A</v>
      </c>
      <c r="W344" s="1127" t="e">
        <f>IF(F344="Offiho",J344,IF(_xlfn.XLOOKUP(F344,Proveedores!A$2:A$50,Proveedores!E$2:E$50,"")="Nacional",(J344/0.5)+(V344*H344),((J344/0.3/0.5)+(V344*H344))))</f>
        <v>#N/A</v>
      </c>
      <c r="X344" s="1127" t="e">
        <f t="shared" si="223"/>
        <v>#N/A</v>
      </c>
      <c r="Y344" s="1126" t="b">
        <f t="shared" si="224"/>
        <v>0</v>
      </c>
      <c r="Z344" s="43">
        <v>0</v>
      </c>
      <c r="AA344" s="1220" t="e">
        <f t="shared" si="234"/>
        <v>#N/A</v>
      </c>
      <c r="AB344" s="1220" t="e">
        <f t="shared" si="235"/>
        <v>#N/A</v>
      </c>
      <c r="AC344" s="1220" t="e">
        <f t="shared" si="225"/>
        <v>#N/A</v>
      </c>
      <c r="AD344" s="1126" t="e">
        <f t="shared" si="236"/>
        <v>#N/A</v>
      </c>
      <c r="AE344" s="1218" t="e">
        <f t="shared" si="226"/>
        <v>#N/A</v>
      </c>
      <c r="AF344" s="1221" t="e">
        <f t="shared" si="227"/>
        <v>#N/A</v>
      </c>
      <c r="AG344" s="1177" t="e">
        <f t="shared" si="228"/>
        <v>#N/A</v>
      </c>
      <c r="AH344" s="1222" t="e">
        <f t="shared" si="237"/>
        <v>#N/A</v>
      </c>
    </row>
    <row r="345" spans="1:34" ht="16">
      <c r="A345" s="1217" t="b">
        <f t="shared" si="216"/>
        <v>1</v>
      </c>
      <c r="B345" s="1218" t="b">
        <f t="shared" si="229"/>
        <v>1</v>
      </c>
      <c r="C345" s="1219" t="str">
        <f t="shared" si="230"/>
        <v>Dólares</v>
      </c>
      <c r="D345" s="46"/>
      <c r="E345" s="836"/>
      <c r="F345" s="50"/>
      <c r="G345" s="50" t="str">
        <f t="shared" si="217"/>
        <v xml:space="preserve"> </v>
      </c>
      <c r="H345" s="45">
        <v>0</v>
      </c>
      <c r="I345" s="49" t="str">
        <f>IFERROR(VLOOKUP(G345,Proveedores!B:C,2,0)," ")</f>
        <v xml:space="preserve"> </v>
      </c>
      <c r="J345" s="838">
        <v>0</v>
      </c>
      <c r="K345" s="1124"/>
      <c r="L345" s="1267">
        <f t="shared" si="218"/>
        <v>0</v>
      </c>
      <c r="M345" s="1268">
        <f t="shared" si="219"/>
        <v>0</v>
      </c>
      <c r="N345" s="1269">
        <f t="shared" si="238"/>
        <v>0</v>
      </c>
      <c r="O345" s="836" t="str">
        <f>IFERROR(VLOOKUP(G345,Proveedores!B:D,3,0)," ")</f>
        <v xml:space="preserve"> </v>
      </c>
      <c r="P345" s="836"/>
      <c r="Q345" s="1127" t="e">
        <f t="shared" si="220"/>
        <v>#N/A</v>
      </c>
      <c r="R345" s="1127" t="b">
        <f t="shared" si="231"/>
        <v>0</v>
      </c>
      <c r="S345" s="1127" t="e">
        <f t="shared" si="221"/>
        <v>#N/A</v>
      </c>
      <c r="T345" s="1127" t="b">
        <f t="shared" si="232"/>
        <v>0</v>
      </c>
      <c r="U345" s="1127" t="e">
        <f t="shared" si="222"/>
        <v>#N/A</v>
      </c>
      <c r="V345" s="1127" t="e">
        <f t="shared" si="233"/>
        <v>#N/A</v>
      </c>
      <c r="W345" s="1127" t="e">
        <f>IF(F345="Offiho",J345,IF(_xlfn.XLOOKUP(F345,Proveedores!A$2:A$50,Proveedores!E$2:E$50,"")="Nacional",(J345/0.5)+(V345*H345),((J345/0.3/0.5)+(V345*H345))))</f>
        <v>#N/A</v>
      </c>
      <c r="X345" s="1127" t="e">
        <f t="shared" si="223"/>
        <v>#N/A</v>
      </c>
      <c r="Y345" s="1126" t="b">
        <f t="shared" si="224"/>
        <v>0</v>
      </c>
      <c r="Z345" s="43">
        <v>0</v>
      </c>
      <c r="AA345" s="1220" t="e">
        <f t="shared" si="234"/>
        <v>#N/A</v>
      </c>
      <c r="AB345" s="1220" t="e">
        <f t="shared" si="235"/>
        <v>#N/A</v>
      </c>
      <c r="AC345" s="1220" t="e">
        <f t="shared" si="225"/>
        <v>#N/A</v>
      </c>
      <c r="AD345" s="1126" t="e">
        <f t="shared" si="236"/>
        <v>#N/A</v>
      </c>
      <c r="AE345" s="1218" t="e">
        <f t="shared" si="226"/>
        <v>#N/A</v>
      </c>
      <c r="AF345" s="1221" t="e">
        <f t="shared" si="227"/>
        <v>#N/A</v>
      </c>
      <c r="AG345" s="1177" t="e">
        <f t="shared" si="228"/>
        <v>#N/A</v>
      </c>
      <c r="AH345" s="1222" t="e">
        <f t="shared" si="237"/>
        <v>#N/A</v>
      </c>
    </row>
    <row r="346" spans="1:34" ht="16">
      <c r="A346" s="1217" t="b">
        <f t="shared" si="216"/>
        <v>1</v>
      </c>
      <c r="B346" s="1218" t="b">
        <f t="shared" si="229"/>
        <v>1</v>
      </c>
      <c r="C346" s="1219" t="str">
        <f t="shared" si="230"/>
        <v>Dólares</v>
      </c>
      <c r="D346" s="47"/>
      <c r="E346" s="836"/>
      <c r="F346" s="50"/>
      <c r="G346" s="50" t="str">
        <f t="shared" si="217"/>
        <v xml:space="preserve"> </v>
      </c>
      <c r="H346" s="45">
        <v>0</v>
      </c>
      <c r="I346" s="49" t="str">
        <f>IFERROR(VLOOKUP(G346,Proveedores!B:C,2,0)," ")</f>
        <v xml:space="preserve"> </v>
      </c>
      <c r="J346" s="838">
        <v>0</v>
      </c>
      <c r="K346" s="1124"/>
      <c r="L346" s="1267">
        <f t="shared" si="218"/>
        <v>0</v>
      </c>
      <c r="M346" s="1268">
        <f t="shared" si="219"/>
        <v>0</v>
      </c>
      <c r="N346" s="1269">
        <f t="shared" si="238"/>
        <v>0</v>
      </c>
      <c r="O346" s="836" t="str">
        <f>IFERROR(VLOOKUP(G346,Proveedores!B:D,3,0)," ")</f>
        <v xml:space="preserve"> </v>
      </c>
      <c r="P346" s="836"/>
      <c r="Q346" s="1127" t="e">
        <f t="shared" si="220"/>
        <v>#N/A</v>
      </c>
      <c r="R346" s="1127" t="b">
        <f t="shared" si="231"/>
        <v>0</v>
      </c>
      <c r="S346" s="1127" t="e">
        <f t="shared" si="221"/>
        <v>#N/A</v>
      </c>
      <c r="T346" s="1127" t="b">
        <f t="shared" si="232"/>
        <v>0</v>
      </c>
      <c r="U346" s="1127" t="e">
        <f t="shared" si="222"/>
        <v>#N/A</v>
      </c>
      <c r="V346" s="1127" t="e">
        <f t="shared" si="233"/>
        <v>#N/A</v>
      </c>
      <c r="W346" s="1127" t="e">
        <f>IF(F346="Offiho",J346,IF(_xlfn.XLOOKUP(F346,Proveedores!A$2:A$50,Proveedores!E$2:E$50,"")="Nacional",(J346/0.5)+(V346*H346),((J346/0.3/0.5)+(V346*H346))))</f>
        <v>#N/A</v>
      </c>
      <c r="X346" s="1127" t="e">
        <f t="shared" si="223"/>
        <v>#N/A</v>
      </c>
      <c r="Y346" s="1126" t="b">
        <f t="shared" si="224"/>
        <v>0</v>
      </c>
      <c r="Z346" s="43">
        <v>0</v>
      </c>
      <c r="AA346" s="1220" t="e">
        <f t="shared" si="234"/>
        <v>#N/A</v>
      </c>
      <c r="AB346" s="1220" t="e">
        <f t="shared" si="235"/>
        <v>#N/A</v>
      </c>
      <c r="AC346" s="1220" t="e">
        <f t="shared" si="225"/>
        <v>#N/A</v>
      </c>
      <c r="AD346" s="1126" t="e">
        <f t="shared" si="236"/>
        <v>#N/A</v>
      </c>
      <c r="AE346" s="1218" t="e">
        <f t="shared" si="226"/>
        <v>#N/A</v>
      </c>
      <c r="AF346" s="1221" t="e">
        <f t="shared" si="227"/>
        <v>#N/A</v>
      </c>
      <c r="AG346" s="1177" t="e">
        <f t="shared" si="228"/>
        <v>#N/A</v>
      </c>
      <c r="AH346" s="1222" t="e">
        <f t="shared" si="237"/>
        <v>#N/A</v>
      </c>
    </row>
    <row r="347" spans="1:34" ht="16">
      <c r="A347" s="1217" t="b">
        <f t="shared" si="216"/>
        <v>1</v>
      </c>
      <c r="B347" s="1218" t="b">
        <f t="shared" si="229"/>
        <v>1</v>
      </c>
      <c r="C347" s="1219" t="str">
        <f t="shared" si="230"/>
        <v>Dólares</v>
      </c>
      <c r="D347" s="48"/>
      <c r="E347" s="836"/>
      <c r="F347" s="50"/>
      <c r="G347" s="50" t="str">
        <f t="shared" si="217"/>
        <v xml:space="preserve"> </v>
      </c>
      <c r="H347" s="45">
        <v>0</v>
      </c>
      <c r="I347" s="49" t="str">
        <f>IFERROR(VLOOKUP(G347,Proveedores!B:C,2,0)," ")</f>
        <v xml:space="preserve"> </v>
      </c>
      <c r="J347" s="838">
        <v>0</v>
      </c>
      <c r="K347" s="1124"/>
      <c r="L347" s="1267">
        <f t="shared" si="218"/>
        <v>0</v>
      </c>
      <c r="M347" s="1268">
        <f t="shared" si="219"/>
        <v>0</v>
      </c>
      <c r="N347" s="1269">
        <f t="shared" si="238"/>
        <v>0</v>
      </c>
      <c r="O347" s="836" t="str">
        <f>IFERROR(VLOOKUP(G347,Proveedores!B:D,3,0)," ")</f>
        <v xml:space="preserve"> </v>
      </c>
      <c r="P347" s="836"/>
      <c r="Q347" s="1127" t="e">
        <f t="shared" si="220"/>
        <v>#N/A</v>
      </c>
      <c r="R347" s="1127" t="b">
        <f t="shared" si="231"/>
        <v>0</v>
      </c>
      <c r="S347" s="1127" t="e">
        <f t="shared" si="221"/>
        <v>#N/A</v>
      </c>
      <c r="T347" s="1127" t="b">
        <f t="shared" si="232"/>
        <v>0</v>
      </c>
      <c r="U347" s="1127" t="e">
        <f t="shared" si="222"/>
        <v>#N/A</v>
      </c>
      <c r="V347" s="1127" t="e">
        <f t="shared" si="233"/>
        <v>#N/A</v>
      </c>
      <c r="W347" s="1127" t="e">
        <f>IF(F347="Offiho",J347,IF(_xlfn.XLOOKUP(F347,Proveedores!A$2:A$50,Proveedores!E$2:E$50,"")="Nacional",(J347/0.5)+(V347*H347),((J347/0.3/0.5)+(V347*H347))))</f>
        <v>#N/A</v>
      </c>
      <c r="X347" s="1127" t="e">
        <f t="shared" si="223"/>
        <v>#N/A</v>
      </c>
      <c r="Y347" s="1126" t="b">
        <f t="shared" si="224"/>
        <v>0</v>
      </c>
      <c r="Z347" s="43">
        <v>0</v>
      </c>
      <c r="AA347" s="1220" t="e">
        <f t="shared" si="234"/>
        <v>#N/A</v>
      </c>
      <c r="AB347" s="1220" t="e">
        <f t="shared" si="235"/>
        <v>#N/A</v>
      </c>
      <c r="AC347" s="1220" t="e">
        <f t="shared" si="225"/>
        <v>#N/A</v>
      </c>
      <c r="AD347" s="1126" t="e">
        <f t="shared" si="236"/>
        <v>#N/A</v>
      </c>
      <c r="AE347" s="1218" t="e">
        <f t="shared" si="226"/>
        <v>#N/A</v>
      </c>
      <c r="AF347" s="1221" t="e">
        <f t="shared" si="227"/>
        <v>#N/A</v>
      </c>
      <c r="AG347" s="1177" t="e">
        <f t="shared" si="228"/>
        <v>#N/A</v>
      </c>
      <c r="AH347" s="1222" t="e">
        <f t="shared" si="237"/>
        <v>#N/A</v>
      </c>
    </row>
    <row r="348" spans="1:34" ht="16">
      <c r="A348" s="1217" t="b">
        <f t="shared" si="216"/>
        <v>1</v>
      </c>
      <c r="B348" s="1218" t="b">
        <f t="shared" si="229"/>
        <v>1</v>
      </c>
      <c r="C348" s="1219" t="str">
        <f t="shared" si="230"/>
        <v>Dólares</v>
      </c>
      <c r="D348" s="48"/>
      <c r="E348" s="836"/>
      <c r="F348" s="50"/>
      <c r="G348" s="50" t="str">
        <f t="shared" si="217"/>
        <v xml:space="preserve"> </v>
      </c>
      <c r="H348" s="45">
        <v>0</v>
      </c>
      <c r="I348" s="49" t="str">
        <f>IFERROR(VLOOKUP(G348,Proveedores!B:C,2,0)," ")</f>
        <v xml:space="preserve"> </v>
      </c>
      <c r="J348" s="838">
        <v>0</v>
      </c>
      <c r="K348" s="1124"/>
      <c r="L348" s="1267">
        <f t="shared" si="218"/>
        <v>0</v>
      </c>
      <c r="M348" s="1268">
        <f t="shared" si="219"/>
        <v>0</v>
      </c>
      <c r="N348" s="1269">
        <f t="shared" si="238"/>
        <v>0</v>
      </c>
      <c r="O348" s="836" t="str">
        <f>IFERROR(VLOOKUP(G348,Proveedores!B:D,3,0)," ")</f>
        <v xml:space="preserve"> </v>
      </c>
      <c r="P348" s="836"/>
      <c r="Q348" s="1127" t="e">
        <f t="shared" si="220"/>
        <v>#N/A</v>
      </c>
      <c r="R348" s="1127" t="b">
        <f t="shared" si="231"/>
        <v>0</v>
      </c>
      <c r="S348" s="1127" t="e">
        <f t="shared" si="221"/>
        <v>#N/A</v>
      </c>
      <c r="T348" s="1127" t="b">
        <f t="shared" si="232"/>
        <v>0</v>
      </c>
      <c r="U348" s="1127" t="e">
        <f t="shared" si="222"/>
        <v>#N/A</v>
      </c>
      <c r="V348" s="1127" t="e">
        <f t="shared" si="233"/>
        <v>#N/A</v>
      </c>
      <c r="W348" s="1127" t="e">
        <f>IF(F348="Offiho",J348,IF(_xlfn.XLOOKUP(F348,Proveedores!A$2:A$50,Proveedores!E$2:E$50,"")="Nacional",(J348/0.5)+(V348*H348),((J348/0.3/0.5)+(V348*H348))))</f>
        <v>#N/A</v>
      </c>
      <c r="X348" s="1127" t="e">
        <f t="shared" si="223"/>
        <v>#N/A</v>
      </c>
      <c r="Y348" s="1126" t="b">
        <f t="shared" si="224"/>
        <v>0</v>
      </c>
      <c r="Z348" s="43">
        <v>0</v>
      </c>
      <c r="AA348" s="1220" t="e">
        <f t="shared" si="234"/>
        <v>#N/A</v>
      </c>
      <c r="AB348" s="1220" t="e">
        <f t="shared" si="235"/>
        <v>#N/A</v>
      </c>
      <c r="AC348" s="1220" t="e">
        <f t="shared" si="225"/>
        <v>#N/A</v>
      </c>
      <c r="AD348" s="1126" t="e">
        <f t="shared" si="236"/>
        <v>#N/A</v>
      </c>
      <c r="AE348" s="1218" t="e">
        <f t="shared" si="226"/>
        <v>#N/A</v>
      </c>
      <c r="AF348" s="1221" t="e">
        <f t="shared" si="227"/>
        <v>#N/A</v>
      </c>
      <c r="AG348" s="1177" t="e">
        <f t="shared" si="228"/>
        <v>#N/A</v>
      </c>
      <c r="AH348" s="1222" t="e">
        <f t="shared" si="237"/>
        <v>#N/A</v>
      </c>
    </row>
    <row r="349" spans="1:34" ht="16">
      <c r="A349" s="1217" t="b">
        <f t="shared" si="216"/>
        <v>1</v>
      </c>
      <c r="B349" s="1218" t="b">
        <f t="shared" si="229"/>
        <v>1</v>
      </c>
      <c r="C349" s="1219" t="str">
        <f t="shared" si="230"/>
        <v>Dólares</v>
      </c>
      <c r="D349" s="48"/>
      <c r="E349" s="836"/>
      <c r="F349" s="50"/>
      <c r="G349" s="50" t="str">
        <f t="shared" si="217"/>
        <v xml:space="preserve"> </v>
      </c>
      <c r="H349" s="45">
        <v>0</v>
      </c>
      <c r="I349" s="49" t="str">
        <f>IFERROR(VLOOKUP(G349,Proveedores!B:C,2,0)," ")</f>
        <v xml:space="preserve"> </v>
      </c>
      <c r="J349" s="838">
        <v>0</v>
      </c>
      <c r="K349" s="1124"/>
      <c r="L349" s="1267">
        <f t="shared" si="218"/>
        <v>0</v>
      </c>
      <c r="M349" s="1268">
        <f t="shared" si="219"/>
        <v>0</v>
      </c>
      <c r="N349" s="1269">
        <f t="shared" si="238"/>
        <v>0</v>
      </c>
      <c r="O349" s="836" t="str">
        <f>IFERROR(VLOOKUP(G349,Proveedores!B:D,3,0)," ")</f>
        <v xml:space="preserve"> </v>
      </c>
      <c r="P349" s="836"/>
      <c r="Q349" s="1127" t="e">
        <f t="shared" si="220"/>
        <v>#N/A</v>
      </c>
      <c r="R349" s="1127" t="b">
        <f t="shared" si="231"/>
        <v>0</v>
      </c>
      <c r="S349" s="1127" t="e">
        <f t="shared" si="221"/>
        <v>#N/A</v>
      </c>
      <c r="T349" s="1127" t="b">
        <f t="shared" si="232"/>
        <v>0</v>
      </c>
      <c r="U349" s="1127" t="e">
        <f t="shared" si="222"/>
        <v>#N/A</v>
      </c>
      <c r="V349" s="1127" t="e">
        <f t="shared" si="233"/>
        <v>#N/A</v>
      </c>
      <c r="W349" s="1127" t="e">
        <f>IF(F349="Offiho",J349,IF(_xlfn.XLOOKUP(F349,Proveedores!A$2:A$50,Proveedores!E$2:E$50,"")="Nacional",(J349/0.5)+(V349*H349),((J349/0.3/0.5)+(V349*H349))))</f>
        <v>#N/A</v>
      </c>
      <c r="X349" s="1127" t="e">
        <f t="shared" si="223"/>
        <v>#N/A</v>
      </c>
      <c r="Y349" s="1126" t="b">
        <f t="shared" si="224"/>
        <v>0</v>
      </c>
      <c r="Z349" s="43">
        <v>0</v>
      </c>
      <c r="AA349" s="1220" t="e">
        <f t="shared" si="234"/>
        <v>#N/A</v>
      </c>
      <c r="AB349" s="1220" t="e">
        <f t="shared" si="235"/>
        <v>#N/A</v>
      </c>
      <c r="AC349" s="1220" t="e">
        <f t="shared" si="225"/>
        <v>#N/A</v>
      </c>
      <c r="AD349" s="1126" t="e">
        <f t="shared" si="236"/>
        <v>#N/A</v>
      </c>
      <c r="AE349" s="1218" t="e">
        <f t="shared" si="226"/>
        <v>#N/A</v>
      </c>
      <c r="AF349" s="1221" t="e">
        <f t="shared" si="227"/>
        <v>#N/A</v>
      </c>
      <c r="AG349" s="1177" t="e">
        <f t="shared" si="228"/>
        <v>#N/A</v>
      </c>
      <c r="AH349" s="1222" t="e">
        <f t="shared" si="237"/>
        <v>#N/A</v>
      </c>
    </row>
    <row r="350" spans="1:34" ht="16">
      <c r="A350" s="1217" t="b">
        <f t="shared" si="216"/>
        <v>1</v>
      </c>
      <c r="B350" s="1218" t="b">
        <f t="shared" si="229"/>
        <v>1</v>
      </c>
      <c r="C350" s="1219" t="str">
        <f t="shared" si="230"/>
        <v>Dólares</v>
      </c>
      <c r="D350" s="48"/>
      <c r="E350" s="836"/>
      <c r="F350" s="50"/>
      <c r="G350" s="50" t="str">
        <f t="shared" si="217"/>
        <v xml:space="preserve"> </v>
      </c>
      <c r="H350" s="45">
        <v>0</v>
      </c>
      <c r="I350" s="49" t="str">
        <f>IFERROR(VLOOKUP(G350,Proveedores!B:C,2,0)," ")</f>
        <v xml:space="preserve"> </v>
      </c>
      <c r="J350" s="838">
        <v>0</v>
      </c>
      <c r="K350" s="1124"/>
      <c r="L350" s="1267">
        <f t="shared" si="218"/>
        <v>0</v>
      </c>
      <c r="M350" s="1268">
        <f t="shared" si="219"/>
        <v>0</v>
      </c>
      <c r="N350" s="1269">
        <f t="shared" si="238"/>
        <v>0</v>
      </c>
      <c r="O350" s="836" t="str">
        <f>IFERROR(VLOOKUP(G350,Proveedores!B:D,3,0)," ")</f>
        <v xml:space="preserve"> </v>
      </c>
      <c r="P350" s="836"/>
      <c r="Q350" s="1127" t="e">
        <f t="shared" si="220"/>
        <v>#N/A</v>
      </c>
      <c r="R350" s="1127" t="b">
        <f t="shared" si="231"/>
        <v>0</v>
      </c>
      <c r="S350" s="1127" t="e">
        <f t="shared" si="221"/>
        <v>#N/A</v>
      </c>
      <c r="T350" s="1127" t="b">
        <f t="shared" si="232"/>
        <v>0</v>
      </c>
      <c r="U350" s="1127" t="e">
        <f t="shared" si="222"/>
        <v>#N/A</v>
      </c>
      <c r="V350" s="1127" t="e">
        <f t="shared" si="233"/>
        <v>#N/A</v>
      </c>
      <c r="W350" s="1127" t="e">
        <f>IF(F350="Offiho",J350,IF(_xlfn.XLOOKUP(F350,Proveedores!A$2:A$50,Proveedores!E$2:E$50,"")="Nacional",(J350/0.5)+(V350*H350),((J350/0.3/0.5)+(V350*H350))))</f>
        <v>#N/A</v>
      </c>
      <c r="X350" s="1127" t="e">
        <f t="shared" si="223"/>
        <v>#N/A</v>
      </c>
      <c r="Y350" s="1126" t="b">
        <f t="shared" si="224"/>
        <v>0</v>
      </c>
      <c r="Z350" s="43">
        <v>0</v>
      </c>
      <c r="AA350" s="1220" t="e">
        <f t="shared" si="234"/>
        <v>#N/A</v>
      </c>
      <c r="AB350" s="1220" t="e">
        <f t="shared" si="235"/>
        <v>#N/A</v>
      </c>
      <c r="AC350" s="1220" t="e">
        <f t="shared" si="225"/>
        <v>#N/A</v>
      </c>
      <c r="AD350" s="1126" t="e">
        <f t="shared" si="236"/>
        <v>#N/A</v>
      </c>
      <c r="AE350" s="1218" t="e">
        <f t="shared" si="226"/>
        <v>#N/A</v>
      </c>
      <c r="AF350" s="1221" t="e">
        <f t="shared" si="227"/>
        <v>#N/A</v>
      </c>
      <c r="AG350" s="1177" t="e">
        <f t="shared" si="228"/>
        <v>#N/A</v>
      </c>
      <c r="AH350" s="1222" t="e">
        <f t="shared" si="237"/>
        <v>#N/A</v>
      </c>
    </row>
    <row r="351" spans="1:34" ht="16">
      <c r="A351" s="1217" t="b">
        <f t="shared" si="216"/>
        <v>1</v>
      </c>
      <c r="B351" s="1218" t="b">
        <f t="shared" si="229"/>
        <v>1</v>
      </c>
      <c r="C351" s="1219" t="str">
        <f t="shared" si="230"/>
        <v>Dólares</v>
      </c>
      <c r="D351" s="47"/>
      <c r="E351" s="836"/>
      <c r="F351" s="50"/>
      <c r="G351" s="50" t="str">
        <f t="shared" si="217"/>
        <v xml:space="preserve"> </v>
      </c>
      <c r="H351" s="45">
        <v>0</v>
      </c>
      <c r="I351" s="49" t="str">
        <f>IFERROR(VLOOKUP(G351,Proveedores!B:C,2,0)," ")</f>
        <v xml:space="preserve"> </v>
      </c>
      <c r="J351" s="838">
        <v>0</v>
      </c>
      <c r="K351" s="1124"/>
      <c r="L351" s="1267">
        <f t="shared" si="218"/>
        <v>0</v>
      </c>
      <c r="M351" s="1268">
        <f t="shared" si="219"/>
        <v>0</v>
      </c>
      <c r="N351" s="1269">
        <f t="shared" si="238"/>
        <v>0</v>
      </c>
      <c r="O351" s="836" t="str">
        <f>IFERROR(VLOOKUP(G351,Proveedores!B:D,3,0)," ")</f>
        <v xml:space="preserve"> </v>
      </c>
      <c r="P351" s="836"/>
      <c r="Q351" s="1127" t="e">
        <f t="shared" si="220"/>
        <v>#N/A</v>
      </c>
      <c r="R351" s="1127" t="b">
        <f t="shared" si="231"/>
        <v>0</v>
      </c>
      <c r="S351" s="1127" t="e">
        <f t="shared" si="221"/>
        <v>#N/A</v>
      </c>
      <c r="T351" s="1127" t="b">
        <f t="shared" si="232"/>
        <v>0</v>
      </c>
      <c r="U351" s="1127" t="e">
        <f t="shared" si="222"/>
        <v>#N/A</v>
      </c>
      <c r="V351" s="1127" t="e">
        <f t="shared" si="233"/>
        <v>#N/A</v>
      </c>
      <c r="W351" s="1127" t="e">
        <f>IF(F351="Offiho",J351,IF(_xlfn.XLOOKUP(F351,Proveedores!A$2:A$50,Proveedores!E$2:E$50,"")="Nacional",(J351/0.5)+(V351*H351),((J351/0.3/0.5)+(V351*H351))))</f>
        <v>#N/A</v>
      </c>
      <c r="X351" s="1127" t="e">
        <f t="shared" si="223"/>
        <v>#N/A</v>
      </c>
      <c r="Y351" s="1126" t="b">
        <f t="shared" si="224"/>
        <v>0</v>
      </c>
      <c r="Z351" s="43">
        <v>0</v>
      </c>
      <c r="AA351" s="1220" t="e">
        <f t="shared" si="234"/>
        <v>#N/A</v>
      </c>
      <c r="AB351" s="1220" t="e">
        <f t="shared" si="235"/>
        <v>#N/A</v>
      </c>
      <c r="AC351" s="1220" t="e">
        <f t="shared" si="225"/>
        <v>#N/A</v>
      </c>
      <c r="AD351" s="1126" t="e">
        <f t="shared" si="236"/>
        <v>#N/A</v>
      </c>
      <c r="AE351" s="1218" t="e">
        <f t="shared" si="226"/>
        <v>#N/A</v>
      </c>
      <c r="AF351" s="1221" t="e">
        <f t="shared" si="227"/>
        <v>#N/A</v>
      </c>
      <c r="AG351" s="1177" t="e">
        <f t="shared" si="228"/>
        <v>#N/A</v>
      </c>
      <c r="AH351" s="1222" t="e">
        <f t="shared" si="237"/>
        <v>#N/A</v>
      </c>
    </row>
    <row r="352" spans="1:34" ht="16">
      <c r="A352" s="1217" t="b">
        <f t="shared" si="216"/>
        <v>1</v>
      </c>
      <c r="B352" s="1218" t="b">
        <f t="shared" si="229"/>
        <v>1</v>
      </c>
      <c r="C352" s="1219" t="str">
        <f t="shared" si="230"/>
        <v>Dólares</v>
      </c>
      <c r="D352" s="47"/>
      <c r="E352" s="836"/>
      <c r="F352" s="50"/>
      <c r="G352" s="50" t="str">
        <f t="shared" si="217"/>
        <v xml:space="preserve"> </v>
      </c>
      <c r="H352" s="45">
        <v>0</v>
      </c>
      <c r="I352" s="49" t="str">
        <f>IFERROR(VLOOKUP(G352,Proveedores!B:C,2,0)," ")</f>
        <v xml:space="preserve"> </v>
      </c>
      <c r="J352" s="838">
        <v>0</v>
      </c>
      <c r="K352" s="1124"/>
      <c r="L352" s="1267">
        <f t="shared" si="218"/>
        <v>0</v>
      </c>
      <c r="M352" s="1268">
        <f t="shared" si="219"/>
        <v>0</v>
      </c>
      <c r="N352" s="1269">
        <f t="shared" si="238"/>
        <v>0</v>
      </c>
      <c r="O352" s="836" t="str">
        <f>IFERROR(VLOOKUP(G352,Proveedores!B:D,3,0)," ")</f>
        <v xml:space="preserve"> </v>
      </c>
      <c r="P352" s="836"/>
      <c r="Q352" s="1127" t="e">
        <f t="shared" si="220"/>
        <v>#N/A</v>
      </c>
      <c r="R352" s="1127" t="b">
        <f t="shared" si="231"/>
        <v>0</v>
      </c>
      <c r="S352" s="1127" t="e">
        <f t="shared" si="221"/>
        <v>#N/A</v>
      </c>
      <c r="T352" s="1127" t="b">
        <f t="shared" si="232"/>
        <v>0</v>
      </c>
      <c r="U352" s="1127" t="e">
        <f t="shared" si="222"/>
        <v>#N/A</v>
      </c>
      <c r="V352" s="1127" t="e">
        <f t="shared" si="233"/>
        <v>#N/A</v>
      </c>
      <c r="W352" s="1127" t="e">
        <f>IF(F352="Offiho",J352,IF(_xlfn.XLOOKUP(F352,Proveedores!A$2:A$50,Proveedores!E$2:E$50,"")="Nacional",(J352/0.5)+(V352*H352),((J352/0.3/0.5)+(V352*H352))))</f>
        <v>#N/A</v>
      </c>
      <c r="X352" s="1127" t="e">
        <f t="shared" si="223"/>
        <v>#N/A</v>
      </c>
      <c r="Y352" s="1126" t="b">
        <f t="shared" si="224"/>
        <v>0</v>
      </c>
      <c r="Z352" s="43">
        <v>0</v>
      </c>
      <c r="AA352" s="1220" t="e">
        <f t="shared" si="234"/>
        <v>#N/A</v>
      </c>
      <c r="AB352" s="1220" t="e">
        <f t="shared" si="235"/>
        <v>#N/A</v>
      </c>
      <c r="AC352" s="1220" t="e">
        <f t="shared" si="225"/>
        <v>#N/A</v>
      </c>
      <c r="AD352" s="1126" t="e">
        <f t="shared" si="236"/>
        <v>#N/A</v>
      </c>
      <c r="AE352" s="1218" t="e">
        <f t="shared" si="226"/>
        <v>#N/A</v>
      </c>
      <c r="AF352" s="1221" t="e">
        <f t="shared" si="227"/>
        <v>#N/A</v>
      </c>
      <c r="AG352" s="1177" t="e">
        <f t="shared" si="228"/>
        <v>#N/A</v>
      </c>
      <c r="AH352" s="1222" t="e">
        <f t="shared" si="237"/>
        <v>#N/A</v>
      </c>
    </row>
    <row r="353" spans="1:34" ht="16">
      <c r="A353" s="1217" t="b">
        <f t="shared" si="216"/>
        <v>1</v>
      </c>
      <c r="B353" s="1218" t="b">
        <f t="shared" si="229"/>
        <v>1</v>
      </c>
      <c r="C353" s="1219" t="str">
        <f t="shared" si="230"/>
        <v>Dólares</v>
      </c>
      <c r="D353" s="47"/>
      <c r="E353" s="836"/>
      <c r="F353" s="50"/>
      <c r="G353" s="50" t="str">
        <f t="shared" si="217"/>
        <v xml:space="preserve"> </v>
      </c>
      <c r="H353" s="45">
        <v>0</v>
      </c>
      <c r="I353" s="49" t="str">
        <f>IFERROR(VLOOKUP(G353,Proveedores!B:C,2,0)," ")</f>
        <v xml:space="preserve"> </v>
      </c>
      <c r="J353" s="838">
        <v>0</v>
      </c>
      <c r="K353" s="1124"/>
      <c r="L353" s="1267">
        <f t="shared" si="218"/>
        <v>0</v>
      </c>
      <c r="M353" s="1268">
        <f t="shared" si="219"/>
        <v>0</v>
      </c>
      <c r="N353" s="1269">
        <f t="shared" si="238"/>
        <v>0</v>
      </c>
      <c r="O353" s="836" t="str">
        <f>IFERROR(VLOOKUP(G353,Proveedores!B:D,3,0)," ")</f>
        <v xml:space="preserve"> </v>
      </c>
      <c r="P353" s="836"/>
      <c r="Q353" s="1127" t="e">
        <f t="shared" si="220"/>
        <v>#N/A</v>
      </c>
      <c r="R353" s="1127" t="b">
        <f t="shared" si="231"/>
        <v>0</v>
      </c>
      <c r="S353" s="1127" t="e">
        <f t="shared" si="221"/>
        <v>#N/A</v>
      </c>
      <c r="T353" s="1127" t="b">
        <f t="shared" si="232"/>
        <v>0</v>
      </c>
      <c r="U353" s="1127" t="e">
        <f t="shared" si="222"/>
        <v>#N/A</v>
      </c>
      <c r="V353" s="1127" t="e">
        <f t="shared" si="233"/>
        <v>#N/A</v>
      </c>
      <c r="W353" s="1127" t="e">
        <f>IF(F353="Offiho",J353,IF(_xlfn.XLOOKUP(F353,Proveedores!A$2:A$50,Proveedores!E$2:E$50,"")="Nacional",(J353/0.5)+(V353*H353),((J353/0.3/0.5)+(V353*H353))))</f>
        <v>#N/A</v>
      </c>
      <c r="X353" s="1127" t="e">
        <f t="shared" si="223"/>
        <v>#N/A</v>
      </c>
      <c r="Y353" s="1126" t="b">
        <f t="shared" si="224"/>
        <v>0</v>
      </c>
      <c r="Z353" s="43">
        <v>0</v>
      </c>
      <c r="AA353" s="1220" t="e">
        <f t="shared" si="234"/>
        <v>#N/A</v>
      </c>
      <c r="AB353" s="1220" t="e">
        <f t="shared" si="235"/>
        <v>#N/A</v>
      </c>
      <c r="AC353" s="1220" t="e">
        <f t="shared" si="225"/>
        <v>#N/A</v>
      </c>
      <c r="AD353" s="1126" t="e">
        <f t="shared" si="236"/>
        <v>#N/A</v>
      </c>
      <c r="AE353" s="1218" t="e">
        <f t="shared" si="226"/>
        <v>#N/A</v>
      </c>
      <c r="AF353" s="1221" t="e">
        <f t="shared" si="227"/>
        <v>#N/A</v>
      </c>
      <c r="AG353" s="1177" t="e">
        <f t="shared" si="228"/>
        <v>#N/A</v>
      </c>
      <c r="AH353" s="1222" t="e">
        <f t="shared" si="237"/>
        <v>#N/A</v>
      </c>
    </row>
    <row r="354" spans="1:34" ht="16">
      <c r="A354" s="1217" t="b">
        <f t="shared" si="216"/>
        <v>1</v>
      </c>
      <c r="B354" s="1218" t="b">
        <f t="shared" si="229"/>
        <v>1</v>
      </c>
      <c r="C354" s="1219" t="str">
        <f t="shared" si="230"/>
        <v>Dólares</v>
      </c>
      <c r="D354" s="48"/>
      <c r="E354" s="836"/>
      <c r="F354" s="50"/>
      <c r="G354" s="50" t="str">
        <f t="shared" si="217"/>
        <v xml:space="preserve"> </v>
      </c>
      <c r="H354" s="45">
        <v>0</v>
      </c>
      <c r="I354" s="49" t="str">
        <f>IFERROR(VLOOKUP(G354,Proveedores!B:C,2,0)," ")</f>
        <v xml:space="preserve"> </v>
      </c>
      <c r="J354" s="838">
        <v>0</v>
      </c>
      <c r="K354" s="1124"/>
      <c r="L354" s="1267">
        <f t="shared" si="218"/>
        <v>0</v>
      </c>
      <c r="M354" s="1268">
        <f t="shared" si="219"/>
        <v>0</v>
      </c>
      <c r="N354" s="1269">
        <f t="shared" si="238"/>
        <v>0</v>
      </c>
      <c r="O354" s="836" t="str">
        <f>IFERROR(VLOOKUP(G354,Proveedores!B:D,3,0)," ")</f>
        <v xml:space="preserve"> </v>
      </c>
      <c r="P354" s="836"/>
      <c r="Q354" s="1127" t="e">
        <f t="shared" si="220"/>
        <v>#N/A</v>
      </c>
      <c r="R354" s="1127" t="b">
        <f t="shared" si="231"/>
        <v>0</v>
      </c>
      <c r="S354" s="1127" t="e">
        <f t="shared" si="221"/>
        <v>#N/A</v>
      </c>
      <c r="T354" s="1127" t="b">
        <f t="shared" si="232"/>
        <v>0</v>
      </c>
      <c r="U354" s="1127" t="e">
        <f t="shared" si="222"/>
        <v>#N/A</v>
      </c>
      <c r="V354" s="1127" t="e">
        <f t="shared" si="233"/>
        <v>#N/A</v>
      </c>
      <c r="W354" s="1127" t="e">
        <f>IF(F354="Offiho",J354,IF(_xlfn.XLOOKUP(F354,Proveedores!A$2:A$50,Proveedores!E$2:E$50,"")="Nacional",(J354/0.5)+(V354*H354),((J354/0.3/0.5)+(V354*H354))))</f>
        <v>#N/A</v>
      </c>
      <c r="X354" s="1127" t="e">
        <f t="shared" si="223"/>
        <v>#N/A</v>
      </c>
      <c r="Y354" s="1126" t="b">
        <f t="shared" si="224"/>
        <v>0</v>
      </c>
      <c r="Z354" s="43">
        <v>0</v>
      </c>
      <c r="AA354" s="1220" t="e">
        <f t="shared" si="234"/>
        <v>#N/A</v>
      </c>
      <c r="AB354" s="1220" t="e">
        <f t="shared" si="235"/>
        <v>#N/A</v>
      </c>
      <c r="AC354" s="1220" t="e">
        <f t="shared" si="225"/>
        <v>#N/A</v>
      </c>
      <c r="AD354" s="1126" t="e">
        <f t="shared" si="236"/>
        <v>#N/A</v>
      </c>
      <c r="AE354" s="1218" t="e">
        <f t="shared" si="226"/>
        <v>#N/A</v>
      </c>
      <c r="AF354" s="1221" t="e">
        <f t="shared" si="227"/>
        <v>#N/A</v>
      </c>
      <c r="AG354" s="1177" t="e">
        <f t="shared" si="228"/>
        <v>#N/A</v>
      </c>
      <c r="AH354" s="1222" t="e">
        <f t="shared" si="237"/>
        <v>#N/A</v>
      </c>
    </row>
    <row r="355" spans="1:34" ht="16">
      <c r="A355" s="1217" t="b">
        <f t="shared" si="216"/>
        <v>1</v>
      </c>
      <c r="B355" s="1218" t="b">
        <f t="shared" si="229"/>
        <v>1</v>
      </c>
      <c r="C355" s="1219" t="str">
        <f t="shared" si="230"/>
        <v>Dólares</v>
      </c>
      <c r="D355" s="48"/>
      <c r="E355" s="836"/>
      <c r="F355" s="50"/>
      <c r="G355" s="50" t="str">
        <f t="shared" si="217"/>
        <v xml:space="preserve"> </v>
      </c>
      <c r="H355" s="45">
        <v>0</v>
      </c>
      <c r="I355" s="49" t="str">
        <f>IFERROR(VLOOKUP(G355,Proveedores!B:C,2,0)," ")</f>
        <v xml:space="preserve"> </v>
      </c>
      <c r="J355" s="838">
        <v>0</v>
      </c>
      <c r="K355" s="1124"/>
      <c r="L355" s="1267">
        <f t="shared" si="218"/>
        <v>0</v>
      </c>
      <c r="M355" s="1268">
        <f t="shared" si="219"/>
        <v>0</v>
      </c>
      <c r="N355" s="1269">
        <f t="shared" si="238"/>
        <v>0</v>
      </c>
      <c r="O355" s="836" t="str">
        <f>IFERROR(VLOOKUP(G355,Proveedores!B:D,3,0)," ")</f>
        <v xml:space="preserve"> </v>
      </c>
      <c r="P355" s="836"/>
      <c r="Q355" s="1127" t="e">
        <f t="shared" si="220"/>
        <v>#N/A</v>
      </c>
      <c r="R355" s="1127" t="b">
        <f t="shared" si="231"/>
        <v>0</v>
      </c>
      <c r="S355" s="1127" t="e">
        <f t="shared" si="221"/>
        <v>#N/A</v>
      </c>
      <c r="T355" s="1127" t="b">
        <f t="shared" si="232"/>
        <v>0</v>
      </c>
      <c r="U355" s="1127" t="e">
        <f t="shared" si="222"/>
        <v>#N/A</v>
      </c>
      <c r="V355" s="1127" t="e">
        <f t="shared" si="233"/>
        <v>#N/A</v>
      </c>
      <c r="W355" s="1127" t="e">
        <f>IF(F355="Offiho",J355,IF(_xlfn.XLOOKUP(F355,Proveedores!A$2:A$50,Proveedores!E$2:E$50,"")="Nacional",(J355/0.5)+(V355*H355),((J355/0.3/0.5)+(V355*H355))))</f>
        <v>#N/A</v>
      </c>
      <c r="X355" s="1127" t="e">
        <f t="shared" si="223"/>
        <v>#N/A</v>
      </c>
      <c r="Y355" s="1126" t="b">
        <f t="shared" si="224"/>
        <v>0</v>
      </c>
      <c r="Z355" s="43">
        <v>0</v>
      </c>
      <c r="AA355" s="1220" t="e">
        <f t="shared" si="234"/>
        <v>#N/A</v>
      </c>
      <c r="AB355" s="1220" t="e">
        <f t="shared" si="235"/>
        <v>#N/A</v>
      </c>
      <c r="AC355" s="1220" t="e">
        <f t="shared" si="225"/>
        <v>#N/A</v>
      </c>
      <c r="AD355" s="1126" t="e">
        <f t="shared" si="236"/>
        <v>#N/A</v>
      </c>
      <c r="AE355" s="1218" t="e">
        <f t="shared" si="226"/>
        <v>#N/A</v>
      </c>
      <c r="AF355" s="1221" t="e">
        <f t="shared" si="227"/>
        <v>#N/A</v>
      </c>
      <c r="AG355" s="1177" t="e">
        <f t="shared" si="228"/>
        <v>#N/A</v>
      </c>
      <c r="AH355" s="1222" t="e">
        <f t="shared" si="237"/>
        <v>#N/A</v>
      </c>
    </row>
    <row r="356" spans="1:34" ht="16">
      <c r="A356" s="1217" t="b">
        <f t="shared" si="216"/>
        <v>1</v>
      </c>
      <c r="B356" s="1218" t="b">
        <f t="shared" si="229"/>
        <v>1</v>
      </c>
      <c r="C356" s="1219" t="str">
        <f t="shared" si="230"/>
        <v>Dólares</v>
      </c>
      <c r="D356" s="47"/>
      <c r="E356" s="836"/>
      <c r="F356" s="50"/>
      <c r="G356" s="50" t="str">
        <f t="shared" si="217"/>
        <v xml:space="preserve"> </v>
      </c>
      <c r="H356" s="45">
        <v>0</v>
      </c>
      <c r="I356" s="49" t="str">
        <f>IFERROR(VLOOKUP(G356,Proveedores!B:C,2,0)," ")</f>
        <v xml:space="preserve"> </v>
      </c>
      <c r="J356" s="838">
        <v>0</v>
      </c>
      <c r="K356" s="1124"/>
      <c r="L356" s="1267">
        <f t="shared" si="218"/>
        <v>0</v>
      </c>
      <c r="M356" s="1268">
        <f t="shared" si="219"/>
        <v>0</v>
      </c>
      <c r="N356" s="1269">
        <f t="shared" si="238"/>
        <v>0</v>
      </c>
      <c r="O356" s="836" t="str">
        <f>IFERROR(VLOOKUP(G356,Proveedores!B:D,3,0)," ")</f>
        <v xml:space="preserve"> </v>
      </c>
      <c r="P356" s="836"/>
      <c r="Q356" s="1127" t="e">
        <f t="shared" si="220"/>
        <v>#N/A</v>
      </c>
      <c r="R356" s="1127" t="b">
        <f t="shared" si="231"/>
        <v>0</v>
      </c>
      <c r="S356" s="1127" t="e">
        <f t="shared" si="221"/>
        <v>#N/A</v>
      </c>
      <c r="T356" s="1127" t="b">
        <f t="shared" si="232"/>
        <v>0</v>
      </c>
      <c r="U356" s="1127" t="e">
        <f t="shared" si="222"/>
        <v>#N/A</v>
      </c>
      <c r="V356" s="1127" t="e">
        <f t="shared" si="233"/>
        <v>#N/A</v>
      </c>
      <c r="W356" s="1127" t="e">
        <f>IF(F356="Offiho",J356,IF(_xlfn.XLOOKUP(F356,Proveedores!A$2:A$50,Proveedores!E$2:E$50,"")="Nacional",(J356/0.5)+(V356*H356),((J356/0.3/0.5)+(V356*H356))))</f>
        <v>#N/A</v>
      </c>
      <c r="X356" s="1127" t="e">
        <f t="shared" si="223"/>
        <v>#N/A</v>
      </c>
      <c r="Y356" s="1126" t="b">
        <f t="shared" si="224"/>
        <v>0</v>
      </c>
      <c r="Z356" s="43">
        <v>0</v>
      </c>
      <c r="AA356" s="1220" t="e">
        <f t="shared" si="234"/>
        <v>#N/A</v>
      </c>
      <c r="AB356" s="1220" t="e">
        <f t="shared" si="235"/>
        <v>#N/A</v>
      </c>
      <c r="AC356" s="1220" t="e">
        <f t="shared" si="225"/>
        <v>#N/A</v>
      </c>
      <c r="AD356" s="1126" t="e">
        <f t="shared" si="236"/>
        <v>#N/A</v>
      </c>
      <c r="AE356" s="1218" t="e">
        <f t="shared" si="226"/>
        <v>#N/A</v>
      </c>
      <c r="AF356" s="1221" t="e">
        <f t="shared" si="227"/>
        <v>#N/A</v>
      </c>
      <c r="AG356" s="1177" t="e">
        <f t="shared" si="228"/>
        <v>#N/A</v>
      </c>
      <c r="AH356" s="1222" t="e">
        <f t="shared" si="237"/>
        <v>#N/A</v>
      </c>
    </row>
    <row r="357" spans="1:34" ht="16">
      <c r="A357" s="1217" t="b">
        <f t="shared" si="216"/>
        <v>1</v>
      </c>
      <c r="B357" s="1218" t="b">
        <f t="shared" si="229"/>
        <v>1</v>
      </c>
      <c r="C357" s="1219" t="str">
        <f t="shared" si="230"/>
        <v>Dólares</v>
      </c>
      <c r="D357" s="47"/>
      <c r="E357" s="836"/>
      <c r="F357" s="50"/>
      <c r="G357" s="50" t="str">
        <f t="shared" si="217"/>
        <v xml:space="preserve"> </v>
      </c>
      <c r="H357" s="45">
        <v>0</v>
      </c>
      <c r="I357" s="49" t="str">
        <f>IFERROR(VLOOKUP(G357,Proveedores!B:C,2,0)," ")</f>
        <v xml:space="preserve"> </v>
      </c>
      <c r="J357" s="838">
        <v>0</v>
      </c>
      <c r="K357" s="1124"/>
      <c r="L357" s="1267">
        <f t="shared" si="218"/>
        <v>0</v>
      </c>
      <c r="M357" s="1268">
        <f t="shared" si="219"/>
        <v>0</v>
      </c>
      <c r="N357" s="1269">
        <f t="shared" si="238"/>
        <v>0</v>
      </c>
      <c r="O357" s="836" t="str">
        <f>IFERROR(VLOOKUP(G357,Proveedores!B:D,3,0)," ")</f>
        <v xml:space="preserve"> </v>
      </c>
      <c r="P357" s="836"/>
      <c r="Q357" s="1127" t="e">
        <f t="shared" si="220"/>
        <v>#N/A</v>
      </c>
      <c r="R357" s="1127" t="b">
        <f t="shared" si="231"/>
        <v>0</v>
      </c>
      <c r="S357" s="1127" t="e">
        <f t="shared" si="221"/>
        <v>#N/A</v>
      </c>
      <c r="T357" s="1127" t="b">
        <f t="shared" si="232"/>
        <v>0</v>
      </c>
      <c r="U357" s="1127" t="e">
        <f t="shared" si="222"/>
        <v>#N/A</v>
      </c>
      <c r="V357" s="1127" t="e">
        <f t="shared" si="233"/>
        <v>#N/A</v>
      </c>
      <c r="W357" s="1127" t="e">
        <f>IF(F357="Offiho",J357,IF(_xlfn.XLOOKUP(F357,Proveedores!A$2:A$50,Proveedores!E$2:E$50,"")="Nacional",(J357/0.5)+(V357*H357),((J357/0.3/0.5)+(V357*H357))))</f>
        <v>#N/A</v>
      </c>
      <c r="X357" s="1127" t="e">
        <f t="shared" si="223"/>
        <v>#N/A</v>
      </c>
      <c r="Y357" s="1126" t="b">
        <f t="shared" si="224"/>
        <v>0</v>
      </c>
      <c r="Z357" s="43">
        <v>0</v>
      </c>
      <c r="AA357" s="1220" t="e">
        <f t="shared" si="234"/>
        <v>#N/A</v>
      </c>
      <c r="AB357" s="1220" t="e">
        <f t="shared" si="235"/>
        <v>#N/A</v>
      </c>
      <c r="AC357" s="1220" t="e">
        <f t="shared" si="225"/>
        <v>#N/A</v>
      </c>
      <c r="AD357" s="1126" t="e">
        <f t="shared" si="236"/>
        <v>#N/A</v>
      </c>
      <c r="AE357" s="1218" t="e">
        <f t="shared" si="226"/>
        <v>#N/A</v>
      </c>
      <c r="AF357" s="1221" t="e">
        <f t="shared" si="227"/>
        <v>#N/A</v>
      </c>
      <c r="AG357" s="1177" t="e">
        <f t="shared" si="228"/>
        <v>#N/A</v>
      </c>
      <c r="AH357" s="1222" t="e">
        <f t="shared" si="237"/>
        <v>#N/A</v>
      </c>
    </row>
    <row r="358" spans="1:34" ht="16">
      <c r="A358" s="1217" t="b">
        <f t="shared" si="216"/>
        <v>1</v>
      </c>
      <c r="B358" s="1218" t="b">
        <f t="shared" si="229"/>
        <v>1</v>
      </c>
      <c r="C358" s="1219" t="str">
        <f t="shared" si="230"/>
        <v>Dólares</v>
      </c>
      <c r="D358" s="47"/>
      <c r="E358" s="836"/>
      <c r="F358" s="50"/>
      <c r="G358" s="50" t="str">
        <f t="shared" si="217"/>
        <v xml:space="preserve"> </v>
      </c>
      <c r="H358" s="45">
        <v>0</v>
      </c>
      <c r="I358" s="49" t="str">
        <f>IFERROR(VLOOKUP(G358,Proveedores!B:C,2,0)," ")</f>
        <v xml:space="preserve"> </v>
      </c>
      <c r="J358" s="838">
        <v>0</v>
      </c>
      <c r="K358" s="1124"/>
      <c r="L358" s="1267">
        <f t="shared" si="218"/>
        <v>0</v>
      </c>
      <c r="M358" s="1268">
        <f t="shared" si="219"/>
        <v>0</v>
      </c>
      <c r="N358" s="1269">
        <f t="shared" si="238"/>
        <v>0</v>
      </c>
      <c r="O358" s="836" t="str">
        <f>IFERROR(VLOOKUP(G358,Proveedores!B:D,3,0)," ")</f>
        <v xml:space="preserve"> </v>
      </c>
      <c r="P358" s="836"/>
      <c r="Q358" s="1127" t="e">
        <f t="shared" si="220"/>
        <v>#N/A</v>
      </c>
      <c r="R358" s="1127" t="b">
        <f t="shared" si="231"/>
        <v>0</v>
      </c>
      <c r="S358" s="1127" t="e">
        <f t="shared" si="221"/>
        <v>#N/A</v>
      </c>
      <c r="T358" s="1127" t="b">
        <f t="shared" si="232"/>
        <v>0</v>
      </c>
      <c r="U358" s="1127" t="e">
        <f t="shared" si="222"/>
        <v>#N/A</v>
      </c>
      <c r="V358" s="1127" t="e">
        <f t="shared" si="233"/>
        <v>#N/A</v>
      </c>
      <c r="W358" s="1127" t="e">
        <f>IF(F358="Offiho",J358,IF(_xlfn.XLOOKUP(F358,Proveedores!A$2:A$50,Proveedores!E$2:E$50,"")="Nacional",(J358/0.5)+(V358*H358),((J358/0.3/0.5)+(V358*H358))))</f>
        <v>#N/A</v>
      </c>
      <c r="X358" s="1127" t="e">
        <f t="shared" si="223"/>
        <v>#N/A</v>
      </c>
      <c r="Y358" s="1126" t="b">
        <f t="shared" si="224"/>
        <v>0</v>
      </c>
      <c r="Z358" s="43">
        <v>0</v>
      </c>
      <c r="AA358" s="1220" t="e">
        <f t="shared" si="234"/>
        <v>#N/A</v>
      </c>
      <c r="AB358" s="1220" t="e">
        <f t="shared" si="235"/>
        <v>#N/A</v>
      </c>
      <c r="AC358" s="1220" t="e">
        <f t="shared" si="225"/>
        <v>#N/A</v>
      </c>
      <c r="AD358" s="1126" t="e">
        <f t="shared" si="236"/>
        <v>#N/A</v>
      </c>
      <c r="AE358" s="1218" t="e">
        <f t="shared" si="226"/>
        <v>#N/A</v>
      </c>
      <c r="AF358" s="1221" t="e">
        <f t="shared" si="227"/>
        <v>#N/A</v>
      </c>
      <c r="AG358" s="1177" t="e">
        <f t="shared" si="228"/>
        <v>#N/A</v>
      </c>
      <c r="AH358" s="1222" t="e">
        <f t="shared" si="237"/>
        <v>#N/A</v>
      </c>
    </row>
    <row r="359" spans="1:34" ht="16">
      <c r="A359" s="1217" t="b">
        <f t="shared" si="216"/>
        <v>1</v>
      </c>
      <c r="B359" s="1218" t="b">
        <f t="shared" si="229"/>
        <v>1</v>
      </c>
      <c r="C359" s="1219" t="str">
        <f t="shared" si="230"/>
        <v>Dólares</v>
      </c>
      <c r="D359" s="47"/>
      <c r="E359" s="836"/>
      <c r="F359" s="50"/>
      <c r="G359" s="50" t="str">
        <f t="shared" si="217"/>
        <v xml:space="preserve"> </v>
      </c>
      <c r="H359" s="45">
        <v>0</v>
      </c>
      <c r="I359" s="49" t="str">
        <f>IFERROR(VLOOKUP(G359,Proveedores!B:C,2,0)," ")</f>
        <v xml:space="preserve"> </v>
      </c>
      <c r="J359" s="838">
        <v>0</v>
      </c>
      <c r="K359" s="1124"/>
      <c r="L359" s="1267">
        <f t="shared" si="218"/>
        <v>0</v>
      </c>
      <c r="M359" s="1268">
        <f t="shared" si="219"/>
        <v>0</v>
      </c>
      <c r="N359" s="1269">
        <f t="shared" si="238"/>
        <v>0</v>
      </c>
      <c r="O359" s="836" t="str">
        <f>IFERROR(VLOOKUP(G359,Proveedores!B:D,3,0)," ")</f>
        <v xml:space="preserve"> </v>
      </c>
      <c r="P359" s="836"/>
      <c r="Q359" s="1127" t="e">
        <f t="shared" si="220"/>
        <v>#N/A</v>
      </c>
      <c r="R359" s="1127" t="b">
        <f t="shared" si="231"/>
        <v>0</v>
      </c>
      <c r="S359" s="1127" t="e">
        <f t="shared" si="221"/>
        <v>#N/A</v>
      </c>
      <c r="T359" s="1127" t="b">
        <f t="shared" si="232"/>
        <v>0</v>
      </c>
      <c r="U359" s="1127" t="e">
        <f t="shared" si="222"/>
        <v>#N/A</v>
      </c>
      <c r="V359" s="1127" t="e">
        <f t="shared" si="233"/>
        <v>#N/A</v>
      </c>
      <c r="W359" s="1127" t="e">
        <f>IF(F359="Offiho",J359,IF(_xlfn.XLOOKUP(F359,Proveedores!A$2:A$50,Proveedores!E$2:E$50,"")="Nacional",(J359/0.5)+(V359*H359),((J359/0.3/0.5)+(V359*H359))))</f>
        <v>#N/A</v>
      </c>
      <c r="X359" s="1127" t="e">
        <f t="shared" si="223"/>
        <v>#N/A</v>
      </c>
      <c r="Y359" s="1126" t="b">
        <f t="shared" si="224"/>
        <v>0</v>
      </c>
      <c r="Z359" s="43">
        <v>0</v>
      </c>
      <c r="AA359" s="1220" t="e">
        <f t="shared" si="234"/>
        <v>#N/A</v>
      </c>
      <c r="AB359" s="1220" t="e">
        <f t="shared" si="235"/>
        <v>#N/A</v>
      </c>
      <c r="AC359" s="1220" t="e">
        <f t="shared" si="225"/>
        <v>#N/A</v>
      </c>
      <c r="AD359" s="1126" t="e">
        <f t="shared" si="236"/>
        <v>#N/A</v>
      </c>
      <c r="AE359" s="1218" t="e">
        <f t="shared" si="226"/>
        <v>#N/A</v>
      </c>
      <c r="AF359" s="1221" t="e">
        <f t="shared" si="227"/>
        <v>#N/A</v>
      </c>
      <c r="AG359" s="1177" t="e">
        <f t="shared" si="228"/>
        <v>#N/A</v>
      </c>
      <c r="AH359" s="1222" t="e">
        <f t="shared" si="237"/>
        <v>#N/A</v>
      </c>
    </row>
    <row r="360" spans="1:34" ht="16">
      <c r="A360" s="1217" t="b">
        <f t="shared" si="216"/>
        <v>1</v>
      </c>
      <c r="B360" s="1218" t="b">
        <f t="shared" si="229"/>
        <v>1</v>
      </c>
      <c r="C360" s="1219" t="str">
        <f t="shared" si="230"/>
        <v>Dólares</v>
      </c>
      <c r="D360" s="47"/>
      <c r="E360" s="836"/>
      <c r="F360" s="50"/>
      <c r="G360" s="50" t="str">
        <f t="shared" si="217"/>
        <v xml:space="preserve"> </v>
      </c>
      <c r="H360" s="45">
        <v>0</v>
      </c>
      <c r="I360" s="49" t="str">
        <f>IFERROR(VLOOKUP(G360,Proveedores!B:C,2,0)," ")</f>
        <v xml:space="preserve"> </v>
      </c>
      <c r="J360" s="838">
        <v>0</v>
      </c>
      <c r="K360" s="1124"/>
      <c r="L360" s="1267">
        <f t="shared" si="218"/>
        <v>0</v>
      </c>
      <c r="M360" s="1268">
        <f t="shared" si="219"/>
        <v>0</v>
      </c>
      <c r="N360" s="1269">
        <f t="shared" si="238"/>
        <v>0</v>
      </c>
      <c r="O360" s="836" t="str">
        <f>IFERROR(VLOOKUP(G360,Proveedores!B:D,3,0)," ")</f>
        <v xml:space="preserve"> </v>
      </c>
      <c r="P360" s="836"/>
      <c r="Q360" s="1127" t="e">
        <f t="shared" si="220"/>
        <v>#N/A</v>
      </c>
      <c r="R360" s="1127" t="b">
        <f t="shared" si="231"/>
        <v>0</v>
      </c>
      <c r="S360" s="1127" t="e">
        <f t="shared" si="221"/>
        <v>#N/A</v>
      </c>
      <c r="T360" s="1127" t="b">
        <f t="shared" si="232"/>
        <v>0</v>
      </c>
      <c r="U360" s="1127" t="e">
        <f t="shared" si="222"/>
        <v>#N/A</v>
      </c>
      <c r="V360" s="1127" t="e">
        <f t="shared" si="233"/>
        <v>#N/A</v>
      </c>
      <c r="W360" s="1127" t="e">
        <f>IF(F360="Offiho",J360,IF(_xlfn.XLOOKUP(F360,Proveedores!A$2:A$50,Proveedores!E$2:E$50,"")="Nacional",(J360/0.5)+(V360*H360),((J360/0.3/0.5)+(V360*H360))))</f>
        <v>#N/A</v>
      </c>
      <c r="X360" s="1127" t="e">
        <f t="shared" si="223"/>
        <v>#N/A</v>
      </c>
      <c r="Y360" s="1126" t="b">
        <f t="shared" si="224"/>
        <v>0</v>
      </c>
      <c r="Z360" s="43">
        <v>0</v>
      </c>
      <c r="AA360" s="1220" t="e">
        <f t="shared" si="234"/>
        <v>#N/A</v>
      </c>
      <c r="AB360" s="1220" t="e">
        <f t="shared" si="235"/>
        <v>#N/A</v>
      </c>
      <c r="AC360" s="1220" t="e">
        <f t="shared" si="225"/>
        <v>#N/A</v>
      </c>
      <c r="AD360" s="1126" t="e">
        <f t="shared" si="236"/>
        <v>#N/A</v>
      </c>
      <c r="AE360" s="1218" t="e">
        <f t="shared" si="226"/>
        <v>#N/A</v>
      </c>
      <c r="AF360" s="1221" t="e">
        <f t="shared" si="227"/>
        <v>#N/A</v>
      </c>
      <c r="AG360" s="1177" t="e">
        <f t="shared" si="228"/>
        <v>#N/A</v>
      </c>
      <c r="AH360" s="1222" t="e">
        <f t="shared" si="237"/>
        <v>#N/A</v>
      </c>
    </row>
    <row r="361" spans="1:34" ht="16">
      <c r="A361" s="1217" t="b">
        <f t="shared" si="216"/>
        <v>1</v>
      </c>
      <c r="B361" s="1218" t="b">
        <f t="shared" si="229"/>
        <v>1</v>
      </c>
      <c r="C361" s="1219" t="str">
        <f t="shared" si="230"/>
        <v>Dólares</v>
      </c>
      <c r="D361" s="47"/>
      <c r="E361" s="836"/>
      <c r="F361" s="50"/>
      <c r="G361" s="50" t="str">
        <f t="shared" si="217"/>
        <v xml:space="preserve"> </v>
      </c>
      <c r="H361" s="45">
        <v>0</v>
      </c>
      <c r="I361" s="49" t="str">
        <f>IFERROR(VLOOKUP(G361,Proveedores!B:C,2,0)," ")</f>
        <v xml:space="preserve"> </v>
      </c>
      <c r="J361" s="838">
        <v>0</v>
      </c>
      <c r="K361" s="1124"/>
      <c r="L361" s="1267">
        <f t="shared" si="218"/>
        <v>0</v>
      </c>
      <c r="M361" s="1268">
        <f t="shared" si="219"/>
        <v>0</v>
      </c>
      <c r="N361" s="1269">
        <f t="shared" si="238"/>
        <v>0</v>
      </c>
      <c r="O361" s="836" t="str">
        <f>IFERROR(VLOOKUP(G361,Proveedores!B:D,3,0)," ")</f>
        <v xml:space="preserve"> </v>
      </c>
      <c r="P361" s="836"/>
      <c r="Q361" s="1127" t="e">
        <f t="shared" si="220"/>
        <v>#N/A</v>
      </c>
      <c r="R361" s="1127" t="b">
        <f t="shared" si="231"/>
        <v>0</v>
      </c>
      <c r="S361" s="1127" t="e">
        <f t="shared" si="221"/>
        <v>#N/A</v>
      </c>
      <c r="T361" s="1127" t="b">
        <f t="shared" si="232"/>
        <v>0</v>
      </c>
      <c r="U361" s="1127" t="e">
        <f t="shared" si="222"/>
        <v>#N/A</v>
      </c>
      <c r="V361" s="1127" t="e">
        <f t="shared" si="233"/>
        <v>#N/A</v>
      </c>
      <c r="W361" s="1127" t="e">
        <f>IF(F361="Offiho",J361,IF(_xlfn.XLOOKUP(F361,Proveedores!A$2:A$50,Proveedores!E$2:E$50,"")="Nacional",(J361/0.5)+(V361*H361),((J361/0.3/0.5)+(V361*H361))))</f>
        <v>#N/A</v>
      </c>
      <c r="X361" s="1127" t="e">
        <f t="shared" si="223"/>
        <v>#N/A</v>
      </c>
      <c r="Y361" s="1126" t="b">
        <f t="shared" si="224"/>
        <v>0</v>
      </c>
      <c r="Z361" s="43">
        <v>0</v>
      </c>
      <c r="AA361" s="1220" t="e">
        <f t="shared" si="234"/>
        <v>#N/A</v>
      </c>
      <c r="AB361" s="1220" t="e">
        <f t="shared" si="235"/>
        <v>#N/A</v>
      </c>
      <c r="AC361" s="1220" t="e">
        <f t="shared" si="225"/>
        <v>#N/A</v>
      </c>
      <c r="AD361" s="1126" t="str">
        <f t="shared" si="236"/>
        <v>NA</v>
      </c>
      <c r="AE361" s="1218" t="e">
        <f t="shared" si="226"/>
        <v>#N/A</v>
      </c>
      <c r="AF361" s="1221" t="e">
        <f t="shared" si="227"/>
        <v>#N/A</v>
      </c>
      <c r="AG361" s="1177" t="e">
        <f t="shared" si="228"/>
        <v>#N/A</v>
      </c>
      <c r="AH361" s="1222" t="e">
        <f t="shared" si="237"/>
        <v>#N/A</v>
      </c>
    </row>
    <row r="362" spans="1:34" ht="24" customHeight="1">
      <c r="A362" s="1305" t="s">
        <v>134</v>
      </c>
      <c r="B362" s="1305"/>
      <c r="C362" s="1305"/>
      <c r="D362" s="1305"/>
      <c r="E362" s="1305"/>
      <c r="F362" s="1305"/>
      <c r="G362" s="1229"/>
      <c r="H362" s="1230" cm="1">
        <f t="array" ref="H362">SUM(IFERROR(H329:H361,0))</f>
        <v>0</v>
      </c>
      <c r="I362" s="1229"/>
      <c r="J362" s="1231"/>
      <c r="K362" s="1232"/>
      <c r="L362" s="1230" cm="1">
        <f t="array" ref="L362">SUM(IFERROR(L329:L361,0))</f>
        <v>0</v>
      </c>
      <c r="M362" s="1236"/>
      <c r="N362" s="1233" cm="1">
        <f t="array" ref="N362">SUM(IFERROR(N329:N361,0))</f>
        <v>0</v>
      </c>
      <c r="O362" s="1234"/>
      <c r="P362" s="1234"/>
      <c r="Q362" s="1234"/>
      <c r="R362" s="1234"/>
      <c r="S362" s="1234"/>
      <c r="T362" s="1234"/>
      <c r="U362" s="1234"/>
      <c r="V362" s="1234"/>
      <c r="W362" s="1232"/>
      <c r="X362" s="1233" cm="1">
        <f t="array" ref="X362">SUM(IFERROR(X329:X361,0))</f>
        <v>0</v>
      </c>
      <c r="Y362" s="1234" t="s">
        <v>116</v>
      </c>
      <c r="Z362" s="1234"/>
      <c r="AA362" s="1234"/>
      <c r="AB362" s="1234"/>
      <c r="AC362" s="1233" cm="1">
        <f t="array" ref="AC362">SUM(IFERROR(AC329:AC361,0))</f>
        <v>0</v>
      </c>
      <c r="AD362" s="1233"/>
      <c r="AE362" s="1233"/>
      <c r="AF362" s="1233" cm="1">
        <f t="array" ref="AF362">SUM(IFERROR(AF329:AF361,0))</f>
        <v>0</v>
      </c>
      <c r="AG362" s="1178">
        <f>IFERROR(1-(N362/AC362),0)</f>
        <v>0</v>
      </c>
      <c r="AH362"/>
    </row>
    <row r="363" spans="1:34" ht="26" customHeight="1">
      <c r="A363" s="1302" t="s">
        <v>135</v>
      </c>
      <c r="B363" s="1302"/>
      <c r="C363" s="1302"/>
      <c r="D363" s="1302"/>
      <c r="E363" s="1302"/>
      <c r="F363" s="1302"/>
      <c r="G363" s="1302"/>
      <c r="H363" s="1302"/>
      <c r="I363" s="1302"/>
      <c r="J363" s="1303"/>
      <c r="K363" s="1215"/>
      <c r="L363" s="1215"/>
      <c r="M363" s="1237"/>
      <c r="N363" s="1215"/>
      <c r="O363" s="1214"/>
      <c r="P363" s="1214"/>
      <c r="Q363" s="1214"/>
      <c r="R363" s="1214"/>
      <c r="S363" s="1214"/>
      <c r="T363" s="1214"/>
      <c r="U363" s="1214"/>
      <c r="V363" s="1214"/>
      <c r="W363" s="1179"/>
      <c r="X363" s="1179"/>
      <c r="Y363" s="1179"/>
      <c r="Z363" s="1214"/>
      <c r="AA363" s="1214"/>
      <c r="AB363" s="1214"/>
      <c r="AC363" s="1214"/>
      <c r="AD363" s="1214"/>
      <c r="AE363" s="1214"/>
      <c r="AF363" s="1214"/>
      <c r="AG363" s="1216"/>
      <c r="AH363"/>
    </row>
    <row r="364" spans="1:34" ht="16">
      <c r="A364" s="1217" t="b">
        <f t="shared" ref="A364:A396" si="239">$A$13</f>
        <v>1</v>
      </c>
      <c r="B364" s="1218" t="b">
        <f>A364</f>
        <v>1</v>
      </c>
      <c r="C364" s="1219" t="str">
        <f>$C$13</f>
        <v>Dólares</v>
      </c>
      <c r="D364" s="44"/>
      <c r="E364" s="836"/>
      <c r="F364" s="50"/>
      <c r="G364" t="str">
        <f t="shared" ref="G364:G396" si="240">IFERROR(VLOOKUP(F364,Tabla_Proveedores_1,2,0)," ")</f>
        <v xml:space="preserve"> </v>
      </c>
      <c r="H364" s="45">
        <v>0</v>
      </c>
      <c r="I364" s="49" t="str">
        <f>IFERROR(VLOOKUP(G364,Proveedores!B:C,2,0)," ")</f>
        <v xml:space="preserve"> </v>
      </c>
      <c r="J364" s="838">
        <v>0</v>
      </c>
      <c r="K364" s="1124"/>
      <c r="L364" s="1267">
        <f t="shared" ref="L364:L396" si="241">K364*H364</f>
        <v>0</v>
      </c>
      <c r="M364" s="1268">
        <f t="shared" ref="M364:M396" si="242">IF(F364="Offiho", J364*0.55, IF(AND(F364&lt;&gt;"Sunon Inc",F364&lt;&gt;"Alma - Exterior",F364&lt;&gt;"Yabo - Hotelería",F364&lt;&gt;"OSJ - Medical",F364&lt;&gt;"Seezo - Home",F364&lt;&gt;"A&amp;D -Home",F364&lt;&gt;"Encore Alfombras Hoteleria Asia",F364&lt;&gt;"Zhong Xian - Leds",F364&lt;&gt;"Tarkett Europa",F364&lt;&gt;"2tec2",F364&lt;&gt;"Balsan Europa",F364&lt;&gt;"Armstrong Pisos USA",F364&lt;&gt;"Tarkett USA",F364&lt;&gt;"Tarkett Brasil"),J364,IFERROR(IF(K923&lt;=$AO$578,J364*2.14,IF(K923&lt;=$AN$579,J364*1.8,IF(K923&gt;$AN$580,J364*1.5))),J364))*1.1)</f>
        <v>0</v>
      </c>
      <c r="N364" s="1269">
        <f>M364*H364</f>
        <v>0</v>
      </c>
      <c r="O364" s="836" t="str">
        <f>IFERROR(VLOOKUP(G364,Proveedores!B:D,3,0)," ")</f>
        <v xml:space="preserve"> </v>
      </c>
      <c r="P364" s="836"/>
      <c r="Q364" s="1127" t="e">
        <f t="shared" ref="Q364:Q396" si="243">VLOOKUP(E364,Tabla_Fletes,3,FALSE)</f>
        <v>#N/A</v>
      </c>
      <c r="R364" s="1127" t="b">
        <f>IF(P364="Centro",Q364,IF(P364="Norte",Q364*1.6,IF(P364="Occidente",Q364*1.2,IF(P364="Sur",Q364*2))))</f>
        <v>0</v>
      </c>
      <c r="S364" s="1127" t="e">
        <f t="shared" ref="S364:S396" si="244">VLOOKUP(E364,Tabla_Instalacion,2,FALSE)</f>
        <v>#N/A</v>
      </c>
      <c r="T364" s="1127" t="b">
        <f>IF(P364="Centro",S364,IF(P364="Norte",S364*1.1,IF(P364="Occidente",S364*1.1,IF(P364="Sur",S364*1.1))))</f>
        <v>0</v>
      </c>
      <c r="U364" s="1127" t="e">
        <f t="shared" ref="U364:U396" si="245">IF(F364="Offiho",0,Q364+S364)</f>
        <v>#N/A</v>
      </c>
      <c r="V364" s="1127" t="e">
        <f>IF(K364=0,U364/$H$573,U364*(K364/L364))*H364</f>
        <v>#N/A</v>
      </c>
      <c r="W364" s="1127" t="e">
        <f>IF(F364="Offiho",J364,IF(_xlfn.XLOOKUP(F364,Proveedores!A$2:A$50,Proveedores!E$2:E$50,"")="Nacional",(J364/0.5)+(V364*H364),((J364/0.3/0.5)+(V364*H364))))</f>
        <v>#N/A</v>
      </c>
      <c r="X364" s="1127" t="e">
        <f t="shared" ref="X364:X396" si="246">W364*H364</f>
        <v>#N/A</v>
      </c>
      <c r="Y364" s="1126" t="b">
        <f t="shared" ref="Y364:Y396" si="247">IF(F364="Sunon Inc",$AJ$577,IF(F364="Alma - Exterior",$AJ$578,IF(F364="Yabo - Hotelería",$AJ$579,IF(F364="OSJ - Medical",$AJ$580,IF(F364="Seezo - Home",$AJ$581,IF(F364="A&amp;D - Home",$AJ$582,IF(F364="Encore Alfombras Hoteleria Asia",$AJ$583,IF(F364="Zhong Xian - Leds",$AJ$584,IF(F364="Tarkett Europa",$AJ$585,IF(F364="2tec2",$AJ$586,IF(F364="Balsan Europa",$AJ$587,IF(F364="Armstrong Pisos USA",$AJ$588,IF(F364="Tarkett USA",$AJ$589,IF(F364="Tarkett Brasil",$AJ$590,IF(F364="Tarkett MX",$AJ$591,IF(F364="Jome",$AJ$592,IF(F364="Offiho",$AJ$593,IF(F364="Lumbro",$AJ$594,IF(F364="Sunon Mty",$AJ$595,IF(F364="Conceptos Sofas",$AJ$596,IF(F364="Lauco Sofas",$AJ$597,IF(F364="CR Global - Mesas Ajustables",$AJ$598,IF(F364="Vandesk",$AJ$599,IF(F364="Mamparas Tela",$AJ$600,IF(F364="Mampara Cristales",$AJ$601,IF(F364="Herrajes",$AJ$602,IF(F364="MetalWork",$AJ$603,IF(F364="Requiez",$AJ$604,IF(F364="Labenze",$AJ$605,IF(F364="Infinity",$AJ$606,IF(F364="Proveedor Externo",$AJ$607)))))))))))))))))))))))))))))))</f>
        <v>0</v>
      </c>
      <c r="Z364" s="43">
        <v>0</v>
      </c>
      <c r="AA364" s="1220" t="e">
        <f>W364*Z364</f>
        <v>#N/A</v>
      </c>
      <c r="AB364" s="1220" t="e">
        <f>IF(Z364&gt;Y364,"ERROR",(W364-AA364))</f>
        <v>#N/A</v>
      </c>
      <c r="AC364" s="1220" t="e">
        <f t="shared" ref="AC364:AC396" si="248">AB364*H364</f>
        <v>#N/A</v>
      </c>
      <c r="AD364" s="1126" t="e">
        <f>IF(A365=TRUE,MAX(0,1-(AE364/W364)),"NA")</f>
        <v>#N/A</v>
      </c>
      <c r="AE364" s="1218" t="e">
        <f t="shared" ref="AE364:AE396" si="249">IF(A363=FALSE,"NO APLICA",AB364*1.2)</f>
        <v>#N/A</v>
      </c>
      <c r="AF364" s="1221" t="e">
        <f t="shared" ref="AF364:AF396" si="250">AE364*H364</f>
        <v>#N/A</v>
      </c>
      <c r="AG364" s="1177" t="e">
        <f t="shared" ref="AG364:AG396" si="251">(AC364-N364)/AC364</f>
        <v>#N/A</v>
      </c>
      <c r="AH364" s="1222" t="e">
        <f>IF(AG364&lt;30%,"ERROR","OK")</f>
        <v>#N/A</v>
      </c>
    </row>
    <row r="365" spans="1:34" ht="16">
      <c r="A365" s="1217" t="b">
        <f t="shared" si="239"/>
        <v>1</v>
      </c>
      <c r="B365" s="1218" t="b">
        <f t="shared" ref="B365:B396" si="252">A365</f>
        <v>1</v>
      </c>
      <c r="C365" s="1219" t="str">
        <f t="shared" ref="C365:C396" si="253">$C$13</f>
        <v>Dólares</v>
      </c>
      <c r="D365" s="46"/>
      <c r="E365" s="836"/>
      <c r="F365" s="50"/>
      <c r="G365" t="str">
        <f t="shared" si="240"/>
        <v xml:space="preserve"> </v>
      </c>
      <c r="H365" s="45">
        <v>0</v>
      </c>
      <c r="I365" s="49" t="str">
        <f>IFERROR(VLOOKUP(G365,Proveedores!B:C,2,0)," ")</f>
        <v xml:space="preserve"> </v>
      </c>
      <c r="J365" s="838">
        <v>0</v>
      </c>
      <c r="K365" s="1124"/>
      <c r="L365" s="1267">
        <f t="shared" si="241"/>
        <v>0</v>
      </c>
      <c r="M365" s="1268">
        <f t="shared" si="242"/>
        <v>0</v>
      </c>
      <c r="N365" s="1269">
        <f>M365*H365</f>
        <v>0</v>
      </c>
      <c r="O365" s="836" t="str">
        <f>IFERROR(VLOOKUP(G365,Proveedores!B:D,3,0)," ")</f>
        <v xml:space="preserve"> </v>
      </c>
      <c r="P365" s="836"/>
      <c r="Q365" s="1127" t="e">
        <f t="shared" si="243"/>
        <v>#N/A</v>
      </c>
      <c r="R365" s="1127" t="b">
        <f t="shared" ref="R365:R396" si="254">IF(P365="Centro",Q365,IF(P365="Norte",Q365*1.6,IF(P365="Occidente",Q365*1.2,IF(P365="Sur",Q365*2))))</f>
        <v>0</v>
      </c>
      <c r="S365" s="1127" t="e">
        <f t="shared" si="244"/>
        <v>#N/A</v>
      </c>
      <c r="T365" s="1127" t="b">
        <f t="shared" ref="T365:T396" si="255">IF(P365="Centro",S365,IF(P365="Norte",S365*1.1,IF(P365="Occidente",S365*1.1,IF(P365="Sur",S365*1.1))))</f>
        <v>0</v>
      </c>
      <c r="U365" s="1127" t="e">
        <f t="shared" si="245"/>
        <v>#N/A</v>
      </c>
      <c r="V365" s="1127" t="e">
        <f t="shared" ref="V365:V396" si="256">IF(K365=0,U365/$H$573,U365*(K365/L365))*H365</f>
        <v>#N/A</v>
      </c>
      <c r="W365" s="1127" t="e">
        <f>IF(F365="Offiho",J365,IF(_xlfn.XLOOKUP(F365,Proveedores!A$2:A$50,Proveedores!E$2:E$50,"")="Nacional",(J365/0.5)+(V365*H365),((J365/0.3/0.5)+(V365*H365))))</f>
        <v>#N/A</v>
      </c>
      <c r="X365" s="1127" t="e">
        <f t="shared" si="246"/>
        <v>#N/A</v>
      </c>
      <c r="Y365" s="1126" t="b">
        <f t="shared" si="247"/>
        <v>0</v>
      </c>
      <c r="Z365" s="43">
        <v>0</v>
      </c>
      <c r="AA365" s="1220" t="e">
        <f t="shared" ref="AA365:AA396" si="257">W365*Z365</f>
        <v>#N/A</v>
      </c>
      <c r="AB365" s="1220" t="e">
        <f t="shared" ref="AB365:AB396" si="258">IF(Z365&gt;Y365,"ERROR",(W365-AA365))</f>
        <v>#N/A</v>
      </c>
      <c r="AC365" s="1220" t="e">
        <f t="shared" si="248"/>
        <v>#N/A</v>
      </c>
      <c r="AD365" s="1126" t="e">
        <f t="shared" ref="AD365:AD396" si="259">IF(A366=TRUE,MAX(0,1-(AE365/W365)),"NA")</f>
        <v>#N/A</v>
      </c>
      <c r="AE365" s="1218" t="e">
        <f t="shared" si="249"/>
        <v>#N/A</v>
      </c>
      <c r="AF365" s="1221" t="e">
        <f t="shared" si="250"/>
        <v>#N/A</v>
      </c>
      <c r="AG365" s="1177" t="e">
        <f t="shared" si="251"/>
        <v>#N/A</v>
      </c>
      <c r="AH365" s="1222" t="e">
        <f t="shared" ref="AH365:AH396" si="260">IF(AG365&lt;30%,"ERROR","OK")</f>
        <v>#N/A</v>
      </c>
    </row>
    <row r="366" spans="1:34" ht="16">
      <c r="A366" s="1217" t="b">
        <f t="shared" si="239"/>
        <v>1</v>
      </c>
      <c r="B366" s="1218" t="b">
        <f t="shared" si="252"/>
        <v>1</v>
      </c>
      <c r="C366" s="1219" t="str">
        <f t="shared" si="253"/>
        <v>Dólares</v>
      </c>
      <c r="D366" s="46"/>
      <c r="E366" s="836"/>
      <c r="F366" s="50"/>
      <c r="G366" t="str">
        <f t="shared" si="240"/>
        <v xml:space="preserve"> </v>
      </c>
      <c r="H366" s="45">
        <v>0</v>
      </c>
      <c r="I366" s="49" t="str">
        <f>IFERROR(VLOOKUP(G366,Proveedores!B:C,2,0)," ")</f>
        <v xml:space="preserve"> </v>
      </c>
      <c r="J366" s="838">
        <v>0</v>
      </c>
      <c r="K366" s="1124"/>
      <c r="L366" s="1267">
        <f t="shared" si="241"/>
        <v>0</v>
      </c>
      <c r="M366" s="1268">
        <f t="shared" si="242"/>
        <v>0</v>
      </c>
      <c r="N366" s="1269">
        <f>(M366*H366)</f>
        <v>0</v>
      </c>
      <c r="O366" s="836" t="str">
        <f>IFERROR(VLOOKUP(G366,Proveedores!B:D,3,0)," ")</f>
        <v xml:space="preserve"> </v>
      </c>
      <c r="P366" s="836"/>
      <c r="Q366" s="1127" t="e">
        <f t="shared" si="243"/>
        <v>#N/A</v>
      </c>
      <c r="R366" s="1127" t="b">
        <f t="shared" si="254"/>
        <v>0</v>
      </c>
      <c r="S366" s="1127" t="e">
        <f t="shared" si="244"/>
        <v>#N/A</v>
      </c>
      <c r="T366" s="1127" t="b">
        <f t="shared" si="255"/>
        <v>0</v>
      </c>
      <c r="U366" s="1127" t="e">
        <f t="shared" si="245"/>
        <v>#N/A</v>
      </c>
      <c r="V366" s="1127" t="e">
        <f t="shared" si="256"/>
        <v>#N/A</v>
      </c>
      <c r="W366" s="1127" t="e">
        <f>IF(F366="Offiho",J366,IF(_xlfn.XLOOKUP(F366,Proveedores!A$2:A$50,Proveedores!E$2:E$50,"")="Nacional",(J366/0.5)+(V366*H366),((J366/0.3/0.5)+(V366*H366))))</f>
        <v>#N/A</v>
      </c>
      <c r="X366" s="1127" t="e">
        <f t="shared" si="246"/>
        <v>#N/A</v>
      </c>
      <c r="Y366" s="1126" t="b">
        <f t="shared" si="247"/>
        <v>0</v>
      </c>
      <c r="Z366" s="43">
        <v>0</v>
      </c>
      <c r="AA366" s="1220" t="e">
        <f t="shared" si="257"/>
        <v>#N/A</v>
      </c>
      <c r="AB366" s="1220" t="e">
        <f t="shared" si="258"/>
        <v>#N/A</v>
      </c>
      <c r="AC366" s="1220" t="e">
        <f t="shared" si="248"/>
        <v>#N/A</v>
      </c>
      <c r="AD366" s="1126" t="e">
        <f t="shared" si="259"/>
        <v>#N/A</v>
      </c>
      <c r="AE366" s="1218" t="e">
        <f t="shared" si="249"/>
        <v>#N/A</v>
      </c>
      <c r="AF366" s="1221" t="e">
        <f t="shared" si="250"/>
        <v>#N/A</v>
      </c>
      <c r="AG366" s="1177" t="e">
        <f t="shared" si="251"/>
        <v>#N/A</v>
      </c>
      <c r="AH366" s="1222" t="e">
        <f t="shared" si="260"/>
        <v>#N/A</v>
      </c>
    </row>
    <row r="367" spans="1:34" ht="16">
      <c r="A367" s="1217" t="b">
        <f t="shared" si="239"/>
        <v>1</v>
      </c>
      <c r="B367" s="1218" t="b">
        <f t="shared" si="252"/>
        <v>1</v>
      </c>
      <c r="C367" s="1219" t="str">
        <f t="shared" si="253"/>
        <v>Dólares</v>
      </c>
      <c r="D367" s="46"/>
      <c r="E367" s="836"/>
      <c r="F367" s="50"/>
      <c r="G367" t="str">
        <f t="shared" si="240"/>
        <v xml:space="preserve"> </v>
      </c>
      <c r="H367" s="45">
        <v>0</v>
      </c>
      <c r="I367" s="49" t="str">
        <f>IFERROR(VLOOKUP(G367,Proveedores!B:C,2,0)," ")</f>
        <v xml:space="preserve"> </v>
      </c>
      <c r="J367" s="838">
        <v>0</v>
      </c>
      <c r="K367" s="1124"/>
      <c r="L367" s="1267">
        <f t="shared" si="241"/>
        <v>0</v>
      </c>
      <c r="M367" s="1268">
        <f t="shared" si="242"/>
        <v>0</v>
      </c>
      <c r="N367" s="1269">
        <f t="shared" ref="N367:N396" si="261">M367*H367</f>
        <v>0</v>
      </c>
      <c r="O367" s="836" t="str">
        <f>IFERROR(VLOOKUP(G367,Proveedores!B:D,3,0)," ")</f>
        <v xml:space="preserve"> </v>
      </c>
      <c r="P367" s="836"/>
      <c r="Q367" s="1127" t="e">
        <f t="shared" si="243"/>
        <v>#N/A</v>
      </c>
      <c r="R367" s="1127" t="b">
        <f t="shared" si="254"/>
        <v>0</v>
      </c>
      <c r="S367" s="1127" t="e">
        <f t="shared" si="244"/>
        <v>#N/A</v>
      </c>
      <c r="T367" s="1127" t="b">
        <f t="shared" si="255"/>
        <v>0</v>
      </c>
      <c r="U367" s="1127" t="e">
        <f t="shared" si="245"/>
        <v>#N/A</v>
      </c>
      <c r="V367" s="1127" t="e">
        <f t="shared" si="256"/>
        <v>#N/A</v>
      </c>
      <c r="W367" s="1127" t="e">
        <f>IF(F367="Offiho",J367,IF(_xlfn.XLOOKUP(F367,Proveedores!A$2:A$50,Proveedores!E$2:E$50,"")="Nacional",(J367/0.5)+(V367*H367),((J367/0.3/0.5)+(V367*H367))))</f>
        <v>#N/A</v>
      </c>
      <c r="X367" s="1127" t="e">
        <f t="shared" si="246"/>
        <v>#N/A</v>
      </c>
      <c r="Y367" s="1126" t="b">
        <f t="shared" si="247"/>
        <v>0</v>
      </c>
      <c r="Z367" s="43">
        <v>0</v>
      </c>
      <c r="AA367" s="1220" t="e">
        <f t="shared" si="257"/>
        <v>#N/A</v>
      </c>
      <c r="AB367" s="1220" t="e">
        <f t="shared" si="258"/>
        <v>#N/A</v>
      </c>
      <c r="AC367" s="1220" t="e">
        <f t="shared" si="248"/>
        <v>#N/A</v>
      </c>
      <c r="AD367" s="1126" t="e">
        <f t="shared" si="259"/>
        <v>#N/A</v>
      </c>
      <c r="AE367" s="1218" t="e">
        <f t="shared" si="249"/>
        <v>#N/A</v>
      </c>
      <c r="AF367" s="1221" t="e">
        <f t="shared" si="250"/>
        <v>#N/A</v>
      </c>
      <c r="AG367" s="1177" t="e">
        <f t="shared" si="251"/>
        <v>#N/A</v>
      </c>
      <c r="AH367" s="1222" t="e">
        <f t="shared" si="260"/>
        <v>#N/A</v>
      </c>
    </row>
    <row r="368" spans="1:34" ht="16">
      <c r="A368" s="1217" t="b">
        <f t="shared" si="239"/>
        <v>1</v>
      </c>
      <c r="B368" s="1218" t="b">
        <f t="shared" si="252"/>
        <v>1</v>
      </c>
      <c r="C368" s="1219" t="str">
        <f t="shared" si="253"/>
        <v>Dólares</v>
      </c>
      <c r="D368" s="46"/>
      <c r="E368" s="836"/>
      <c r="F368" s="50"/>
      <c r="G368" t="str">
        <f t="shared" si="240"/>
        <v xml:space="preserve"> </v>
      </c>
      <c r="H368" s="45">
        <v>0</v>
      </c>
      <c r="I368" s="49" t="str">
        <f>IFERROR(VLOOKUP(G368,Proveedores!B:C,2,0)," ")</f>
        <v xml:space="preserve"> </v>
      </c>
      <c r="J368" s="838">
        <v>0</v>
      </c>
      <c r="K368" s="1124"/>
      <c r="L368" s="1267">
        <f t="shared" si="241"/>
        <v>0</v>
      </c>
      <c r="M368" s="1268">
        <f t="shared" si="242"/>
        <v>0</v>
      </c>
      <c r="N368" s="1269">
        <f t="shared" si="261"/>
        <v>0</v>
      </c>
      <c r="O368" s="836" t="str">
        <f>IFERROR(VLOOKUP(G368,Proveedores!B:D,3,0)," ")</f>
        <v xml:space="preserve"> </v>
      </c>
      <c r="P368" s="836"/>
      <c r="Q368" s="1127" t="e">
        <f t="shared" si="243"/>
        <v>#N/A</v>
      </c>
      <c r="R368" s="1127" t="b">
        <f t="shared" si="254"/>
        <v>0</v>
      </c>
      <c r="S368" s="1127" t="e">
        <f t="shared" si="244"/>
        <v>#N/A</v>
      </c>
      <c r="T368" s="1127" t="b">
        <f t="shared" si="255"/>
        <v>0</v>
      </c>
      <c r="U368" s="1127" t="e">
        <f t="shared" si="245"/>
        <v>#N/A</v>
      </c>
      <c r="V368" s="1127" t="e">
        <f t="shared" si="256"/>
        <v>#N/A</v>
      </c>
      <c r="W368" s="1127" t="e">
        <f>IF(F368="Offiho",J368,IF(_xlfn.XLOOKUP(F368,Proveedores!A$2:A$50,Proveedores!E$2:E$50,"")="Nacional",(J368/0.5)+(V368*H368),((J368/0.3/0.5)+(V368*H368))))</f>
        <v>#N/A</v>
      </c>
      <c r="X368" s="1127" t="e">
        <f t="shared" si="246"/>
        <v>#N/A</v>
      </c>
      <c r="Y368" s="1126" t="b">
        <f t="shared" si="247"/>
        <v>0</v>
      </c>
      <c r="Z368" s="43">
        <v>0</v>
      </c>
      <c r="AA368" s="1220" t="e">
        <f t="shared" si="257"/>
        <v>#N/A</v>
      </c>
      <c r="AB368" s="1220" t="e">
        <f t="shared" si="258"/>
        <v>#N/A</v>
      </c>
      <c r="AC368" s="1220" t="e">
        <f t="shared" si="248"/>
        <v>#N/A</v>
      </c>
      <c r="AD368" s="1126" t="e">
        <f t="shared" si="259"/>
        <v>#N/A</v>
      </c>
      <c r="AE368" s="1218" t="e">
        <f t="shared" si="249"/>
        <v>#N/A</v>
      </c>
      <c r="AF368" s="1221" t="e">
        <f t="shared" si="250"/>
        <v>#N/A</v>
      </c>
      <c r="AG368" s="1177" t="e">
        <f t="shared" si="251"/>
        <v>#N/A</v>
      </c>
      <c r="AH368" s="1222" t="e">
        <f t="shared" si="260"/>
        <v>#N/A</v>
      </c>
    </row>
    <row r="369" spans="1:34" ht="16">
      <c r="A369" s="1217" t="b">
        <f t="shared" si="239"/>
        <v>1</v>
      </c>
      <c r="B369" s="1218" t="b">
        <f t="shared" si="252"/>
        <v>1</v>
      </c>
      <c r="C369" s="1219" t="str">
        <f t="shared" si="253"/>
        <v>Dólares</v>
      </c>
      <c r="D369" s="46"/>
      <c r="E369" s="836"/>
      <c r="F369" s="50"/>
      <c r="G369" t="str">
        <f t="shared" si="240"/>
        <v xml:space="preserve"> </v>
      </c>
      <c r="H369" s="45">
        <v>0</v>
      </c>
      <c r="I369" s="49" t="str">
        <f>IFERROR(VLOOKUP(G369,Proveedores!B:C,2,0)," ")</f>
        <v xml:space="preserve"> </v>
      </c>
      <c r="J369" s="838">
        <v>0</v>
      </c>
      <c r="K369" s="1124"/>
      <c r="L369" s="1267">
        <f t="shared" si="241"/>
        <v>0</v>
      </c>
      <c r="M369" s="1268">
        <f t="shared" si="242"/>
        <v>0</v>
      </c>
      <c r="N369" s="1269">
        <f t="shared" si="261"/>
        <v>0</v>
      </c>
      <c r="O369" s="836" t="str">
        <f>IFERROR(VLOOKUP(G369,Proveedores!B:D,3,0)," ")</f>
        <v xml:space="preserve"> </v>
      </c>
      <c r="P369" s="836"/>
      <c r="Q369" s="1127" t="e">
        <f t="shared" si="243"/>
        <v>#N/A</v>
      </c>
      <c r="R369" s="1127" t="b">
        <f t="shared" si="254"/>
        <v>0</v>
      </c>
      <c r="S369" s="1127" t="e">
        <f t="shared" si="244"/>
        <v>#N/A</v>
      </c>
      <c r="T369" s="1127" t="b">
        <f t="shared" si="255"/>
        <v>0</v>
      </c>
      <c r="U369" s="1127" t="e">
        <f t="shared" si="245"/>
        <v>#N/A</v>
      </c>
      <c r="V369" s="1127" t="e">
        <f t="shared" si="256"/>
        <v>#N/A</v>
      </c>
      <c r="W369" s="1127" t="e">
        <f>IF(F369="Offiho",J369,IF(_xlfn.XLOOKUP(F369,Proveedores!A$2:A$50,Proveedores!E$2:E$50,"")="Nacional",(J369/0.5)+(V369*H369),((J369/0.3/0.5)+(V369*H369))))</f>
        <v>#N/A</v>
      </c>
      <c r="X369" s="1127" t="e">
        <f t="shared" si="246"/>
        <v>#N/A</v>
      </c>
      <c r="Y369" s="1126" t="b">
        <f t="shared" si="247"/>
        <v>0</v>
      </c>
      <c r="Z369" s="43">
        <v>0</v>
      </c>
      <c r="AA369" s="1220" t="e">
        <f t="shared" si="257"/>
        <v>#N/A</v>
      </c>
      <c r="AB369" s="1220" t="e">
        <f t="shared" si="258"/>
        <v>#N/A</v>
      </c>
      <c r="AC369" s="1220" t="e">
        <f t="shared" si="248"/>
        <v>#N/A</v>
      </c>
      <c r="AD369" s="1126" t="e">
        <f t="shared" si="259"/>
        <v>#N/A</v>
      </c>
      <c r="AE369" s="1218" t="e">
        <f t="shared" si="249"/>
        <v>#N/A</v>
      </c>
      <c r="AF369" s="1221" t="e">
        <f t="shared" si="250"/>
        <v>#N/A</v>
      </c>
      <c r="AG369" s="1177" t="e">
        <f t="shared" si="251"/>
        <v>#N/A</v>
      </c>
      <c r="AH369" s="1222" t="e">
        <f t="shared" si="260"/>
        <v>#N/A</v>
      </c>
    </row>
    <row r="370" spans="1:34" ht="16">
      <c r="A370" s="1217" t="b">
        <f t="shared" si="239"/>
        <v>1</v>
      </c>
      <c r="B370" s="1218" t="b">
        <f t="shared" si="252"/>
        <v>1</v>
      </c>
      <c r="C370" s="1219" t="str">
        <f t="shared" si="253"/>
        <v>Dólares</v>
      </c>
      <c r="D370" s="44"/>
      <c r="E370" s="836"/>
      <c r="F370" s="50"/>
      <c r="G370" t="str">
        <f t="shared" si="240"/>
        <v xml:space="preserve"> </v>
      </c>
      <c r="H370" s="45">
        <v>0</v>
      </c>
      <c r="I370" s="49" t="str">
        <f>IFERROR(VLOOKUP(G370,Proveedores!B:C,2,0)," ")</f>
        <v xml:space="preserve"> </v>
      </c>
      <c r="J370" s="838">
        <v>0</v>
      </c>
      <c r="K370" s="1124"/>
      <c r="L370" s="1267">
        <f t="shared" si="241"/>
        <v>0</v>
      </c>
      <c r="M370" s="1268">
        <f t="shared" si="242"/>
        <v>0</v>
      </c>
      <c r="N370" s="1269">
        <f t="shared" si="261"/>
        <v>0</v>
      </c>
      <c r="O370" s="836" t="str">
        <f>IFERROR(VLOOKUP(G370,Proveedores!B:D,3,0)," ")</f>
        <v xml:space="preserve"> </v>
      </c>
      <c r="P370" s="836"/>
      <c r="Q370" s="1127" t="e">
        <f t="shared" si="243"/>
        <v>#N/A</v>
      </c>
      <c r="R370" s="1127" t="b">
        <f t="shared" si="254"/>
        <v>0</v>
      </c>
      <c r="S370" s="1127" t="e">
        <f t="shared" si="244"/>
        <v>#N/A</v>
      </c>
      <c r="T370" s="1127" t="b">
        <f t="shared" si="255"/>
        <v>0</v>
      </c>
      <c r="U370" s="1127" t="e">
        <f t="shared" si="245"/>
        <v>#N/A</v>
      </c>
      <c r="V370" s="1127" t="e">
        <f t="shared" si="256"/>
        <v>#N/A</v>
      </c>
      <c r="W370" s="1127" t="e">
        <f>IF(F370="Offiho",J370,IF(_xlfn.XLOOKUP(F370,Proveedores!A$2:A$50,Proveedores!E$2:E$50,"")="Nacional",(J370/0.5)+(V370*H370),((J370/0.3/0.5)+(V370*H370))))</f>
        <v>#N/A</v>
      </c>
      <c r="X370" s="1127" t="e">
        <f t="shared" si="246"/>
        <v>#N/A</v>
      </c>
      <c r="Y370" s="1126" t="b">
        <f t="shared" si="247"/>
        <v>0</v>
      </c>
      <c r="Z370" s="43">
        <v>0</v>
      </c>
      <c r="AA370" s="1220" t="e">
        <f t="shared" si="257"/>
        <v>#N/A</v>
      </c>
      <c r="AB370" s="1220" t="e">
        <f t="shared" si="258"/>
        <v>#N/A</v>
      </c>
      <c r="AC370" s="1220" t="e">
        <f t="shared" si="248"/>
        <v>#N/A</v>
      </c>
      <c r="AD370" s="1126" t="e">
        <f t="shared" si="259"/>
        <v>#N/A</v>
      </c>
      <c r="AE370" s="1218" t="e">
        <f t="shared" si="249"/>
        <v>#N/A</v>
      </c>
      <c r="AF370" s="1221" t="e">
        <f t="shared" si="250"/>
        <v>#N/A</v>
      </c>
      <c r="AG370" s="1177" t="e">
        <f t="shared" si="251"/>
        <v>#N/A</v>
      </c>
      <c r="AH370" s="1222" t="e">
        <f t="shared" si="260"/>
        <v>#N/A</v>
      </c>
    </row>
    <row r="371" spans="1:34" ht="16">
      <c r="A371" s="1217" t="b">
        <f t="shared" si="239"/>
        <v>1</v>
      </c>
      <c r="B371" s="1218" t="b">
        <f t="shared" si="252"/>
        <v>1</v>
      </c>
      <c r="C371" s="1219" t="str">
        <f t="shared" si="253"/>
        <v>Dólares</v>
      </c>
      <c r="D371" s="44"/>
      <c r="E371" s="836"/>
      <c r="F371" s="50"/>
      <c r="G371" t="str">
        <f t="shared" si="240"/>
        <v xml:space="preserve"> </v>
      </c>
      <c r="H371" s="45">
        <v>0</v>
      </c>
      <c r="I371" s="49" t="str">
        <f>IFERROR(VLOOKUP(G371,Proveedores!B:C,2,0)," ")</f>
        <v xml:space="preserve"> </v>
      </c>
      <c r="J371" s="838">
        <v>0</v>
      </c>
      <c r="K371" s="1124"/>
      <c r="L371" s="1267">
        <f t="shared" si="241"/>
        <v>0</v>
      </c>
      <c r="M371" s="1268">
        <f t="shared" si="242"/>
        <v>0</v>
      </c>
      <c r="N371" s="1269">
        <f t="shared" si="261"/>
        <v>0</v>
      </c>
      <c r="O371" s="836" t="str">
        <f>IFERROR(VLOOKUP(G371,Proveedores!B:D,3,0)," ")</f>
        <v xml:space="preserve"> </v>
      </c>
      <c r="P371" s="836"/>
      <c r="Q371" s="1127" t="e">
        <f t="shared" si="243"/>
        <v>#N/A</v>
      </c>
      <c r="R371" s="1127" t="b">
        <f t="shared" si="254"/>
        <v>0</v>
      </c>
      <c r="S371" s="1127" t="e">
        <f t="shared" si="244"/>
        <v>#N/A</v>
      </c>
      <c r="T371" s="1127" t="b">
        <f t="shared" si="255"/>
        <v>0</v>
      </c>
      <c r="U371" s="1127" t="e">
        <f t="shared" si="245"/>
        <v>#N/A</v>
      </c>
      <c r="V371" s="1127" t="e">
        <f t="shared" si="256"/>
        <v>#N/A</v>
      </c>
      <c r="W371" s="1127" t="e">
        <f>IF(F371="Offiho",J371,IF(_xlfn.XLOOKUP(F371,Proveedores!A$2:A$50,Proveedores!E$2:E$50,"")="Nacional",(J371/0.5)+(V371*H371),((J371/0.3/0.5)+(V371*H371))))</f>
        <v>#N/A</v>
      </c>
      <c r="X371" s="1127" t="e">
        <f t="shared" si="246"/>
        <v>#N/A</v>
      </c>
      <c r="Y371" s="1126" t="b">
        <f t="shared" si="247"/>
        <v>0</v>
      </c>
      <c r="Z371" s="43">
        <v>0</v>
      </c>
      <c r="AA371" s="1220" t="e">
        <f t="shared" si="257"/>
        <v>#N/A</v>
      </c>
      <c r="AB371" s="1220" t="e">
        <f t="shared" si="258"/>
        <v>#N/A</v>
      </c>
      <c r="AC371" s="1220" t="e">
        <f t="shared" si="248"/>
        <v>#N/A</v>
      </c>
      <c r="AD371" s="1126" t="e">
        <f t="shared" si="259"/>
        <v>#N/A</v>
      </c>
      <c r="AE371" s="1218" t="e">
        <f t="shared" si="249"/>
        <v>#N/A</v>
      </c>
      <c r="AF371" s="1221" t="e">
        <f t="shared" si="250"/>
        <v>#N/A</v>
      </c>
      <c r="AG371" s="1177" t="e">
        <f t="shared" si="251"/>
        <v>#N/A</v>
      </c>
      <c r="AH371" s="1222" t="e">
        <f t="shared" si="260"/>
        <v>#N/A</v>
      </c>
    </row>
    <row r="372" spans="1:34" ht="16">
      <c r="A372" s="1217" t="b">
        <f t="shared" si="239"/>
        <v>1</v>
      </c>
      <c r="B372" s="1218" t="b">
        <f t="shared" si="252"/>
        <v>1</v>
      </c>
      <c r="C372" s="1219" t="str">
        <f t="shared" si="253"/>
        <v>Dólares</v>
      </c>
      <c r="D372" s="44"/>
      <c r="E372" s="836"/>
      <c r="F372" s="50"/>
      <c r="G372" t="str">
        <f t="shared" si="240"/>
        <v xml:space="preserve"> </v>
      </c>
      <c r="H372" s="45">
        <v>0</v>
      </c>
      <c r="I372" s="49" t="str">
        <f>IFERROR(VLOOKUP(G372,Proveedores!B:C,2,0)," ")</f>
        <v xml:space="preserve"> </v>
      </c>
      <c r="J372" s="838">
        <v>0</v>
      </c>
      <c r="K372" s="1124"/>
      <c r="L372" s="1267">
        <f t="shared" si="241"/>
        <v>0</v>
      </c>
      <c r="M372" s="1268">
        <f t="shared" si="242"/>
        <v>0</v>
      </c>
      <c r="N372" s="1269">
        <f t="shared" si="261"/>
        <v>0</v>
      </c>
      <c r="O372" s="836" t="str">
        <f>IFERROR(VLOOKUP(G372,Proveedores!B:D,3,0)," ")</f>
        <v xml:space="preserve"> </v>
      </c>
      <c r="P372" s="836"/>
      <c r="Q372" s="1127" t="e">
        <f t="shared" si="243"/>
        <v>#N/A</v>
      </c>
      <c r="R372" s="1127" t="b">
        <f t="shared" si="254"/>
        <v>0</v>
      </c>
      <c r="S372" s="1127" t="e">
        <f t="shared" si="244"/>
        <v>#N/A</v>
      </c>
      <c r="T372" s="1127" t="b">
        <f t="shared" si="255"/>
        <v>0</v>
      </c>
      <c r="U372" s="1127" t="e">
        <f t="shared" si="245"/>
        <v>#N/A</v>
      </c>
      <c r="V372" s="1127" t="e">
        <f t="shared" si="256"/>
        <v>#N/A</v>
      </c>
      <c r="W372" s="1127" t="e">
        <f>IF(F372="Offiho",J372,IF(_xlfn.XLOOKUP(F372,Proveedores!A$2:A$50,Proveedores!E$2:E$50,"")="Nacional",(J372/0.5)+(V372*H372),((J372/0.3/0.5)+(V372*H372))))</f>
        <v>#N/A</v>
      </c>
      <c r="X372" s="1127" t="e">
        <f t="shared" si="246"/>
        <v>#N/A</v>
      </c>
      <c r="Y372" s="1126" t="b">
        <f t="shared" si="247"/>
        <v>0</v>
      </c>
      <c r="Z372" s="43">
        <v>0</v>
      </c>
      <c r="AA372" s="1220" t="e">
        <f t="shared" si="257"/>
        <v>#N/A</v>
      </c>
      <c r="AB372" s="1220" t="e">
        <f t="shared" si="258"/>
        <v>#N/A</v>
      </c>
      <c r="AC372" s="1220" t="e">
        <f t="shared" si="248"/>
        <v>#N/A</v>
      </c>
      <c r="AD372" s="1126" t="e">
        <f t="shared" si="259"/>
        <v>#N/A</v>
      </c>
      <c r="AE372" s="1218" t="e">
        <f t="shared" si="249"/>
        <v>#N/A</v>
      </c>
      <c r="AF372" s="1221" t="e">
        <f t="shared" si="250"/>
        <v>#N/A</v>
      </c>
      <c r="AG372" s="1177" t="e">
        <f t="shared" si="251"/>
        <v>#N/A</v>
      </c>
      <c r="AH372" s="1222" t="e">
        <f t="shared" si="260"/>
        <v>#N/A</v>
      </c>
    </row>
    <row r="373" spans="1:34" ht="16">
      <c r="A373" s="1217" t="b">
        <f t="shared" si="239"/>
        <v>1</v>
      </c>
      <c r="B373" s="1218" t="b">
        <f t="shared" si="252"/>
        <v>1</v>
      </c>
      <c r="C373" s="1219" t="str">
        <f t="shared" si="253"/>
        <v>Dólares</v>
      </c>
      <c r="D373" s="44"/>
      <c r="E373" s="836"/>
      <c r="F373" s="50"/>
      <c r="G373" t="str">
        <f t="shared" si="240"/>
        <v xml:space="preserve"> </v>
      </c>
      <c r="H373" s="45">
        <v>0</v>
      </c>
      <c r="I373" s="49" t="str">
        <f>IFERROR(VLOOKUP(G373,Proveedores!B:C,2,0)," ")</f>
        <v xml:space="preserve"> </v>
      </c>
      <c r="J373" s="838">
        <v>0</v>
      </c>
      <c r="K373" s="1124"/>
      <c r="L373" s="1267">
        <f t="shared" si="241"/>
        <v>0</v>
      </c>
      <c r="M373" s="1268">
        <f t="shared" si="242"/>
        <v>0</v>
      </c>
      <c r="N373" s="1269">
        <f t="shared" si="261"/>
        <v>0</v>
      </c>
      <c r="O373" s="836" t="str">
        <f>IFERROR(VLOOKUP(G373,Proveedores!B:D,3,0)," ")</f>
        <v xml:space="preserve"> </v>
      </c>
      <c r="P373" s="836"/>
      <c r="Q373" s="1127" t="e">
        <f t="shared" si="243"/>
        <v>#N/A</v>
      </c>
      <c r="R373" s="1127" t="b">
        <f t="shared" si="254"/>
        <v>0</v>
      </c>
      <c r="S373" s="1127" t="e">
        <f t="shared" si="244"/>
        <v>#N/A</v>
      </c>
      <c r="T373" s="1127" t="b">
        <f t="shared" si="255"/>
        <v>0</v>
      </c>
      <c r="U373" s="1127" t="e">
        <f t="shared" si="245"/>
        <v>#N/A</v>
      </c>
      <c r="V373" s="1127" t="e">
        <f t="shared" si="256"/>
        <v>#N/A</v>
      </c>
      <c r="W373" s="1127" t="e">
        <f>IF(F373="Offiho",J373,IF(_xlfn.XLOOKUP(F373,Proveedores!A$2:A$50,Proveedores!E$2:E$50,"")="Nacional",(J373/0.5)+(V373*H373),((J373/0.3/0.5)+(V373*H373))))</f>
        <v>#N/A</v>
      </c>
      <c r="X373" s="1127" t="e">
        <f t="shared" si="246"/>
        <v>#N/A</v>
      </c>
      <c r="Y373" s="1126" t="b">
        <f t="shared" si="247"/>
        <v>0</v>
      </c>
      <c r="Z373" s="43">
        <v>0</v>
      </c>
      <c r="AA373" s="1220" t="e">
        <f t="shared" si="257"/>
        <v>#N/A</v>
      </c>
      <c r="AB373" s="1220" t="e">
        <f t="shared" si="258"/>
        <v>#N/A</v>
      </c>
      <c r="AC373" s="1220" t="e">
        <f t="shared" si="248"/>
        <v>#N/A</v>
      </c>
      <c r="AD373" s="1126" t="e">
        <f t="shared" si="259"/>
        <v>#N/A</v>
      </c>
      <c r="AE373" s="1218" t="e">
        <f t="shared" si="249"/>
        <v>#N/A</v>
      </c>
      <c r="AF373" s="1221" t="e">
        <f t="shared" si="250"/>
        <v>#N/A</v>
      </c>
      <c r="AG373" s="1177" t="e">
        <f t="shared" si="251"/>
        <v>#N/A</v>
      </c>
      <c r="AH373" s="1222" t="e">
        <f t="shared" si="260"/>
        <v>#N/A</v>
      </c>
    </row>
    <row r="374" spans="1:34" ht="16">
      <c r="A374" s="1217" t="b">
        <f t="shared" si="239"/>
        <v>1</v>
      </c>
      <c r="B374" s="1218" t="b">
        <f t="shared" si="252"/>
        <v>1</v>
      </c>
      <c r="C374" s="1219" t="str">
        <f t="shared" si="253"/>
        <v>Dólares</v>
      </c>
      <c r="D374" s="46"/>
      <c r="E374" s="836"/>
      <c r="F374" s="50"/>
      <c r="G374" t="str">
        <f t="shared" si="240"/>
        <v xml:space="preserve"> </v>
      </c>
      <c r="H374" s="45">
        <v>0</v>
      </c>
      <c r="I374" s="49" t="str">
        <f>IFERROR(VLOOKUP(G374,Proveedores!B:C,2,0)," ")</f>
        <v xml:space="preserve"> </v>
      </c>
      <c r="J374" s="838">
        <v>0</v>
      </c>
      <c r="K374" s="1124"/>
      <c r="L374" s="1267">
        <f t="shared" si="241"/>
        <v>0</v>
      </c>
      <c r="M374" s="1268">
        <f t="shared" si="242"/>
        <v>0</v>
      </c>
      <c r="N374" s="1269">
        <f t="shared" si="261"/>
        <v>0</v>
      </c>
      <c r="O374" s="836" t="str">
        <f>IFERROR(VLOOKUP(G374,Proveedores!B:D,3,0)," ")</f>
        <v xml:space="preserve"> </v>
      </c>
      <c r="P374" s="836"/>
      <c r="Q374" s="1127" t="e">
        <f t="shared" si="243"/>
        <v>#N/A</v>
      </c>
      <c r="R374" s="1127" t="b">
        <f t="shared" si="254"/>
        <v>0</v>
      </c>
      <c r="S374" s="1127" t="e">
        <f t="shared" si="244"/>
        <v>#N/A</v>
      </c>
      <c r="T374" s="1127" t="b">
        <f t="shared" si="255"/>
        <v>0</v>
      </c>
      <c r="U374" s="1127" t="e">
        <f t="shared" si="245"/>
        <v>#N/A</v>
      </c>
      <c r="V374" s="1127" t="e">
        <f t="shared" si="256"/>
        <v>#N/A</v>
      </c>
      <c r="W374" s="1127" t="e">
        <f>IF(F374="Offiho",J374,IF(_xlfn.XLOOKUP(F374,Proveedores!A$2:A$50,Proveedores!E$2:E$50,"")="Nacional",(J374/0.5)+(V374*H374),((J374/0.3/0.5)+(V374*H374))))</f>
        <v>#N/A</v>
      </c>
      <c r="X374" s="1127" t="e">
        <f t="shared" si="246"/>
        <v>#N/A</v>
      </c>
      <c r="Y374" s="1126" t="b">
        <f t="shared" si="247"/>
        <v>0</v>
      </c>
      <c r="Z374" s="43">
        <v>0</v>
      </c>
      <c r="AA374" s="1220" t="e">
        <f t="shared" si="257"/>
        <v>#N/A</v>
      </c>
      <c r="AB374" s="1220" t="e">
        <f t="shared" si="258"/>
        <v>#N/A</v>
      </c>
      <c r="AC374" s="1220" t="e">
        <f t="shared" si="248"/>
        <v>#N/A</v>
      </c>
      <c r="AD374" s="1126" t="e">
        <f t="shared" si="259"/>
        <v>#N/A</v>
      </c>
      <c r="AE374" s="1218" t="e">
        <f t="shared" si="249"/>
        <v>#N/A</v>
      </c>
      <c r="AF374" s="1221" t="e">
        <f t="shared" si="250"/>
        <v>#N/A</v>
      </c>
      <c r="AG374" s="1177" t="e">
        <f t="shared" si="251"/>
        <v>#N/A</v>
      </c>
      <c r="AH374" s="1222" t="e">
        <f t="shared" si="260"/>
        <v>#N/A</v>
      </c>
    </row>
    <row r="375" spans="1:34" ht="16">
      <c r="A375" s="1217" t="b">
        <f t="shared" si="239"/>
        <v>1</v>
      </c>
      <c r="B375" s="1218" t="b">
        <f t="shared" si="252"/>
        <v>1</v>
      </c>
      <c r="C375" s="1219" t="str">
        <f t="shared" si="253"/>
        <v>Dólares</v>
      </c>
      <c r="D375" s="46"/>
      <c r="E375" s="836"/>
      <c r="F375" s="50"/>
      <c r="G375" t="str">
        <f t="shared" si="240"/>
        <v xml:space="preserve"> </v>
      </c>
      <c r="H375" s="45">
        <v>0</v>
      </c>
      <c r="I375" s="49" t="str">
        <f>IFERROR(VLOOKUP(G375,Proveedores!B:C,2,0)," ")</f>
        <v xml:space="preserve"> </v>
      </c>
      <c r="J375" s="838">
        <v>0</v>
      </c>
      <c r="K375" s="1124"/>
      <c r="L375" s="1267">
        <f t="shared" si="241"/>
        <v>0</v>
      </c>
      <c r="M375" s="1268">
        <f t="shared" si="242"/>
        <v>0</v>
      </c>
      <c r="N375" s="1269">
        <f t="shared" si="261"/>
        <v>0</v>
      </c>
      <c r="O375" s="836" t="str">
        <f>IFERROR(VLOOKUP(G375,Proveedores!B:D,3,0)," ")</f>
        <v xml:space="preserve"> </v>
      </c>
      <c r="P375" s="836"/>
      <c r="Q375" s="1127" t="e">
        <f t="shared" si="243"/>
        <v>#N/A</v>
      </c>
      <c r="R375" s="1127" t="b">
        <f t="shared" si="254"/>
        <v>0</v>
      </c>
      <c r="S375" s="1127" t="e">
        <f t="shared" si="244"/>
        <v>#N/A</v>
      </c>
      <c r="T375" s="1127" t="b">
        <f t="shared" si="255"/>
        <v>0</v>
      </c>
      <c r="U375" s="1127" t="e">
        <f t="shared" si="245"/>
        <v>#N/A</v>
      </c>
      <c r="V375" s="1127" t="e">
        <f t="shared" si="256"/>
        <v>#N/A</v>
      </c>
      <c r="W375" s="1127" t="e">
        <f>IF(F375="Offiho",J375,IF(_xlfn.XLOOKUP(F375,Proveedores!A$2:A$50,Proveedores!E$2:E$50,"")="Nacional",(J375/0.5)+(V375*H375),((J375/0.3/0.5)+(V375*H375))))</f>
        <v>#N/A</v>
      </c>
      <c r="X375" s="1127" t="e">
        <f t="shared" si="246"/>
        <v>#N/A</v>
      </c>
      <c r="Y375" s="1126" t="b">
        <f t="shared" si="247"/>
        <v>0</v>
      </c>
      <c r="Z375" s="43">
        <v>0</v>
      </c>
      <c r="AA375" s="1220" t="e">
        <f t="shared" si="257"/>
        <v>#N/A</v>
      </c>
      <c r="AB375" s="1220" t="e">
        <f t="shared" si="258"/>
        <v>#N/A</v>
      </c>
      <c r="AC375" s="1220" t="e">
        <f t="shared" si="248"/>
        <v>#N/A</v>
      </c>
      <c r="AD375" s="1126" t="e">
        <f t="shared" si="259"/>
        <v>#N/A</v>
      </c>
      <c r="AE375" s="1218" t="e">
        <f t="shared" si="249"/>
        <v>#N/A</v>
      </c>
      <c r="AF375" s="1221" t="e">
        <f t="shared" si="250"/>
        <v>#N/A</v>
      </c>
      <c r="AG375" s="1177" t="e">
        <f t="shared" si="251"/>
        <v>#N/A</v>
      </c>
      <c r="AH375" s="1222" t="e">
        <f t="shared" si="260"/>
        <v>#N/A</v>
      </c>
    </row>
    <row r="376" spans="1:34" ht="16">
      <c r="A376" s="1217" t="b">
        <f t="shared" si="239"/>
        <v>1</v>
      </c>
      <c r="B376" s="1218" t="b">
        <f t="shared" si="252"/>
        <v>1</v>
      </c>
      <c r="C376" s="1219" t="str">
        <f t="shared" si="253"/>
        <v>Dólares</v>
      </c>
      <c r="D376" s="46"/>
      <c r="E376" s="836"/>
      <c r="F376" s="50"/>
      <c r="G376" t="str">
        <f t="shared" si="240"/>
        <v xml:space="preserve"> </v>
      </c>
      <c r="H376" s="45">
        <v>0</v>
      </c>
      <c r="I376" s="49" t="str">
        <f>IFERROR(VLOOKUP(G376,Proveedores!B:C,2,0)," ")</f>
        <v xml:space="preserve"> </v>
      </c>
      <c r="J376" s="838">
        <v>0</v>
      </c>
      <c r="K376" s="1124"/>
      <c r="L376" s="1267">
        <f t="shared" si="241"/>
        <v>0</v>
      </c>
      <c r="M376" s="1268">
        <f t="shared" si="242"/>
        <v>0</v>
      </c>
      <c r="N376" s="1269">
        <f t="shared" si="261"/>
        <v>0</v>
      </c>
      <c r="O376" s="836" t="str">
        <f>IFERROR(VLOOKUP(G376,Proveedores!B:D,3,0)," ")</f>
        <v xml:space="preserve"> </v>
      </c>
      <c r="P376" s="836"/>
      <c r="Q376" s="1127" t="e">
        <f t="shared" si="243"/>
        <v>#N/A</v>
      </c>
      <c r="R376" s="1127" t="b">
        <f t="shared" si="254"/>
        <v>0</v>
      </c>
      <c r="S376" s="1127" t="e">
        <f t="shared" si="244"/>
        <v>#N/A</v>
      </c>
      <c r="T376" s="1127" t="b">
        <f t="shared" si="255"/>
        <v>0</v>
      </c>
      <c r="U376" s="1127" t="e">
        <f t="shared" si="245"/>
        <v>#N/A</v>
      </c>
      <c r="V376" s="1127" t="e">
        <f t="shared" si="256"/>
        <v>#N/A</v>
      </c>
      <c r="W376" s="1127" t="e">
        <f>IF(F376="Offiho",J376,IF(_xlfn.XLOOKUP(F376,Proveedores!A$2:A$50,Proveedores!E$2:E$50,"")="Nacional",(J376/0.5)+(V376*H376),((J376/0.3/0.5)+(V376*H376))))</f>
        <v>#N/A</v>
      </c>
      <c r="X376" s="1127" t="e">
        <f t="shared" si="246"/>
        <v>#N/A</v>
      </c>
      <c r="Y376" s="1126" t="b">
        <f t="shared" si="247"/>
        <v>0</v>
      </c>
      <c r="Z376" s="43">
        <v>0</v>
      </c>
      <c r="AA376" s="1220" t="e">
        <f t="shared" si="257"/>
        <v>#N/A</v>
      </c>
      <c r="AB376" s="1220" t="e">
        <f t="shared" si="258"/>
        <v>#N/A</v>
      </c>
      <c r="AC376" s="1220" t="e">
        <f t="shared" si="248"/>
        <v>#N/A</v>
      </c>
      <c r="AD376" s="1126" t="e">
        <f t="shared" si="259"/>
        <v>#N/A</v>
      </c>
      <c r="AE376" s="1218" t="e">
        <f t="shared" si="249"/>
        <v>#N/A</v>
      </c>
      <c r="AF376" s="1221" t="e">
        <f t="shared" si="250"/>
        <v>#N/A</v>
      </c>
      <c r="AG376" s="1177" t="e">
        <f t="shared" si="251"/>
        <v>#N/A</v>
      </c>
      <c r="AH376" s="1222" t="e">
        <f t="shared" si="260"/>
        <v>#N/A</v>
      </c>
    </row>
    <row r="377" spans="1:34" ht="16">
      <c r="A377" s="1217" t="b">
        <f t="shared" si="239"/>
        <v>1</v>
      </c>
      <c r="B377" s="1218" t="b">
        <f t="shared" si="252"/>
        <v>1</v>
      </c>
      <c r="C377" s="1219" t="str">
        <f t="shared" si="253"/>
        <v>Dólares</v>
      </c>
      <c r="D377" s="46"/>
      <c r="E377" s="836"/>
      <c r="F377" s="50"/>
      <c r="G377" t="str">
        <f t="shared" si="240"/>
        <v xml:space="preserve"> </v>
      </c>
      <c r="H377" s="45">
        <v>0</v>
      </c>
      <c r="I377" s="49" t="str">
        <f>IFERROR(VLOOKUP(G377,Proveedores!B:C,2,0)," ")</f>
        <v xml:space="preserve"> </v>
      </c>
      <c r="J377" s="838">
        <v>0</v>
      </c>
      <c r="K377" s="1124"/>
      <c r="L377" s="1267">
        <f t="shared" si="241"/>
        <v>0</v>
      </c>
      <c r="M377" s="1268">
        <f t="shared" si="242"/>
        <v>0</v>
      </c>
      <c r="N377" s="1269">
        <f t="shared" si="261"/>
        <v>0</v>
      </c>
      <c r="O377" s="836" t="str">
        <f>IFERROR(VLOOKUP(G377,Proveedores!B:D,3,0)," ")</f>
        <v xml:space="preserve"> </v>
      </c>
      <c r="P377" s="836"/>
      <c r="Q377" s="1127" t="e">
        <f t="shared" si="243"/>
        <v>#N/A</v>
      </c>
      <c r="R377" s="1127" t="b">
        <f t="shared" si="254"/>
        <v>0</v>
      </c>
      <c r="S377" s="1127" t="e">
        <f t="shared" si="244"/>
        <v>#N/A</v>
      </c>
      <c r="T377" s="1127" t="b">
        <f t="shared" si="255"/>
        <v>0</v>
      </c>
      <c r="U377" s="1127" t="e">
        <f t="shared" si="245"/>
        <v>#N/A</v>
      </c>
      <c r="V377" s="1127" t="e">
        <f t="shared" si="256"/>
        <v>#N/A</v>
      </c>
      <c r="W377" s="1127" t="e">
        <f>IF(F377="Offiho",J377,IF(_xlfn.XLOOKUP(F377,Proveedores!A$2:A$50,Proveedores!E$2:E$50,"")="Nacional",(J377/0.5)+(V377*H377),((J377/0.3/0.5)+(V377*H377))))</f>
        <v>#N/A</v>
      </c>
      <c r="X377" s="1127" t="e">
        <f t="shared" si="246"/>
        <v>#N/A</v>
      </c>
      <c r="Y377" s="1126" t="b">
        <f t="shared" si="247"/>
        <v>0</v>
      </c>
      <c r="Z377" s="43">
        <v>0</v>
      </c>
      <c r="AA377" s="1220" t="e">
        <f t="shared" si="257"/>
        <v>#N/A</v>
      </c>
      <c r="AB377" s="1220" t="e">
        <f t="shared" si="258"/>
        <v>#N/A</v>
      </c>
      <c r="AC377" s="1220" t="e">
        <f t="shared" si="248"/>
        <v>#N/A</v>
      </c>
      <c r="AD377" s="1126" t="e">
        <f t="shared" si="259"/>
        <v>#N/A</v>
      </c>
      <c r="AE377" s="1218" t="e">
        <f t="shared" si="249"/>
        <v>#N/A</v>
      </c>
      <c r="AF377" s="1221" t="e">
        <f t="shared" si="250"/>
        <v>#N/A</v>
      </c>
      <c r="AG377" s="1177" t="e">
        <f t="shared" si="251"/>
        <v>#N/A</v>
      </c>
      <c r="AH377" s="1222" t="e">
        <f t="shared" si="260"/>
        <v>#N/A</v>
      </c>
    </row>
    <row r="378" spans="1:34" ht="16">
      <c r="A378" s="1217" t="b">
        <f t="shared" si="239"/>
        <v>1</v>
      </c>
      <c r="B378" s="1218" t="b">
        <f t="shared" si="252"/>
        <v>1</v>
      </c>
      <c r="C378" s="1219" t="str">
        <f t="shared" si="253"/>
        <v>Dólares</v>
      </c>
      <c r="D378" s="46"/>
      <c r="E378" s="836"/>
      <c r="F378" s="50"/>
      <c r="G378" t="str">
        <f t="shared" si="240"/>
        <v xml:space="preserve"> </v>
      </c>
      <c r="H378" s="45">
        <v>0</v>
      </c>
      <c r="I378" s="49" t="str">
        <f>IFERROR(VLOOKUP(G378,Proveedores!B:C,2,0)," ")</f>
        <v xml:space="preserve"> </v>
      </c>
      <c r="J378" s="838">
        <v>0</v>
      </c>
      <c r="K378" s="1124"/>
      <c r="L378" s="1267">
        <f t="shared" si="241"/>
        <v>0</v>
      </c>
      <c r="M378" s="1268">
        <f t="shared" si="242"/>
        <v>0</v>
      </c>
      <c r="N378" s="1269">
        <f t="shared" si="261"/>
        <v>0</v>
      </c>
      <c r="O378" s="836" t="str">
        <f>IFERROR(VLOOKUP(G378,Proveedores!B:D,3,0)," ")</f>
        <v xml:space="preserve"> </v>
      </c>
      <c r="P378" s="836"/>
      <c r="Q378" s="1127" t="e">
        <f t="shared" si="243"/>
        <v>#N/A</v>
      </c>
      <c r="R378" s="1127" t="b">
        <f t="shared" si="254"/>
        <v>0</v>
      </c>
      <c r="S378" s="1127" t="e">
        <f t="shared" si="244"/>
        <v>#N/A</v>
      </c>
      <c r="T378" s="1127" t="b">
        <f t="shared" si="255"/>
        <v>0</v>
      </c>
      <c r="U378" s="1127" t="e">
        <f t="shared" si="245"/>
        <v>#N/A</v>
      </c>
      <c r="V378" s="1127" t="e">
        <f t="shared" si="256"/>
        <v>#N/A</v>
      </c>
      <c r="W378" s="1127" t="e">
        <f>IF(F378="Offiho",J378,IF(_xlfn.XLOOKUP(F378,Proveedores!A$2:A$50,Proveedores!E$2:E$50,"")="Nacional",(J378/0.5)+(V378*H378),((J378/0.3/0.5)+(V378*H378))))</f>
        <v>#N/A</v>
      </c>
      <c r="X378" s="1127" t="e">
        <f t="shared" si="246"/>
        <v>#N/A</v>
      </c>
      <c r="Y378" s="1126" t="b">
        <f t="shared" si="247"/>
        <v>0</v>
      </c>
      <c r="Z378" s="43">
        <v>0</v>
      </c>
      <c r="AA378" s="1220" t="e">
        <f t="shared" si="257"/>
        <v>#N/A</v>
      </c>
      <c r="AB378" s="1220" t="e">
        <f t="shared" si="258"/>
        <v>#N/A</v>
      </c>
      <c r="AC378" s="1220" t="e">
        <f t="shared" si="248"/>
        <v>#N/A</v>
      </c>
      <c r="AD378" s="1126" t="e">
        <f t="shared" si="259"/>
        <v>#N/A</v>
      </c>
      <c r="AE378" s="1218" t="e">
        <f t="shared" si="249"/>
        <v>#N/A</v>
      </c>
      <c r="AF378" s="1221" t="e">
        <f t="shared" si="250"/>
        <v>#N/A</v>
      </c>
      <c r="AG378" s="1177" t="e">
        <f t="shared" si="251"/>
        <v>#N/A</v>
      </c>
      <c r="AH378" s="1222" t="e">
        <f t="shared" si="260"/>
        <v>#N/A</v>
      </c>
    </row>
    <row r="379" spans="1:34" ht="16">
      <c r="A379" s="1217" t="b">
        <f t="shared" si="239"/>
        <v>1</v>
      </c>
      <c r="B379" s="1218" t="b">
        <f t="shared" si="252"/>
        <v>1</v>
      </c>
      <c r="C379" s="1219" t="str">
        <f t="shared" si="253"/>
        <v>Dólares</v>
      </c>
      <c r="D379" s="46"/>
      <c r="E379" s="836"/>
      <c r="F379" s="50"/>
      <c r="G379" t="str">
        <f t="shared" si="240"/>
        <v xml:space="preserve"> </v>
      </c>
      <c r="H379" s="45">
        <v>0</v>
      </c>
      <c r="I379" s="49" t="str">
        <f>IFERROR(VLOOKUP(G379,Proveedores!B:C,2,0)," ")</f>
        <v xml:space="preserve"> </v>
      </c>
      <c r="J379" s="838">
        <v>0</v>
      </c>
      <c r="K379" s="1124"/>
      <c r="L379" s="1267">
        <f t="shared" si="241"/>
        <v>0</v>
      </c>
      <c r="M379" s="1268">
        <f t="shared" si="242"/>
        <v>0</v>
      </c>
      <c r="N379" s="1269">
        <f t="shared" si="261"/>
        <v>0</v>
      </c>
      <c r="O379" s="836" t="str">
        <f>IFERROR(VLOOKUP(G379,Proveedores!B:D,3,0)," ")</f>
        <v xml:space="preserve"> </v>
      </c>
      <c r="P379" s="836"/>
      <c r="Q379" s="1127" t="e">
        <f t="shared" si="243"/>
        <v>#N/A</v>
      </c>
      <c r="R379" s="1127" t="b">
        <f t="shared" si="254"/>
        <v>0</v>
      </c>
      <c r="S379" s="1127" t="e">
        <f t="shared" si="244"/>
        <v>#N/A</v>
      </c>
      <c r="T379" s="1127" t="b">
        <f t="shared" si="255"/>
        <v>0</v>
      </c>
      <c r="U379" s="1127" t="e">
        <f t="shared" si="245"/>
        <v>#N/A</v>
      </c>
      <c r="V379" s="1127" t="e">
        <f t="shared" si="256"/>
        <v>#N/A</v>
      </c>
      <c r="W379" s="1127" t="e">
        <f>IF(F379="Offiho",J379,IF(_xlfn.XLOOKUP(F379,Proveedores!A$2:A$50,Proveedores!E$2:E$50,"")="Nacional",(J379/0.5)+(V379*H379),((J379/0.3/0.5)+(V379*H379))))</f>
        <v>#N/A</v>
      </c>
      <c r="X379" s="1127" t="e">
        <f t="shared" si="246"/>
        <v>#N/A</v>
      </c>
      <c r="Y379" s="1126" t="b">
        <f t="shared" si="247"/>
        <v>0</v>
      </c>
      <c r="Z379" s="43">
        <v>0</v>
      </c>
      <c r="AA379" s="1220" t="e">
        <f t="shared" si="257"/>
        <v>#N/A</v>
      </c>
      <c r="AB379" s="1220" t="e">
        <f t="shared" si="258"/>
        <v>#N/A</v>
      </c>
      <c r="AC379" s="1220" t="e">
        <f t="shared" si="248"/>
        <v>#N/A</v>
      </c>
      <c r="AD379" s="1126" t="e">
        <f t="shared" si="259"/>
        <v>#N/A</v>
      </c>
      <c r="AE379" s="1218" t="e">
        <f t="shared" si="249"/>
        <v>#N/A</v>
      </c>
      <c r="AF379" s="1221" t="e">
        <f t="shared" si="250"/>
        <v>#N/A</v>
      </c>
      <c r="AG379" s="1177" t="e">
        <f t="shared" si="251"/>
        <v>#N/A</v>
      </c>
      <c r="AH379" s="1222" t="e">
        <f t="shared" si="260"/>
        <v>#N/A</v>
      </c>
    </row>
    <row r="380" spans="1:34" ht="16">
      <c r="A380" s="1217" t="b">
        <f t="shared" si="239"/>
        <v>1</v>
      </c>
      <c r="B380" s="1218" t="b">
        <f t="shared" si="252"/>
        <v>1</v>
      </c>
      <c r="C380" s="1219" t="str">
        <f t="shared" si="253"/>
        <v>Dólares</v>
      </c>
      <c r="D380" s="46"/>
      <c r="E380" s="836"/>
      <c r="F380" s="50"/>
      <c r="G380" t="str">
        <f t="shared" si="240"/>
        <v xml:space="preserve"> </v>
      </c>
      <c r="H380" s="45">
        <v>0</v>
      </c>
      <c r="I380" s="49" t="str">
        <f>IFERROR(VLOOKUP(G380,Proveedores!B:C,2,0)," ")</f>
        <v xml:space="preserve"> </v>
      </c>
      <c r="J380" s="838">
        <v>0</v>
      </c>
      <c r="K380" s="1124"/>
      <c r="L380" s="1267">
        <f t="shared" si="241"/>
        <v>0</v>
      </c>
      <c r="M380" s="1268">
        <f t="shared" si="242"/>
        <v>0</v>
      </c>
      <c r="N380" s="1269">
        <f t="shared" si="261"/>
        <v>0</v>
      </c>
      <c r="O380" s="836" t="str">
        <f>IFERROR(VLOOKUP(G380,Proveedores!B:D,3,0)," ")</f>
        <v xml:space="preserve"> </v>
      </c>
      <c r="P380" s="836"/>
      <c r="Q380" s="1127" t="e">
        <f t="shared" si="243"/>
        <v>#N/A</v>
      </c>
      <c r="R380" s="1127" t="b">
        <f t="shared" si="254"/>
        <v>0</v>
      </c>
      <c r="S380" s="1127" t="e">
        <f t="shared" si="244"/>
        <v>#N/A</v>
      </c>
      <c r="T380" s="1127" t="b">
        <f t="shared" si="255"/>
        <v>0</v>
      </c>
      <c r="U380" s="1127" t="e">
        <f t="shared" si="245"/>
        <v>#N/A</v>
      </c>
      <c r="V380" s="1127" t="e">
        <f t="shared" si="256"/>
        <v>#N/A</v>
      </c>
      <c r="W380" s="1127" t="e">
        <f>IF(F380="Offiho",J380,IF(_xlfn.XLOOKUP(F380,Proveedores!A$2:A$50,Proveedores!E$2:E$50,"")="Nacional",(J380/0.5)+(V380*H380),((J380/0.3/0.5)+(V380*H380))))</f>
        <v>#N/A</v>
      </c>
      <c r="X380" s="1127" t="e">
        <f t="shared" si="246"/>
        <v>#N/A</v>
      </c>
      <c r="Y380" s="1126" t="b">
        <f t="shared" si="247"/>
        <v>0</v>
      </c>
      <c r="Z380" s="43">
        <v>0</v>
      </c>
      <c r="AA380" s="1220" t="e">
        <f t="shared" si="257"/>
        <v>#N/A</v>
      </c>
      <c r="AB380" s="1220" t="e">
        <f t="shared" si="258"/>
        <v>#N/A</v>
      </c>
      <c r="AC380" s="1220" t="e">
        <f t="shared" si="248"/>
        <v>#N/A</v>
      </c>
      <c r="AD380" s="1126" t="e">
        <f t="shared" si="259"/>
        <v>#N/A</v>
      </c>
      <c r="AE380" s="1218" t="e">
        <f t="shared" si="249"/>
        <v>#N/A</v>
      </c>
      <c r="AF380" s="1221" t="e">
        <f t="shared" si="250"/>
        <v>#N/A</v>
      </c>
      <c r="AG380" s="1177" t="e">
        <f t="shared" si="251"/>
        <v>#N/A</v>
      </c>
      <c r="AH380" s="1222" t="e">
        <f t="shared" si="260"/>
        <v>#N/A</v>
      </c>
    </row>
    <row r="381" spans="1:34" ht="16">
      <c r="A381" s="1217" t="b">
        <f t="shared" si="239"/>
        <v>1</v>
      </c>
      <c r="B381" s="1218" t="b">
        <f t="shared" si="252"/>
        <v>1</v>
      </c>
      <c r="C381" s="1219" t="str">
        <f t="shared" si="253"/>
        <v>Dólares</v>
      </c>
      <c r="D381" s="47"/>
      <c r="E381" s="836"/>
      <c r="F381" s="50"/>
      <c r="G381" t="str">
        <f t="shared" si="240"/>
        <v xml:space="preserve"> </v>
      </c>
      <c r="H381" s="45">
        <v>0</v>
      </c>
      <c r="I381" s="49" t="str">
        <f>IFERROR(VLOOKUP(G381,Proveedores!B:C,2,0)," ")</f>
        <v xml:space="preserve"> </v>
      </c>
      <c r="J381" s="838">
        <v>0</v>
      </c>
      <c r="K381" s="1124"/>
      <c r="L381" s="1267">
        <f t="shared" si="241"/>
        <v>0</v>
      </c>
      <c r="M381" s="1268">
        <f t="shared" si="242"/>
        <v>0</v>
      </c>
      <c r="N381" s="1269">
        <f t="shared" si="261"/>
        <v>0</v>
      </c>
      <c r="O381" s="836" t="str">
        <f>IFERROR(VLOOKUP(G381,Proveedores!B:D,3,0)," ")</f>
        <v xml:space="preserve"> </v>
      </c>
      <c r="P381" s="836"/>
      <c r="Q381" s="1127" t="e">
        <f t="shared" si="243"/>
        <v>#N/A</v>
      </c>
      <c r="R381" s="1127" t="b">
        <f t="shared" si="254"/>
        <v>0</v>
      </c>
      <c r="S381" s="1127" t="e">
        <f t="shared" si="244"/>
        <v>#N/A</v>
      </c>
      <c r="T381" s="1127" t="b">
        <f t="shared" si="255"/>
        <v>0</v>
      </c>
      <c r="U381" s="1127" t="e">
        <f t="shared" si="245"/>
        <v>#N/A</v>
      </c>
      <c r="V381" s="1127" t="e">
        <f t="shared" si="256"/>
        <v>#N/A</v>
      </c>
      <c r="W381" s="1127" t="e">
        <f>IF(F381="Offiho",J381,IF(_xlfn.XLOOKUP(F381,Proveedores!A$2:A$50,Proveedores!E$2:E$50,"")="Nacional",(J381/0.5)+(V381*H381),((J381/0.3/0.5)+(V381*H381))))</f>
        <v>#N/A</v>
      </c>
      <c r="X381" s="1127" t="e">
        <f t="shared" si="246"/>
        <v>#N/A</v>
      </c>
      <c r="Y381" s="1126" t="b">
        <f t="shared" si="247"/>
        <v>0</v>
      </c>
      <c r="Z381" s="43">
        <v>0</v>
      </c>
      <c r="AA381" s="1220" t="e">
        <f t="shared" si="257"/>
        <v>#N/A</v>
      </c>
      <c r="AB381" s="1220" t="e">
        <f t="shared" si="258"/>
        <v>#N/A</v>
      </c>
      <c r="AC381" s="1220" t="e">
        <f t="shared" si="248"/>
        <v>#N/A</v>
      </c>
      <c r="AD381" s="1126" t="e">
        <f t="shared" si="259"/>
        <v>#N/A</v>
      </c>
      <c r="AE381" s="1218" t="e">
        <f t="shared" si="249"/>
        <v>#N/A</v>
      </c>
      <c r="AF381" s="1221" t="e">
        <f t="shared" si="250"/>
        <v>#N/A</v>
      </c>
      <c r="AG381" s="1177" t="e">
        <f t="shared" si="251"/>
        <v>#N/A</v>
      </c>
      <c r="AH381" s="1222" t="e">
        <f t="shared" si="260"/>
        <v>#N/A</v>
      </c>
    </row>
    <row r="382" spans="1:34" ht="16">
      <c r="A382" s="1217" t="b">
        <f t="shared" si="239"/>
        <v>1</v>
      </c>
      <c r="B382" s="1218" t="b">
        <f t="shared" si="252"/>
        <v>1</v>
      </c>
      <c r="C382" s="1219" t="str">
        <f t="shared" si="253"/>
        <v>Dólares</v>
      </c>
      <c r="D382" s="48"/>
      <c r="E382" s="836"/>
      <c r="F382" s="50"/>
      <c r="G382" t="str">
        <f t="shared" si="240"/>
        <v xml:space="preserve"> </v>
      </c>
      <c r="H382" s="45">
        <v>0</v>
      </c>
      <c r="I382" s="49" t="str">
        <f>IFERROR(VLOOKUP(G382,Proveedores!B:C,2,0)," ")</f>
        <v xml:space="preserve"> </v>
      </c>
      <c r="J382" s="838">
        <v>0</v>
      </c>
      <c r="K382" s="1124"/>
      <c r="L382" s="1267">
        <f t="shared" si="241"/>
        <v>0</v>
      </c>
      <c r="M382" s="1268">
        <f t="shared" si="242"/>
        <v>0</v>
      </c>
      <c r="N382" s="1269">
        <f t="shared" si="261"/>
        <v>0</v>
      </c>
      <c r="O382" s="836" t="str">
        <f>IFERROR(VLOOKUP(G382,Proveedores!B:D,3,0)," ")</f>
        <v xml:space="preserve"> </v>
      </c>
      <c r="P382" s="836"/>
      <c r="Q382" s="1127" t="e">
        <f t="shared" si="243"/>
        <v>#N/A</v>
      </c>
      <c r="R382" s="1127" t="b">
        <f t="shared" si="254"/>
        <v>0</v>
      </c>
      <c r="S382" s="1127" t="e">
        <f t="shared" si="244"/>
        <v>#N/A</v>
      </c>
      <c r="T382" s="1127" t="b">
        <f t="shared" si="255"/>
        <v>0</v>
      </c>
      <c r="U382" s="1127" t="e">
        <f t="shared" si="245"/>
        <v>#N/A</v>
      </c>
      <c r="V382" s="1127" t="e">
        <f t="shared" si="256"/>
        <v>#N/A</v>
      </c>
      <c r="W382" s="1127" t="e">
        <f>IF(F382="Offiho",J382,IF(_xlfn.XLOOKUP(F382,Proveedores!A$2:A$50,Proveedores!E$2:E$50,"")="Nacional",(J382/0.5)+(V382*H382),((J382/0.3/0.5)+(V382*H382))))</f>
        <v>#N/A</v>
      </c>
      <c r="X382" s="1127" t="e">
        <f t="shared" si="246"/>
        <v>#N/A</v>
      </c>
      <c r="Y382" s="1126" t="b">
        <f t="shared" si="247"/>
        <v>0</v>
      </c>
      <c r="Z382" s="43">
        <v>0</v>
      </c>
      <c r="AA382" s="1220" t="e">
        <f t="shared" si="257"/>
        <v>#N/A</v>
      </c>
      <c r="AB382" s="1220" t="e">
        <f t="shared" si="258"/>
        <v>#N/A</v>
      </c>
      <c r="AC382" s="1220" t="e">
        <f t="shared" si="248"/>
        <v>#N/A</v>
      </c>
      <c r="AD382" s="1126" t="e">
        <f t="shared" si="259"/>
        <v>#N/A</v>
      </c>
      <c r="AE382" s="1218" t="e">
        <f t="shared" si="249"/>
        <v>#N/A</v>
      </c>
      <c r="AF382" s="1221" t="e">
        <f t="shared" si="250"/>
        <v>#N/A</v>
      </c>
      <c r="AG382" s="1177" t="e">
        <f t="shared" si="251"/>
        <v>#N/A</v>
      </c>
      <c r="AH382" s="1222" t="e">
        <f t="shared" si="260"/>
        <v>#N/A</v>
      </c>
    </row>
    <row r="383" spans="1:34" ht="16">
      <c r="A383" s="1217" t="b">
        <f t="shared" si="239"/>
        <v>1</v>
      </c>
      <c r="B383" s="1218" t="b">
        <f t="shared" si="252"/>
        <v>1</v>
      </c>
      <c r="C383" s="1219" t="str">
        <f t="shared" si="253"/>
        <v>Dólares</v>
      </c>
      <c r="D383" s="48"/>
      <c r="E383" s="836"/>
      <c r="F383" s="50"/>
      <c r="G383" t="str">
        <f t="shared" si="240"/>
        <v xml:space="preserve"> </v>
      </c>
      <c r="H383" s="45">
        <v>0</v>
      </c>
      <c r="I383" s="49" t="str">
        <f>IFERROR(VLOOKUP(G383,Proveedores!B:C,2,0)," ")</f>
        <v xml:space="preserve"> </v>
      </c>
      <c r="J383" s="838">
        <v>0</v>
      </c>
      <c r="K383" s="1124"/>
      <c r="L383" s="1267">
        <f t="shared" si="241"/>
        <v>0</v>
      </c>
      <c r="M383" s="1268">
        <f t="shared" si="242"/>
        <v>0</v>
      </c>
      <c r="N383" s="1269">
        <f t="shared" si="261"/>
        <v>0</v>
      </c>
      <c r="O383" s="836" t="str">
        <f>IFERROR(VLOOKUP(G383,Proveedores!B:D,3,0)," ")</f>
        <v xml:space="preserve"> </v>
      </c>
      <c r="P383" s="836"/>
      <c r="Q383" s="1127" t="e">
        <f t="shared" si="243"/>
        <v>#N/A</v>
      </c>
      <c r="R383" s="1127" t="b">
        <f t="shared" si="254"/>
        <v>0</v>
      </c>
      <c r="S383" s="1127" t="e">
        <f t="shared" si="244"/>
        <v>#N/A</v>
      </c>
      <c r="T383" s="1127" t="b">
        <f t="shared" si="255"/>
        <v>0</v>
      </c>
      <c r="U383" s="1127" t="e">
        <f t="shared" si="245"/>
        <v>#N/A</v>
      </c>
      <c r="V383" s="1127" t="e">
        <f t="shared" si="256"/>
        <v>#N/A</v>
      </c>
      <c r="W383" s="1127" t="e">
        <f>IF(F383="Offiho",J383,IF(_xlfn.XLOOKUP(F383,Proveedores!A$2:A$50,Proveedores!E$2:E$50,"")="Nacional",(J383/0.5)+(V383*H383),((J383/0.3/0.5)+(V383*H383))))</f>
        <v>#N/A</v>
      </c>
      <c r="X383" s="1127" t="e">
        <f t="shared" si="246"/>
        <v>#N/A</v>
      </c>
      <c r="Y383" s="1126" t="b">
        <f t="shared" si="247"/>
        <v>0</v>
      </c>
      <c r="Z383" s="43">
        <v>0</v>
      </c>
      <c r="AA383" s="1220" t="e">
        <f t="shared" si="257"/>
        <v>#N/A</v>
      </c>
      <c r="AB383" s="1220" t="e">
        <f t="shared" si="258"/>
        <v>#N/A</v>
      </c>
      <c r="AC383" s="1220" t="e">
        <f t="shared" si="248"/>
        <v>#N/A</v>
      </c>
      <c r="AD383" s="1126" t="e">
        <f t="shared" si="259"/>
        <v>#N/A</v>
      </c>
      <c r="AE383" s="1218" t="e">
        <f t="shared" si="249"/>
        <v>#N/A</v>
      </c>
      <c r="AF383" s="1221" t="e">
        <f t="shared" si="250"/>
        <v>#N/A</v>
      </c>
      <c r="AG383" s="1177" t="e">
        <f t="shared" si="251"/>
        <v>#N/A</v>
      </c>
      <c r="AH383" s="1222" t="e">
        <f t="shared" si="260"/>
        <v>#N/A</v>
      </c>
    </row>
    <row r="384" spans="1:34" ht="16">
      <c r="A384" s="1217" t="b">
        <f t="shared" si="239"/>
        <v>1</v>
      </c>
      <c r="B384" s="1218" t="b">
        <f t="shared" si="252"/>
        <v>1</v>
      </c>
      <c r="C384" s="1219" t="str">
        <f t="shared" si="253"/>
        <v>Dólares</v>
      </c>
      <c r="D384" s="48"/>
      <c r="E384" s="836"/>
      <c r="F384" s="50"/>
      <c r="G384" t="str">
        <f t="shared" si="240"/>
        <v xml:space="preserve"> </v>
      </c>
      <c r="H384" s="45">
        <v>0</v>
      </c>
      <c r="I384" s="49" t="str">
        <f>IFERROR(VLOOKUP(G384,Proveedores!B:C,2,0)," ")</f>
        <v xml:space="preserve"> </v>
      </c>
      <c r="J384" s="838">
        <v>0</v>
      </c>
      <c r="K384" s="1124"/>
      <c r="L384" s="1267">
        <f t="shared" si="241"/>
        <v>0</v>
      </c>
      <c r="M384" s="1268">
        <f t="shared" si="242"/>
        <v>0</v>
      </c>
      <c r="N384" s="1269">
        <f t="shared" si="261"/>
        <v>0</v>
      </c>
      <c r="O384" s="836" t="str">
        <f>IFERROR(VLOOKUP(G384,Proveedores!B:D,3,0)," ")</f>
        <v xml:space="preserve"> </v>
      </c>
      <c r="P384" s="836"/>
      <c r="Q384" s="1127" t="e">
        <f t="shared" si="243"/>
        <v>#N/A</v>
      </c>
      <c r="R384" s="1127" t="b">
        <f t="shared" si="254"/>
        <v>0</v>
      </c>
      <c r="S384" s="1127" t="e">
        <f t="shared" si="244"/>
        <v>#N/A</v>
      </c>
      <c r="T384" s="1127" t="b">
        <f t="shared" si="255"/>
        <v>0</v>
      </c>
      <c r="U384" s="1127" t="e">
        <f t="shared" si="245"/>
        <v>#N/A</v>
      </c>
      <c r="V384" s="1127" t="e">
        <f t="shared" si="256"/>
        <v>#N/A</v>
      </c>
      <c r="W384" s="1127" t="e">
        <f>IF(F384="Offiho",J384,IF(_xlfn.XLOOKUP(F384,Proveedores!A$2:A$50,Proveedores!E$2:E$50,"")="Nacional",(J384/0.5)+(V384*H384),((J384/0.3/0.5)+(V384*H384))))</f>
        <v>#N/A</v>
      </c>
      <c r="X384" s="1127" t="e">
        <f t="shared" si="246"/>
        <v>#N/A</v>
      </c>
      <c r="Y384" s="1126" t="b">
        <f t="shared" si="247"/>
        <v>0</v>
      </c>
      <c r="Z384" s="43">
        <v>0</v>
      </c>
      <c r="AA384" s="1220" t="e">
        <f t="shared" si="257"/>
        <v>#N/A</v>
      </c>
      <c r="AB384" s="1220" t="e">
        <f t="shared" si="258"/>
        <v>#N/A</v>
      </c>
      <c r="AC384" s="1220" t="e">
        <f t="shared" si="248"/>
        <v>#N/A</v>
      </c>
      <c r="AD384" s="1126" t="e">
        <f t="shared" si="259"/>
        <v>#N/A</v>
      </c>
      <c r="AE384" s="1218" t="e">
        <f t="shared" si="249"/>
        <v>#N/A</v>
      </c>
      <c r="AF384" s="1221" t="e">
        <f t="shared" si="250"/>
        <v>#N/A</v>
      </c>
      <c r="AG384" s="1177" t="e">
        <f t="shared" si="251"/>
        <v>#N/A</v>
      </c>
      <c r="AH384" s="1222" t="e">
        <f t="shared" si="260"/>
        <v>#N/A</v>
      </c>
    </row>
    <row r="385" spans="1:34" ht="16">
      <c r="A385" s="1217" t="b">
        <f t="shared" si="239"/>
        <v>1</v>
      </c>
      <c r="B385" s="1218" t="b">
        <f t="shared" si="252"/>
        <v>1</v>
      </c>
      <c r="C385" s="1219" t="str">
        <f t="shared" si="253"/>
        <v>Dólares</v>
      </c>
      <c r="D385" s="48"/>
      <c r="E385" s="836"/>
      <c r="F385" s="50"/>
      <c r="G385" t="str">
        <f t="shared" si="240"/>
        <v xml:space="preserve"> </v>
      </c>
      <c r="H385" s="45">
        <v>0</v>
      </c>
      <c r="I385" s="49" t="str">
        <f>IFERROR(VLOOKUP(G385,Proveedores!B:C,2,0)," ")</f>
        <v xml:space="preserve"> </v>
      </c>
      <c r="J385" s="838">
        <v>0</v>
      </c>
      <c r="K385" s="1124"/>
      <c r="L385" s="1267">
        <f t="shared" si="241"/>
        <v>0</v>
      </c>
      <c r="M385" s="1268">
        <f t="shared" si="242"/>
        <v>0</v>
      </c>
      <c r="N385" s="1269">
        <f t="shared" si="261"/>
        <v>0</v>
      </c>
      <c r="O385" s="836" t="str">
        <f>IFERROR(VLOOKUP(G385,Proveedores!B:D,3,0)," ")</f>
        <v xml:space="preserve"> </v>
      </c>
      <c r="P385" s="836"/>
      <c r="Q385" s="1127" t="e">
        <f t="shared" si="243"/>
        <v>#N/A</v>
      </c>
      <c r="R385" s="1127" t="b">
        <f t="shared" si="254"/>
        <v>0</v>
      </c>
      <c r="S385" s="1127" t="e">
        <f t="shared" si="244"/>
        <v>#N/A</v>
      </c>
      <c r="T385" s="1127" t="b">
        <f t="shared" si="255"/>
        <v>0</v>
      </c>
      <c r="U385" s="1127" t="e">
        <f t="shared" si="245"/>
        <v>#N/A</v>
      </c>
      <c r="V385" s="1127" t="e">
        <f t="shared" si="256"/>
        <v>#N/A</v>
      </c>
      <c r="W385" s="1127" t="e">
        <f>IF(F385="Offiho",J385,IF(_xlfn.XLOOKUP(F385,Proveedores!A$2:A$50,Proveedores!E$2:E$50,"")="Nacional",(J385/0.5)+(V385*H385),((J385/0.3/0.5)+(V385*H385))))</f>
        <v>#N/A</v>
      </c>
      <c r="X385" s="1127" t="e">
        <f t="shared" si="246"/>
        <v>#N/A</v>
      </c>
      <c r="Y385" s="1126" t="b">
        <f t="shared" si="247"/>
        <v>0</v>
      </c>
      <c r="Z385" s="43">
        <v>0</v>
      </c>
      <c r="AA385" s="1220" t="e">
        <f t="shared" si="257"/>
        <v>#N/A</v>
      </c>
      <c r="AB385" s="1220" t="e">
        <f t="shared" si="258"/>
        <v>#N/A</v>
      </c>
      <c r="AC385" s="1220" t="e">
        <f t="shared" si="248"/>
        <v>#N/A</v>
      </c>
      <c r="AD385" s="1126" t="e">
        <f t="shared" si="259"/>
        <v>#N/A</v>
      </c>
      <c r="AE385" s="1218" t="e">
        <f t="shared" si="249"/>
        <v>#N/A</v>
      </c>
      <c r="AF385" s="1221" t="e">
        <f t="shared" si="250"/>
        <v>#N/A</v>
      </c>
      <c r="AG385" s="1177" t="e">
        <f t="shared" si="251"/>
        <v>#N/A</v>
      </c>
      <c r="AH385" s="1222" t="e">
        <f t="shared" si="260"/>
        <v>#N/A</v>
      </c>
    </row>
    <row r="386" spans="1:34" ht="16">
      <c r="A386" s="1217" t="b">
        <f t="shared" si="239"/>
        <v>1</v>
      </c>
      <c r="B386" s="1218" t="b">
        <f t="shared" si="252"/>
        <v>1</v>
      </c>
      <c r="C386" s="1219" t="str">
        <f t="shared" si="253"/>
        <v>Dólares</v>
      </c>
      <c r="D386" s="47"/>
      <c r="E386" s="836"/>
      <c r="F386" s="50"/>
      <c r="G386" t="str">
        <f t="shared" si="240"/>
        <v xml:space="preserve"> </v>
      </c>
      <c r="H386" s="45">
        <v>0</v>
      </c>
      <c r="I386" s="49" t="str">
        <f>IFERROR(VLOOKUP(G386,Proveedores!B:C,2,0)," ")</f>
        <v xml:space="preserve"> </v>
      </c>
      <c r="J386" s="838">
        <v>0</v>
      </c>
      <c r="K386" s="1124"/>
      <c r="L386" s="1267">
        <f t="shared" si="241"/>
        <v>0</v>
      </c>
      <c r="M386" s="1268">
        <f t="shared" si="242"/>
        <v>0</v>
      </c>
      <c r="N386" s="1269">
        <f t="shared" si="261"/>
        <v>0</v>
      </c>
      <c r="O386" s="836" t="str">
        <f>IFERROR(VLOOKUP(G386,Proveedores!B:D,3,0)," ")</f>
        <v xml:space="preserve"> </v>
      </c>
      <c r="P386" s="836"/>
      <c r="Q386" s="1127" t="e">
        <f t="shared" si="243"/>
        <v>#N/A</v>
      </c>
      <c r="R386" s="1127" t="b">
        <f t="shared" si="254"/>
        <v>0</v>
      </c>
      <c r="S386" s="1127" t="e">
        <f t="shared" si="244"/>
        <v>#N/A</v>
      </c>
      <c r="T386" s="1127" t="b">
        <f t="shared" si="255"/>
        <v>0</v>
      </c>
      <c r="U386" s="1127" t="e">
        <f t="shared" si="245"/>
        <v>#N/A</v>
      </c>
      <c r="V386" s="1127" t="e">
        <f t="shared" si="256"/>
        <v>#N/A</v>
      </c>
      <c r="W386" s="1127" t="e">
        <f>IF(F386="Offiho",J386,IF(_xlfn.XLOOKUP(F386,Proveedores!A$2:A$50,Proveedores!E$2:E$50,"")="Nacional",(J386/0.5)+(V386*H386),((J386/0.3/0.5)+(V386*H386))))</f>
        <v>#N/A</v>
      </c>
      <c r="X386" s="1127" t="e">
        <f t="shared" si="246"/>
        <v>#N/A</v>
      </c>
      <c r="Y386" s="1126" t="b">
        <f t="shared" si="247"/>
        <v>0</v>
      </c>
      <c r="Z386" s="43">
        <v>0</v>
      </c>
      <c r="AA386" s="1220" t="e">
        <f t="shared" si="257"/>
        <v>#N/A</v>
      </c>
      <c r="AB386" s="1220" t="e">
        <f t="shared" si="258"/>
        <v>#N/A</v>
      </c>
      <c r="AC386" s="1220" t="e">
        <f t="shared" si="248"/>
        <v>#N/A</v>
      </c>
      <c r="AD386" s="1126" t="e">
        <f t="shared" si="259"/>
        <v>#N/A</v>
      </c>
      <c r="AE386" s="1218" t="e">
        <f t="shared" si="249"/>
        <v>#N/A</v>
      </c>
      <c r="AF386" s="1221" t="e">
        <f t="shared" si="250"/>
        <v>#N/A</v>
      </c>
      <c r="AG386" s="1177" t="e">
        <f t="shared" si="251"/>
        <v>#N/A</v>
      </c>
      <c r="AH386" s="1222" t="e">
        <f t="shared" si="260"/>
        <v>#N/A</v>
      </c>
    </row>
    <row r="387" spans="1:34" ht="16">
      <c r="A387" s="1217" t="b">
        <f t="shared" si="239"/>
        <v>1</v>
      </c>
      <c r="B387" s="1218" t="b">
        <f t="shared" si="252"/>
        <v>1</v>
      </c>
      <c r="C387" s="1219" t="str">
        <f t="shared" si="253"/>
        <v>Dólares</v>
      </c>
      <c r="D387" s="47"/>
      <c r="E387" s="836"/>
      <c r="F387" s="50"/>
      <c r="G387" t="str">
        <f t="shared" si="240"/>
        <v xml:space="preserve"> </v>
      </c>
      <c r="H387" s="45">
        <v>0</v>
      </c>
      <c r="I387" s="49" t="str">
        <f>IFERROR(VLOOKUP(G387,Proveedores!B:C,2,0)," ")</f>
        <v xml:space="preserve"> </v>
      </c>
      <c r="J387" s="838">
        <v>0</v>
      </c>
      <c r="K387" s="1124"/>
      <c r="L387" s="1267">
        <f t="shared" si="241"/>
        <v>0</v>
      </c>
      <c r="M387" s="1268">
        <f t="shared" si="242"/>
        <v>0</v>
      </c>
      <c r="N387" s="1269">
        <f t="shared" si="261"/>
        <v>0</v>
      </c>
      <c r="O387" s="836" t="str">
        <f>IFERROR(VLOOKUP(G387,Proveedores!B:D,3,0)," ")</f>
        <v xml:space="preserve"> </v>
      </c>
      <c r="P387" s="836"/>
      <c r="Q387" s="1127" t="e">
        <f t="shared" si="243"/>
        <v>#N/A</v>
      </c>
      <c r="R387" s="1127" t="b">
        <f t="shared" si="254"/>
        <v>0</v>
      </c>
      <c r="S387" s="1127" t="e">
        <f t="shared" si="244"/>
        <v>#N/A</v>
      </c>
      <c r="T387" s="1127" t="b">
        <f t="shared" si="255"/>
        <v>0</v>
      </c>
      <c r="U387" s="1127" t="e">
        <f t="shared" si="245"/>
        <v>#N/A</v>
      </c>
      <c r="V387" s="1127" t="e">
        <f t="shared" si="256"/>
        <v>#N/A</v>
      </c>
      <c r="W387" s="1127" t="e">
        <f>IF(F387="Offiho",J387,IF(_xlfn.XLOOKUP(F387,Proveedores!A$2:A$50,Proveedores!E$2:E$50,"")="Nacional",(J387/0.5)+(V387*H387),((J387/0.3/0.5)+(V387*H387))))</f>
        <v>#N/A</v>
      </c>
      <c r="X387" s="1127" t="e">
        <f t="shared" si="246"/>
        <v>#N/A</v>
      </c>
      <c r="Y387" s="1126" t="b">
        <f t="shared" si="247"/>
        <v>0</v>
      </c>
      <c r="Z387" s="43">
        <v>0</v>
      </c>
      <c r="AA387" s="1220" t="e">
        <f t="shared" si="257"/>
        <v>#N/A</v>
      </c>
      <c r="AB387" s="1220" t="e">
        <f t="shared" si="258"/>
        <v>#N/A</v>
      </c>
      <c r="AC387" s="1220" t="e">
        <f t="shared" si="248"/>
        <v>#N/A</v>
      </c>
      <c r="AD387" s="1126" t="e">
        <f t="shared" si="259"/>
        <v>#N/A</v>
      </c>
      <c r="AE387" s="1218" t="e">
        <f t="shared" si="249"/>
        <v>#N/A</v>
      </c>
      <c r="AF387" s="1221" t="e">
        <f t="shared" si="250"/>
        <v>#N/A</v>
      </c>
      <c r="AG387" s="1177" t="e">
        <f t="shared" si="251"/>
        <v>#N/A</v>
      </c>
      <c r="AH387" s="1222" t="e">
        <f t="shared" si="260"/>
        <v>#N/A</v>
      </c>
    </row>
    <row r="388" spans="1:34" ht="16">
      <c r="A388" s="1217" t="b">
        <f t="shared" si="239"/>
        <v>1</v>
      </c>
      <c r="B388" s="1218" t="b">
        <f t="shared" si="252"/>
        <v>1</v>
      </c>
      <c r="C388" s="1219" t="str">
        <f t="shared" si="253"/>
        <v>Dólares</v>
      </c>
      <c r="D388" s="47"/>
      <c r="E388" s="836"/>
      <c r="F388" s="50"/>
      <c r="G388" t="str">
        <f t="shared" si="240"/>
        <v xml:space="preserve"> </v>
      </c>
      <c r="H388" s="45">
        <v>0</v>
      </c>
      <c r="I388" s="49" t="str">
        <f>IFERROR(VLOOKUP(G388,Proveedores!B:C,2,0)," ")</f>
        <v xml:space="preserve"> </v>
      </c>
      <c r="J388" s="838">
        <v>0</v>
      </c>
      <c r="K388" s="1124"/>
      <c r="L388" s="1267">
        <f t="shared" si="241"/>
        <v>0</v>
      </c>
      <c r="M388" s="1268">
        <f t="shared" si="242"/>
        <v>0</v>
      </c>
      <c r="N388" s="1269">
        <f t="shared" si="261"/>
        <v>0</v>
      </c>
      <c r="O388" s="836" t="str">
        <f>IFERROR(VLOOKUP(G388,Proveedores!B:D,3,0)," ")</f>
        <v xml:space="preserve"> </v>
      </c>
      <c r="P388" s="836"/>
      <c r="Q388" s="1127" t="e">
        <f t="shared" si="243"/>
        <v>#N/A</v>
      </c>
      <c r="R388" s="1127" t="b">
        <f t="shared" si="254"/>
        <v>0</v>
      </c>
      <c r="S388" s="1127" t="e">
        <f t="shared" si="244"/>
        <v>#N/A</v>
      </c>
      <c r="T388" s="1127" t="b">
        <f t="shared" si="255"/>
        <v>0</v>
      </c>
      <c r="U388" s="1127" t="e">
        <f t="shared" si="245"/>
        <v>#N/A</v>
      </c>
      <c r="V388" s="1127" t="e">
        <f t="shared" si="256"/>
        <v>#N/A</v>
      </c>
      <c r="W388" s="1127" t="e">
        <f>IF(F388="Offiho",J388,IF(_xlfn.XLOOKUP(F388,Proveedores!A$2:A$50,Proveedores!E$2:E$50,"")="Nacional",(J388/0.5)+(V388*H388),((J388/0.3/0.5)+(V388*H388))))</f>
        <v>#N/A</v>
      </c>
      <c r="X388" s="1127" t="e">
        <f t="shared" si="246"/>
        <v>#N/A</v>
      </c>
      <c r="Y388" s="1126" t="b">
        <f t="shared" si="247"/>
        <v>0</v>
      </c>
      <c r="Z388" s="43">
        <v>0</v>
      </c>
      <c r="AA388" s="1220" t="e">
        <f t="shared" si="257"/>
        <v>#N/A</v>
      </c>
      <c r="AB388" s="1220" t="e">
        <f t="shared" si="258"/>
        <v>#N/A</v>
      </c>
      <c r="AC388" s="1220" t="e">
        <f t="shared" si="248"/>
        <v>#N/A</v>
      </c>
      <c r="AD388" s="1126" t="e">
        <f t="shared" si="259"/>
        <v>#N/A</v>
      </c>
      <c r="AE388" s="1218" t="e">
        <f t="shared" si="249"/>
        <v>#N/A</v>
      </c>
      <c r="AF388" s="1221" t="e">
        <f t="shared" si="250"/>
        <v>#N/A</v>
      </c>
      <c r="AG388" s="1177" t="e">
        <f t="shared" si="251"/>
        <v>#N/A</v>
      </c>
      <c r="AH388" s="1222" t="e">
        <f t="shared" si="260"/>
        <v>#N/A</v>
      </c>
    </row>
    <row r="389" spans="1:34" ht="16">
      <c r="A389" s="1217" t="b">
        <f t="shared" si="239"/>
        <v>1</v>
      </c>
      <c r="B389" s="1218" t="b">
        <f t="shared" si="252"/>
        <v>1</v>
      </c>
      <c r="C389" s="1219" t="str">
        <f t="shared" si="253"/>
        <v>Dólares</v>
      </c>
      <c r="D389" s="48"/>
      <c r="E389" s="836"/>
      <c r="F389" s="50"/>
      <c r="G389" s="50" t="str">
        <f t="shared" si="240"/>
        <v xml:space="preserve"> </v>
      </c>
      <c r="H389" s="45">
        <v>0</v>
      </c>
      <c r="I389" s="49" t="str">
        <f>IFERROR(VLOOKUP(G389,Proveedores!B:C,2,0)," ")</f>
        <v xml:space="preserve"> </v>
      </c>
      <c r="J389" s="838">
        <v>0</v>
      </c>
      <c r="K389" s="1124"/>
      <c r="L389" s="1267">
        <f t="shared" si="241"/>
        <v>0</v>
      </c>
      <c r="M389" s="1268">
        <f t="shared" si="242"/>
        <v>0</v>
      </c>
      <c r="N389" s="1269">
        <f t="shared" si="261"/>
        <v>0</v>
      </c>
      <c r="O389" s="836" t="str">
        <f>IFERROR(VLOOKUP(G389,Proveedores!B:D,3,0)," ")</f>
        <v xml:space="preserve"> </v>
      </c>
      <c r="P389" s="836"/>
      <c r="Q389" s="1127" t="e">
        <f t="shared" si="243"/>
        <v>#N/A</v>
      </c>
      <c r="R389" s="1127" t="b">
        <f t="shared" si="254"/>
        <v>0</v>
      </c>
      <c r="S389" s="1127" t="e">
        <f t="shared" si="244"/>
        <v>#N/A</v>
      </c>
      <c r="T389" s="1127" t="b">
        <f t="shared" si="255"/>
        <v>0</v>
      </c>
      <c r="U389" s="1127" t="e">
        <f t="shared" si="245"/>
        <v>#N/A</v>
      </c>
      <c r="V389" s="1127" t="e">
        <f t="shared" si="256"/>
        <v>#N/A</v>
      </c>
      <c r="W389" s="1127" t="e">
        <f>IF(F389="Offiho",J389,IF(_xlfn.XLOOKUP(F389,Proveedores!A$2:A$50,Proveedores!E$2:E$50,"")="Nacional",(J389/0.5)+(V389*H389),((J389/0.3/0.5)+(V389*H389))))</f>
        <v>#N/A</v>
      </c>
      <c r="X389" s="1127" t="e">
        <f t="shared" si="246"/>
        <v>#N/A</v>
      </c>
      <c r="Y389" s="1126" t="b">
        <f t="shared" si="247"/>
        <v>0</v>
      </c>
      <c r="Z389" s="43">
        <v>0</v>
      </c>
      <c r="AA389" s="1220" t="e">
        <f t="shared" si="257"/>
        <v>#N/A</v>
      </c>
      <c r="AB389" s="1220" t="e">
        <f t="shared" si="258"/>
        <v>#N/A</v>
      </c>
      <c r="AC389" s="1220" t="e">
        <f t="shared" si="248"/>
        <v>#N/A</v>
      </c>
      <c r="AD389" s="1126" t="e">
        <f t="shared" si="259"/>
        <v>#N/A</v>
      </c>
      <c r="AE389" s="1218" t="e">
        <f t="shared" si="249"/>
        <v>#N/A</v>
      </c>
      <c r="AF389" s="1221" t="e">
        <f t="shared" si="250"/>
        <v>#N/A</v>
      </c>
      <c r="AG389" s="1177" t="e">
        <f t="shared" si="251"/>
        <v>#N/A</v>
      </c>
      <c r="AH389" s="1222" t="e">
        <f t="shared" si="260"/>
        <v>#N/A</v>
      </c>
    </row>
    <row r="390" spans="1:34" ht="16">
      <c r="A390" s="1217" t="b">
        <f t="shared" si="239"/>
        <v>1</v>
      </c>
      <c r="B390" s="1218" t="b">
        <f t="shared" si="252"/>
        <v>1</v>
      </c>
      <c r="C390" s="1219" t="str">
        <f t="shared" si="253"/>
        <v>Dólares</v>
      </c>
      <c r="D390" s="48"/>
      <c r="E390" s="836"/>
      <c r="F390" s="50"/>
      <c r="G390" s="50" t="str">
        <f t="shared" si="240"/>
        <v xml:space="preserve"> </v>
      </c>
      <c r="H390" s="45">
        <v>0</v>
      </c>
      <c r="I390" s="49" t="str">
        <f>IFERROR(VLOOKUP(G390,Proveedores!B:C,2,0)," ")</f>
        <v xml:space="preserve"> </v>
      </c>
      <c r="J390" s="838">
        <v>0</v>
      </c>
      <c r="K390" s="1124"/>
      <c r="L390" s="1267">
        <f t="shared" si="241"/>
        <v>0</v>
      </c>
      <c r="M390" s="1268">
        <f t="shared" si="242"/>
        <v>0</v>
      </c>
      <c r="N390" s="1269">
        <f t="shared" si="261"/>
        <v>0</v>
      </c>
      <c r="O390" s="836" t="str">
        <f>IFERROR(VLOOKUP(G390,Proveedores!B:D,3,0)," ")</f>
        <v xml:space="preserve"> </v>
      </c>
      <c r="P390" s="836"/>
      <c r="Q390" s="1127" t="e">
        <f t="shared" si="243"/>
        <v>#N/A</v>
      </c>
      <c r="R390" s="1127" t="b">
        <f t="shared" si="254"/>
        <v>0</v>
      </c>
      <c r="S390" s="1127" t="e">
        <f t="shared" si="244"/>
        <v>#N/A</v>
      </c>
      <c r="T390" s="1127" t="b">
        <f t="shared" si="255"/>
        <v>0</v>
      </c>
      <c r="U390" s="1127" t="e">
        <f t="shared" si="245"/>
        <v>#N/A</v>
      </c>
      <c r="V390" s="1127" t="e">
        <f t="shared" si="256"/>
        <v>#N/A</v>
      </c>
      <c r="W390" s="1127" t="e">
        <f>IF(F390="Offiho",J390,IF(_xlfn.XLOOKUP(F390,Proveedores!A$2:A$50,Proveedores!E$2:E$50,"")="Nacional",(J390/0.5)+(V390*H390),((J390/0.3/0.5)+(V390*H390))))</f>
        <v>#N/A</v>
      </c>
      <c r="X390" s="1127" t="e">
        <f t="shared" si="246"/>
        <v>#N/A</v>
      </c>
      <c r="Y390" s="1126" t="b">
        <f t="shared" si="247"/>
        <v>0</v>
      </c>
      <c r="Z390" s="43">
        <v>0</v>
      </c>
      <c r="AA390" s="1220" t="e">
        <f t="shared" si="257"/>
        <v>#N/A</v>
      </c>
      <c r="AB390" s="1220" t="e">
        <f t="shared" si="258"/>
        <v>#N/A</v>
      </c>
      <c r="AC390" s="1220" t="e">
        <f t="shared" si="248"/>
        <v>#N/A</v>
      </c>
      <c r="AD390" s="1126" t="e">
        <f t="shared" si="259"/>
        <v>#N/A</v>
      </c>
      <c r="AE390" s="1218" t="e">
        <f t="shared" si="249"/>
        <v>#N/A</v>
      </c>
      <c r="AF390" s="1221" t="e">
        <f t="shared" si="250"/>
        <v>#N/A</v>
      </c>
      <c r="AG390" s="1177" t="e">
        <f t="shared" si="251"/>
        <v>#N/A</v>
      </c>
      <c r="AH390" s="1222" t="e">
        <f t="shared" si="260"/>
        <v>#N/A</v>
      </c>
    </row>
    <row r="391" spans="1:34" ht="16">
      <c r="A391" s="1217" t="b">
        <f t="shared" si="239"/>
        <v>1</v>
      </c>
      <c r="B391" s="1218" t="b">
        <f t="shared" si="252"/>
        <v>1</v>
      </c>
      <c r="C391" s="1219" t="str">
        <f t="shared" si="253"/>
        <v>Dólares</v>
      </c>
      <c r="D391" s="47"/>
      <c r="E391" s="836"/>
      <c r="F391" s="50"/>
      <c r="G391" s="50" t="str">
        <f t="shared" si="240"/>
        <v xml:space="preserve"> </v>
      </c>
      <c r="H391" s="45">
        <v>0</v>
      </c>
      <c r="I391" s="49" t="str">
        <f>IFERROR(VLOOKUP(G391,Proveedores!B:C,2,0)," ")</f>
        <v xml:space="preserve"> </v>
      </c>
      <c r="J391" s="838">
        <v>0</v>
      </c>
      <c r="K391" s="1124"/>
      <c r="L391" s="1267">
        <f t="shared" si="241"/>
        <v>0</v>
      </c>
      <c r="M391" s="1268">
        <f t="shared" si="242"/>
        <v>0</v>
      </c>
      <c r="N391" s="1269">
        <f t="shared" si="261"/>
        <v>0</v>
      </c>
      <c r="O391" s="836" t="str">
        <f>IFERROR(VLOOKUP(G391,Proveedores!B:D,3,0)," ")</f>
        <v xml:space="preserve"> </v>
      </c>
      <c r="P391" s="836"/>
      <c r="Q391" s="1127" t="e">
        <f t="shared" si="243"/>
        <v>#N/A</v>
      </c>
      <c r="R391" s="1127" t="b">
        <f t="shared" si="254"/>
        <v>0</v>
      </c>
      <c r="S391" s="1127" t="e">
        <f t="shared" si="244"/>
        <v>#N/A</v>
      </c>
      <c r="T391" s="1127" t="b">
        <f t="shared" si="255"/>
        <v>0</v>
      </c>
      <c r="U391" s="1127" t="e">
        <f t="shared" si="245"/>
        <v>#N/A</v>
      </c>
      <c r="V391" s="1127" t="e">
        <f t="shared" si="256"/>
        <v>#N/A</v>
      </c>
      <c r="W391" s="1127" t="e">
        <f>IF(F391="Offiho",J391,IF(_xlfn.XLOOKUP(F391,Proveedores!A$2:A$50,Proveedores!E$2:E$50,"")="Nacional",(J391/0.5)+(V391*H391),((J391/0.3/0.5)+(V391*H391))))</f>
        <v>#N/A</v>
      </c>
      <c r="X391" s="1127" t="e">
        <f t="shared" si="246"/>
        <v>#N/A</v>
      </c>
      <c r="Y391" s="1126" t="b">
        <f t="shared" si="247"/>
        <v>0</v>
      </c>
      <c r="Z391" s="43">
        <v>0</v>
      </c>
      <c r="AA391" s="1220" t="e">
        <f t="shared" si="257"/>
        <v>#N/A</v>
      </c>
      <c r="AB391" s="1220" t="e">
        <f t="shared" si="258"/>
        <v>#N/A</v>
      </c>
      <c r="AC391" s="1220" t="e">
        <f t="shared" si="248"/>
        <v>#N/A</v>
      </c>
      <c r="AD391" s="1126" t="e">
        <f t="shared" si="259"/>
        <v>#N/A</v>
      </c>
      <c r="AE391" s="1218" t="e">
        <f t="shared" si="249"/>
        <v>#N/A</v>
      </c>
      <c r="AF391" s="1221" t="e">
        <f t="shared" si="250"/>
        <v>#N/A</v>
      </c>
      <c r="AG391" s="1177" t="e">
        <f t="shared" si="251"/>
        <v>#N/A</v>
      </c>
      <c r="AH391" s="1222" t="e">
        <f t="shared" si="260"/>
        <v>#N/A</v>
      </c>
    </row>
    <row r="392" spans="1:34" ht="16">
      <c r="A392" s="1217" t="b">
        <f t="shared" si="239"/>
        <v>1</v>
      </c>
      <c r="B392" s="1218" t="b">
        <f t="shared" si="252"/>
        <v>1</v>
      </c>
      <c r="C392" s="1219" t="str">
        <f t="shared" si="253"/>
        <v>Dólares</v>
      </c>
      <c r="D392" s="47"/>
      <c r="E392" s="836"/>
      <c r="F392" s="50"/>
      <c r="G392" s="50" t="str">
        <f t="shared" si="240"/>
        <v xml:space="preserve"> </v>
      </c>
      <c r="H392" s="45">
        <v>0</v>
      </c>
      <c r="I392" s="49" t="str">
        <f>IFERROR(VLOOKUP(G392,Proveedores!B:C,2,0)," ")</f>
        <v xml:space="preserve"> </v>
      </c>
      <c r="J392" s="838">
        <v>0</v>
      </c>
      <c r="K392" s="1124"/>
      <c r="L392" s="1267">
        <f t="shared" si="241"/>
        <v>0</v>
      </c>
      <c r="M392" s="1268">
        <f t="shared" si="242"/>
        <v>0</v>
      </c>
      <c r="N392" s="1269">
        <f t="shared" si="261"/>
        <v>0</v>
      </c>
      <c r="O392" s="836" t="str">
        <f>IFERROR(VLOOKUP(G392,Proveedores!B:D,3,0)," ")</f>
        <v xml:space="preserve"> </v>
      </c>
      <c r="P392" s="836"/>
      <c r="Q392" s="1127" t="e">
        <f t="shared" si="243"/>
        <v>#N/A</v>
      </c>
      <c r="R392" s="1127" t="b">
        <f t="shared" si="254"/>
        <v>0</v>
      </c>
      <c r="S392" s="1127" t="e">
        <f t="shared" si="244"/>
        <v>#N/A</v>
      </c>
      <c r="T392" s="1127" t="b">
        <f t="shared" si="255"/>
        <v>0</v>
      </c>
      <c r="U392" s="1127" t="e">
        <f t="shared" si="245"/>
        <v>#N/A</v>
      </c>
      <c r="V392" s="1127" t="e">
        <f t="shared" si="256"/>
        <v>#N/A</v>
      </c>
      <c r="W392" s="1127" t="e">
        <f>IF(F392="Offiho",J392,IF(_xlfn.XLOOKUP(F392,Proveedores!A$2:A$50,Proveedores!E$2:E$50,"")="Nacional",(J392/0.5)+(V392*H392),((J392/0.3/0.5)+(V392*H392))))</f>
        <v>#N/A</v>
      </c>
      <c r="X392" s="1127" t="e">
        <f t="shared" si="246"/>
        <v>#N/A</v>
      </c>
      <c r="Y392" s="1126" t="b">
        <f t="shared" si="247"/>
        <v>0</v>
      </c>
      <c r="Z392" s="43">
        <v>0</v>
      </c>
      <c r="AA392" s="1220" t="e">
        <f t="shared" si="257"/>
        <v>#N/A</v>
      </c>
      <c r="AB392" s="1220" t="e">
        <f t="shared" si="258"/>
        <v>#N/A</v>
      </c>
      <c r="AC392" s="1220" t="e">
        <f t="shared" si="248"/>
        <v>#N/A</v>
      </c>
      <c r="AD392" s="1126" t="e">
        <f t="shared" si="259"/>
        <v>#N/A</v>
      </c>
      <c r="AE392" s="1218" t="e">
        <f t="shared" si="249"/>
        <v>#N/A</v>
      </c>
      <c r="AF392" s="1221" t="e">
        <f t="shared" si="250"/>
        <v>#N/A</v>
      </c>
      <c r="AG392" s="1177" t="e">
        <f t="shared" si="251"/>
        <v>#N/A</v>
      </c>
      <c r="AH392" s="1222" t="e">
        <f t="shared" si="260"/>
        <v>#N/A</v>
      </c>
    </row>
    <row r="393" spans="1:34" ht="16">
      <c r="A393" s="1217" t="b">
        <f t="shared" si="239"/>
        <v>1</v>
      </c>
      <c r="B393" s="1218" t="b">
        <f t="shared" si="252"/>
        <v>1</v>
      </c>
      <c r="C393" s="1219" t="str">
        <f t="shared" si="253"/>
        <v>Dólares</v>
      </c>
      <c r="D393" s="47"/>
      <c r="E393" s="836"/>
      <c r="F393" s="50"/>
      <c r="G393" s="50" t="str">
        <f t="shared" si="240"/>
        <v xml:space="preserve"> </v>
      </c>
      <c r="H393" s="45">
        <v>0</v>
      </c>
      <c r="I393" s="49" t="str">
        <f>IFERROR(VLOOKUP(G393,Proveedores!B:C,2,0)," ")</f>
        <v xml:space="preserve"> </v>
      </c>
      <c r="J393" s="838">
        <v>0</v>
      </c>
      <c r="K393" s="1124"/>
      <c r="L393" s="1267">
        <f t="shared" si="241"/>
        <v>0</v>
      </c>
      <c r="M393" s="1268">
        <f t="shared" si="242"/>
        <v>0</v>
      </c>
      <c r="N393" s="1269">
        <f t="shared" si="261"/>
        <v>0</v>
      </c>
      <c r="O393" s="836" t="str">
        <f>IFERROR(VLOOKUP(G393,Proveedores!B:D,3,0)," ")</f>
        <v xml:space="preserve"> </v>
      </c>
      <c r="P393" s="836"/>
      <c r="Q393" s="1127" t="e">
        <f t="shared" si="243"/>
        <v>#N/A</v>
      </c>
      <c r="R393" s="1127" t="b">
        <f t="shared" si="254"/>
        <v>0</v>
      </c>
      <c r="S393" s="1127" t="e">
        <f t="shared" si="244"/>
        <v>#N/A</v>
      </c>
      <c r="T393" s="1127" t="b">
        <f t="shared" si="255"/>
        <v>0</v>
      </c>
      <c r="U393" s="1127" t="e">
        <f t="shared" si="245"/>
        <v>#N/A</v>
      </c>
      <c r="V393" s="1127" t="e">
        <f t="shared" si="256"/>
        <v>#N/A</v>
      </c>
      <c r="W393" s="1127" t="e">
        <f>IF(F393="Offiho",J393,IF(_xlfn.XLOOKUP(F393,Proveedores!A$2:A$50,Proveedores!E$2:E$50,"")="Nacional",(J393/0.5)+(V393*H393),((J393/0.3/0.5)+(V393*H393))))</f>
        <v>#N/A</v>
      </c>
      <c r="X393" s="1127" t="e">
        <f t="shared" si="246"/>
        <v>#N/A</v>
      </c>
      <c r="Y393" s="1126" t="b">
        <f t="shared" si="247"/>
        <v>0</v>
      </c>
      <c r="Z393" s="43">
        <v>0</v>
      </c>
      <c r="AA393" s="1220" t="e">
        <f t="shared" si="257"/>
        <v>#N/A</v>
      </c>
      <c r="AB393" s="1220" t="e">
        <f t="shared" si="258"/>
        <v>#N/A</v>
      </c>
      <c r="AC393" s="1220" t="e">
        <f t="shared" si="248"/>
        <v>#N/A</v>
      </c>
      <c r="AD393" s="1126" t="e">
        <f t="shared" si="259"/>
        <v>#N/A</v>
      </c>
      <c r="AE393" s="1218" t="e">
        <f t="shared" si="249"/>
        <v>#N/A</v>
      </c>
      <c r="AF393" s="1221" t="e">
        <f t="shared" si="250"/>
        <v>#N/A</v>
      </c>
      <c r="AG393" s="1177" t="e">
        <f t="shared" si="251"/>
        <v>#N/A</v>
      </c>
      <c r="AH393" s="1222" t="e">
        <f t="shared" si="260"/>
        <v>#N/A</v>
      </c>
    </row>
    <row r="394" spans="1:34" ht="16">
      <c r="A394" s="1217" t="b">
        <f t="shared" si="239"/>
        <v>1</v>
      </c>
      <c r="B394" s="1218" t="b">
        <f t="shared" si="252"/>
        <v>1</v>
      </c>
      <c r="C394" s="1219" t="str">
        <f t="shared" si="253"/>
        <v>Dólares</v>
      </c>
      <c r="D394" s="47"/>
      <c r="E394" s="836"/>
      <c r="F394" s="50"/>
      <c r="G394" s="50" t="str">
        <f t="shared" si="240"/>
        <v xml:space="preserve"> </v>
      </c>
      <c r="H394" s="45">
        <v>0</v>
      </c>
      <c r="I394" s="49" t="str">
        <f>IFERROR(VLOOKUP(G394,Proveedores!B:C,2,0)," ")</f>
        <v xml:space="preserve"> </v>
      </c>
      <c r="J394" s="838">
        <v>0</v>
      </c>
      <c r="K394" s="1124"/>
      <c r="L394" s="1267">
        <f t="shared" si="241"/>
        <v>0</v>
      </c>
      <c r="M394" s="1268">
        <f t="shared" si="242"/>
        <v>0</v>
      </c>
      <c r="N394" s="1269">
        <f t="shared" si="261"/>
        <v>0</v>
      </c>
      <c r="O394" s="836" t="str">
        <f>IFERROR(VLOOKUP(G394,Proveedores!B:D,3,0)," ")</f>
        <v xml:space="preserve"> </v>
      </c>
      <c r="P394" s="836"/>
      <c r="Q394" s="1127" t="e">
        <f t="shared" si="243"/>
        <v>#N/A</v>
      </c>
      <c r="R394" s="1127" t="b">
        <f t="shared" si="254"/>
        <v>0</v>
      </c>
      <c r="S394" s="1127" t="e">
        <f t="shared" si="244"/>
        <v>#N/A</v>
      </c>
      <c r="T394" s="1127" t="b">
        <f t="shared" si="255"/>
        <v>0</v>
      </c>
      <c r="U394" s="1127" t="e">
        <f t="shared" si="245"/>
        <v>#N/A</v>
      </c>
      <c r="V394" s="1127" t="e">
        <f t="shared" si="256"/>
        <v>#N/A</v>
      </c>
      <c r="W394" s="1127" t="e">
        <f>IF(F394="Offiho",J394,IF(_xlfn.XLOOKUP(F394,Proveedores!A$2:A$50,Proveedores!E$2:E$50,"")="Nacional",(J394/0.5)+(V394*H394),((J394/0.3/0.5)+(V394*H394))))</f>
        <v>#N/A</v>
      </c>
      <c r="X394" s="1127" t="e">
        <f t="shared" si="246"/>
        <v>#N/A</v>
      </c>
      <c r="Y394" s="1126" t="b">
        <f t="shared" si="247"/>
        <v>0</v>
      </c>
      <c r="Z394" s="43">
        <v>0</v>
      </c>
      <c r="AA394" s="1220" t="e">
        <f t="shared" si="257"/>
        <v>#N/A</v>
      </c>
      <c r="AB394" s="1220" t="e">
        <f t="shared" si="258"/>
        <v>#N/A</v>
      </c>
      <c r="AC394" s="1220" t="e">
        <f t="shared" si="248"/>
        <v>#N/A</v>
      </c>
      <c r="AD394" s="1126" t="e">
        <f t="shared" si="259"/>
        <v>#N/A</v>
      </c>
      <c r="AE394" s="1218" t="e">
        <f t="shared" si="249"/>
        <v>#N/A</v>
      </c>
      <c r="AF394" s="1221" t="e">
        <f t="shared" si="250"/>
        <v>#N/A</v>
      </c>
      <c r="AG394" s="1177" t="e">
        <f t="shared" si="251"/>
        <v>#N/A</v>
      </c>
      <c r="AH394" s="1222" t="e">
        <f t="shared" si="260"/>
        <v>#N/A</v>
      </c>
    </row>
    <row r="395" spans="1:34" ht="16">
      <c r="A395" s="1217" t="b">
        <f t="shared" si="239"/>
        <v>1</v>
      </c>
      <c r="B395" s="1218" t="b">
        <f t="shared" si="252"/>
        <v>1</v>
      </c>
      <c r="C395" s="1219" t="str">
        <f t="shared" si="253"/>
        <v>Dólares</v>
      </c>
      <c r="D395" s="47"/>
      <c r="E395" s="836"/>
      <c r="F395" s="50"/>
      <c r="G395" s="50" t="str">
        <f t="shared" si="240"/>
        <v xml:space="preserve"> </v>
      </c>
      <c r="H395" s="45">
        <v>0</v>
      </c>
      <c r="I395" s="49" t="str">
        <f>IFERROR(VLOOKUP(G395,Proveedores!B:C,2,0)," ")</f>
        <v xml:space="preserve"> </v>
      </c>
      <c r="J395" s="838">
        <v>0</v>
      </c>
      <c r="K395" s="1124"/>
      <c r="L395" s="1267">
        <f t="shared" si="241"/>
        <v>0</v>
      </c>
      <c r="M395" s="1268">
        <f t="shared" si="242"/>
        <v>0</v>
      </c>
      <c r="N395" s="1269">
        <f t="shared" si="261"/>
        <v>0</v>
      </c>
      <c r="O395" s="836" t="str">
        <f>IFERROR(VLOOKUP(G395,Proveedores!B:D,3,0)," ")</f>
        <v xml:space="preserve"> </v>
      </c>
      <c r="P395" s="836"/>
      <c r="Q395" s="1127" t="e">
        <f t="shared" si="243"/>
        <v>#N/A</v>
      </c>
      <c r="R395" s="1127" t="b">
        <f t="shared" si="254"/>
        <v>0</v>
      </c>
      <c r="S395" s="1127" t="e">
        <f t="shared" si="244"/>
        <v>#N/A</v>
      </c>
      <c r="T395" s="1127" t="b">
        <f t="shared" si="255"/>
        <v>0</v>
      </c>
      <c r="U395" s="1127" t="e">
        <f t="shared" si="245"/>
        <v>#N/A</v>
      </c>
      <c r="V395" s="1127" t="e">
        <f t="shared" si="256"/>
        <v>#N/A</v>
      </c>
      <c r="W395" s="1127" t="e">
        <f>IF(F395="Offiho",J395,IF(_xlfn.XLOOKUP(F395,Proveedores!A$2:A$50,Proveedores!E$2:E$50,"")="Nacional",(J395/0.5)+(V395*H395),((J395/0.3/0.5)+(V395*H395))))</f>
        <v>#N/A</v>
      </c>
      <c r="X395" s="1127" t="e">
        <f t="shared" si="246"/>
        <v>#N/A</v>
      </c>
      <c r="Y395" s="1126" t="b">
        <f t="shared" si="247"/>
        <v>0</v>
      </c>
      <c r="Z395" s="43">
        <v>0</v>
      </c>
      <c r="AA395" s="1220" t="e">
        <f t="shared" si="257"/>
        <v>#N/A</v>
      </c>
      <c r="AB395" s="1220" t="e">
        <f t="shared" si="258"/>
        <v>#N/A</v>
      </c>
      <c r="AC395" s="1220" t="e">
        <f t="shared" si="248"/>
        <v>#N/A</v>
      </c>
      <c r="AD395" s="1126" t="e">
        <f t="shared" si="259"/>
        <v>#N/A</v>
      </c>
      <c r="AE395" s="1218" t="e">
        <f t="shared" si="249"/>
        <v>#N/A</v>
      </c>
      <c r="AF395" s="1221" t="e">
        <f t="shared" si="250"/>
        <v>#N/A</v>
      </c>
      <c r="AG395" s="1177" t="e">
        <f t="shared" si="251"/>
        <v>#N/A</v>
      </c>
      <c r="AH395" s="1222" t="e">
        <f t="shared" si="260"/>
        <v>#N/A</v>
      </c>
    </row>
    <row r="396" spans="1:34" ht="16">
      <c r="A396" s="1217" t="b">
        <f t="shared" si="239"/>
        <v>1</v>
      </c>
      <c r="B396" s="1218" t="b">
        <f t="shared" si="252"/>
        <v>1</v>
      </c>
      <c r="C396" s="1219" t="str">
        <f t="shared" si="253"/>
        <v>Dólares</v>
      </c>
      <c r="D396" s="47"/>
      <c r="E396" s="836"/>
      <c r="F396" s="50"/>
      <c r="G396" s="50" t="str">
        <f t="shared" si="240"/>
        <v xml:space="preserve"> </v>
      </c>
      <c r="H396" s="45">
        <v>0</v>
      </c>
      <c r="I396" s="49" t="str">
        <f>IFERROR(VLOOKUP(G396,Proveedores!B:C,2,0)," ")</f>
        <v xml:space="preserve"> </v>
      </c>
      <c r="J396" s="838">
        <v>0</v>
      </c>
      <c r="K396" s="1124"/>
      <c r="L396" s="1267">
        <f t="shared" si="241"/>
        <v>0</v>
      </c>
      <c r="M396" s="1268">
        <f t="shared" si="242"/>
        <v>0</v>
      </c>
      <c r="N396" s="1269">
        <f t="shared" si="261"/>
        <v>0</v>
      </c>
      <c r="O396" s="836" t="str">
        <f>IFERROR(VLOOKUP(G396,Proveedores!B:D,3,0)," ")</f>
        <v xml:space="preserve"> </v>
      </c>
      <c r="P396" s="836"/>
      <c r="Q396" s="1127" t="e">
        <f t="shared" si="243"/>
        <v>#N/A</v>
      </c>
      <c r="R396" s="1127" t="b">
        <f t="shared" si="254"/>
        <v>0</v>
      </c>
      <c r="S396" s="1127" t="e">
        <f t="shared" si="244"/>
        <v>#N/A</v>
      </c>
      <c r="T396" s="1127" t="b">
        <f t="shared" si="255"/>
        <v>0</v>
      </c>
      <c r="U396" s="1127" t="e">
        <f t="shared" si="245"/>
        <v>#N/A</v>
      </c>
      <c r="V396" s="1127" t="e">
        <f t="shared" si="256"/>
        <v>#N/A</v>
      </c>
      <c r="W396" s="1127" t="e">
        <f>IF(F396="Offiho",J396,IF(_xlfn.XLOOKUP(F396,Proveedores!A$2:A$50,Proveedores!E$2:E$50,"")="Nacional",(J396/0.5)+(V396*H396),((J396/0.3/0.5)+(V396*H396))))</f>
        <v>#N/A</v>
      </c>
      <c r="X396" s="1127" t="e">
        <f t="shared" si="246"/>
        <v>#N/A</v>
      </c>
      <c r="Y396" s="1126" t="b">
        <f t="shared" si="247"/>
        <v>0</v>
      </c>
      <c r="Z396" s="43">
        <v>0</v>
      </c>
      <c r="AA396" s="1220" t="e">
        <f t="shared" si="257"/>
        <v>#N/A</v>
      </c>
      <c r="AB396" s="1220" t="e">
        <f t="shared" si="258"/>
        <v>#N/A</v>
      </c>
      <c r="AC396" s="1220" t="e">
        <f t="shared" si="248"/>
        <v>#N/A</v>
      </c>
      <c r="AD396" s="1126" t="str">
        <f t="shared" si="259"/>
        <v>NA</v>
      </c>
      <c r="AE396" s="1218" t="e">
        <f t="shared" si="249"/>
        <v>#N/A</v>
      </c>
      <c r="AF396" s="1221" t="e">
        <f t="shared" si="250"/>
        <v>#N/A</v>
      </c>
      <c r="AG396" s="1177" t="e">
        <f t="shared" si="251"/>
        <v>#N/A</v>
      </c>
      <c r="AH396" s="1222" t="e">
        <f t="shared" si="260"/>
        <v>#N/A</v>
      </c>
    </row>
    <row r="397" spans="1:34" ht="24" customHeight="1">
      <c r="A397" s="1305" t="s">
        <v>136</v>
      </c>
      <c r="B397" s="1305"/>
      <c r="C397" s="1305"/>
      <c r="D397" s="1305"/>
      <c r="E397" s="1305"/>
      <c r="F397" s="1305"/>
      <c r="G397" s="1229"/>
      <c r="H397" s="1230" cm="1">
        <f t="array" ref="H397">SUM(IFERROR(H364:H396,0))</f>
        <v>0</v>
      </c>
      <c r="I397" s="1229"/>
      <c r="J397" s="1231"/>
      <c r="K397" s="1232"/>
      <c r="L397" s="1230" cm="1">
        <f t="array" ref="L397">SUM(IFERROR(L364:L396,0))</f>
        <v>0</v>
      </c>
      <c r="M397" s="1236"/>
      <c r="N397" s="1233" cm="1">
        <f t="array" ref="N397">SUM(IFERROR(N364:N396,0))</f>
        <v>0</v>
      </c>
      <c r="O397" s="1234"/>
      <c r="P397" s="1234"/>
      <c r="Q397" s="1234"/>
      <c r="R397" s="1234"/>
      <c r="S397" s="1234"/>
      <c r="T397" s="1234"/>
      <c r="U397" s="1234"/>
      <c r="V397" s="1234"/>
      <c r="W397" s="1232"/>
      <c r="X397" s="1233" cm="1">
        <f t="array" ref="X397">SUM(IFERROR(X364:X396,0))</f>
        <v>0</v>
      </c>
      <c r="Y397" s="1234" t="s">
        <v>116</v>
      </c>
      <c r="Z397" s="1234"/>
      <c r="AA397" s="1234"/>
      <c r="AB397" s="1234"/>
      <c r="AC397" s="1233" cm="1">
        <f t="array" ref="AC397">SUM(IFERROR(AC364:AC396,0))</f>
        <v>0</v>
      </c>
      <c r="AD397" s="1233"/>
      <c r="AE397" s="1233"/>
      <c r="AF397" s="1233" cm="1">
        <f t="array" ref="AF397">SUM(IFERROR(AF364:AF396,0))</f>
        <v>0</v>
      </c>
      <c r="AG397" s="1178">
        <f>IFERROR(1-(N397/AC397),0)</f>
        <v>0</v>
      </c>
      <c r="AH397"/>
    </row>
    <row r="398" spans="1:34" ht="26" customHeight="1">
      <c r="A398" s="1302" t="s">
        <v>137</v>
      </c>
      <c r="B398" s="1302"/>
      <c r="C398" s="1302"/>
      <c r="D398" s="1302"/>
      <c r="E398" s="1302"/>
      <c r="F398" s="1302"/>
      <c r="G398" s="1302"/>
      <c r="H398" s="1302"/>
      <c r="I398" s="1302"/>
      <c r="J398" s="1303"/>
      <c r="K398" s="1215"/>
      <c r="L398" s="1215"/>
      <c r="M398" s="1237"/>
      <c r="N398" s="1215"/>
      <c r="O398" s="1214"/>
      <c r="P398" s="1214"/>
      <c r="Q398" s="1214"/>
      <c r="R398" s="1214"/>
      <c r="S398" s="1214"/>
      <c r="T398" s="1214"/>
      <c r="U398" s="1214"/>
      <c r="V398" s="1214"/>
      <c r="W398" s="1179"/>
      <c r="X398" s="1179"/>
      <c r="Y398" s="1179"/>
      <c r="Z398" s="1214"/>
      <c r="AA398" s="1214"/>
      <c r="AB398" s="1214"/>
      <c r="AC398" s="1214"/>
      <c r="AD398" s="1214"/>
      <c r="AE398" s="1214"/>
      <c r="AF398" s="1214"/>
      <c r="AG398" s="1216"/>
      <c r="AH398"/>
    </row>
    <row r="399" spans="1:34" ht="16">
      <c r="A399" s="1217" t="b">
        <f t="shared" ref="A399:A431" si="262">$A$13</f>
        <v>1</v>
      </c>
      <c r="B399" s="1218" t="b">
        <f>A399</f>
        <v>1</v>
      </c>
      <c r="C399" s="1219" t="str">
        <f>$C$13</f>
        <v>Dólares</v>
      </c>
      <c r="D399" s="44"/>
      <c r="E399" s="836"/>
      <c r="F399" s="50"/>
      <c r="G399" s="50" t="str">
        <f t="shared" ref="G399:G431" si="263">IFERROR(VLOOKUP(F399,Tabla_Proveedores_1,2,0)," ")</f>
        <v xml:space="preserve"> </v>
      </c>
      <c r="H399" s="45">
        <v>0</v>
      </c>
      <c r="I399" s="49" t="str">
        <f>IFERROR(VLOOKUP(G399,Proveedores!B:C,2,0)," ")</f>
        <v xml:space="preserve"> </v>
      </c>
      <c r="J399" s="838">
        <v>0</v>
      </c>
      <c r="K399" s="1124"/>
      <c r="L399" s="1267">
        <f t="shared" ref="L399:L431" si="264">K399*H399</f>
        <v>0</v>
      </c>
      <c r="M399" s="1268">
        <f t="shared" ref="M399:M431" si="265">IF(F399="Offiho", J399*0.55, IF(AND(F399&lt;&gt;"Sunon Inc",F399&lt;&gt;"Alma - Exterior",F399&lt;&gt;"Yabo - Hotelería",F399&lt;&gt;"OSJ - Medical",F399&lt;&gt;"Seezo - Home",F399&lt;&gt;"A&amp;D -Home",F399&lt;&gt;"Encore Alfombras Hoteleria Asia",F399&lt;&gt;"Zhong Xian - Leds",F399&lt;&gt;"Tarkett Europa",F399&lt;&gt;"2tec2",F399&lt;&gt;"Balsan Europa",F399&lt;&gt;"Armstrong Pisos USA",F399&lt;&gt;"Tarkett USA",F399&lt;&gt;"Tarkett Brasil"),J399,IFERROR(IF(K958&lt;=$AO$578,J399*2.14,IF(K958&lt;=$AN$579,J399*1.8,IF(K958&gt;$AN$580,J399*1.5))),J399))*1.1)</f>
        <v>0</v>
      </c>
      <c r="N399" s="1269">
        <f>M399*H399</f>
        <v>0</v>
      </c>
      <c r="O399" s="836" t="str">
        <f>IFERROR(VLOOKUP(G399,Proveedores!B:D,3,0)," ")</f>
        <v xml:space="preserve"> </v>
      </c>
      <c r="P399" s="836"/>
      <c r="Q399" s="1127" t="e">
        <f t="shared" ref="Q399:Q431" si="266">VLOOKUP(E399,Tabla_Fletes,3,FALSE)</f>
        <v>#N/A</v>
      </c>
      <c r="R399" s="1127" t="b">
        <f>IF(P399="Centro",Q399,IF(P399="Norte",Q399*1.6,IF(P399="Occidente",Q399*1.2,IF(P399="Sur",Q399*2))))</f>
        <v>0</v>
      </c>
      <c r="S399" s="1127" t="e">
        <f t="shared" ref="S399:S431" si="267">VLOOKUP(E399,Tabla_Instalacion,2,FALSE)</f>
        <v>#N/A</v>
      </c>
      <c r="T399" s="1127" t="b">
        <f>IF(P399="Centro",S399,IF(P399="Norte",S399*1.1,IF(P399="Occidente",S399*1.1,IF(P399="Sur",S399*1.1))))</f>
        <v>0</v>
      </c>
      <c r="U399" s="1127" t="e">
        <f t="shared" ref="U399:U431" si="268">IF(F399="Offiho",0,Q399+S399)</f>
        <v>#N/A</v>
      </c>
      <c r="V399" s="1127" t="e">
        <f>IF(K399=0,U399/$H$573,U399*(K399/L399))*H399</f>
        <v>#N/A</v>
      </c>
      <c r="W399" s="1127" t="e">
        <f>IF(F399="Offiho",J399,IF(_xlfn.XLOOKUP(F399,Proveedores!A$2:A$50,Proveedores!E$2:E$50,"")="Nacional",(J399/0.5)+(V399*H399),((J399/0.3/0.5)+(V399*H399))))</f>
        <v>#N/A</v>
      </c>
      <c r="X399" s="1127" t="e">
        <f t="shared" ref="X399:X431" si="269">W399*H399</f>
        <v>#N/A</v>
      </c>
      <c r="Y399" s="1126" t="b">
        <f t="shared" ref="Y399:Y431" si="270">IF(F399="Sunon Inc",$AJ$577,IF(F399="Alma - Exterior",$AJ$578,IF(F399="Yabo - Hotelería",$AJ$579,IF(F399="OSJ - Medical",$AJ$580,IF(F399="Seezo - Home",$AJ$581,IF(F399="A&amp;D - Home",$AJ$582,IF(F399="Encore Alfombras Hoteleria Asia",$AJ$583,IF(F399="Zhong Xian - Leds",$AJ$584,IF(F399="Tarkett Europa",$AJ$585,IF(F399="2tec2",$AJ$586,IF(F399="Balsan Europa",$AJ$587,IF(F399="Armstrong Pisos USA",$AJ$588,IF(F399="Tarkett USA",$AJ$589,IF(F399="Tarkett Brasil",$AJ$590,IF(F399="Tarkett MX",$AJ$591,IF(F399="Jome",$AJ$592,IF(F399="Offiho",$AJ$593,IF(F399="Lumbro",$AJ$594,IF(F399="Sunon Mty",$AJ$595,IF(F399="Conceptos Sofas",$AJ$596,IF(F399="Lauco Sofas",$AJ$597,IF(F399="CR Global - Mesas Ajustables",$AJ$598,IF(F399="Vandesk",$AJ$599,IF(F399="Mamparas Tela",$AJ$600,IF(F399="Mampara Cristales",$AJ$601,IF(F399="Herrajes",$AJ$602,IF(F399="MetalWork",$AJ$603,IF(F399="Requiez",$AJ$604,IF(F399="Labenze",$AJ$605,IF(F399="Infinity",$AJ$606,IF(F399="Proveedor Externo",$AJ$607)))))))))))))))))))))))))))))))</f>
        <v>0</v>
      </c>
      <c r="Z399" s="43">
        <v>0</v>
      </c>
      <c r="AA399" s="1220" t="e">
        <f>W399*Z399</f>
        <v>#N/A</v>
      </c>
      <c r="AB399" s="1220" t="e">
        <f>IF(Z399&gt;Y399,"ERROR",(W399-AA399))</f>
        <v>#N/A</v>
      </c>
      <c r="AC399" s="1220" t="e">
        <f t="shared" ref="AC399:AC431" si="271">AB399*H399</f>
        <v>#N/A</v>
      </c>
      <c r="AD399" s="1126" t="e">
        <f>IF(A400=TRUE,MAX(0,1-(AE399/W399)),"NA")</f>
        <v>#N/A</v>
      </c>
      <c r="AE399" s="1218" t="e">
        <f t="shared" ref="AE399:AE431" si="272">IF(A398=FALSE,"NO APLICA",AB399*1.2)</f>
        <v>#N/A</v>
      </c>
      <c r="AF399" s="1221" t="e">
        <f t="shared" ref="AF399:AF431" si="273">AE399*H399</f>
        <v>#N/A</v>
      </c>
      <c r="AG399" s="1177" t="e">
        <f t="shared" ref="AG399:AG431" si="274">(AC399-N399)/AC399</f>
        <v>#N/A</v>
      </c>
      <c r="AH399" s="1222" t="e">
        <f>IF(AG399&lt;30%,"ERROR","OK")</f>
        <v>#N/A</v>
      </c>
    </row>
    <row r="400" spans="1:34" ht="16">
      <c r="A400" s="1217" t="b">
        <f t="shared" si="262"/>
        <v>1</v>
      </c>
      <c r="B400" s="1218" t="b">
        <f t="shared" ref="B400:B431" si="275">A400</f>
        <v>1</v>
      </c>
      <c r="C400" s="1219" t="str">
        <f t="shared" ref="C400:C431" si="276">$C$13</f>
        <v>Dólares</v>
      </c>
      <c r="D400" s="46"/>
      <c r="E400" s="836"/>
      <c r="F400" s="50"/>
      <c r="G400" s="50" t="str">
        <f t="shared" si="263"/>
        <v xml:space="preserve"> </v>
      </c>
      <c r="H400" s="45">
        <v>0</v>
      </c>
      <c r="I400" s="49" t="str">
        <f>IFERROR(VLOOKUP(G400,Proveedores!B:C,2,0)," ")</f>
        <v xml:space="preserve"> </v>
      </c>
      <c r="J400" s="838">
        <v>0</v>
      </c>
      <c r="K400" s="1124"/>
      <c r="L400" s="1267">
        <f t="shared" si="264"/>
        <v>0</v>
      </c>
      <c r="M400" s="1268">
        <f t="shared" si="265"/>
        <v>0</v>
      </c>
      <c r="N400" s="1269">
        <f>M400*H400</f>
        <v>0</v>
      </c>
      <c r="O400" s="836" t="str">
        <f>IFERROR(VLOOKUP(G400,Proveedores!B:D,3,0)," ")</f>
        <v xml:space="preserve"> </v>
      </c>
      <c r="P400" s="836"/>
      <c r="Q400" s="1127" t="e">
        <f t="shared" si="266"/>
        <v>#N/A</v>
      </c>
      <c r="R400" s="1127" t="b">
        <f t="shared" ref="R400:R431" si="277">IF(P400="Centro",Q400,IF(P400="Norte",Q400*1.6,IF(P400="Occidente",Q400*1.2,IF(P400="Sur",Q400*2))))</f>
        <v>0</v>
      </c>
      <c r="S400" s="1127" t="e">
        <f t="shared" si="267"/>
        <v>#N/A</v>
      </c>
      <c r="T400" s="1127" t="b">
        <f t="shared" ref="T400:T431" si="278">IF(P400="Centro",S400,IF(P400="Norte",S400*1.1,IF(P400="Occidente",S400*1.1,IF(P400="Sur",S400*1.1))))</f>
        <v>0</v>
      </c>
      <c r="U400" s="1127" t="e">
        <f t="shared" si="268"/>
        <v>#N/A</v>
      </c>
      <c r="V400" s="1127" t="e">
        <f t="shared" ref="V400:V431" si="279">IF(K400=0,U400/$H$573,U400*(K400/L400))*H400</f>
        <v>#N/A</v>
      </c>
      <c r="W400" s="1127" t="e">
        <f>IF(F400="Offiho",J400,IF(_xlfn.XLOOKUP(F400,Proveedores!A$2:A$50,Proveedores!E$2:E$50,"")="Nacional",(J400/0.5)+(V400*H400),((J400/0.3/0.5)+(V400*H400))))</f>
        <v>#N/A</v>
      </c>
      <c r="X400" s="1127" t="e">
        <f t="shared" si="269"/>
        <v>#N/A</v>
      </c>
      <c r="Y400" s="1126" t="b">
        <f t="shared" si="270"/>
        <v>0</v>
      </c>
      <c r="Z400" s="43">
        <v>0</v>
      </c>
      <c r="AA400" s="1220" t="e">
        <f t="shared" ref="AA400:AA431" si="280">W400*Z400</f>
        <v>#N/A</v>
      </c>
      <c r="AB400" s="1220" t="e">
        <f t="shared" ref="AB400:AB431" si="281">IF(Z400&gt;Y400,"ERROR",(W400-AA400))</f>
        <v>#N/A</v>
      </c>
      <c r="AC400" s="1220" t="e">
        <f t="shared" si="271"/>
        <v>#N/A</v>
      </c>
      <c r="AD400" s="1126" t="e">
        <f t="shared" ref="AD400:AD431" si="282">IF(A401=TRUE,MAX(0,1-(AE400/W400)),"NA")</f>
        <v>#N/A</v>
      </c>
      <c r="AE400" s="1218" t="e">
        <f t="shared" si="272"/>
        <v>#N/A</v>
      </c>
      <c r="AF400" s="1221" t="e">
        <f t="shared" si="273"/>
        <v>#N/A</v>
      </c>
      <c r="AG400" s="1177" t="e">
        <f t="shared" si="274"/>
        <v>#N/A</v>
      </c>
      <c r="AH400" s="1222" t="e">
        <f t="shared" ref="AH400:AH431" si="283">IF(AG400&lt;30%,"ERROR","OK")</f>
        <v>#N/A</v>
      </c>
    </row>
    <row r="401" spans="1:34" ht="16">
      <c r="A401" s="1217" t="b">
        <f t="shared" si="262"/>
        <v>1</v>
      </c>
      <c r="B401" s="1218" t="b">
        <f t="shared" si="275"/>
        <v>1</v>
      </c>
      <c r="C401" s="1219" t="str">
        <f t="shared" si="276"/>
        <v>Dólares</v>
      </c>
      <c r="D401" s="46"/>
      <c r="E401" s="836"/>
      <c r="F401" s="50"/>
      <c r="G401" s="50" t="str">
        <f t="shared" si="263"/>
        <v xml:space="preserve"> </v>
      </c>
      <c r="H401" s="45">
        <v>0</v>
      </c>
      <c r="I401" s="49" t="str">
        <f>IFERROR(VLOOKUP(G401,Proveedores!B:C,2,0)," ")</f>
        <v xml:space="preserve"> </v>
      </c>
      <c r="J401" s="838">
        <v>0</v>
      </c>
      <c r="K401" s="1124"/>
      <c r="L401" s="1267">
        <f t="shared" si="264"/>
        <v>0</v>
      </c>
      <c r="M401" s="1268">
        <f t="shared" si="265"/>
        <v>0</v>
      </c>
      <c r="N401" s="1269">
        <f>(M401*H401)</f>
        <v>0</v>
      </c>
      <c r="O401" s="836" t="str">
        <f>IFERROR(VLOOKUP(G401,Proveedores!B:D,3,0)," ")</f>
        <v xml:space="preserve"> </v>
      </c>
      <c r="P401" s="836"/>
      <c r="Q401" s="1127" t="e">
        <f t="shared" si="266"/>
        <v>#N/A</v>
      </c>
      <c r="R401" s="1127" t="b">
        <f t="shared" si="277"/>
        <v>0</v>
      </c>
      <c r="S401" s="1127" t="e">
        <f t="shared" si="267"/>
        <v>#N/A</v>
      </c>
      <c r="T401" s="1127" t="b">
        <f t="shared" si="278"/>
        <v>0</v>
      </c>
      <c r="U401" s="1127" t="e">
        <f t="shared" si="268"/>
        <v>#N/A</v>
      </c>
      <c r="V401" s="1127" t="e">
        <f t="shared" si="279"/>
        <v>#N/A</v>
      </c>
      <c r="W401" s="1127" t="e">
        <f>IF(F401="Offiho",J401,IF(_xlfn.XLOOKUP(F401,Proveedores!A$2:A$50,Proveedores!E$2:E$50,"")="Nacional",(J401/0.5)+(V401*H401),((J401/0.3/0.5)+(V401*H401))))</f>
        <v>#N/A</v>
      </c>
      <c r="X401" s="1127" t="e">
        <f t="shared" si="269"/>
        <v>#N/A</v>
      </c>
      <c r="Y401" s="1126" t="b">
        <f t="shared" si="270"/>
        <v>0</v>
      </c>
      <c r="Z401" s="43">
        <v>0</v>
      </c>
      <c r="AA401" s="1220" t="e">
        <f t="shared" si="280"/>
        <v>#N/A</v>
      </c>
      <c r="AB401" s="1220" t="e">
        <f t="shared" si="281"/>
        <v>#N/A</v>
      </c>
      <c r="AC401" s="1220" t="e">
        <f t="shared" si="271"/>
        <v>#N/A</v>
      </c>
      <c r="AD401" s="1126" t="e">
        <f t="shared" si="282"/>
        <v>#N/A</v>
      </c>
      <c r="AE401" s="1218" t="e">
        <f t="shared" si="272"/>
        <v>#N/A</v>
      </c>
      <c r="AF401" s="1221" t="e">
        <f t="shared" si="273"/>
        <v>#N/A</v>
      </c>
      <c r="AG401" s="1177" t="e">
        <f t="shared" si="274"/>
        <v>#N/A</v>
      </c>
      <c r="AH401" s="1222" t="e">
        <f t="shared" si="283"/>
        <v>#N/A</v>
      </c>
    </row>
    <row r="402" spans="1:34" ht="16">
      <c r="A402" s="1217" t="b">
        <f t="shared" si="262"/>
        <v>1</v>
      </c>
      <c r="B402" s="1218" t="b">
        <f t="shared" si="275"/>
        <v>1</v>
      </c>
      <c r="C402" s="1219" t="str">
        <f t="shared" si="276"/>
        <v>Dólares</v>
      </c>
      <c r="D402" s="46"/>
      <c r="E402" s="836"/>
      <c r="F402" s="50"/>
      <c r="G402" s="50" t="str">
        <f t="shared" si="263"/>
        <v xml:space="preserve"> </v>
      </c>
      <c r="H402" s="45">
        <v>0</v>
      </c>
      <c r="I402" s="49" t="str">
        <f>IFERROR(VLOOKUP(G402,Proveedores!B:C,2,0)," ")</f>
        <v xml:space="preserve"> </v>
      </c>
      <c r="J402" s="838">
        <v>0</v>
      </c>
      <c r="K402" s="1124"/>
      <c r="L402" s="1267">
        <f t="shared" si="264"/>
        <v>0</v>
      </c>
      <c r="M402" s="1268">
        <f t="shared" si="265"/>
        <v>0</v>
      </c>
      <c r="N402" s="1269">
        <f t="shared" ref="N402:N431" si="284">M402*H402</f>
        <v>0</v>
      </c>
      <c r="O402" s="836" t="str">
        <f>IFERROR(VLOOKUP(G402,Proveedores!B:D,3,0)," ")</f>
        <v xml:space="preserve"> </v>
      </c>
      <c r="P402" s="836"/>
      <c r="Q402" s="1127" t="e">
        <f t="shared" si="266"/>
        <v>#N/A</v>
      </c>
      <c r="R402" s="1127" t="b">
        <f t="shared" si="277"/>
        <v>0</v>
      </c>
      <c r="S402" s="1127" t="e">
        <f t="shared" si="267"/>
        <v>#N/A</v>
      </c>
      <c r="T402" s="1127" t="b">
        <f t="shared" si="278"/>
        <v>0</v>
      </c>
      <c r="U402" s="1127" t="e">
        <f t="shared" si="268"/>
        <v>#N/A</v>
      </c>
      <c r="V402" s="1127" t="e">
        <f t="shared" si="279"/>
        <v>#N/A</v>
      </c>
      <c r="W402" s="1127" t="e">
        <f>IF(F402="Offiho",J402,IF(_xlfn.XLOOKUP(F402,Proveedores!A$2:A$50,Proveedores!E$2:E$50,"")="Nacional",(J402/0.5)+(V402*H402),((J402/0.3/0.5)+(V402*H402))))</f>
        <v>#N/A</v>
      </c>
      <c r="X402" s="1127" t="e">
        <f t="shared" si="269"/>
        <v>#N/A</v>
      </c>
      <c r="Y402" s="1126" t="b">
        <f t="shared" si="270"/>
        <v>0</v>
      </c>
      <c r="Z402" s="43">
        <v>0</v>
      </c>
      <c r="AA402" s="1220" t="e">
        <f t="shared" si="280"/>
        <v>#N/A</v>
      </c>
      <c r="AB402" s="1220" t="e">
        <f t="shared" si="281"/>
        <v>#N/A</v>
      </c>
      <c r="AC402" s="1220" t="e">
        <f t="shared" si="271"/>
        <v>#N/A</v>
      </c>
      <c r="AD402" s="1126" t="e">
        <f t="shared" si="282"/>
        <v>#N/A</v>
      </c>
      <c r="AE402" s="1218" t="e">
        <f t="shared" si="272"/>
        <v>#N/A</v>
      </c>
      <c r="AF402" s="1221" t="e">
        <f t="shared" si="273"/>
        <v>#N/A</v>
      </c>
      <c r="AG402" s="1177" t="e">
        <f t="shared" si="274"/>
        <v>#N/A</v>
      </c>
      <c r="AH402" s="1222" t="e">
        <f t="shared" si="283"/>
        <v>#N/A</v>
      </c>
    </row>
    <row r="403" spans="1:34" ht="16">
      <c r="A403" s="1217" t="b">
        <f t="shared" si="262"/>
        <v>1</v>
      </c>
      <c r="B403" s="1218" t="b">
        <f t="shared" si="275"/>
        <v>1</v>
      </c>
      <c r="C403" s="1219" t="str">
        <f t="shared" si="276"/>
        <v>Dólares</v>
      </c>
      <c r="D403" s="46"/>
      <c r="E403" s="836"/>
      <c r="F403" s="50"/>
      <c r="G403" s="50" t="str">
        <f t="shared" si="263"/>
        <v xml:space="preserve"> </v>
      </c>
      <c r="H403" s="45">
        <v>0</v>
      </c>
      <c r="I403" s="49" t="str">
        <f>IFERROR(VLOOKUP(G403,Proveedores!B:C,2,0)," ")</f>
        <v xml:space="preserve"> </v>
      </c>
      <c r="J403" s="838">
        <v>0</v>
      </c>
      <c r="K403" s="1124"/>
      <c r="L403" s="1267">
        <f t="shared" si="264"/>
        <v>0</v>
      </c>
      <c r="M403" s="1268">
        <f t="shared" si="265"/>
        <v>0</v>
      </c>
      <c r="N403" s="1269">
        <f t="shared" si="284"/>
        <v>0</v>
      </c>
      <c r="O403" s="836" t="str">
        <f>IFERROR(VLOOKUP(G403,Proveedores!B:D,3,0)," ")</f>
        <v xml:space="preserve"> </v>
      </c>
      <c r="P403" s="836"/>
      <c r="Q403" s="1127" t="e">
        <f t="shared" si="266"/>
        <v>#N/A</v>
      </c>
      <c r="R403" s="1127" t="b">
        <f t="shared" si="277"/>
        <v>0</v>
      </c>
      <c r="S403" s="1127" t="e">
        <f t="shared" si="267"/>
        <v>#N/A</v>
      </c>
      <c r="T403" s="1127" t="b">
        <f t="shared" si="278"/>
        <v>0</v>
      </c>
      <c r="U403" s="1127" t="e">
        <f t="shared" si="268"/>
        <v>#N/A</v>
      </c>
      <c r="V403" s="1127" t="e">
        <f t="shared" si="279"/>
        <v>#N/A</v>
      </c>
      <c r="W403" s="1127" t="e">
        <f>IF(F403="Offiho",J403,IF(_xlfn.XLOOKUP(F403,Proveedores!A$2:A$50,Proveedores!E$2:E$50,"")="Nacional",(J403/0.5)+(V403*H403),((J403/0.3/0.5)+(V403*H403))))</f>
        <v>#N/A</v>
      </c>
      <c r="X403" s="1127" t="e">
        <f t="shared" si="269"/>
        <v>#N/A</v>
      </c>
      <c r="Y403" s="1126" t="b">
        <f t="shared" si="270"/>
        <v>0</v>
      </c>
      <c r="Z403" s="43">
        <v>0</v>
      </c>
      <c r="AA403" s="1220" t="e">
        <f t="shared" si="280"/>
        <v>#N/A</v>
      </c>
      <c r="AB403" s="1220" t="e">
        <f t="shared" si="281"/>
        <v>#N/A</v>
      </c>
      <c r="AC403" s="1220" t="e">
        <f t="shared" si="271"/>
        <v>#N/A</v>
      </c>
      <c r="AD403" s="1126" t="e">
        <f t="shared" si="282"/>
        <v>#N/A</v>
      </c>
      <c r="AE403" s="1218" t="e">
        <f t="shared" si="272"/>
        <v>#N/A</v>
      </c>
      <c r="AF403" s="1221" t="e">
        <f t="shared" si="273"/>
        <v>#N/A</v>
      </c>
      <c r="AG403" s="1177" t="e">
        <f t="shared" si="274"/>
        <v>#N/A</v>
      </c>
      <c r="AH403" s="1222" t="e">
        <f t="shared" si="283"/>
        <v>#N/A</v>
      </c>
    </row>
    <row r="404" spans="1:34" ht="16">
      <c r="A404" s="1217" t="b">
        <f t="shared" si="262"/>
        <v>1</v>
      </c>
      <c r="B404" s="1218" t="b">
        <f t="shared" si="275"/>
        <v>1</v>
      </c>
      <c r="C404" s="1219" t="str">
        <f t="shared" si="276"/>
        <v>Dólares</v>
      </c>
      <c r="D404" s="46"/>
      <c r="E404" s="836"/>
      <c r="F404" s="50"/>
      <c r="G404" s="50" t="str">
        <f t="shared" si="263"/>
        <v xml:space="preserve"> </v>
      </c>
      <c r="H404" s="45">
        <v>0</v>
      </c>
      <c r="I404" s="49" t="str">
        <f>IFERROR(VLOOKUP(G404,Proveedores!B:C,2,0)," ")</f>
        <v xml:space="preserve"> </v>
      </c>
      <c r="J404" s="838">
        <v>0</v>
      </c>
      <c r="K404" s="1124"/>
      <c r="L404" s="1267">
        <f t="shared" si="264"/>
        <v>0</v>
      </c>
      <c r="M404" s="1268">
        <f t="shared" si="265"/>
        <v>0</v>
      </c>
      <c r="N404" s="1269">
        <f t="shared" si="284"/>
        <v>0</v>
      </c>
      <c r="O404" s="836" t="str">
        <f>IFERROR(VLOOKUP(G404,Proveedores!B:D,3,0)," ")</f>
        <v xml:space="preserve"> </v>
      </c>
      <c r="P404" s="836"/>
      <c r="Q404" s="1127" t="e">
        <f t="shared" si="266"/>
        <v>#N/A</v>
      </c>
      <c r="R404" s="1127" t="b">
        <f t="shared" si="277"/>
        <v>0</v>
      </c>
      <c r="S404" s="1127" t="e">
        <f t="shared" si="267"/>
        <v>#N/A</v>
      </c>
      <c r="T404" s="1127" t="b">
        <f t="shared" si="278"/>
        <v>0</v>
      </c>
      <c r="U404" s="1127" t="e">
        <f t="shared" si="268"/>
        <v>#N/A</v>
      </c>
      <c r="V404" s="1127" t="e">
        <f t="shared" si="279"/>
        <v>#N/A</v>
      </c>
      <c r="W404" s="1127" t="e">
        <f>IF(F404="Offiho",J404,IF(_xlfn.XLOOKUP(F404,Proveedores!A$2:A$50,Proveedores!E$2:E$50,"")="Nacional",(J404/0.5)+(V404*H404),((J404/0.3/0.5)+(V404*H404))))</f>
        <v>#N/A</v>
      </c>
      <c r="X404" s="1127" t="e">
        <f t="shared" si="269"/>
        <v>#N/A</v>
      </c>
      <c r="Y404" s="1126" t="b">
        <f t="shared" si="270"/>
        <v>0</v>
      </c>
      <c r="Z404" s="43">
        <v>0</v>
      </c>
      <c r="AA404" s="1220" t="e">
        <f t="shared" si="280"/>
        <v>#N/A</v>
      </c>
      <c r="AB404" s="1220" t="e">
        <f t="shared" si="281"/>
        <v>#N/A</v>
      </c>
      <c r="AC404" s="1220" t="e">
        <f t="shared" si="271"/>
        <v>#N/A</v>
      </c>
      <c r="AD404" s="1126" t="e">
        <f t="shared" si="282"/>
        <v>#N/A</v>
      </c>
      <c r="AE404" s="1218" t="e">
        <f t="shared" si="272"/>
        <v>#N/A</v>
      </c>
      <c r="AF404" s="1221" t="e">
        <f t="shared" si="273"/>
        <v>#N/A</v>
      </c>
      <c r="AG404" s="1177" t="e">
        <f t="shared" si="274"/>
        <v>#N/A</v>
      </c>
      <c r="AH404" s="1222" t="e">
        <f t="shared" si="283"/>
        <v>#N/A</v>
      </c>
    </row>
    <row r="405" spans="1:34" ht="16">
      <c r="A405" s="1217" t="b">
        <f t="shared" si="262"/>
        <v>1</v>
      </c>
      <c r="B405" s="1218" t="b">
        <f t="shared" si="275"/>
        <v>1</v>
      </c>
      <c r="C405" s="1219" t="str">
        <f t="shared" si="276"/>
        <v>Dólares</v>
      </c>
      <c r="D405" s="44"/>
      <c r="E405" s="836"/>
      <c r="F405" s="50"/>
      <c r="G405" s="50" t="str">
        <f t="shared" si="263"/>
        <v xml:space="preserve"> </v>
      </c>
      <c r="H405" s="45">
        <v>0</v>
      </c>
      <c r="I405" s="49" t="str">
        <f>IFERROR(VLOOKUP(G405,Proveedores!B:C,2,0)," ")</f>
        <v xml:space="preserve"> </v>
      </c>
      <c r="J405" s="838">
        <v>0</v>
      </c>
      <c r="K405" s="1124"/>
      <c r="L405" s="1267">
        <f t="shared" si="264"/>
        <v>0</v>
      </c>
      <c r="M405" s="1268">
        <f t="shared" si="265"/>
        <v>0</v>
      </c>
      <c r="N405" s="1269">
        <f t="shared" si="284"/>
        <v>0</v>
      </c>
      <c r="O405" s="836" t="str">
        <f>IFERROR(VLOOKUP(G405,Proveedores!B:D,3,0)," ")</f>
        <v xml:space="preserve"> </v>
      </c>
      <c r="P405" s="836"/>
      <c r="Q405" s="1127" t="e">
        <f t="shared" si="266"/>
        <v>#N/A</v>
      </c>
      <c r="R405" s="1127" t="b">
        <f t="shared" si="277"/>
        <v>0</v>
      </c>
      <c r="S405" s="1127" t="e">
        <f t="shared" si="267"/>
        <v>#N/A</v>
      </c>
      <c r="T405" s="1127" t="b">
        <f t="shared" si="278"/>
        <v>0</v>
      </c>
      <c r="U405" s="1127" t="e">
        <f t="shared" si="268"/>
        <v>#N/A</v>
      </c>
      <c r="V405" s="1127" t="e">
        <f t="shared" si="279"/>
        <v>#N/A</v>
      </c>
      <c r="W405" s="1127" t="e">
        <f>IF(F405="Offiho",J405,IF(_xlfn.XLOOKUP(F405,Proveedores!A$2:A$50,Proveedores!E$2:E$50,"")="Nacional",(J405/0.5)+(V405*H405),((J405/0.3/0.5)+(V405*H405))))</f>
        <v>#N/A</v>
      </c>
      <c r="X405" s="1127" t="e">
        <f t="shared" si="269"/>
        <v>#N/A</v>
      </c>
      <c r="Y405" s="1126" t="b">
        <f t="shared" si="270"/>
        <v>0</v>
      </c>
      <c r="Z405" s="43">
        <v>0</v>
      </c>
      <c r="AA405" s="1220" t="e">
        <f t="shared" si="280"/>
        <v>#N/A</v>
      </c>
      <c r="AB405" s="1220" t="e">
        <f t="shared" si="281"/>
        <v>#N/A</v>
      </c>
      <c r="AC405" s="1220" t="e">
        <f t="shared" si="271"/>
        <v>#N/A</v>
      </c>
      <c r="AD405" s="1126" t="e">
        <f t="shared" si="282"/>
        <v>#N/A</v>
      </c>
      <c r="AE405" s="1218" t="e">
        <f t="shared" si="272"/>
        <v>#N/A</v>
      </c>
      <c r="AF405" s="1221" t="e">
        <f t="shared" si="273"/>
        <v>#N/A</v>
      </c>
      <c r="AG405" s="1177" t="e">
        <f t="shared" si="274"/>
        <v>#N/A</v>
      </c>
      <c r="AH405" s="1222" t="e">
        <f t="shared" si="283"/>
        <v>#N/A</v>
      </c>
    </row>
    <row r="406" spans="1:34" ht="16">
      <c r="A406" s="1217" t="b">
        <f t="shared" si="262"/>
        <v>1</v>
      </c>
      <c r="B406" s="1218" t="b">
        <f t="shared" si="275"/>
        <v>1</v>
      </c>
      <c r="C406" s="1219" t="str">
        <f t="shared" si="276"/>
        <v>Dólares</v>
      </c>
      <c r="D406" s="44"/>
      <c r="E406" s="836"/>
      <c r="F406" s="50"/>
      <c r="G406" s="50" t="str">
        <f t="shared" si="263"/>
        <v xml:space="preserve"> </v>
      </c>
      <c r="H406" s="45">
        <v>0</v>
      </c>
      <c r="I406" s="49" t="str">
        <f>IFERROR(VLOOKUP(G406,Proveedores!B:C,2,0)," ")</f>
        <v xml:space="preserve"> </v>
      </c>
      <c r="J406" s="838">
        <v>0</v>
      </c>
      <c r="K406" s="1124"/>
      <c r="L406" s="1267">
        <f t="shared" si="264"/>
        <v>0</v>
      </c>
      <c r="M406" s="1268">
        <f t="shared" si="265"/>
        <v>0</v>
      </c>
      <c r="N406" s="1269">
        <f t="shared" si="284"/>
        <v>0</v>
      </c>
      <c r="O406" s="836" t="str">
        <f>IFERROR(VLOOKUP(G406,Proveedores!B:D,3,0)," ")</f>
        <v xml:space="preserve"> </v>
      </c>
      <c r="P406" s="836"/>
      <c r="Q406" s="1127" t="e">
        <f t="shared" si="266"/>
        <v>#N/A</v>
      </c>
      <c r="R406" s="1127" t="b">
        <f t="shared" si="277"/>
        <v>0</v>
      </c>
      <c r="S406" s="1127" t="e">
        <f t="shared" si="267"/>
        <v>#N/A</v>
      </c>
      <c r="T406" s="1127" t="b">
        <f t="shared" si="278"/>
        <v>0</v>
      </c>
      <c r="U406" s="1127" t="e">
        <f t="shared" si="268"/>
        <v>#N/A</v>
      </c>
      <c r="V406" s="1127" t="e">
        <f t="shared" si="279"/>
        <v>#N/A</v>
      </c>
      <c r="W406" s="1127" t="e">
        <f>IF(F406="Offiho",J406,IF(_xlfn.XLOOKUP(F406,Proveedores!A$2:A$50,Proveedores!E$2:E$50,"")="Nacional",(J406/0.5)+(V406*H406),((J406/0.3/0.5)+(V406*H406))))</f>
        <v>#N/A</v>
      </c>
      <c r="X406" s="1127" t="e">
        <f t="shared" si="269"/>
        <v>#N/A</v>
      </c>
      <c r="Y406" s="1126" t="b">
        <f t="shared" si="270"/>
        <v>0</v>
      </c>
      <c r="Z406" s="43">
        <v>0</v>
      </c>
      <c r="AA406" s="1220" t="e">
        <f t="shared" si="280"/>
        <v>#N/A</v>
      </c>
      <c r="AB406" s="1220" t="e">
        <f t="shared" si="281"/>
        <v>#N/A</v>
      </c>
      <c r="AC406" s="1220" t="e">
        <f t="shared" si="271"/>
        <v>#N/A</v>
      </c>
      <c r="AD406" s="1126" t="e">
        <f t="shared" si="282"/>
        <v>#N/A</v>
      </c>
      <c r="AE406" s="1218" t="e">
        <f t="shared" si="272"/>
        <v>#N/A</v>
      </c>
      <c r="AF406" s="1221" t="e">
        <f t="shared" si="273"/>
        <v>#N/A</v>
      </c>
      <c r="AG406" s="1177" t="e">
        <f t="shared" si="274"/>
        <v>#N/A</v>
      </c>
      <c r="AH406" s="1222" t="e">
        <f t="shared" si="283"/>
        <v>#N/A</v>
      </c>
    </row>
    <row r="407" spans="1:34" ht="16">
      <c r="A407" s="1217" t="b">
        <f t="shared" si="262"/>
        <v>1</v>
      </c>
      <c r="B407" s="1218" t="b">
        <f t="shared" si="275"/>
        <v>1</v>
      </c>
      <c r="C407" s="1219" t="str">
        <f t="shared" si="276"/>
        <v>Dólares</v>
      </c>
      <c r="D407" s="44"/>
      <c r="E407" s="836"/>
      <c r="F407" s="50"/>
      <c r="G407" s="50" t="str">
        <f t="shared" si="263"/>
        <v xml:space="preserve"> </v>
      </c>
      <c r="H407" s="45">
        <v>0</v>
      </c>
      <c r="I407" s="49" t="str">
        <f>IFERROR(VLOOKUP(G407,Proveedores!B:C,2,0)," ")</f>
        <v xml:space="preserve"> </v>
      </c>
      <c r="J407" s="838">
        <v>0</v>
      </c>
      <c r="K407" s="1124"/>
      <c r="L407" s="1267">
        <f t="shared" si="264"/>
        <v>0</v>
      </c>
      <c r="M407" s="1268">
        <f t="shared" si="265"/>
        <v>0</v>
      </c>
      <c r="N407" s="1269">
        <f t="shared" si="284"/>
        <v>0</v>
      </c>
      <c r="O407" s="836" t="str">
        <f>IFERROR(VLOOKUP(G407,Proveedores!B:D,3,0)," ")</f>
        <v xml:space="preserve"> </v>
      </c>
      <c r="P407" s="836"/>
      <c r="Q407" s="1127" t="e">
        <f t="shared" si="266"/>
        <v>#N/A</v>
      </c>
      <c r="R407" s="1127" t="b">
        <f t="shared" si="277"/>
        <v>0</v>
      </c>
      <c r="S407" s="1127" t="e">
        <f t="shared" si="267"/>
        <v>#N/A</v>
      </c>
      <c r="T407" s="1127" t="b">
        <f t="shared" si="278"/>
        <v>0</v>
      </c>
      <c r="U407" s="1127" t="e">
        <f t="shared" si="268"/>
        <v>#N/A</v>
      </c>
      <c r="V407" s="1127" t="e">
        <f t="shared" si="279"/>
        <v>#N/A</v>
      </c>
      <c r="W407" s="1127" t="e">
        <f>IF(F407="Offiho",J407,IF(_xlfn.XLOOKUP(F407,Proveedores!A$2:A$50,Proveedores!E$2:E$50,"")="Nacional",(J407/0.5)+(V407*H407),((J407/0.3/0.5)+(V407*H407))))</f>
        <v>#N/A</v>
      </c>
      <c r="X407" s="1127" t="e">
        <f t="shared" si="269"/>
        <v>#N/A</v>
      </c>
      <c r="Y407" s="1126" t="b">
        <f t="shared" si="270"/>
        <v>0</v>
      </c>
      <c r="Z407" s="43">
        <v>0</v>
      </c>
      <c r="AA407" s="1220" t="e">
        <f t="shared" si="280"/>
        <v>#N/A</v>
      </c>
      <c r="AB407" s="1220" t="e">
        <f t="shared" si="281"/>
        <v>#N/A</v>
      </c>
      <c r="AC407" s="1220" t="e">
        <f t="shared" si="271"/>
        <v>#N/A</v>
      </c>
      <c r="AD407" s="1126" t="e">
        <f t="shared" si="282"/>
        <v>#N/A</v>
      </c>
      <c r="AE407" s="1218" t="e">
        <f t="shared" si="272"/>
        <v>#N/A</v>
      </c>
      <c r="AF407" s="1221" t="e">
        <f t="shared" si="273"/>
        <v>#N/A</v>
      </c>
      <c r="AG407" s="1177" t="e">
        <f t="shared" si="274"/>
        <v>#N/A</v>
      </c>
      <c r="AH407" s="1222" t="e">
        <f t="shared" si="283"/>
        <v>#N/A</v>
      </c>
    </row>
    <row r="408" spans="1:34" ht="16">
      <c r="A408" s="1217" t="b">
        <f t="shared" si="262"/>
        <v>1</v>
      </c>
      <c r="B408" s="1218" t="b">
        <f t="shared" si="275"/>
        <v>1</v>
      </c>
      <c r="C408" s="1219" t="str">
        <f t="shared" si="276"/>
        <v>Dólares</v>
      </c>
      <c r="D408" s="44"/>
      <c r="E408" s="836"/>
      <c r="F408" s="50"/>
      <c r="G408" s="50" t="str">
        <f t="shared" si="263"/>
        <v xml:space="preserve"> </v>
      </c>
      <c r="H408" s="45">
        <v>0</v>
      </c>
      <c r="I408" s="49" t="str">
        <f>IFERROR(VLOOKUP(G408,Proveedores!B:C,2,0)," ")</f>
        <v xml:space="preserve"> </v>
      </c>
      <c r="J408" s="838">
        <v>0</v>
      </c>
      <c r="K408" s="1124"/>
      <c r="L408" s="1267">
        <f t="shared" si="264"/>
        <v>0</v>
      </c>
      <c r="M408" s="1268">
        <f t="shared" si="265"/>
        <v>0</v>
      </c>
      <c r="N408" s="1269">
        <f t="shared" si="284"/>
        <v>0</v>
      </c>
      <c r="O408" s="836" t="str">
        <f>IFERROR(VLOOKUP(G408,Proveedores!B:D,3,0)," ")</f>
        <v xml:space="preserve"> </v>
      </c>
      <c r="P408" s="836"/>
      <c r="Q408" s="1127" t="e">
        <f t="shared" si="266"/>
        <v>#N/A</v>
      </c>
      <c r="R408" s="1127" t="b">
        <f t="shared" si="277"/>
        <v>0</v>
      </c>
      <c r="S408" s="1127" t="e">
        <f t="shared" si="267"/>
        <v>#N/A</v>
      </c>
      <c r="T408" s="1127" t="b">
        <f t="shared" si="278"/>
        <v>0</v>
      </c>
      <c r="U408" s="1127" t="e">
        <f t="shared" si="268"/>
        <v>#N/A</v>
      </c>
      <c r="V408" s="1127" t="e">
        <f t="shared" si="279"/>
        <v>#N/A</v>
      </c>
      <c r="W408" s="1127" t="e">
        <f>IF(F408="Offiho",J408,IF(_xlfn.XLOOKUP(F408,Proveedores!A$2:A$50,Proveedores!E$2:E$50,"")="Nacional",(J408/0.5)+(V408*H408),((J408/0.3/0.5)+(V408*H408))))</f>
        <v>#N/A</v>
      </c>
      <c r="X408" s="1127" t="e">
        <f t="shared" si="269"/>
        <v>#N/A</v>
      </c>
      <c r="Y408" s="1126" t="b">
        <f t="shared" si="270"/>
        <v>0</v>
      </c>
      <c r="Z408" s="43">
        <v>0</v>
      </c>
      <c r="AA408" s="1220" t="e">
        <f t="shared" si="280"/>
        <v>#N/A</v>
      </c>
      <c r="AB408" s="1220" t="e">
        <f t="shared" si="281"/>
        <v>#N/A</v>
      </c>
      <c r="AC408" s="1220" t="e">
        <f t="shared" si="271"/>
        <v>#N/A</v>
      </c>
      <c r="AD408" s="1126" t="e">
        <f t="shared" si="282"/>
        <v>#N/A</v>
      </c>
      <c r="AE408" s="1218" t="e">
        <f t="shared" si="272"/>
        <v>#N/A</v>
      </c>
      <c r="AF408" s="1221" t="e">
        <f t="shared" si="273"/>
        <v>#N/A</v>
      </c>
      <c r="AG408" s="1177" t="e">
        <f t="shared" si="274"/>
        <v>#N/A</v>
      </c>
      <c r="AH408" s="1222" t="e">
        <f t="shared" si="283"/>
        <v>#N/A</v>
      </c>
    </row>
    <row r="409" spans="1:34" ht="16">
      <c r="A409" s="1217" t="b">
        <f t="shared" si="262"/>
        <v>1</v>
      </c>
      <c r="B409" s="1218" t="b">
        <f t="shared" si="275"/>
        <v>1</v>
      </c>
      <c r="C409" s="1219" t="str">
        <f t="shared" si="276"/>
        <v>Dólares</v>
      </c>
      <c r="D409" s="46"/>
      <c r="E409" s="836"/>
      <c r="F409" s="50"/>
      <c r="G409" s="50" t="str">
        <f t="shared" si="263"/>
        <v xml:space="preserve"> </v>
      </c>
      <c r="H409" s="45">
        <v>0</v>
      </c>
      <c r="I409" s="49" t="str">
        <f>IFERROR(VLOOKUP(G409,Proveedores!B:C,2,0)," ")</f>
        <v xml:space="preserve"> </v>
      </c>
      <c r="J409" s="838">
        <v>0</v>
      </c>
      <c r="K409" s="1124"/>
      <c r="L409" s="1267">
        <f t="shared" si="264"/>
        <v>0</v>
      </c>
      <c r="M409" s="1268">
        <f t="shared" si="265"/>
        <v>0</v>
      </c>
      <c r="N409" s="1269">
        <f t="shared" si="284"/>
        <v>0</v>
      </c>
      <c r="O409" s="836" t="str">
        <f>IFERROR(VLOOKUP(G409,Proveedores!B:D,3,0)," ")</f>
        <v xml:space="preserve"> </v>
      </c>
      <c r="P409" s="836"/>
      <c r="Q409" s="1127" t="e">
        <f t="shared" si="266"/>
        <v>#N/A</v>
      </c>
      <c r="R409" s="1127" t="b">
        <f t="shared" si="277"/>
        <v>0</v>
      </c>
      <c r="S409" s="1127" t="e">
        <f t="shared" si="267"/>
        <v>#N/A</v>
      </c>
      <c r="T409" s="1127" t="b">
        <f t="shared" si="278"/>
        <v>0</v>
      </c>
      <c r="U409" s="1127" t="e">
        <f t="shared" si="268"/>
        <v>#N/A</v>
      </c>
      <c r="V409" s="1127" t="e">
        <f t="shared" si="279"/>
        <v>#N/A</v>
      </c>
      <c r="W409" s="1127" t="e">
        <f>IF(F409="Offiho",J409,IF(_xlfn.XLOOKUP(F409,Proveedores!A$2:A$50,Proveedores!E$2:E$50,"")="Nacional",(J409/0.5)+(V409*H409),((J409/0.3/0.5)+(V409*H409))))</f>
        <v>#N/A</v>
      </c>
      <c r="X409" s="1127" t="e">
        <f t="shared" si="269"/>
        <v>#N/A</v>
      </c>
      <c r="Y409" s="1126" t="b">
        <f t="shared" si="270"/>
        <v>0</v>
      </c>
      <c r="Z409" s="43">
        <v>0</v>
      </c>
      <c r="AA409" s="1220" t="e">
        <f t="shared" si="280"/>
        <v>#N/A</v>
      </c>
      <c r="AB409" s="1220" t="e">
        <f t="shared" si="281"/>
        <v>#N/A</v>
      </c>
      <c r="AC409" s="1220" t="e">
        <f t="shared" si="271"/>
        <v>#N/A</v>
      </c>
      <c r="AD409" s="1126" t="e">
        <f t="shared" si="282"/>
        <v>#N/A</v>
      </c>
      <c r="AE409" s="1218" t="e">
        <f t="shared" si="272"/>
        <v>#N/A</v>
      </c>
      <c r="AF409" s="1221" t="e">
        <f t="shared" si="273"/>
        <v>#N/A</v>
      </c>
      <c r="AG409" s="1177" t="e">
        <f t="shared" si="274"/>
        <v>#N/A</v>
      </c>
      <c r="AH409" s="1222" t="e">
        <f t="shared" si="283"/>
        <v>#N/A</v>
      </c>
    </row>
    <row r="410" spans="1:34" ht="16">
      <c r="A410" s="1217" t="b">
        <f t="shared" si="262"/>
        <v>1</v>
      </c>
      <c r="B410" s="1218" t="b">
        <f t="shared" si="275"/>
        <v>1</v>
      </c>
      <c r="C410" s="1219" t="str">
        <f t="shared" si="276"/>
        <v>Dólares</v>
      </c>
      <c r="D410" s="46"/>
      <c r="E410" s="836"/>
      <c r="F410" s="50"/>
      <c r="G410" s="50" t="str">
        <f t="shared" si="263"/>
        <v xml:space="preserve"> </v>
      </c>
      <c r="H410" s="45">
        <v>0</v>
      </c>
      <c r="I410" s="49" t="str">
        <f>IFERROR(VLOOKUP(G410,Proveedores!B:C,2,0)," ")</f>
        <v xml:space="preserve"> </v>
      </c>
      <c r="J410" s="838">
        <v>0</v>
      </c>
      <c r="K410" s="1124"/>
      <c r="L410" s="1267">
        <f t="shared" si="264"/>
        <v>0</v>
      </c>
      <c r="M410" s="1268">
        <f t="shared" si="265"/>
        <v>0</v>
      </c>
      <c r="N410" s="1269">
        <f t="shared" si="284"/>
        <v>0</v>
      </c>
      <c r="O410" s="836" t="str">
        <f>IFERROR(VLOOKUP(G410,Proveedores!B:D,3,0)," ")</f>
        <v xml:space="preserve"> </v>
      </c>
      <c r="P410" s="836"/>
      <c r="Q410" s="1127" t="e">
        <f t="shared" si="266"/>
        <v>#N/A</v>
      </c>
      <c r="R410" s="1127" t="b">
        <f t="shared" si="277"/>
        <v>0</v>
      </c>
      <c r="S410" s="1127" t="e">
        <f t="shared" si="267"/>
        <v>#N/A</v>
      </c>
      <c r="T410" s="1127" t="b">
        <f t="shared" si="278"/>
        <v>0</v>
      </c>
      <c r="U410" s="1127" t="e">
        <f t="shared" si="268"/>
        <v>#N/A</v>
      </c>
      <c r="V410" s="1127" t="e">
        <f t="shared" si="279"/>
        <v>#N/A</v>
      </c>
      <c r="W410" s="1127" t="e">
        <f>IF(F410="Offiho",J410,IF(_xlfn.XLOOKUP(F410,Proveedores!A$2:A$50,Proveedores!E$2:E$50,"")="Nacional",(J410/0.5)+(V410*H410),((J410/0.3/0.5)+(V410*H410))))</f>
        <v>#N/A</v>
      </c>
      <c r="X410" s="1127" t="e">
        <f t="shared" si="269"/>
        <v>#N/A</v>
      </c>
      <c r="Y410" s="1126" t="b">
        <f t="shared" si="270"/>
        <v>0</v>
      </c>
      <c r="Z410" s="43">
        <v>0</v>
      </c>
      <c r="AA410" s="1220" t="e">
        <f t="shared" si="280"/>
        <v>#N/A</v>
      </c>
      <c r="AB410" s="1220" t="e">
        <f t="shared" si="281"/>
        <v>#N/A</v>
      </c>
      <c r="AC410" s="1220" t="e">
        <f t="shared" si="271"/>
        <v>#N/A</v>
      </c>
      <c r="AD410" s="1126" t="e">
        <f t="shared" si="282"/>
        <v>#N/A</v>
      </c>
      <c r="AE410" s="1218" t="e">
        <f t="shared" si="272"/>
        <v>#N/A</v>
      </c>
      <c r="AF410" s="1221" t="e">
        <f t="shared" si="273"/>
        <v>#N/A</v>
      </c>
      <c r="AG410" s="1177" t="e">
        <f t="shared" si="274"/>
        <v>#N/A</v>
      </c>
      <c r="AH410" s="1222" t="e">
        <f t="shared" si="283"/>
        <v>#N/A</v>
      </c>
    </row>
    <row r="411" spans="1:34" ht="16">
      <c r="A411" s="1217" t="b">
        <f t="shared" si="262"/>
        <v>1</v>
      </c>
      <c r="B411" s="1218" t="b">
        <f t="shared" si="275"/>
        <v>1</v>
      </c>
      <c r="C411" s="1219" t="str">
        <f t="shared" si="276"/>
        <v>Dólares</v>
      </c>
      <c r="D411" s="46"/>
      <c r="E411" s="836"/>
      <c r="F411" s="50"/>
      <c r="G411" s="50" t="str">
        <f t="shared" si="263"/>
        <v xml:space="preserve"> </v>
      </c>
      <c r="H411" s="45">
        <v>0</v>
      </c>
      <c r="I411" s="49" t="str">
        <f>IFERROR(VLOOKUP(G411,Proveedores!B:C,2,0)," ")</f>
        <v xml:space="preserve"> </v>
      </c>
      <c r="J411" s="838">
        <v>0</v>
      </c>
      <c r="K411" s="1124"/>
      <c r="L411" s="1267">
        <f t="shared" si="264"/>
        <v>0</v>
      </c>
      <c r="M411" s="1268">
        <f t="shared" si="265"/>
        <v>0</v>
      </c>
      <c r="N411" s="1269">
        <f t="shared" si="284"/>
        <v>0</v>
      </c>
      <c r="O411" s="836" t="str">
        <f>IFERROR(VLOOKUP(G411,Proveedores!B:D,3,0)," ")</f>
        <v xml:space="preserve"> </v>
      </c>
      <c r="P411" s="836"/>
      <c r="Q411" s="1127" t="e">
        <f t="shared" si="266"/>
        <v>#N/A</v>
      </c>
      <c r="R411" s="1127" t="b">
        <f t="shared" si="277"/>
        <v>0</v>
      </c>
      <c r="S411" s="1127" t="e">
        <f t="shared" si="267"/>
        <v>#N/A</v>
      </c>
      <c r="T411" s="1127" t="b">
        <f t="shared" si="278"/>
        <v>0</v>
      </c>
      <c r="U411" s="1127" t="e">
        <f t="shared" si="268"/>
        <v>#N/A</v>
      </c>
      <c r="V411" s="1127" t="e">
        <f t="shared" si="279"/>
        <v>#N/A</v>
      </c>
      <c r="W411" s="1127" t="e">
        <f>IF(F411="Offiho",J411,IF(_xlfn.XLOOKUP(F411,Proveedores!A$2:A$50,Proveedores!E$2:E$50,"")="Nacional",(J411/0.5)+(V411*H411),((J411/0.3/0.5)+(V411*H411))))</f>
        <v>#N/A</v>
      </c>
      <c r="X411" s="1127" t="e">
        <f t="shared" si="269"/>
        <v>#N/A</v>
      </c>
      <c r="Y411" s="1126" t="b">
        <f t="shared" si="270"/>
        <v>0</v>
      </c>
      <c r="Z411" s="43">
        <v>0</v>
      </c>
      <c r="AA411" s="1220" t="e">
        <f t="shared" si="280"/>
        <v>#N/A</v>
      </c>
      <c r="AB411" s="1220" t="e">
        <f t="shared" si="281"/>
        <v>#N/A</v>
      </c>
      <c r="AC411" s="1220" t="e">
        <f t="shared" si="271"/>
        <v>#N/A</v>
      </c>
      <c r="AD411" s="1126" t="e">
        <f t="shared" si="282"/>
        <v>#N/A</v>
      </c>
      <c r="AE411" s="1218" t="e">
        <f t="shared" si="272"/>
        <v>#N/A</v>
      </c>
      <c r="AF411" s="1221" t="e">
        <f t="shared" si="273"/>
        <v>#N/A</v>
      </c>
      <c r="AG411" s="1177" t="e">
        <f t="shared" si="274"/>
        <v>#N/A</v>
      </c>
      <c r="AH411" s="1222" t="e">
        <f t="shared" si="283"/>
        <v>#N/A</v>
      </c>
    </row>
    <row r="412" spans="1:34" ht="16">
      <c r="A412" s="1217" t="b">
        <f t="shared" si="262"/>
        <v>1</v>
      </c>
      <c r="B412" s="1218" t="b">
        <f t="shared" si="275"/>
        <v>1</v>
      </c>
      <c r="C412" s="1219" t="str">
        <f t="shared" si="276"/>
        <v>Dólares</v>
      </c>
      <c r="D412" s="46"/>
      <c r="E412" s="836"/>
      <c r="F412" s="50"/>
      <c r="G412" s="50" t="str">
        <f t="shared" si="263"/>
        <v xml:space="preserve"> </v>
      </c>
      <c r="H412" s="45">
        <v>0</v>
      </c>
      <c r="I412" s="49" t="str">
        <f>IFERROR(VLOOKUP(G412,Proveedores!B:C,2,0)," ")</f>
        <v xml:space="preserve"> </v>
      </c>
      <c r="J412" s="838">
        <v>0</v>
      </c>
      <c r="K412" s="1124"/>
      <c r="L412" s="1267">
        <f t="shared" si="264"/>
        <v>0</v>
      </c>
      <c r="M412" s="1268">
        <f t="shared" si="265"/>
        <v>0</v>
      </c>
      <c r="N412" s="1269">
        <f t="shared" si="284"/>
        <v>0</v>
      </c>
      <c r="O412" s="836" t="str">
        <f>IFERROR(VLOOKUP(G412,Proveedores!B:D,3,0)," ")</f>
        <v xml:space="preserve"> </v>
      </c>
      <c r="P412" s="836"/>
      <c r="Q412" s="1127" t="e">
        <f t="shared" si="266"/>
        <v>#N/A</v>
      </c>
      <c r="R412" s="1127" t="b">
        <f t="shared" si="277"/>
        <v>0</v>
      </c>
      <c r="S412" s="1127" t="e">
        <f t="shared" si="267"/>
        <v>#N/A</v>
      </c>
      <c r="T412" s="1127" t="b">
        <f t="shared" si="278"/>
        <v>0</v>
      </c>
      <c r="U412" s="1127" t="e">
        <f t="shared" si="268"/>
        <v>#N/A</v>
      </c>
      <c r="V412" s="1127" t="e">
        <f t="shared" si="279"/>
        <v>#N/A</v>
      </c>
      <c r="W412" s="1127" t="e">
        <f>IF(F412="Offiho",J412,IF(_xlfn.XLOOKUP(F412,Proveedores!A$2:A$50,Proveedores!E$2:E$50,"")="Nacional",(J412/0.5)+(V412*H412),((J412/0.3/0.5)+(V412*H412))))</f>
        <v>#N/A</v>
      </c>
      <c r="X412" s="1127" t="e">
        <f t="shared" si="269"/>
        <v>#N/A</v>
      </c>
      <c r="Y412" s="1126" t="b">
        <f t="shared" si="270"/>
        <v>0</v>
      </c>
      <c r="Z412" s="43">
        <v>0</v>
      </c>
      <c r="AA412" s="1220" t="e">
        <f t="shared" si="280"/>
        <v>#N/A</v>
      </c>
      <c r="AB412" s="1220" t="e">
        <f t="shared" si="281"/>
        <v>#N/A</v>
      </c>
      <c r="AC412" s="1220" t="e">
        <f t="shared" si="271"/>
        <v>#N/A</v>
      </c>
      <c r="AD412" s="1126" t="e">
        <f t="shared" si="282"/>
        <v>#N/A</v>
      </c>
      <c r="AE412" s="1218" t="e">
        <f t="shared" si="272"/>
        <v>#N/A</v>
      </c>
      <c r="AF412" s="1221" t="e">
        <f t="shared" si="273"/>
        <v>#N/A</v>
      </c>
      <c r="AG412" s="1177" t="e">
        <f t="shared" si="274"/>
        <v>#N/A</v>
      </c>
      <c r="AH412" s="1222" t="e">
        <f t="shared" si="283"/>
        <v>#N/A</v>
      </c>
    </row>
    <row r="413" spans="1:34" ht="16">
      <c r="A413" s="1217" t="b">
        <f t="shared" si="262"/>
        <v>1</v>
      </c>
      <c r="B413" s="1218" t="b">
        <f t="shared" si="275"/>
        <v>1</v>
      </c>
      <c r="C413" s="1219" t="str">
        <f t="shared" si="276"/>
        <v>Dólares</v>
      </c>
      <c r="D413" s="46"/>
      <c r="E413" s="836"/>
      <c r="F413" s="50"/>
      <c r="G413" s="50" t="str">
        <f t="shared" si="263"/>
        <v xml:space="preserve"> </v>
      </c>
      <c r="H413" s="45">
        <v>0</v>
      </c>
      <c r="I413" s="49" t="str">
        <f>IFERROR(VLOOKUP(G413,Proveedores!B:C,2,0)," ")</f>
        <v xml:space="preserve"> </v>
      </c>
      <c r="J413" s="838">
        <v>0</v>
      </c>
      <c r="K413" s="1124"/>
      <c r="L413" s="1267">
        <f t="shared" si="264"/>
        <v>0</v>
      </c>
      <c r="M413" s="1268">
        <f t="shared" si="265"/>
        <v>0</v>
      </c>
      <c r="N413" s="1269">
        <f t="shared" si="284"/>
        <v>0</v>
      </c>
      <c r="O413" s="836" t="str">
        <f>IFERROR(VLOOKUP(G413,Proveedores!B:D,3,0)," ")</f>
        <v xml:space="preserve"> </v>
      </c>
      <c r="P413" s="836"/>
      <c r="Q413" s="1127" t="e">
        <f t="shared" si="266"/>
        <v>#N/A</v>
      </c>
      <c r="R413" s="1127" t="b">
        <f t="shared" si="277"/>
        <v>0</v>
      </c>
      <c r="S413" s="1127" t="e">
        <f t="shared" si="267"/>
        <v>#N/A</v>
      </c>
      <c r="T413" s="1127" t="b">
        <f t="shared" si="278"/>
        <v>0</v>
      </c>
      <c r="U413" s="1127" t="e">
        <f t="shared" si="268"/>
        <v>#N/A</v>
      </c>
      <c r="V413" s="1127" t="e">
        <f t="shared" si="279"/>
        <v>#N/A</v>
      </c>
      <c r="W413" s="1127" t="e">
        <f>IF(F413="Offiho",J413,IF(_xlfn.XLOOKUP(F413,Proveedores!A$2:A$50,Proveedores!E$2:E$50,"")="Nacional",(J413/0.5)+(V413*H413),((J413/0.3/0.5)+(V413*H413))))</f>
        <v>#N/A</v>
      </c>
      <c r="X413" s="1127" t="e">
        <f t="shared" si="269"/>
        <v>#N/A</v>
      </c>
      <c r="Y413" s="1126" t="b">
        <f t="shared" si="270"/>
        <v>0</v>
      </c>
      <c r="Z413" s="43">
        <v>0</v>
      </c>
      <c r="AA413" s="1220" t="e">
        <f t="shared" si="280"/>
        <v>#N/A</v>
      </c>
      <c r="AB413" s="1220" t="e">
        <f t="shared" si="281"/>
        <v>#N/A</v>
      </c>
      <c r="AC413" s="1220" t="e">
        <f t="shared" si="271"/>
        <v>#N/A</v>
      </c>
      <c r="AD413" s="1126" t="e">
        <f t="shared" si="282"/>
        <v>#N/A</v>
      </c>
      <c r="AE413" s="1218" t="e">
        <f t="shared" si="272"/>
        <v>#N/A</v>
      </c>
      <c r="AF413" s="1221" t="e">
        <f t="shared" si="273"/>
        <v>#N/A</v>
      </c>
      <c r="AG413" s="1177" t="e">
        <f t="shared" si="274"/>
        <v>#N/A</v>
      </c>
      <c r="AH413" s="1222" t="e">
        <f t="shared" si="283"/>
        <v>#N/A</v>
      </c>
    </row>
    <row r="414" spans="1:34" ht="16">
      <c r="A414" s="1217" t="b">
        <f t="shared" si="262"/>
        <v>1</v>
      </c>
      <c r="B414" s="1218" t="b">
        <f t="shared" si="275"/>
        <v>1</v>
      </c>
      <c r="C414" s="1219" t="str">
        <f t="shared" si="276"/>
        <v>Dólares</v>
      </c>
      <c r="D414" s="46"/>
      <c r="E414" s="836"/>
      <c r="F414" s="50"/>
      <c r="G414" s="50" t="str">
        <f t="shared" si="263"/>
        <v xml:space="preserve"> </v>
      </c>
      <c r="H414" s="45">
        <v>0</v>
      </c>
      <c r="I414" s="49" t="str">
        <f>IFERROR(VLOOKUP(G414,Proveedores!B:C,2,0)," ")</f>
        <v xml:space="preserve"> </v>
      </c>
      <c r="J414" s="838">
        <v>0</v>
      </c>
      <c r="K414" s="1124"/>
      <c r="L414" s="1267">
        <f t="shared" si="264"/>
        <v>0</v>
      </c>
      <c r="M414" s="1268">
        <f t="shared" si="265"/>
        <v>0</v>
      </c>
      <c r="N414" s="1269">
        <f t="shared" si="284"/>
        <v>0</v>
      </c>
      <c r="O414" s="836" t="str">
        <f>IFERROR(VLOOKUP(G414,Proveedores!B:D,3,0)," ")</f>
        <v xml:space="preserve"> </v>
      </c>
      <c r="P414" s="836"/>
      <c r="Q414" s="1127" t="e">
        <f t="shared" si="266"/>
        <v>#N/A</v>
      </c>
      <c r="R414" s="1127" t="b">
        <f t="shared" si="277"/>
        <v>0</v>
      </c>
      <c r="S414" s="1127" t="e">
        <f t="shared" si="267"/>
        <v>#N/A</v>
      </c>
      <c r="T414" s="1127" t="b">
        <f t="shared" si="278"/>
        <v>0</v>
      </c>
      <c r="U414" s="1127" t="e">
        <f t="shared" si="268"/>
        <v>#N/A</v>
      </c>
      <c r="V414" s="1127" t="e">
        <f t="shared" si="279"/>
        <v>#N/A</v>
      </c>
      <c r="W414" s="1127" t="e">
        <f>IF(F414="Offiho",J414,IF(_xlfn.XLOOKUP(F414,Proveedores!A$2:A$50,Proveedores!E$2:E$50,"")="Nacional",(J414/0.5)+(V414*H414),((J414/0.3/0.5)+(V414*H414))))</f>
        <v>#N/A</v>
      </c>
      <c r="X414" s="1127" t="e">
        <f t="shared" si="269"/>
        <v>#N/A</v>
      </c>
      <c r="Y414" s="1126" t="b">
        <f t="shared" si="270"/>
        <v>0</v>
      </c>
      <c r="Z414" s="43">
        <v>0</v>
      </c>
      <c r="AA414" s="1220" t="e">
        <f t="shared" si="280"/>
        <v>#N/A</v>
      </c>
      <c r="AB414" s="1220" t="e">
        <f t="shared" si="281"/>
        <v>#N/A</v>
      </c>
      <c r="AC414" s="1220" t="e">
        <f t="shared" si="271"/>
        <v>#N/A</v>
      </c>
      <c r="AD414" s="1126" t="e">
        <f t="shared" si="282"/>
        <v>#N/A</v>
      </c>
      <c r="AE414" s="1218" t="e">
        <f t="shared" si="272"/>
        <v>#N/A</v>
      </c>
      <c r="AF414" s="1221" t="e">
        <f t="shared" si="273"/>
        <v>#N/A</v>
      </c>
      <c r="AG414" s="1177" t="e">
        <f t="shared" si="274"/>
        <v>#N/A</v>
      </c>
      <c r="AH414" s="1222" t="e">
        <f t="shared" si="283"/>
        <v>#N/A</v>
      </c>
    </row>
    <row r="415" spans="1:34" ht="16">
      <c r="A415" s="1217" t="b">
        <f t="shared" si="262"/>
        <v>1</v>
      </c>
      <c r="B415" s="1218" t="b">
        <f t="shared" si="275"/>
        <v>1</v>
      </c>
      <c r="C415" s="1219" t="str">
        <f t="shared" si="276"/>
        <v>Dólares</v>
      </c>
      <c r="D415" s="46"/>
      <c r="E415" s="836"/>
      <c r="F415" s="50"/>
      <c r="G415" s="50" t="str">
        <f t="shared" si="263"/>
        <v xml:space="preserve"> </v>
      </c>
      <c r="H415" s="45">
        <v>0</v>
      </c>
      <c r="I415" s="49" t="str">
        <f>IFERROR(VLOOKUP(G415,Proveedores!B:C,2,0)," ")</f>
        <v xml:space="preserve"> </v>
      </c>
      <c r="J415" s="838">
        <v>0</v>
      </c>
      <c r="K415" s="1124"/>
      <c r="L415" s="1267">
        <f t="shared" si="264"/>
        <v>0</v>
      </c>
      <c r="M415" s="1268">
        <f t="shared" si="265"/>
        <v>0</v>
      </c>
      <c r="N415" s="1269">
        <f t="shared" si="284"/>
        <v>0</v>
      </c>
      <c r="O415" s="836" t="str">
        <f>IFERROR(VLOOKUP(G415,Proveedores!B:D,3,0)," ")</f>
        <v xml:space="preserve"> </v>
      </c>
      <c r="P415" s="836"/>
      <c r="Q415" s="1127" t="e">
        <f t="shared" si="266"/>
        <v>#N/A</v>
      </c>
      <c r="R415" s="1127" t="b">
        <f t="shared" si="277"/>
        <v>0</v>
      </c>
      <c r="S415" s="1127" t="e">
        <f t="shared" si="267"/>
        <v>#N/A</v>
      </c>
      <c r="T415" s="1127" t="b">
        <f t="shared" si="278"/>
        <v>0</v>
      </c>
      <c r="U415" s="1127" t="e">
        <f t="shared" si="268"/>
        <v>#N/A</v>
      </c>
      <c r="V415" s="1127" t="e">
        <f t="shared" si="279"/>
        <v>#N/A</v>
      </c>
      <c r="W415" s="1127" t="e">
        <f>IF(F415="Offiho",J415,IF(_xlfn.XLOOKUP(F415,Proveedores!A$2:A$50,Proveedores!E$2:E$50,"")="Nacional",(J415/0.5)+(V415*H415),((J415/0.3/0.5)+(V415*H415))))</f>
        <v>#N/A</v>
      </c>
      <c r="X415" s="1127" t="e">
        <f t="shared" si="269"/>
        <v>#N/A</v>
      </c>
      <c r="Y415" s="1126" t="b">
        <f t="shared" si="270"/>
        <v>0</v>
      </c>
      <c r="Z415" s="43">
        <v>0</v>
      </c>
      <c r="AA415" s="1220" t="e">
        <f t="shared" si="280"/>
        <v>#N/A</v>
      </c>
      <c r="AB415" s="1220" t="e">
        <f t="shared" si="281"/>
        <v>#N/A</v>
      </c>
      <c r="AC415" s="1220" t="e">
        <f t="shared" si="271"/>
        <v>#N/A</v>
      </c>
      <c r="AD415" s="1126" t="e">
        <f t="shared" si="282"/>
        <v>#N/A</v>
      </c>
      <c r="AE415" s="1218" t="e">
        <f t="shared" si="272"/>
        <v>#N/A</v>
      </c>
      <c r="AF415" s="1221" t="e">
        <f t="shared" si="273"/>
        <v>#N/A</v>
      </c>
      <c r="AG415" s="1177" t="e">
        <f t="shared" si="274"/>
        <v>#N/A</v>
      </c>
      <c r="AH415" s="1222" t="e">
        <f t="shared" si="283"/>
        <v>#N/A</v>
      </c>
    </row>
    <row r="416" spans="1:34" ht="16">
      <c r="A416" s="1217" t="b">
        <f t="shared" si="262"/>
        <v>1</v>
      </c>
      <c r="B416" s="1218" t="b">
        <f t="shared" si="275"/>
        <v>1</v>
      </c>
      <c r="C416" s="1219" t="str">
        <f t="shared" si="276"/>
        <v>Dólares</v>
      </c>
      <c r="D416" s="47"/>
      <c r="E416" s="836"/>
      <c r="F416" s="50"/>
      <c r="G416" s="50" t="str">
        <f t="shared" si="263"/>
        <v xml:space="preserve"> </v>
      </c>
      <c r="H416" s="45">
        <v>0</v>
      </c>
      <c r="I416" s="49" t="str">
        <f>IFERROR(VLOOKUP(G416,Proveedores!B:C,2,0)," ")</f>
        <v xml:space="preserve"> </v>
      </c>
      <c r="J416" s="838">
        <v>0</v>
      </c>
      <c r="K416" s="1124"/>
      <c r="L416" s="1267">
        <f t="shared" si="264"/>
        <v>0</v>
      </c>
      <c r="M416" s="1268">
        <f t="shared" si="265"/>
        <v>0</v>
      </c>
      <c r="N416" s="1269">
        <f t="shared" si="284"/>
        <v>0</v>
      </c>
      <c r="O416" s="836" t="str">
        <f>IFERROR(VLOOKUP(G416,Proveedores!B:D,3,0)," ")</f>
        <v xml:space="preserve"> </v>
      </c>
      <c r="P416" s="836"/>
      <c r="Q416" s="1127" t="e">
        <f t="shared" si="266"/>
        <v>#N/A</v>
      </c>
      <c r="R416" s="1127" t="b">
        <f t="shared" si="277"/>
        <v>0</v>
      </c>
      <c r="S416" s="1127" t="e">
        <f t="shared" si="267"/>
        <v>#N/A</v>
      </c>
      <c r="T416" s="1127" t="b">
        <f t="shared" si="278"/>
        <v>0</v>
      </c>
      <c r="U416" s="1127" t="e">
        <f t="shared" si="268"/>
        <v>#N/A</v>
      </c>
      <c r="V416" s="1127" t="e">
        <f t="shared" si="279"/>
        <v>#N/A</v>
      </c>
      <c r="W416" s="1127" t="e">
        <f>IF(F416="Offiho",J416,IF(_xlfn.XLOOKUP(F416,Proveedores!A$2:A$50,Proveedores!E$2:E$50,"")="Nacional",(J416/0.5)+(V416*H416),((J416/0.3/0.5)+(V416*H416))))</f>
        <v>#N/A</v>
      </c>
      <c r="X416" s="1127" t="e">
        <f t="shared" si="269"/>
        <v>#N/A</v>
      </c>
      <c r="Y416" s="1126" t="b">
        <f t="shared" si="270"/>
        <v>0</v>
      </c>
      <c r="Z416" s="43">
        <v>0</v>
      </c>
      <c r="AA416" s="1220" t="e">
        <f t="shared" si="280"/>
        <v>#N/A</v>
      </c>
      <c r="AB416" s="1220" t="e">
        <f t="shared" si="281"/>
        <v>#N/A</v>
      </c>
      <c r="AC416" s="1220" t="e">
        <f t="shared" si="271"/>
        <v>#N/A</v>
      </c>
      <c r="AD416" s="1126" t="e">
        <f t="shared" si="282"/>
        <v>#N/A</v>
      </c>
      <c r="AE416" s="1218" t="e">
        <f t="shared" si="272"/>
        <v>#N/A</v>
      </c>
      <c r="AF416" s="1221" t="e">
        <f t="shared" si="273"/>
        <v>#N/A</v>
      </c>
      <c r="AG416" s="1177" t="e">
        <f t="shared" si="274"/>
        <v>#N/A</v>
      </c>
      <c r="AH416" s="1222" t="e">
        <f t="shared" si="283"/>
        <v>#N/A</v>
      </c>
    </row>
    <row r="417" spans="1:34" ht="16">
      <c r="A417" s="1217" t="b">
        <f t="shared" si="262"/>
        <v>1</v>
      </c>
      <c r="B417" s="1218" t="b">
        <f t="shared" si="275"/>
        <v>1</v>
      </c>
      <c r="C417" s="1219" t="str">
        <f t="shared" si="276"/>
        <v>Dólares</v>
      </c>
      <c r="D417" s="48"/>
      <c r="E417" s="836"/>
      <c r="F417" s="50"/>
      <c r="G417" s="50" t="str">
        <f t="shared" si="263"/>
        <v xml:space="preserve"> </v>
      </c>
      <c r="H417" s="45">
        <v>0</v>
      </c>
      <c r="I417" s="49" t="str">
        <f>IFERROR(VLOOKUP(G417,Proveedores!B:C,2,0)," ")</f>
        <v xml:space="preserve"> </v>
      </c>
      <c r="J417" s="838">
        <v>0</v>
      </c>
      <c r="K417" s="1124"/>
      <c r="L417" s="1267">
        <f t="shared" si="264"/>
        <v>0</v>
      </c>
      <c r="M417" s="1268">
        <f t="shared" si="265"/>
        <v>0</v>
      </c>
      <c r="N417" s="1269">
        <f t="shared" si="284"/>
        <v>0</v>
      </c>
      <c r="O417" s="836" t="str">
        <f>IFERROR(VLOOKUP(G417,Proveedores!B:D,3,0)," ")</f>
        <v xml:space="preserve"> </v>
      </c>
      <c r="P417" s="836"/>
      <c r="Q417" s="1127" t="e">
        <f t="shared" si="266"/>
        <v>#N/A</v>
      </c>
      <c r="R417" s="1127" t="b">
        <f t="shared" si="277"/>
        <v>0</v>
      </c>
      <c r="S417" s="1127" t="e">
        <f t="shared" si="267"/>
        <v>#N/A</v>
      </c>
      <c r="T417" s="1127" t="b">
        <f t="shared" si="278"/>
        <v>0</v>
      </c>
      <c r="U417" s="1127" t="e">
        <f t="shared" si="268"/>
        <v>#N/A</v>
      </c>
      <c r="V417" s="1127" t="e">
        <f t="shared" si="279"/>
        <v>#N/A</v>
      </c>
      <c r="W417" s="1127" t="e">
        <f>IF(F417="Offiho",J417,IF(_xlfn.XLOOKUP(F417,Proveedores!A$2:A$50,Proveedores!E$2:E$50,"")="Nacional",(J417/0.5)+(V417*H417),((J417/0.3/0.5)+(V417*H417))))</f>
        <v>#N/A</v>
      </c>
      <c r="X417" s="1127" t="e">
        <f t="shared" si="269"/>
        <v>#N/A</v>
      </c>
      <c r="Y417" s="1126" t="b">
        <f t="shared" si="270"/>
        <v>0</v>
      </c>
      <c r="Z417" s="43">
        <v>0</v>
      </c>
      <c r="AA417" s="1220" t="e">
        <f t="shared" si="280"/>
        <v>#N/A</v>
      </c>
      <c r="AB417" s="1220" t="e">
        <f t="shared" si="281"/>
        <v>#N/A</v>
      </c>
      <c r="AC417" s="1220" t="e">
        <f t="shared" si="271"/>
        <v>#N/A</v>
      </c>
      <c r="AD417" s="1126" t="e">
        <f t="shared" si="282"/>
        <v>#N/A</v>
      </c>
      <c r="AE417" s="1218" t="e">
        <f t="shared" si="272"/>
        <v>#N/A</v>
      </c>
      <c r="AF417" s="1221" t="e">
        <f t="shared" si="273"/>
        <v>#N/A</v>
      </c>
      <c r="AG417" s="1177" t="e">
        <f t="shared" si="274"/>
        <v>#N/A</v>
      </c>
      <c r="AH417" s="1222" t="e">
        <f t="shared" si="283"/>
        <v>#N/A</v>
      </c>
    </row>
    <row r="418" spans="1:34" ht="16">
      <c r="A418" s="1217" t="b">
        <f t="shared" si="262"/>
        <v>1</v>
      </c>
      <c r="B418" s="1218" t="b">
        <f t="shared" si="275"/>
        <v>1</v>
      </c>
      <c r="C418" s="1219" t="str">
        <f t="shared" si="276"/>
        <v>Dólares</v>
      </c>
      <c r="D418" s="48"/>
      <c r="E418" s="836"/>
      <c r="F418" s="50"/>
      <c r="G418" s="50" t="str">
        <f t="shared" si="263"/>
        <v xml:space="preserve"> </v>
      </c>
      <c r="H418" s="45">
        <v>0</v>
      </c>
      <c r="I418" s="49" t="str">
        <f>IFERROR(VLOOKUP(G418,Proveedores!B:C,2,0)," ")</f>
        <v xml:space="preserve"> </v>
      </c>
      <c r="J418" s="838">
        <v>0</v>
      </c>
      <c r="K418" s="1124"/>
      <c r="L418" s="1267">
        <f t="shared" si="264"/>
        <v>0</v>
      </c>
      <c r="M418" s="1268">
        <f t="shared" si="265"/>
        <v>0</v>
      </c>
      <c r="N418" s="1269">
        <f t="shared" si="284"/>
        <v>0</v>
      </c>
      <c r="O418" s="836" t="str">
        <f>IFERROR(VLOOKUP(G418,Proveedores!B:D,3,0)," ")</f>
        <v xml:space="preserve"> </v>
      </c>
      <c r="P418" s="836"/>
      <c r="Q418" s="1127" t="e">
        <f t="shared" si="266"/>
        <v>#N/A</v>
      </c>
      <c r="R418" s="1127" t="b">
        <f t="shared" si="277"/>
        <v>0</v>
      </c>
      <c r="S418" s="1127" t="e">
        <f t="shared" si="267"/>
        <v>#N/A</v>
      </c>
      <c r="T418" s="1127" t="b">
        <f t="shared" si="278"/>
        <v>0</v>
      </c>
      <c r="U418" s="1127" t="e">
        <f t="shared" si="268"/>
        <v>#N/A</v>
      </c>
      <c r="V418" s="1127" t="e">
        <f t="shared" si="279"/>
        <v>#N/A</v>
      </c>
      <c r="W418" s="1127" t="e">
        <f>IF(F418="Offiho",J418,IF(_xlfn.XLOOKUP(F418,Proveedores!A$2:A$50,Proveedores!E$2:E$50,"")="Nacional",(J418/0.5)+(V418*H418),((J418/0.3/0.5)+(V418*H418))))</f>
        <v>#N/A</v>
      </c>
      <c r="X418" s="1127" t="e">
        <f t="shared" si="269"/>
        <v>#N/A</v>
      </c>
      <c r="Y418" s="1126" t="b">
        <f t="shared" si="270"/>
        <v>0</v>
      </c>
      <c r="Z418" s="43">
        <v>0</v>
      </c>
      <c r="AA418" s="1220" t="e">
        <f t="shared" si="280"/>
        <v>#N/A</v>
      </c>
      <c r="AB418" s="1220" t="e">
        <f t="shared" si="281"/>
        <v>#N/A</v>
      </c>
      <c r="AC418" s="1220" t="e">
        <f t="shared" si="271"/>
        <v>#N/A</v>
      </c>
      <c r="AD418" s="1126" t="e">
        <f t="shared" si="282"/>
        <v>#N/A</v>
      </c>
      <c r="AE418" s="1218" t="e">
        <f t="shared" si="272"/>
        <v>#N/A</v>
      </c>
      <c r="AF418" s="1221" t="e">
        <f t="shared" si="273"/>
        <v>#N/A</v>
      </c>
      <c r="AG418" s="1177" t="e">
        <f t="shared" si="274"/>
        <v>#N/A</v>
      </c>
      <c r="AH418" s="1222" t="e">
        <f t="shared" si="283"/>
        <v>#N/A</v>
      </c>
    </row>
    <row r="419" spans="1:34" ht="16">
      <c r="A419" s="1217" t="b">
        <f t="shared" si="262"/>
        <v>1</v>
      </c>
      <c r="B419" s="1218" t="b">
        <f t="shared" si="275"/>
        <v>1</v>
      </c>
      <c r="C419" s="1219" t="str">
        <f t="shared" si="276"/>
        <v>Dólares</v>
      </c>
      <c r="D419" s="48"/>
      <c r="E419" s="836"/>
      <c r="F419" s="50"/>
      <c r="G419" s="50" t="str">
        <f t="shared" si="263"/>
        <v xml:space="preserve"> </v>
      </c>
      <c r="H419" s="45">
        <v>0</v>
      </c>
      <c r="I419" s="49" t="str">
        <f>IFERROR(VLOOKUP(G419,Proveedores!B:C,2,0)," ")</f>
        <v xml:space="preserve"> </v>
      </c>
      <c r="J419" s="838">
        <v>0</v>
      </c>
      <c r="K419" s="1124"/>
      <c r="L419" s="1267">
        <f t="shared" si="264"/>
        <v>0</v>
      </c>
      <c r="M419" s="1268">
        <f t="shared" si="265"/>
        <v>0</v>
      </c>
      <c r="N419" s="1269">
        <f t="shared" si="284"/>
        <v>0</v>
      </c>
      <c r="O419" s="836" t="str">
        <f>IFERROR(VLOOKUP(G419,Proveedores!B:D,3,0)," ")</f>
        <v xml:space="preserve"> </v>
      </c>
      <c r="P419" s="836"/>
      <c r="Q419" s="1127" t="e">
        <f t="shared" si="266"/>
        <v>#N/A</v>
      </c>
      <c r="R419" s="1127" t="b">
        <f t="shared" si="277"/>
        <v>0</v>
      </c>
      <c r="S419" s="1127" t="e">
        <f t="shared" si="267"/>
        <v>#N/A</v>
      </c>
      <c r="T419" s="1127" t="b">
        <f t="shared" si="278"/>
        <v>0</v>
      </c>
      <c r="U419" s="1127" t="e">
        <f t="shared" si="268"/>
        <v>#N/A</v>
      </c>
      <c r="V419" s="1127" t="e">
        <f t="shared" si="279"/>
        <v>#N/A</v>
      </c>
      <c r="W419" s="1127" t="e">
        <f>IF(F419="Offiho",J419,IF(_xlfn.XLOOKUP(F419,Proveedores!A$2:A$50,Proveedores!E$2:E$50,"")="Nacional",(J419/0.5)+(V419*H419),((J419/0.3/0.5)+(V419*H419))))</f>
        <v>#N/A</v>
      </c>
      <c r="X419" s="1127" t="e">
        <f t="shared" si="269"/>
        <v>#N/A</v>
      </c>
      <c r="Y419" s="1126" t="b">
        <f t="shared" si="270"/>
        <v>0</v>
      </c>
      <c r="Z419" s="43">
        <v>0</v>
      </c>
      <c r="AA419" s="1220" t="e">
        <f t="shared" si="280"/>
        <v>#N/A</v>
      </c>
      <c r="AB419" s="1220" t="e">
        <f t="shared" si="281"/>
        <v>#N/A</v>
      </c>
      <c r="AC419" s="1220" t="e">
        <f t="shared" si="271"/>
        <v>#N/A</v>
      </c>
      <c r="AD419" s="1126" t="e">
        <f t="shared" si="282"/>
        <v>#N/A</v>
      </c>
      <c r="AE419" s="1218" t="e">
        <f t="shared" si="272"/>
        <v>#N/A</v>
      </c>
      <c r="AF419" s="1221" t="e">
        <f t="shared" si="273"/>
        <v>#N/A</v>
      </c>
      <c r="AG419" s="1177" t="e">
        <f t="shared" si="274"/>
        <v>#N/A</v>
      </c>
      <c r="AH419" s="1222" t="e">
        <f t="shared" si="283"/>
        <v>#N/A</v>
      </c>
    </row>
    <row r="420" spans="1:34" ht="16">
      <c r="A420" s="1217" t="b">
        <f t="shared" si="262"/>
        <v>1</v>
      </c>
      <c r="B420" s="1218" t="b">
        <f t="shared" si="275"/>
        <v>1</v>
      </c>
      <c r="C420" s="1219" t="str">
        <f t="shared" si="276"/>
        <v>Dólares</v>
      </c>
      <c r="D420" s="48"/>
      <c r="E420" s="836"/>
      <c r="F420" s="50"/>
      <c r="G420" s="50" t="str">
        <f t="shared" si="263"/>
        <v xml:space="preserve"> </v>
      </c>
      <c r="H420" s="45">
        <v>0</v>
      </c>
      <c r="I420" s="49" t="str">
        <f>IFERROR(VLOOKUP(G420,Proveedores!B:C,2,0)," ")</f>
        <v xml:space="preserve"> </v>
      </c>
      <c r="J420" s="838">
        <v>0</v>
      </c>
      <c r="K420" s="1124"/>
      <c r="L420" s="1267">
        <f t="shared" si="264"/>
        <v>0</v>
      </c>
      <c r="M420" s="1268">
        <f t="shared" si="265"/>
        <v>0</v>
      </c>
      <c r="N420" s="1269">
        <f t="shared" si="284"/>
        <v>0</v>
      </c>
      <c r="O420" s="836" t="str">
        <f>IFERROR(VLOOKUP(G420,Proveedores!B:D,3,0)," ")</f>
        <v xml:space="preserve"> </v>
      </c>
      <c r="P420" s="836"/>
      <c r="Q420" s="1127" t="e">
        <f t="shared" si="266"/>
        <v>#N/A</v>
      </c>
      <c r="R420" s="1127" t="b">
        <f t="shared" si="277"/>
        <v>0</v>
      </c>
      <c r="S420" s="1127" t="e">
        <f t="shared" si="267"/>
        <v>#N/A</v>
      </c>
      <c r="T420" s="1127" t="b">
        <f t="shared" si="278"/>
        <v>0</v>
      </c>
      <c r="U420" s="1127" t="e">
        <f t="shared" si="268"/>
        <v>#N/A</v>
      </c>
      <c r="V420" s="1127" t="e">
        <f t="shared" si="279"/>
        <v>#N/A</v>
      </c>
      <c r="W420" s="1127" t="e">
        <f>IF(F420="Offiho",J420,IF(_xlfn.XLOOKUP(F420,Proveedores!A$2:A$50,Proveedores!E$2:E$50,"")="Nacional",(J420/0.5)+(V420*H420),((J420/0.3/0.5)+(V420*H420))))</f>
        <v>#N/A</v>
      </c>
      <c r="X420" s="1127" t="e">
        <f t="shared" si="269"/>
        <v>#N/A</v>
      </c>
      <c r="Y420" s="1126" t="b">
        <f t="shared" si="270"/>
        <v>0</v>
      </c>
      <c r="Z420" s="43">
        <v>0</v>
      </c>
      <c r="AA420" s="1220" t="e">
        <f t="shared" si="280"/>
        <v>#N/A</v>
      </c>
      <c r="AB420" s="1220" t="e">
        <f t="shared" si="281"/>
        <v>#N/A</v>
      </c>
      <c r="AC420" s="1220" t="e">
        <f t="shared" si="271"/>
        <v>#N/A</v>
      </c>
      <c r="AD420" s="1126" t="e">
        <f t="shared" si="282"/>
        <v>#N/A</v>
      </c>
      <c r="AE420" s="1218" t="e">
        <f t="shared" si="272"/>
        <v>#N/A</v>
      </c>
      <c r="AF420" s="1221" t="e">
        <f t="shared" si="273"/>
        <v>#N/A</v>
      </c>
      <c r="AG420" s="1177" t="e">
        <f t="shared" si="274"/>
        <v>#N/A</v>
      </c>
      <c r="AH420" s="1222" t="e">
        <f t="shared" si="283"/>
        <v>#N/A</v>
      </c>
    </row>
    <row r="421" spans="1:34" ht="16">
      <c r="A421" s="1217" t="b">
        <f t="shared" si="262"/>
        <v>1</v>
      </c>
      <c r="B421" s="1218" t="b">
        <f t="shared" si="275"/>
        <v>1</v>
      </c>
      <c r="C421" s="1219" t="str">
        <f t="shared" si="276"/>
        <v>Dólares</v>
      </c>
      <c r="D421" s="47"/>
      <c r="E421" s="836"/>
      <c r="F421" s="50"/>
      <c r="G421" s="50" t="str">
        <f t="shared" si="263"/>
        <v xml:space="preserve"> </v>
      </c>
      <c r="H421" s="45">
        <v>0</v>
      </c>
      <c r="I421" s="49" t="str">
        <f>IFERROR(VLOOKUP(G421,Proveedores!B:C,2,0)," ")</f>
        <v xml:space="preserve"> </v>
      </c>
      <c r="J421" s="838">
        <v>0</v>
      </c>
      <c r="K421" s="1124"/>
      <c r="L421" s="1267">
        <f t="shared" si="264"/>
        <v>0</v>
      </c>
      <c r="M421" s="1268">
        <f t="shared" si="265"/>
        <v>0</v>
      </c>
      <c r="N421" s="1269">
        <f t="shared" si="284"/>
        <v>0</v>
      </c>
      <c r="O421" s="836" t="str">
        <f>IFERROR(VLOOKUP(G421,Proveedores!B:D,3,0)," ")</f>
        <v xml:space="preserve"> </v>
      </c>
      <c r="P421" s="836"/>
      <c r="Q421" s="1127" t="e">
        <f t="shared" si="266"/>
        <v>#N/A</v>
      </c>
      <c r="R421" s="1127" t="b">
        <f t="shared" si="277"/>
        <v>0</v>
      </c>
      <c r="S421" s="1127" t="e">
        <f t="shared" si="267"/>
        <v>#N/A</v>
      </c>
      <c r="T421" s="1127" t="b">
        <f t="shared" si="278"/>
        <v>0</v>
      </c>
      <c r="U421" s="1127" t="e">
        <f t="shared" si="268"/>
        <v>#N/A</v>
      </c>
      <c r="V421" s="1127" t="e">
        <f t="shared" si="279"/>
        <v>#N/A</v>
      </c>
      <c r="W421" s="1127" t="e">
        <f>IF(F421="Offiho",J421,IF(_xlfn.XLOOKUP(F421,Proveedores!A$2:A$50,Proveedores!E$2:E$50,"")="Nacional",(J421/0.5)+(V421*H421),((J421/0.3/0.5)+(V421*H421))))</f>
        <v>#N/A</v>
      </c>
      <c r="X421" s="1127" t="e">
        <f t="shared" si="269"/>
        <v>#N/A</v>
      </c>
      <c r="Y421" s="1126" t="b">
        <f t="shared" si="270"/>
        <v>0</v>
      </c>
      <c r="Z421" s="43">
        <v>0</v>
      </c>
      <c r="AA421" s="1220" t="e">
        <f t="shared" si="280"/>
        <v>#N/A</v>
      </c>
      <c r="AB421" s="1220" t="e">
        <f t="shared" si="281"/>
        <v>#N/A</v>
      </c>
      <c r="AC421" s="1220" t="e">
        <f t="shared" si="271"/>
        <v>#N/A</v>
      </c>
      <c r="AD421" s="1126" t="e">
        <f t="shared" si="282"/>
        <v>#N/A</v>
      </c>
      <c r="AE421" s="1218" t="e">
        <f t="shared" si="272"/>
        <v>#N/A</v>
      </c>
      <c r="AF421" s="1221" t="e">
        <f t="shared" si="273"/>
        <v>#N/A</v>
      </c>
      <c r="AG421" s="1177" t="e">
        <f t="shared" si="274"/>
        <v>#N/A</v>
      </c>
      <c r="AH421" s="1222" t="e">
        <f t="shared" si="283"/>
        <v>#N/A</v>
      </c>
    </row>
    <row r="422" spans="1:34" ht="16">
      <c r="A422" s="1217" t="b">
        <f t="shared" si="262"/>
        <v>1</v>
      </c>
      <c r="B422" s="1218" t="b">
        <f t="shared" si="275"/>
        <v>1</v>
      </c>
      <c r="C422" s="1219" t="str">
        <f t="shared" si="276"/>
        <v>Dólares</v>
      </c>
      <c r="D422" s="47"/>
      <c r="E422" s="836"/>
      <c r="F422" s="50"/>
      <c r="G422" s="50" t="str">
        <f t="shared" si="263"/>
        <v xml:space="preserve"> </v>
      </c>
      <c r="H422" s="45">
        <v>0</v>
      </c>
      <c r="I422" s="49" t="str">
        <f>IFERROR(VLOOKUP(G422,Proveedores!B:C,2,0)," ")</f>
        <v xml:space="preserve"> </v>
      </c>
      <c r="J422" s="838">
        <v>0</v>
      </c>
      <c r="K422" s="1124"/>
      <c r="L422" s="1267">
        <f t="shared" si="264"/>
        <v>0</v>
      </c>
      <c r="M422" s="1268">
        <f t="shared" si="265"/>
        <v>0</v>
      </c>
      <c r="N422" s="1269">
        <f t="shared" si="284"/>
        <v>0</v>
      </c>
      <c r="O422" s="836" t="str">
        <f>IFERROR(VLOOKUP(G422,Proveedores!B:D,3,0)," ")</f>
        <v xml:space="preserve"> </v>
      </c>
      <c r="P422" s="836"/>
      <c r="Q422" s="1127" t="e">
        <f t="shared" si="266"/>
        <v>#N/A</v>
      </c>
      <c r="R422" s="1127" t="b">
        <f t="shared" si="277"/>
        <v>0</v>
      </c>
      <c r="S422" s="1127" t="e">
        <f t="shared" si="267"/>
        <v>#N/A</v>
      </c>
      <c r="T422" s="1127" t="b">
        <f t="shared" si="278"/>
        <v>0</v>
      </c>
      <c r="U422" s="1127" t="e">
        <f t="shared" si="268"/>
        <v>#N/A</v>
      </c>
      <c r="V422" s="1127" t="e">
        <f t="shared" si="279"/>
        <v>#N/A</v>
      </c>
      <c r="W422" s="1127" t="e">
        <f>IF(F422="Offiho",J422,IF(_xlfn.XLOOKUP(F422,Proveedores!A$2:A$50,Proveedores!E$2:E$50,"")="Nacional",(J422/0.5)+(V422*H422),((J422/0.3/0.5)+(V422*H422))))</f>
        <v>#N/A</v>
      </c>
      <c r="X422" s="1127" t="e">
        <f t="shared" si="269"/>
        <v>#N/A</v>
      </c>
      <c r="Y422" s="1126" t="b">
        <f t="shared" si="270"/>
        <v>0</v>
      </c>
      <c r="Z422" s="43">
        <v>0</v>
      </c>
      <c r="AA422" s="1220" t="e">
        <f t="shared" si="280"/>
        <v>#N/A</v>
      </c>
      <c r="AB422" s="1220" t="e">
        <f t="shared" si="281"/>
        <v>#N/A</v>
      </c>
      <c r="AC422" s="1220" t="e">
        <f t="shared" si="271"/>
        <v>#N/A</v>
      </c>
      <c r="AD422" s="1126" t="e">
        <f t="shared" si="282"/>
        <v>#N/A</v>
      </c>
      <c r="AE422" s="1218" t="e">
        <f t="shared" si="272"/>
        <v>#N/A</v>
      </c>
      <c r="AF422" s="1221" t="e">
        <f t="shared" si="273"/>
        <v>#N/A</v>
      </c>
      <c r="AG422" s="1177" t="e">
        <f t="shared" si="274"/>
        <v>#N/A</v>
      </c>
      <c r="AH422" s="1222" t="e">
        <f t="shared" si="283"/>
        <v>#N/A</v>
      </c>
    </row>
    <row r="423" spans="1:34" ht="16">
      <c r="A423" s="1217" t="b">
        <f t="shared" si="262"/>
        <v>1</v>
      </c>
      <c r="B423" s="1218" t="b">
        <f t="shared" si="275"/>
        <v>1</v>
      </c>
      <c r="C423" s="1219" t="str">
        <f t="shared" si="276"/>
        <v>Dólares</v>
      </c>
      <c r="D423" s="47"/>
      <c r="E423" s="836"/>
      <c r="F423" s="50"/>
      <c r="G423" s="50" t="str">
        <f t="shared" si="263"/>
        <v xml:space="preserve"> </v>
      </c>
      <c r="H423" s="45">
        <v>0</v>
      </c>
      <c r="I423" s="49" t="str">
        <f>IFERROR(VLOOKUP(G423,Proveedores!B:C,2,0)," ")</f>
        <v xml:space="preserve"> </v>
      </c>
      <c r="J423" s="838">
        <v>0</v>
      </c>
      <c r="K423" s="1124"/>
      <c r="L423" s="1267">
        <f t="shared" si="264"/>
        <v>0</v>
      </c>
      <c r="M423" s="1268">
        <f t="shared" si="265"/>
        <v>0</v>
      </c>
      <c r="N423" s="1269">
        <f t="shared" si="284"/>
        <v>0</v>
      </c>
      <c r="O423" s="836" t="str">
        <f>IFERROR(VLOOKUP(G423,Proveedores!B:D,3,0)," ")</f>
        <v xml:space="preserve"> </v>
      </c>
      <c r="P423" s="836"/>
      <c r="Q423" s="1127" t="e">
        <f t="shared" si="266"/>
        <v>#N/A</v>
      </c>
      <c r="R423" s="1127" t="b">
        <f t="shared" si="277"/>
        <v>0</v>
      </c>
      <c r="S423" s="1127" t="e">
        <f t="shared" si="267"/>
        <v>#N/A</v>
      </c>
      <c r="T423" s="1127" t="b">
        <f t="shared" si="278"/>
        <v>0</v>
      </c>
      <c r="U423" s="1127" t="e">
        <f t="shared" si="268"/>
        <v>#N/A</v>
      </c>
      <c r="V423" s="1127" t="e">
        <f t="shared" si="279"/>
        <v>#N/A</v>
      </c>
      <c r="W423" s="1127" t="e">
        <f>IF(F423="Offiho",J423,IF(_xlfn.XLOOKUP(F423,Proveedores!A$2:A$50,Proveedores!E$2:E$50,"")="Nacional",(J423/0.5)+(V423*H423),((J423/0.3/0.5)+(V423*H423))))</f>
        <v>#N/A</v>
      </c>
      <c r="X423" s="1127" t="e">
        <f t="shared" si="269"/>
        <v>#N/A</v>
      </c>
      <c r="Y423" s="1126" t="b">
        <f t="shared" si="270"/>
        <v>0</v>
      </c>
      <c r="Z423" s="43">
        <v>0</v>
      </c>
      <c r="AA423" s="1220" t="e">
        <f t="shared" si="280"/>
        <v>#N/A</v>
      </c>
      <c r="AB423" s="1220" t="e">
        <f t="shared" si="281"/>
        <v>#N/A</v>
      </c>
      <c r="AC423" s="1220" t="e">
        <f t="shared" si="271"/>
        <v>#N/A</v>
      </c>
      <c r="AD423" s="1126" t="e">
        <f t="shared" si="282"/>
        <v>#N/A</v>
      </c>
      <c r="AE423" s="1218" t="e">
        <f t="shared" si="272"/>
        <v>#N/A</v>
      </c>
      <c r="AF423" s="1221" t="e">
        <f t="shared" si="273"/>
        <v>#N/A</v>
      </c>
      <c r="AG423" s="1177" t="e">
        <f t="shared" si="274"/>
        <v>#N/A</v>
      </c>
      <c r="AH423" s="1222" t="e">
        <f t="shared" si="283"/>
        <v>#N/A</v>
      </c>
    </row>
    <row r="424" spans="1:34" ht="16">
      <c r="A424" s="1217" t="b">
        <f t="shared" si="262"/>
        <v>1</v>
      </c>
      <c r="B424" s="1218" t="b">
        <f t="shared" si="275"/>
        <v>1</v>
      </c>
      <c r="C424" s="1219" t="str">
        <f t="shared" si="276"/>
        <v>Dólares</v>
      </c>
      <c r="D424" s="48"/>
      <c r="E424" s="836"/>
      <c r="F424" s="50"/>
      <c r="G424" s="50" t="str">
        <f t="shared" si="263"/>
        <v xml:space="preserve"> </v>
      </c>
      <c r="H424" s="45">
        <v>0</v>
      </c>
      <c r="I424" s="49" t="str">
        <f>IFERROR(VLOOKUP(G424,Proveedores!B:C,2,0)," ")</f>
        <v xml:space="preserve"> </v>
      </c>
      <c r="J424" s="838">
        <v>0</v>
      </c>
      <c r="K424" s="1124"/>
      <c r="L424" s="1267">
        <f t="shared" si="264"/>
        <v>0</v>
      </c>
      <c r="M424" s="1268">
        <f t="shared" si="265"/>
        <v>0</v>
      </c>
      <c r="N424" s="1269">
        <f t="shared" si="284"/>
        <v>0</v>
      </c>
      <c r="O424" s="836" t="str">
        <f>IFERROR(VLOOKUP(G424,Proveedores!B:D,3,0)," ")</f>
        <v xml:space="preserve"> </v>
      </c>
      <c r="P424" s="836"/>
      <c r="Q424" s="1127" t="e">
        <f t="shared" si="266"/>
        <v>#N/A</v>
      </c>
      <c r="R424" s="1127" t="b">
        <f t="shared" si="277"/>
        <v>0</v>
      </c>
      <c r="S424" s="1127" t="e">
        <f t="shared" si="267"/>
        <v>#N/A</v>
      </c>
      <c r="T424" s="1127" t="b">
        <f t="shared" si="278"/>
        <v>0</v>
      </c>
      <c r="U424" s="1127" t="e">
        <f t="shared" si="268"/>
        <v>#N/A</v>
      </c>
      <c r="V424" s="1127" t="e">
        <f t="shared" si="279"/>
        <v>#N/A</v>
      </c>
      <c r="W424" s="1127" t="e">
        <f>IF(F424="Offiho",J424,IF(_xlfn.XLOOKUP(F424,Proveedores!A$2:A$50,Proveedores!E$2:E$50,"")="Nacional",(J424/0.5)+(V424*H424),((J424/0.3/0.5)+(V424*H424))))</f>
        <v>#N/A</v>
      </c>
      <c r="X424" s="1127" t="e">
        <f t="shared" si="269"/>
        <v>#N/A</v>
      </c>
      <c r="Y424" s="1126" t="b">
        <f t="shared" si="270"/>
        <v>0</v>
      </c>
      <c r="Z424" s="43">
        <v>0</v>
      </c>
      <c r="AA424" s="1220" t="e">
        <f t="shared" si="280"/>
        <v>#N/A</v>
      </c>
      <c r="AB424" s="1220" t="e">
        <f t="shared" si="281"/>
        <v>#N/A</v>
      </c>
      <c r="AC424" s="1220" t="e">
        <f t="shared" si="271"/>
        <v>#N/A</v>
      </c>
      <c r="AD424" s="1126" t="e">
        <f t="shared" si="282"/>
        <v>#N/A</v>
      </c>
      <c r="AE424" s="1218" t="e">
        <f t="shared" si="272"/>
        <v>#N/A</v>
      </c>
      <c r="AF424" s="1221" t="e">
        <f t="shared" si="273"/>
        <v>#N/A</v>
      </c>
      <c r="AG424" s="1177" t="e">
        <f t="shared" si="274"/>
        <v>#N/A</v>
      </c>
      <c r="AH424" s="1222" t="e">
        <f t="shared" si="283"/>
        <v>#N/A</v>
      </c>
    </row>
    <row r="425" spans="1:34" ht="16">
      <c r="A425" s="1217" t="b">
        <f t="shared" si="262"/>
        <v>1</v>
      </c>
      <c r="B425" s="1218" t="b">
        <f t="shared" si="275"/>
        <v>1</v>
      </c>
      <c r="C425" s="1219" t="str">
        <f t="shared" si="276"/>
        <v>Dólares</v>
      </c>
      <c r="D425" s="48"/>
      <c r="E425" s="836"/>
      <c r="F425" s="50"/>
      <c r="G425" s="50" t="str">
        <f t="shared" si="263"/>
        <v xml:space="preserve"> </v>
      </c>
      <c r="H425" s="45">
        <v>0</v>
      </c>
      <c r="I425" s="49" t="str">
        <f>IFERROR(VLOOKUP(G425,Proveedores!B:C,2,0)," ")</f>
        <v xml:space="preserve"> </v>
      </c>
      <c r="J425" s="838">
        <v>0</v>
      </c>
      <c r="K425" s="1124"/>
      <c r="L425" s="1267">
        <f t="shared" si="264"/>
        <v>0</v>
      </c>
      <c r="M425" s="1268">
        <f t="shared" si="265"/>
        <v>0</v>
      </c>
      <c r="N425" s="1269">
        <f t="shared" si="284"/>
        <v>0</v>
      </c>
      <c r="O425" s="836" t="str">
        <f>IFERROR(VLOOKUP(G425,Proveedores!B:D,3,0)," ")</f>
        <v xml:space="preserve"> </v>
      </c>
      <c r="P425" s="836"/>
      <c r="Q425" s="1127" t="e">
        <f t="shared" si="266"/>
        <v>#N/A</v>
      </c>
      <c r="R425" s="1127" t="b">
        <f t="shared" si="277"/>
        <v>0</v>
      </c>
      <c r="S425" s="1127" t="e">
        <f t="shared" si="267"/>
        <v>#N/A</v>
      </c>
      <c r="T425" s="1127" t="b">
        <f t="shared" si="278"/>
        <v>0</v>
      </c>
      <c r="U425" s="1127" t="e">
        <f t="shared" si="268"/>
        <v>#N/A</v>
      </c>
      <c r="V425" s="1127" t="e">
        <f t="shared" si="279"/>
        <v>#N/A</v>
      </c>
      <c r="W425" s="1127" t="e">
        <f>IF(F425="Offiho",J425,IF(_xlfn.XLOOKUP(F425,Proveedores!A$2:A$50,Proveedores!E$2:E$50,"")="Nacional",(J425/0.5)+(V425*H425),((J425/0.3/0.5)+(V425*H425))))</f>
        <v>#N/A</v>
      </c>
      <c r="X425" s="1127" t="e">
        <f t="shared" si="269"/>
        <v>#N/A</v>
      </c>
      <c r="Y425" s="1126" t="b">
        <f t="shared" si="270"/>
        <v>0</v>
      </c>
      <c r="Z425" s="43">
        <v>0</v>
      </c>
      <c r="AA425" s="1220" t="e">
        <f t="shared" si="280"/>
        <v>#N/A</v>
      </c>
      <c r="AB425" s="1220" t="e">
        <f t="shared" si="281"/>
        <v>#N/A</v>
      </c>
      <c r="AC425" s="1220" t="e">
        <f t="shared" si="271"/>
        <v>#N/A</v>
      </c>
      <c r="AD425" s="1126" t="e">
        <f t="shared" si="282"/>
        <v>#N/A</v>
      </c>
      <c r="AE425" s="1218" t="e">
        <f t="shared" si="272"/>
        <v>#N/A</v>
      </c>
      <c r="AF425" s="1221" t="e">
        <f t="shared" si="273"/>
        <v>#N/A</v>
      </c>
      <c r="AG425" s="1177" t="e">
        <f t="shared" si="274"/>
        <v>#N/A</v>
      </c>
      <c r="AH425" s="1222" t="e">
        <f t="shared" si="283"/>
        <v>#N/A</v>
      </c>
    </row>
    <row r="426" spans="1:34" ht="16">
      <c r="A426" s="1217" t="b">
        <f t="shared" si="262"/>
        <v>1</v>
      </c>
      <c r="B426" s="1218" t="b">
        <f t="shared" si="275"/>
        <v>1</v>
      </c>
      <c r="C426" s="1219" t="str">
        <f t="shared" si="276"/>
        <v>Dólares</v>
      </c>
      <c r="D426" s="47"/>
      <c r="E426" s="836"/>
      <c r="F426" s="50"/>
      <c r="G426" s="50" t="str">
        <f t="shared" si="263"/>
        <v xml:space="preserve"> </v>
      </c>
      <c r="H426" s="45">
        <v>0</v>
      </c>
      <c r="I426" s="49" t="str">
        <f>IFERROR(VLOOKUP(G426,Proveedores!B:C,2,0)," ")</f>
        <v xml:space="preserve"> </v>
      </c>
      <c r="J426" s="838">
        <v>0</v>
      </c>
      <c r="K426" s="1124"/>
      <c r="L426" s="1267">
        <f t="shared" si="264"/>
        <v>0</v>
      </c>
      <c r="M426" s="1268">
        <f t="shared" si="265"/>
        <v>0</v>
      </c>
      <c r="N426" s="1269">
        <f t="shared" si="284"/>
        <v>0</v>
      </c>
      <c r="O426" s="836" t="str">
        <f>IFERROR(VLOOKUP(G426,Proveedores!B:D,3,0)," ")</f>
        <v xml:space="preserve"> </v>
      </c>
      <c r="P426" s="836"/>
      <c r="Q426" s="1127" t="e">
        <f t="shared" si="266"/>
        <v>#N/A</v>
      </c>
      <c r="R426" s="1127" t="b">
        <f t="shared" si="277"/>
        <v>0</v>
      </c>
      <c r="S426" s="1127" t="e">
        <f t="shared" si="267"/>
        <v>#N/A</v>
      </c>
      <c r="T426" s="1127" t="b">
        <f t="shared" si="278"/>
        <v>0</v>
      </c>
      <c r="U426" s="1127" t="e">
        <f t="shared" si="268"/>
        <v>#N/A</v>
      </c>
      <c r="V426" s="1127" t="e">
        <f t="shared" si="279"/>
        <v>#N/A</v>
      </c>
      <c r="W426" s="1127" t="e">
        <f>IF(F426="Offiho",J426,IF(_xlfn.XLOOKUP(F426,Proveedores!A$2:A$50,Proveedores!E$2:E$50,"")="Nacional",(J426/0.5)+(V426*H426),((J426/0.3/0.5)+(V426*H426))))</f>
        <v>#N/A</v>
      </c>
      <c r="X426" s="1127" t="e">
        <f t="shared" si="269"/>
        <v>#N/A</v>
      </c>
      <c r="Y426" s="1126" t="b">
        <f t="shared" si="270"/>
        <v>0</v>
      </c>
      <c r="Z426" s="43">
        <v>0</v>
      </c>
      <c r="AA426" s="1220" t="e">
        <f t="shared" si="280"/>
        <v>#N/A</v>
      </c>
      <c r="AB426" s="1220" t="e">
        <f t="shared" si="281"/>
        <v>#N/A</v>
      </c>
      <c r="AC426" s="1220" t="e">
        <f t="shared" si="271"/>
        <v>#N/A</v>
      </c>
      <c r="AD426" s="1126" t="e">
        <f t="shared" si="282"/>
        <v>#N/A</v>
      </c>
      <c r="AE426" s="1218" t="e">
        <f t="shared" si="272"/>
        <v>#N/A</v>
      </c>
      <c r="AF426" s="1221" t="e">
        <f t="shared" si="273"/>
        <v>#N/A</v>
      </c>
      <c r="AG426" s="1177" t="e">
        <f t="shared" si="274"/>
        <v>#N/A</v>
      </c>
      <c r="AH426" s="1222" t="e">
        <f t="shared" si="283"/>
        <v>#N/A</v>
      </c>
    </row>
    <row r="427" spans="1:34" ht="16">
      <c r="A427" s="1217" t="b">
        <f t="shared" si="262"/>
        <v>1</v>
      </c>
      <c r="B427" s="1218" t="b">
        <f t="shared" si="275"/>
        <v>1</v>
      </c>
      <c r="C427" s="1219" t="str">
        <f t="shared" si="276"/>
        <v>Dólares</v>
      </c>
      <c r="D427" s="47"/>
      <c r="E427" s="836"/>
      <c r="F427" s="50"/>
      <c r="G427" s="50" t="str">
        <f t="shared" si="263"/>
        <v xml:space="preserve"> </v>
      </c>
      <c r="H427" s="45">
        <v>0</v>
      </c>
      <c r="I427" s="49" t="str">
        <f>IFERROR(VLOOKUP(G427,Proveedores!B:C,2,0)," ")</f>
        <v xml:space="preserve"> </v>
      </c>
      <c r="J427" s="838">
        <v>0</v>
      </c>
      <c r="K427" s="1124"/>
      <c r="L427" s="1267">
        <f t="shared" si="264"/>
        <v>0</v>
      </c>
      <c r="M427" s="1268">
        <f t="shared" si="265"/>
        <v>0</v>
      </c>
      <c r="N427" s="1269">
        <f t="shared" si="284"/>
        <v>0</v>
      </c>
      <c r="O427" s="836" t="str">
        <f>IFERROR(VLOOKUP(G427,Proveedores!B:D,3,0)," ")</f>
        <v xml:space="preserve"> </v>
      </c>
      <c r="P427" s="836"/>
      <c r="Q427" s="1127" t="e">
        <f t="shared" si="266"/>
        <v>#N/A</v>
      </c>
      <c r="R427" s="1127" t="b">
        <f t="shared" si="277"/>
        <v>0</v>
      </c>
      <c r="S427" s="1127" t="e">
        <f t="shared" si="267"/>
        <v>#N/A</v>
      </c>
      <c r="T427" s="1127" t="b">
        <f t="shared" si="278"/>
        <v>0</v>
      </c>
      <c r="U427" s="1127" t="e">
        <f t="shared" si="268"/>
        <v>#N/A</v>
      </c>
      <c r="V427" s="1127" t="e">
        <f t="shared" si="279"/>
        <v>#N/A</v>
      </c>
      <c r="W427" s="1127" t="e">
        <f>IF(F427="Offiho",J427,IF(_xlfn.XLOOKUP(F427,Proveedores!A$2:A$50,Proveedores!E$2:E$50,"")="Nacional",(J427/0.5)+(V427*H427),((J427/0.3/0.5)+(V427*H427))))</f>
        <v>#N/A</v>
      </c>
      <c r="X427" s="1127" t="e">
        <f t="shared" si="269"/>
        <v>#N/A</v>
      </c>
      <c r="Y427" s="1126" t="b">
        <f t="shared" si="270"/>
        <v>0</v>
      </c>
      <c r="Z427" s="43">
        <v>0</v>
      </c>
      <c r="AA427" s="1220" t="e">
        <f t="shared" si="280"/>
        <v>#N/A</v>
      </c>
      <c r="AB427" s="1220" t="e">
        <f t="shared" si="281"/>
        <v>#N/A</v>
      </c>
      <c r="AC427" s="1220" t="e">
        <f t="shared" si="271"/>
        <v>#N/A</v>
      </c>
      <c r="AD427" s="1126" t="e">
        <f t="shared" si="282"/>
        <v>#N/A</v>
      </c>
      <c r="AE427" s="1218" t="e">
        <f t="shared" si="272"/>
        <v>#N/A</v>
      </c>
      <c r="AF427" s="1221" t="e">
        <f t="shared" si="273"/>
        <v>#N/A</v>
      </c>
      <c r="AG427" s="1177" t="e">
        <f t="shared" si="274"/>
        <v>#N/A</v>
      </c>
      <c r="AH427" s="1222" t="e">
        <f t="shared" si="283"/>
        <v>#N/A</v>
      </c>
    </row>
    <row r="428" spans="1:34" ht="16">
      <c r="A428" s="1217" t="b">
        <f t="shared" si="262"/>
        <v>1</v>
      </c>
      <c r="B428" s="1218" t="b">
        <f t="shared" si="275"/>
        <v>1</v>
      </c>
      <c r="C428" s="1219" t="str">
        <f t="shared" si="276"/>
        <v>Dólares</v>
      </c>
      <c r="D428" s="47"/>
      <c r="E428" s="836"/>
      <c r="F428" s="50"/>
      <c r="G428" s="50" t="str">
        <f t="shared" si="263"/>
        <v xml:space="preserve"> </v>
      </c>
      <c r="H428" s="45">
        <v>0</v>
      </c>
      <c r="I428" s="49" t="str">
        <f>IFERROR(VLOOKUP(G428,Proveedores!B:C,2,0)," ")</f>
        <v xml:space="preserve"> </v>
      </c>
      <c r="J428" s="838">
        <v>0</v>
      </c>
      <c r="K428" s="1124"/>
      <c r="L428" s="1267">
        <f t="shared" si="264"/>
        <v>0</v>
      </c>
      <c r="M428" s="1268">
        <f t="shared" si="265"/>
        <v>0</v>
      </c>
      <c r="N428" s="1269">
        <f t="shared" si="284"/>
        <v>0</v>
      </c>
      <c r="O428" s="836" t="str">
        <f>IFERROR(VLOOKUP(G428,Proveedores!B:D,3,0)," ")</f>
        <v xml:space="preserve"> </v>
      </c>
      <c r="P428" s="836"/>
      <c r="Q428" s="1127" t="e">
        <f t="shared" si="266"/>
        <v>#N/A</v>
      </c>
      <c r="R428" s="1127" t="b">
        <f t="shared" si="277"/>
        <v>0</v>
      </c>
      <c r="S428" s="1127" t="e">
        <f t="shared" si="267"/>
        <v>#N/A</v>
      </c>
      <c r="T428" s="1127" t="b">
        <f t="shared" si="278"/>
        <v>0</v>
      </c>
      <c r="U428" s="1127" t="e">
        <f t="shared" si="268"/>
        <v>#N/A</v>
      </c>
      <c r="V428" s="1127" t="e">
        <f t="shared" si="279"/>
        <v>#N/A</v>
      </c>
      <c r="W428" s="1127" t="e">
        <f>IF(F428="Offiho",J428,IF(_xlfn.XLOOKUP(F428,Proveedores!A$2:A$50,Proveedores!E$2:E$50,"")="Nacional",(J428/0.5)+(V428*H428),((J428/0.3/0.5)+(V428*H428))))</f>
        <v>#N/A</v>
      </c>
      <c r="X428" s="1127" t="e">
        <f t="shared" si="269"/>
        <v>#N/A</v>
      </c>
      <c r="Y428" s="1126" t="b">
        <f t="shared" si="270"/>
        <v>0</v>
      </c>
      <c r="Z428" s="43">
        <v>0</v>
      </c>
      <c r="AA428" s="1220" t="e">
        <f t="shared" si="280"/>
        <v>#N/A</v>
      </c>
      <c r="AB428" s="1220" t="e">
        <f t="shared" si="281"/>
        <v>#N/A</v>
      </c>
      <c r="AC428" s="1220" t="e">
        <f t="shared" si="271"/>
        <v>#N/A</v>
      </c>
      <c r="AD428" s="1126" t="e">
        <f t="shared" si="282"/>
        <v>#N/A</v>
      </c>
      <c r="AE428" s="1218" t="e">
        <f t="shared" si="272"/>
        <v>#N/A</v>
      </c>
      <c r="AF428" s="1221" t="e">
        <f t="shared" si="273"/>
        <v>#N/A</v>
      </c>
      <c r="AG428" s="1177" t="e">
        <f t="shared" si="274"/>
        <v>#N/A</v>
      </c>
      <c r="AH428" s="1222" t="e">
        <f t="shared" si="283"/>
        <v>#N/A</v>
      </c>
    </row>
    <row r="429" spans="1:34" ht="16">
      <c r="A429" s="1217" t="b">
        <f t="shared" si="262"/>
        <v>1</v>
      </c>
      <c r="B429" s="1218" t="b">
        <f t="shared" si="275"/>
        <v>1</v>
      </c>
      <c r="C429" s="1219" t="str">
        <f t="shared" si="276"/>
        <v>Dólares</v>
      </c>
      <c r="D429" s="47"/>
      <c r="E429" s="836"/>
      <c r="F429" s="50"/>
      <c r="G429" s="50" t="str">
        <f t="shared" si="263"/>
        <v xml:space="preserve"> </v>
      </c>
      <c r="H429" s="45">
        <v>0</v>
      </c>
      <c r="I429" s="49" t="str">
        <f>IFERROR(VLOOKUP(G429,Proveedores!B:C,2,0)," ")</f>
        <v xml:space="preserve"> </v>
      </c>
      <c r="J429" s="838">
        <v>0</v>
      </c>
      <c r="K429" s="1124"/>
      <c r="L429" s="1267">
        <f t="shared" si="264"/>
        <v>0</v>
      </c>
      <c r="M429" s="1268">
        <f t="shared" si="265"/>
        <v>0</v>
      </c>
      <c r="N429" s="1269">
        <f t="shared" si="284"/>
        <v>0</v>
      </c>
      <c r="O429" s="836" t="str">
        <f>IFERROR(VLOOKUP(G429,Proveedores!B:D,3,0)," ")</f>
        <v xml:space="preserve"> </v>
      </c>
      <c r="P429" s="836"/>
      <c r="Q429" s="1127" t="e">
        <f t="shared" si="266"/>
        <v>#N/A</v>
      </c>
      <c r="R429" s="1127" t="b">
        <f t="shared" si="277"/>
        <v>0</v>
      </c>
      <c r="S429" s="1127" t="e">
        <f t="shared" si="267"/>
        <v>#N/A</v>
      </c>
      <c r="T429" s="1127" t="b">
        <f t="shared" si="278"/>
        <v>0</v>
      </c>
      <c r="U429" s="1127" t="e">
        <f t="shared" si="268"/>
        <v>#N/A</v>
      </c>
      <c r="V429" s="1127" t="e">
        <f t="shared" si="279"/>
        <v>#N/A</v>
      </c>
      <c r="W429" s="1127" t="e">
        <f>IF(F429="Offiho",J429,IF(_xlfn.XLOOKUP(F429,Proveedores!A$2:A$50,Proveedores!E$2:E$50,"")="Nacional",(J429/0.5)+(V429*H429),((J429/0.3/0.5)+(V429*H429))))</f>
        <v>#N/A</v>
      </c>
      <c r="X429" s="1127" t="e">
        <f t="shared" si="269"/>
        <v>#N/A</v>
      </c>
      <c r="Y429" s="1126" t="b">
        <f t="shared" si="270"/>
        <v>0</v>
      </c>
      <c r="Z429" s="43">
        <v>0</v>
      </c>
      <c r="AA429" s="1220" t="e">
        <f t="shared" si="280"/>
        <v>#N/A</v>
      </c>
      <c r="AB429" s="1220" t="e">
        <f t="shared" si="281"/>
        <v>#N/A</v>
      </c>
      <c r="AC429" s="1220" t="e">
        <f t="shared" si="271"/>
        <v>#N/A</v>
      </c>
      <c r="AD429" s="1126" t="e">
        <f t="shared" si="282"/>
        <v>#N/A</v>
      </c>
      <c r="AE429" s="1218" t="e">
        <f t="shared" si="272"/>
        <v>#N/A</v>
      </c>
      <c r="AF429" s="1221" t="e">
        <f t="shared" si="273"/>
        <v>#N/A</v>
      </c>
      <c r="AG429" s="1177" t="e">
        <f t="shared" si="274"/>
        <v>#N/A</v>
      </c>
      <c r="AH429" s="1222" t="e">
        <f t="shared" si="283"/>
        <v>#N/A</v>
      </c>
    </row>
    <row r="430" spans="1:34" ht="16">
      <c r="A430" s="1217" t="b">
        <f t="shared" si="262"/>
        <v>1</v>
      </c>
      <c r="B430" s="1218" t="b">
        <f t="shared" si="275"/>
        <v>1</v>
      </c>
      <c r="C430" s="1219" t="str">
        <f t="shared" si="276"/>
        <v>Dólares</v>
      </c>
      <c r="D430" s="47"/>
      <c r="E430" s="836"/>
      <c r="F430" s="50"/>
      <c r="G430" s="50" t="str">
        <f t="shared" si="263"/>
        <v xml:space="preserve"> </v>
      </c>
      <c r="H430" s="45">
        <v>0</v>
      </c>
      <c r="I430" s="49" t="str">
        <f>IFERROR(VLOOKUP(G430,Proveedores!B:C,2,0)," ")</f>
        <v xml:space="preserve"> </v>
      </c>
      <c r="J430" s="838">
        <v>0</v>
      </c>
      <c r="K430" s="1124"/>
      <c r="L430" s="1267">
        <f t="shared" si="264"/>
        <v>0</v>
      </c>
      <c r="M430" s="1268">
        <f t="shared" si="265"/>
        <v>0</v>
      </c>
      <c r="N430" s="1269">
        <f t="shared" si="284"/>
        <v>0</v>
      </c>
      <c r="O430" s="836" t="str">
        <f>IFERROR(VLOOKUP(G430,Proveedores!B:D,3,0)," ")</f>
        <v xml:space="preserve"> </v>
      </c>
      <c r="P430" s="836"/>
      <c r="Q430" s="1127" t="e">
        <f t="shared" si="266"/>
        <v>#N/A</v>
      </c>
      <c r="R430" s="1127" t="b">
        <f t="shared" si="277"/>
        <v>0</v>
      </c>
      <c r="S430" s="1127" t="e">
        <f t="shared" si="267"/>
        <v>#N/A</v>
      </c>
      <c r="T430" s="1127" t="b">
        <f t="shared" si="278"/>
        <v>0</v>
      </c>
      <c r="U430" s="1127" t="e">
        <f t="shared" si="268"/>
        <v>#N/A</v>
      </c>
      <c r="V430" s="1127" t="e">
        <f t="shared" si="279"/>
        <v>#N/A</v>
      </c>
      <c r="W430" s="1127" t="e">
        <f>IF(F430="Offiho",J430,IF(_xlfn.XLOOKUP(F430,Proveedores!A$2:A$50,Proveedores!E$2:E$50,"")="Nacional",(J430/0.5)+(V430*H430),((J430/0.3/0.5)+(V430*H430))))</f>
        <v>#N/A</v>
      </c>
      <c r="X430" s="1127" t="e">
        <f t="shared" si="269"/>
        <v>#N/A</v>
      </c>
      <c r="Y430" s="1126" t="b">
        <f t="shared" si="270"/>
        <v>0</v>
      </c>
      <c r="Z430" s="43">
        <v>0</v>
      </c>
      <c r="AA430" s="1220" t="e">
        <f t="shared" si="280"/>
        <v>#N/A</v>
      </c>
      <c r="AB430" s="1220" t="e">
        <f t="shared" si="281"/>
        <v>#N/A</v>
      </c>
      <c r="AC430" s="1220" t="e">
        <f t="shared" si="271"/>
        <v>#N/A</v>
      </c>
      <c r="AD430" s="1126" t="e">
        <f t="shared" si="282"/>
        <v>#N/A</v>
      </c>
      <c r="AE430" s="1218" t="e">
        <f t="shared" si="272"/>
        <v>#N/A</v>
      </c>
      <c r="AF430" s="1221" t="e">
        <f t="shared" si="273"/>
        <v>#N/A</v>
      </c>
      <c r="AG430" s="1177" t="e">
        <f t="shared" si="274"/>
        <v>#N/A</v>
      </c>
      <c r="AH430" s="1222" t="e">
        <f t="shared" si="283"/>
        <v>#N/A</v>
      </c>
    </row>
    <row r="431" spans="1:34" ht="16">
      <c r="A431" s="1217" t="b">
        <f t="shared" si="262"/>
        <v>1</v>
      </c>
      <c r="B431" s="1218" t="b">
        <f t="shared" si="275"/>
        <v>1</v>
      </c>
      <c r="C431" s="1219" t="str">
        <f t="shared" si="276"/>
        <v>Dólares</v>
      </c>
      <c r="D431" s="47"/>
      <c r="E431" s="836"/>
      <c r="F431" s="50"/>
      <c r="G431" s="50" t="str">
        <f t="shared" si="263"/>
        <v xml:space="preserve"> </v>
      </c>
      <c r="H431" s="45">
        <v>0</v>
      </c>
      <c r="I431" s="49" t="str">
        <f>IFERROR(VLOOKUP(G431,Proveedores!B:C,2,0)," ")</f>
        <v xml:space="preserve"> </v>
      </c>
      <c r="J431" s="838">
        <v>0</v>
      </c>
      <c r="K431" s="1124"/>
      <c r="L431" s="1267">
        <f t="shared" si="264"/>
        <v>0</v>
      </c>
      <c r="M431" s="1268">
        <f t="shared" si="265"/>
        <v>0</v>
      </c>
      <c r="N431" s="1269">
        <f t="shared" si="284"/>
        <v>0</v>
      </c>
      <c r="O431" s="836" t="str">
        <f>IFERROR(VLOOKUP(G431,Proveedores!B:D,3,0)," ")</f>
        <v xml:space="preserve"> </v>
      </c>
      <c r="P431" s="836"/>
      <c r="Q431" s="1127" t="e">
        <f t="shared" si="266"/>
        <v>#N/A</v>
      </c>
      <c r="R431" s="1127" t="b">
        <f t="shared" si="277"/>
        <v>0</v>
      </c>
      <c r="S431" s="1127" t="e">
        <f t="shared" si="267"/>
        <v>#N/A</v>
      </c>
      <c r="T431" s="1127" t="b">
        <f t="shared" si="278"/>
        <v>0</v>
      </c>
      <c r="U431" s="1127" t="e">
        <f t="shared" si="268"/>
        <v>#N/A</v>
      </c>
      <c r="V431" s="1127" t="e">
        <f t="shared" si="279"/>
        <v>#N/A</v>
      </c>
      <c r="W431" s="1127" t="e">
        <f>IF(F431="Offiho",J431,IF(_xlfn.XLOOKUP(F431,Proveedores!A$2:A$50,Proveedores!E$2:E$50,"")="Nacional",(J431/0.5)+(V431*H431),((J431/0.3/0.5)+(V431*H431))))</f>
        <v>#N/A</v>
      </c>
      <c r="X431" s="1127" t="e">
        <f t="shared" si="269"/>
        <v>#N/A</v>
      </c>
      <c r="Y431" s="1126" t="b">
        <f t="shared" si="270"/>
        <v>0</v>
      </c>
      <c r="Z431" s="43">
        <v>0</v>
      </c>
      <c r="AA431" s="1220" t="e">
        <f t="shared" si="280"/>
        <v>#N/A</v>
      </c>
      <c r="AB431" s="1220" t="e">
        <f t="shared" si="281"/>
        <v>#N/A</v>
      </c>
      <c r="AC431" s="1220" t="e">
        <f t="shared" si="271"/>
        <v>#N/A</v>
      </c>
      <c r="AD431" s="1126" t="str">
        <f t="shared" si="282"/>
        <v>NA</v>
      </c>
      <c r="AE431" s="1218" t="e">
        <f t="shared" si="272"/>
        <v>#N/A</v>
      </c>
      <c r="AF431" s="1221" t="e">
        <f t="shared" si="273"/>
        <v>#N/A</v>
      </c>
      <c r="AG431" s="1177" t="e">
        <f t="shared" si="274"/>
        <v>#N/A</v>
      </c>
      <c r="AH431" s="1222" t="e">
        <f t="shared" si="283"/>
        <v>#N/A</v>
      </c>
    </row>
    <row r="432" spans="1:34" ht="24" customHeight="1">
      <c r="A432" s="1305" t="s">
        <v>138</v>
      </c>
      <c r="B432" s="1305"/>
      <c r="C432" s="1305"/>
      <c r="D432" s="1305"/>
      <c r="E432" s="1305"/>
      <c r="F432" s="1305"/>
      <c r="G432" s="1229"/>
      <c r="H432" s="1230" cm="1">
        <f t="array" ref="H432">SUM(IFERROR(H399:H431,0))</f>
        <v>0</v>
      </c>
      <c r="I432" s="1229"/>
      <c r="J432" s="1231"/>
      <c r="K432" s="1232"/>
      <c r="L432" s="1230" cm="1">
        <f t="array" ref="L432">SUM(IFERROR(L399:L431,0))</f>
        <v>0</v>
      </c>
      <c r="M432" s="1236"/>
      <c r="N432" s="1233" cm="1">
        <f t="array" ref="N432">SUM(IFERROR(N399:N431,0))</f>
        <v>0</v>
      </c>
      <c r="O432" s="1234"/>
      <c r="P432" s="1234"/>
      <c r="Q432" s="1234"/>
      <c r="R432" s="1234"/>
      <c r="S432" s="1234"/>
      <c r="T432" s="1234"/>
      <c r="U432" s="1234"/>
      <c r="V432" s="1234"/>
      <c r="W432" s="1232"/>
      <c r="X432" s="1233" cm="1">
        <f t="array" ref="X432">SUM(IFERROR(X399:X431,0))</f>
        <v>0</v>
      </c>
      <c r="Y432" s="1234" t="s">
        <v>116</v>
      </c>
      <c r="Z432" s="1234"/>
      <c r="AA432" s="1234"/>
      <c r="AB432" s="1234"/>
      <c r="AC432" s="1233" cm="1">
        <f t="array" ref="AC432">SUM(IFERROR(AC399:AC431,0))</f>
        <v>0</v>
      </c>
      <c r="AD432" s="1233"/>
      <c r="AE432" s="1233"/>
      <c r="AF432" s="1233" cm="1">
        <f t="array" ref="AF432">SUM(IFERROR(AF399:AF431,0))</f>
        <v>0</v>
      </c>
      <c r="AG432" s="1178">
        <f>IFERROR(1-(N432/AC432),0)</f>
        <v>0</v>
      </c>
      <c r="AH432"/>
    </row>
    <row r="433" spans="1:34" ht="26" customHeight="1">
      <c r="A433" s="1302" t="s">
        <v>139</v>
      </c>
      <c r="B433" s="1302"/>
      <c r="C433" s="1302"/>
      <c r="D433" s="1302"/>
      <c r="E433" s="1302"/>
      <c r="F433" s="1302"/>
      <c r="G433" s="1302"/>
      <c r="H433" s="1302"/>
      <c r="I433" s="1302"/>
      <c r="J433" s="1303"/>
      <c r="K433" s="1215"/>
      <c r="L433" s="1215"/>
      <c r="M433" s="1237"/>
      <c r="N433" s="1215"/>
      <c r="O433" s="1214"/>
      <c r="P433" s="1214"/>
      <c r="Q433" s="1214"/>
      <c r="R433" s="1214"/>
      <c r="S433" s="1214"/>
      <c r="T433" s="1214"/>
      <c r="U433" s="1214"/>
      <c r="V433" s="1214"/>
      <c r="W433" s="1179"/>
      <c r="X433" s="1179"/>
      <c r="Y433" s="1179"/>
      <c r="Z433" s="1214"/>
      <c r="AA433" s="1214"/>
      <c r="AB433" s="1214"/>
      <c r="AC433" s="1214"/>
      <c r="AD433" s="1214"/>
      <c r="AE433" s="1214"/>
      <c r="AF433" s="1214"/>
      <c r="AG433" s="1216"/>
      <c r="AH433"/>
    </row>
    <row r="434" spans="1:34" ht="16">
      <c r="A434" s="1217" t="b">
        <f t="shared" ref="A434:A466" si="285">$A$13</f>
        <v>1</v>
      </c>
      <c r="B434" s="1218" t="b">
        <f>A434</f>
        <v>1</v>
      </c>
      <c r="C434" s="1219" t="str">
        <f>$C$13</f>
        <v>Dólares</v>
      </c>
      <c r="D434" s="44"/>
      <c r="E434" s="836"/>
      <c r="F434" s="50"/>
      <c r="G434" s="50" t="str">
        <f t="shared" ref="G434:G466" si="286">IFERROR(VLOOKUP(F434,Tabla_Proveedores_1,2,0)," ")</f>
        <v xml:space="preserve"> </v>
      </c>
      <c r="H434" s="45">
        <v>0</v>
      </c>
      <c r="I434" s="49" t="str">
        <f>IFERROR(VLOOKUP(G434,Proveedores!B:C,2,0)," ")</f>
        <v xml:space="preserve"> </v>
      </c>
      <c r="J434" s="838">
        <v>0</v>
      </c>
      <c r="K434" s="1124"/>
      <c r="L434" s="1267">
        <f t="shared" ref="L434:L466" si="287">K434*H434</f>
        <v>0</v>
      </c>
      <c r="M434" s="1268">
        <f t="shared" ref="M434:M466" si="288">IF(F434="Offiho", J434*0.55, IF(AND(F434&lt;&gt;"Sunon Inc",F434&lt;&gt;"Alma - Exterior",F434&lt;&gt;"Yabo - Hotelería",F434&lt;&gt;"OSJ - Medical",F434&lt;&gt;"Seezo - Home",F434&lt;&gt;"A&amp;D -Home",F434&lt;&gt;"Encore Alfombras Hoteleria Asia",F434&lt;&gt;"Zhong Xian - Leds",F434&lt;&gt;"Tarkett Europa",F434&lt;&gt;"2tec2",F434&lt;&gt;"Balsan Europa",F434&lt;&gt;"Armstrong Pisos USA",F434&lt;&gt;"Tarkett USA",F434&lt;&gt;"Tarkett Brasil"),J434,IFERROR(IF(K993&lt;=$AO$578,J434*2.14,IF(K993&lt;=$AN$579,J434*1.8,IF(K993&gt;$AN$580,J434*1.5))),J434))*1.1)</f>
        <v>0</v>
      </c>
      <c r="N434" s="1269">
        <f>M434*H434</f>
        <v>0</v>
      </c>
      <c r="O434" s="836" t="str">
        <f>IFERROR(VLOOKUP(G434,Proveedores!B:D,3,0)," ")</f>
        <v xml:space="preserve"> </v>
      </c>
      <c r="P434" s="836"/>
      <c r="Q434" s="1127" t="e">
        <f t="shared" ref="Q434:Q466" si="289">VLOOKUP(E434,Tabla_Fletes,3,FALSE)</f>
        <v>#N/A</v>
      </c>
      <c r="R434" s="1127" t="b">
        <f>IF(P434="Centro",Q434,IF(P434="Norte",Q434*1.6,IF(P434="Occidente",Q434*1.2,IF(P434="Sur",Q434*2))))</f>
        <v>0</v>
      </c>
      <c r="S434" s="1127" t="e">
        <f t="shared" ref="S434:S466" si="290">VLOOKUP(E434,Tabla_Instalacion,2,FALSE)</f>
        <v>#N/A</v>
      </c>
      <c r="T434" s="1127" t="b">
        <f>IF(P434="Centro",S434,IF(P434="Norte",S434*1.1,IF(P434="Occidente",S434*1.1,IF(P434="Sur",S434*1.1))))</f>
        <v>0</v>
      </c>
      <c r="U434" s="1127" t="e">
        <f t="shared" ref="U434:U466" si="291">IF(F434="Offiho",0,Q434+S434)</f>
        <v>#N/A</v>
      </c>
      <c r="V434" s="1127" t="e">
        <f>IF(K434=0,U434/$H$573,U434*(K434/L434))*H434</f>
        <v>#N/A</v>
      </c>
      <c r="W434" s="1127" t="e">
        <f>IF(F434="Offiho",J434,IF(_xlfn.XLOOKUP(F434,Proveedores!A$2:A$50,Proveedores!E$2:E$50,"")="Nacional",(J434/0.5)+(V434*H434),((J434/0.3/0.5)+(V434*H434))))</f>
        <v>#N/A</v>
      </c>
      <c r="X434" s="1127" t="e">
        <f t="shared" ref="X434:X466" si="292">W434*H434</f>
        <v>#N/A</v>
      </c>
      <c r="Y434" s="1126" t="b">
        <f t="shared" ref="Y434:Y466" si="293">IF(F434="Sunon Inc",$AJ$577,IF(F434="Alma - Exterior",$AJ$578,IF(F434="Yabo - Hotelería",$AJ$579,IF(F434="OSJ - Medical",$AJ$580,IF(F434="Seezo - Home",$AJ$581,IF(F434="A&amp;D - Home",$AJ$582,IF(F434="Encore Alfombras Hoteleria Asia",$AJ$583,IF(F434="Zhong Xian - Leds",$AJ$584,IF(F434="Tarkett Europa",$AJ$585,IF(F434="2tec2",$AJ$586,IF(F434="Balsan Europa",$AJ$587,IF(F434="Armstrong Pisos USA",$AJ$588,IF(F434="Tarkett USA",$AJ$589,IF(F434="Tarkett Brasil",$AJ$590,IF(F434="Tarkett MX",$AJ$591,IF(F434="Jome",$AJ$592,IF(F434="Offiho",$AJ$593,IF(F434="Lumbro",$AJ$594,IF(F434="Sunon Mty",$AJ$595,IF(F434="Conceptos Sofas",$AJ$596,IF(F434="Lauco Sofas",$AJ$597,IF(F434="CR Global - Mesas Ajustables",$AJ$598,IF(F434="Vandesk",$AJ$599,IF(F434="Mamparas Tela",$AJ$600,IF(F434="Mampara Cristales",$AJ$601,IF(F434="Herrajes",$AJ$602,IF(F434="MetalWork",$AJ$603,IF(F434="Requiez",$AJ$604,IF(F434="Labenze",$AJ$605,IF(F434="Infinity",$AJ$606,IF(F434="Proveedor Externo",$AJ$607)))))))))))))))))))))))))))))))</f>
        <v>0</v>
      </c>
      <c r="Z434" s="43">
        <v>0</v>
      </c>
      <c r="AA434" s="1220" t="e">
        <f>W434*Z434</f>
        <v>#N/A</v>
      </c>
      <c r="AB434" s="1220" t="e">
        <f>IF(Z434&gt;Y434,"ERROR",(W434-AA434))</f>
        <v>#N/A</v>
      </c>
      <c r="AC434" s="1220" t="e">
        <f t="shared" ref="AC434:AC466" si="294">AB434*H434</f>
        <v>#N/A</v>
      </c>
      <c r="AD434" s="1126" t="e">
        <f>IF(A435=TRUE,MAX(0,1-(AE434/W434)),"NA")</f>
        <v>#N/A</v>
      </c>
      <c r="AE434" s="1218" t="e">
        <f t="shared" ref="AE434:AE466" si="295">IF(A433=FALSE,"NO APLICA",AB434*1.2)</f>
        <v>#N/A</v>
      </c>
      <c r="AF434" s="1221" t="e">
        <f t="shared" ref="AF434:AF466" si="296">AE434*H434</f>
        <v>#N/A</v>
      </c>
      <c r="AG434" s="1177" t="e">
        <f t="shared" ref="AG434:AG466" si="297">(AC434-N434)/AC434</f>
        <v>#N/A</v>
      </c>
      <c r="AH434" s="1222" t="e">
        <f>IF(AG434&lt;30%,"ERROR","OK")</f>
        <v>#N/A</v>
      </c>
    </row>
    <row r="435" spans="1:34" ht="16">
      <c r="A435" s="1217" t="b">
        <f t="shared" si="285"/>
        <v>1</v>
      </c>
      <c r="B435" s="1218" t="b">
        <f t="shared" ref="B435:B466" si="298">A435</f>
        <v>1</v>
      </c>
      <c r="C435" s="1219" t="str">
        <f t="shared" ref="C435:C466" si="299">$C$13</f>
        <v>Dólares</v>
      </c>
      <c r="D435" s="46"/>
      <c r="E435" s="836"/>
      <c r="F435" s="50"/>
      <c r="G435" s="50" t="str">
        <f t="shared" si="286"/>
        <v xml:space="preserve"> </v>
      </c>
      <c r="H435" s="45">
        <v>0</v>
      </c>
      <c r="I435" s="49" t="str">
        <f>IFERROR(VLOOKUP(G435,Proveedores!B:C,2,0)," ")</f>
        <v xml:space="preserve"> </v>
      </c>
      <c r="J435" s="838">
        <v>0</v>
      </c>
      <c r="K435" s="1124"/>
      <c r="L435" s="1267">
        <f t="shared" si="287"/>
        <v>0</v>
      </c>
      <c r="M435" s="1268">
        <f t="shared" si="288"/>
        <v>0</v>
      </c>
      <c r="N435" s="1269">
        <f>M435*H435</f>
        <v>0</v>
      </c>
      <c r="O435" s="836" t="str">
        <f>IFERROR(VLOOKUP(G435,Proveedores!B:D,3,0)," ")</f>
        <v xml:space="preserve"> </v>
      </c>
      <c r="P435" s="836"/>
      <c r="Q435" s="1127" t="e">
        <f t="shared" si="289"/>
        <v>#N/A</v>
      </c>
      <c r="R435" s="1127" t="b">
        <f t="shared" ref="R435:R466" si="300">IF(P435="Centro",Q435,IF(P435="Norte",Q435*1.6,IF(P435="Occidente",Q435*1.2,IF(P435="Sur",Q435*2))))</f>
        <v>0</v>
      </c>
      <c r="S435" s="1127" t="e">
        <f t="shared" si="290"/>
        <v>#N/A</v>
      </c>
      <c r="T435" s="1127" t="b">
        <f t="shared" ref="T435:T466" si="301">IF(P435="Centro",S435,IF(P435="Norte",S435*1.1,IF(P435="Occidente",S435*1.1,IF(P435="Sur",S435*1.1))))</f>
        <v>0</v>
      </c>
      <c r="U435" s="1127" t="e">
        <f t="shared" si="291"/>
        <v>#N/A</v>
      </c>
      <c r="V435" s="1127" t="e">
        <f t="shared" ref="V435:V466" si="302">IF(K435=0,U435/$H$573,U435*(K435/L435))*H435</f>
        <v>#N/A</v>
      </c>
      <c r="W435" s="1127" t="e">
        <f>IF(F435="Offiho",J435,IF(_xlfn.XLOOKUP(F435,Proveedores!A$2:A$50,Proveedores!E$2:E$50,"")="Nacional",(J435/0.5)+(V435*H435),((J435/0.3/0.5)+(V435*H435))))</f>
        <v>#N/A</v>
      </c>
      <c r="X435" s="1127" t="e">
        <f t="shared" si="292"/>
        <v>#N/A</v>
      </c>
      <c r="Y435" s="1126" t="b">
        <f t="shared" si="293"/>
        <v>0</v>
      </c>
      <c r="Z435" s="43">
        <v>0</v>
      </c>
      <c r="AA435" s="1220" t="e">
        <f t="shared" ref="AA435:AA466" si="303">W435*Z435</f>
        <v>#N/A</v>
      </c>
      <c r="AB435" s="1220" t="e">
        <f t="shared" ref="AB435:AB466" si="304">IF(Z435&gt;Y435,"ERROR",(W435-AA435))</f>
        <v>#N/A</v>
      </c>
      <c r="AC435" s="1220" t="e">
        <f t="shared" si="294"/>
        <v>#N/A</v>
      </c>
      <c r="AD435" s="1126" t="e">
        <f t="shared" ref="AD435:AD466" si="305">IF(A436=TRUE,MAX(0,1-(AE435/W435)),"NA")</f>
        <v>#N/A</v>
      </c>
      <c r="AE435" s="1218" t="e">
        <f t="shared" si="295"/>
        <v>#N/A</v>
      </c>
      <c r="AF435" s="1221" t="e">
        <f t="shared" si="296"/>
        <v>#N/A</v>
      </c>
      <c r="AG435" s="1177" t="e">
        <f t="shared" si="297"/>
        <v>#N/A</v>
      </c>
      <c r="AH435" s="1222" t="e">
        <f t="shared" ref="AH435:AH466" si="306">IF(AG435&lt;30%,"ERROR","OK")</f>
        <v>#N/A</v>
      </c>
    </row>
    <row r="436" spans="1:34" ht="16">
      <c r="A436" s="1217" t="b">
        <f t="shared" si="285"/>
        <v>1</v>
      </c>
      <c r="B436" s="1218" t="b">
        <f t="shared" si="298"/>
        <v>1</v>
      </c>
      <c r="C436" s="1219" t="str">
        <f t="shared" si="299"/>
        <v>Dólares</v>
      </c>
      <c r="D436" s="46"/>
      <c r="E436" s="836"/>
      <c r="F436" s="50"/>
      <c r="G436" s="50" t="str">
        <f t="shared" si="286"/>
        <v xml:space="preserve"> </v>
      </c>
      <c r="H436" s="45">
        <v>0</v>
      </c>
      <c r="I436" s="49" t="str">
        <f>IFERROR(VLOOKUP(G436,Proveedores!B:C,2,0)," ")</f>
        <v xml:space="preserve"> </v>
      </c>
      <c r="J436" s="838">
        <v>0</v>
      </c>
      <c r="K436" s="1124"/>
      <c r="L436" s="1267">
        <f t="shared" si="287"/>
        <v>0</v>
      </c>
      <c r="M436" s="1268">
        <f t="shared" si="288"/>
        <v>0</v>
      </c>
      <c r="N436" s="1269">
        <f>(M436*H436)</f>
        <v>0</v>
      </c>
      <c r="O436" s="836" t="str">
        <f>IFERROR(VLOOKUP(G436,Proveedores!B:D,3,0)," ")</f>
        <v xml:space="preserve"> </v>
      </c>
      <c r="P436" s="836"/>
      <c r="Q436" s="1127" t="e">
        <f t="shared" si="289"/>
        <v>#N/A</v>
      </c>
      <c r="R436" s="1127" t="b">
        <f t="shared" si="300"/>
        <v>0</v>
      </c>
      <c r="S436" s="1127" t="e">
        <f t="shared" si="290"/>
        <v>#N/A</v>
      </c>
      <c r="T436" s="1127" t="b">
        <f t="shared" si="301"/>
        <v>0</v>
      </c>
      <c r="U436" s="1127" t="e">
        <f t="shared" si="291"/>
        <v>#N/A</v>
      </c>
      <c r="V436" s="1127" t="e">
        <f t="shared" si="302"/>
        <v>#N/A</v>
      </c>
      <c r="W436" s="1127" t="e">
        <f>IF(F436="Offiho",J436,IF(_xlfn.XLOOKUP(F436,Proveedores!A$2:A$50,Proveedores!E$2:E$50,"")="Nacional",(J436/0.5)+(V436*H436),((J436/0.3/0.5)+(V436*H436))))</f>
        <v>#N/A</v>
      </c>
      <c r="X436" s="1127" t="e">
        <f t="shared" si="292"/>
        <v>#N/A</v>
      </c>
      <c r="Y436" s="1126" t="b">
        <f t="shared" si="293"/>
        <v>0</v>
      </c>
      <c r="Z436" s="43">
        <v>0</v>
      </c>
      <c r="AA436" s="1220" t="e">
        <f t="shared" si="303"/>
        <v>#N/A</v>
      </c>
      <c r="AB436" s="1220" t="e">
        <f t="shared" si="304"/>
        <v>#N/A</v>
      </c>
      <c r="AC436" s="1220" t="e">
        <f t="shared" si="294"/>
        <v>#N/A</v>
      </c>
      <c r="AD436" s="1126" t="e">
        <f t="shared" si="305"/>
        <v>#N/A</v>
      </c>
      <c r="AE436" s="1218" t="e">
        <f t="shared" si="295"/>
        <v>#N/A</v>
      </c>
      <c r="AF436" s="1221" t="e">
        <f t="shared" si="296"/>
        <v>#N/A</v>
      </c>
      <c r="AG436" s="1177" t="e">
        <f t="shared" si="297"/>
        <v>#N/A</v>
      </c>
      <c r="AH436" s="1222" t="e">
        <f t="shared" si="306"/>
        <v>#N/A</v>
      </c>
    </row>
    <row r="437" spans="1:34" ht="16">
      <c r="A437" s="1217" t="b">
        <f t="shared" si="285"/>
        <v>1</v>
      </c>
      <c r="B437" s="1218" t="b">
        <f t="shared" si="298"/>
        <v>1</v>
      </c>
      <c r="C437" s="1219" t="str">
        <f t="shared" si="299"/>
        <v>Dólares</v>
      </c>
      <c r="D437" s="46"/>
      <c r="E437" s="836"/>
      <c r="F437" s="50"/>
      <c r="G437" s="50" t="str">
        <f t="shared" si="286"/>
        <v xml:space="preserve"> </v>
      </c>
      <c r="H437" s="45">
        <v>0</v>
      </c>
      <c r="I437" s="49" t="str">
        <f>IFERROR(VLOOKUP(G437,Proveedores!B:C,2,0)," ")</f>
        <v xml:space="preserve"> </v>
      </c>
      <c r="J437" s="838">
        <v>0</v>
      </c>
      <c r="K437" s="1124"/>
      <c r="L437" s="1267">
        <f t="shared" si="287"/>
        <v>0</v>
      </c>
      <c r="M437" s="1268">
        <f t="shared" si="288"/>
        <v>0</v>
      </c>
      <c r="N437" s="1269">
        <f t="shared" ref="N437:N466" si="307">M437*H437</f>
        <v>0</v>
      </c>
      <c r="O437" s="836" t="str">
        <f>IFERROR(VLOOKUP(G437,Proveedores!B:D,3,0)," ")</f>
        <v xml:space="preserve"> </v>
      </c>
      <c r="P437" s="836"/>
      <c r="Q437" s="1127" t="e">
        <f t="shared" si="289"/>
        <v>#N/A</v>
      </c>
      <c r="R437" s="1127" t="b">
        <f t="shared" si="300"/>
        <v>0</v>
      </c>
      <c r="S437" s="1127" t="e">
        <f t="shared" si="290"/>
        <v>#N/A</v>
      </c>
      <c r="T437" s="1127" t="b">
        <f t="shared" si="301"/>
        <v>0</v>
      </c>
      <c r="U437" s="1127" t="e">
        <f t="shared" si="291"/>
        <v>#N/A</v>
      </c>
      <c r="V437" s="1127" t="e">
        <f t="shared" si="302"/>
        <v>#N/A</v>
      </c>
      <c r="W437" s="1127" t="e">
        <f>IF(F437="Offiho",J437,IF(_xlfn.XLOOKUP(F437,Proveedores!A$2:A$50,Proveedores!E$2:E$50,"")="Nacional",(J437/0.5)+(V437*H437),((J437/0.3/0.5)+(V437*H437))))</f>
        <v>#N/A</v>
      </c>
      <c r="X437" s="1127" t="e">
        <f t="shared" si="292"/>
        <v>#N/A</v>
      </c>
      <c r="Y437" s="1126" t="b">
        <f t="shared" si="293"/>
        <v>0</v>
      </c>
      <c r="Z437" s="43">
        <v>0</v>
      </c>
      <c r="AA437" s="1220" t="e">
        <f t="shared" si="303"/>
        <v>#N/A</v>
      </c>
      <c r="AB437" s="1220" t="e">
        <f t="shared" si="304"/>
        <v>#N/A</v>
      </c>
      <c r="AC437" s="1220" t="e">
        <f t="shared" si="294"/>
        <v>#N/A</v>
      </c>
      <c r="AD437" s="1126" t="e">
        <f t="shared" si="305"/>
        <v>#N/A</v>
      </c>
      <c r="AE437" s="1218" t="e">
        <f t="shared" si="295"/>
        <v>#N/A</v>
      </c>
      <c r="AF437" s="1221" t="e">
        <f t="shared" si="296"/>
        <v>#N/A</v>
      </c>
      <c r="AG437" s="1177" t="e">
        <f t="shared" si="297"/>
        <v>#N/A</v>
      </c>
      <c r="AH437" s="1222" t="e">
        <f t="shared" si="306"/>
        <v>#N/A</v>
      </c>
    </row>
    <row r="438" spans="1:34" ht="16">
      <c r="A438" s="1217" t="b">
        <f t="shared" si="285"/>
        <v>1</v>
      </c>
      <c r="B438" s="1218" t="b">
        <f t="shared" si="298"/>
        <v>1</v>
      </c>
      <c r="C438" s="1219" t="str">
        <f t="shared" si="299"/>
        <v>Dólares</v>
      </c>
      <c r="D438" s="46"/>
      <c r="E438" s="836"/>
      <c r="F438" s="50"/>
      <c r="G438" s="50" t="str">
        <f t="shared" si="286"/>
        <v xml:space="preserve"> </v>
      </c>
      <c r="H438" s="45">
        <v>0</v>
      </c>
      <c r="I438" s="49" t="str">
        <f>IFERROR(VLOOKUP(G438,Proveedores!B:C,2,0)," ")</f>
        <v xml:space="preserve"> </v>
      </c>
      <c r="J438" s="838">
        <v>0</v>
      </c>
      <c r="K438" s="1124"/>
      <c r="L438" s="1267">
        <f t="shared" si="287"/>
        <v>0</v>
      </c>
      <c r="M438" s="1268">
        <f t="shared" si="288"/>
        <v>0</v>
      </c>
      <c r="N438" s="1269">
        <f t="shared" si="307"/>
        <v>0</v>
      </c>
      <c r="O438" s="836" t="str">
        <f>IFERROR(VLOOKUP(G438,Proveedores!B:D,3,0)," ")</f>
        <v xml:space="preserve"> </v>
      </c>
      <c r="P438" s="836"/>
      <c r="Q438" s="1127" t="e">
        <f t="shared" si="289"/>
        <v>#N/A</v>
      </c>
      <c r="R438" s="1127" t="b">
        <f t="shared" si="300"/>
        <v>0</v>
      </c>
      <c r="S438" s="1127" t="e">
        <f t="shared" si="290"/>
        <v>#N/A</v>
      </c>
      <c r="T438" s="1127" t="b">
        <f t="shared" si="301"/>
        <v>0</v>
      </c>
      <c r="U438" s="1127" t="e">
        <f t="shared" si="291"/>
        <v>#N/A</v>
      </c>
      <c r="V438" s="1127" t="e">
        <f t="shared" si="302"/>
        <v>#N/A</v>
      </c>
      <c r="W438" s="1127" t="e">
        <f>IF(F438="Offiho",J438,IF(_xlfn.XLOOKUP(F438,Proveedores!A$2:A$50,Proveedores!E$2:E$50,"")="Nacional",(J438/0.5)+(V438*H438),((J438/0.3/0.5)+(V438*H438))))</f>
        <v>#N/A</v>
      </c>
      <c r="X438" s="1127" t="e">
        <f t="shared" si="292"/>
        <v>#N/A</v>
      </c>
      <c r="Y438" s="1126" t="b">
        <f t="shared" si="293"/>
        <v>0</v>
      </c>
      <c r="Z438" s="43">
        <v>0</v>
      </c>
      <c r="AA438" s="1220" t="e">
        <f t="shared" si="303"/>
        <v>#N/A</v>
      </c>
      <c r="AB438" s="1220" t="e">
        <f t="shared" si="304"/>
        <v>#N/A</v>
      </c>
      <c r="AC438" s="1220" t="e">
        <f t="shared" si="294"/>
        <v>#N/A</v>
      </c>
      <c r="AD438" s="1126" t="e">
        <f t="shared" si="305"/>
        <v>#N/A</v>
      </c>
      <c r="AE438" s="1218" t="e">
        <f t="shared" si="295"/>
        <v>#N/A</v>
      </c>
      <c r="AF438" s="1221" t="e">
        <f t="shared" si="296"/>
        <v>#N/A</v>
      </c>
      <c r="AG438" s="1177" t="e">
        <f t="shared" si="297"/>
        <v>#N/A</v>
      </c>
      <c r="AH438" s="1222" t="e">
        <f t="shared" si="306"/>
        <v>#N/A</v>
      </c>
    </row>
    <row r="439" spans="1:34" ht="16">
      <c r="A439" s="1217" t="b">
        <f t="shared" si="285"/>
        <v>1</v>
      </c>
      <c r="B439" s="1218" t="b">
        <f t="shared" si="298"/>
        <v>1</v>
      </c>
      <c r="C439" s="1219" t="str">
        <f t="shared" si="299"/>
        <v>Dólares</v>
      </c>
      <c r="D439" s="46"/>
      <c r="E439" s="836"/>
      <c r="F439" s="50"/>
      <c r="G439" s="50" t="str">
        <f t="shared" si="286"/>
        <v xml:space="preserve"> </v>
      </c>
      <c r="H439" s="45">
        <v>0</v>
      </c>
      <c r="I439" s="49" t="str">
        <f>IFERROR(VLOOKUP(G439,Proveedores!B:C,2,0)," ")</f>
        <v xml:space="preserve"> </v>
      </c>
      <c r="J439" s="838">
        <v>0</v>
      </c>
      <c r="K439" s="1124"/>
      <c r="L439" s="1267">
        <f t="shared" si="287"/>
        <v>0</v>
      </c>
      <c r="M439" s="1268">
        <f t="shared" si="288"/>
        <v>0</v>
      </c>
      <c r="N439" s="1269">
        <f t="shared" si="307"/>
        <v>0</v>
      </c>
      <c r="O439" s="836" t="str">
        <f>IFERROR(VLOOKUP(G439,Proveedores!B:D,3,0)," ")</f>
        <v xml:space="preserve"> </v>
      </c>
      <c r="P439" s="836"/>
      <c r="Q439" s="1127" t="e">
        <f t="shared" si="289"/>
        <v>#N/A</v>
      </c>
      <c r="R439" s="1127" t="b">
        <f t="shared" si="300"/>
        <v>0</v>
      </c>
      <c r="S439" s="1127" t="e">
        <f t="shared" si="290"/>
        <v>#N/A</v>
      </c>
      <c r="T439" s="1127" t="b">
        <f t="shared" si="301"/>
        <v>0</v>
      </c>
      <c r="U439" s="1127" t="e">
        <f t="shared" si="291"/>
        <v>#N/A</v>
      </c>
      <c r="V439" s="1127" t="e">
        <f t="shared" si="302"/>
        <v>#N/A</v>
      </c>
      <c r="W439" s="1127" t="e">
        <f>IF(F439="Offiho",J439,IF(_xlfn.XLOOKUP(F439,Proveedores!A$2:A$50,Proveedores!E$2:E$50,"")="Nacional",(J439/0.5)+(V439*H439),((J439/0.3/0.5)+(V439*H439))))</f>
        <v>#N/A</v>
      </c>
      <c r="X439" s="1127" t="e">
        <f t="shared" si="292"/>
        <v>#N/A</v>
      </c>
      <c r="Y439" s="1126" t="b">
        <f t="shared" si="293"/>
        <v>0</v>
      </c>
      <c r="Z439" s="43">
        <v>0</v>
      </c>
      <c r="AA439" s="1220" t="e">
        <f t="shared" si="303"/>
        <v>#N/A</v>
      </c>
      <c r="AB439" s="1220" t="e">
        <f t="shared" si="304"/>
        <v>#N/A</v>
      </c>
      <c r="AC439" s="1220" t="e">
        <f t="shared" si="294"/>
        <v>#N/A</v>
      </c>
      <c r="AD439" s="1126" t="e">
        <f t="shared" si="305"/>
        <v>#N/A</v>
      </c>
      <c r="AE439" s="1218" t="e">
        <f t="shared" si="295"/>
        <v>#N/A</v>
      </c>
      <c r="AF439" s="1221" t="e">
        <f t="shared" si="296"/>
        <v>#N/A</v>
      </c>
      <c r="AG439" s="1177" t="e">
        <f t="shared" si="297"/>
        <v>#N/A</v>
      </c>
      <c r="AH439" s="1222" t="e">
        <f t="shared" si="306"/>
        <v>#N/A</v>
      </c>
    </row>
    <row r="440" spans="1:34" ht="16">
      <c r="A440" s="1217" t="b">
        <f t="shared" si="285"/>
        <v>1</v>
      </c>
      <c r="B440" s="1218" t="b">
        <f t="shared" si="298"/>
        <v>1</v>
      </c>
      <c r="C440" s="1219" t="str">
        <f t="shared" si="299"/>
        <v>Dólares</v>
      </c>
      <c r="D440" s="44"/>
      <c r="E440" s="836"/>
      <c r="F440" s="50"/>
      <c r="G440" s="50" t="str">
        <f t="shared" si="286"/>
        <v xml:space="preserve"> </v>
      </c>
      <c r="H440" s="45">
        <v>0</v>
      </c>
      <c r="I440" s="49" t="str">
        <f>IFERROR(VLOOKUP(G440,Proveedores!B:C,2,0)," ")</f>
        <v xml:space="preserve"> </v>
      </c>
      <c r="J440" s="838">
        <v>0</v>
      </c>
      <c r="K440" s="1124"/>
      <c r="L440" s="1267">
        <f t="shared" si="287"/>
        <v>0</v>
      </c>
      <c r="M440" s="1268">
        <f t="shared" si="288"/>
        <v>0</v>
      </c>
      <c r="N440" s="1269">
        <f t="shared" si="307"/>
        <v>0</v>
      </c>
      <c r="O440" s="836" t="str">
        <f>IFERROR(VLOOKUP(G440,Proveedores!B:D,3,0)," ")</f>
        <v xml:space="preserve"> </v>
      </c>
      <c r="P440" s="836"/>
      <c r="Q440" s="1127" t="e">
        <f t="shared" si="289"/>
        <v>#N/A</v>
      </c>
      <c r="R440" s="1127" t="b">
        <f t="shared" si="300"/>
        <v>0</v>
      </c>
      <c r="S440" s="1127" t="e">
        <f t="shared" si="290"/>
        <v>#N/A</v>
      </c>
      <c r="T440" s="1127" t="b">
        <f t="shared" si="301"/>
        <v>0</v>
      </c>
      <c r="U440" s="1127" t="e">
        <f t="shared" si="291"/>
        <v>#N/A</v>
      </c>
      <c r="V440" s="1127" t="e">
        <f t="shared" si="302"/>
        <v>#N/A</v>
      </c>
      <c r="W440" s="1127" t="e">
        <f>IF(F440="Offiho",J440,IF(_xlfn.XLOOKUP(F440,Proveedores!A$2:A$50,Proveedores!E$2:E$50,"")="Nacional",(J440/0.5)+(V440*H440),((J440/0.3/0.5)+(V440*H440))))</f>
        <v>#N/A</v>
      </c>
      <c r="X440" s="1127" t="e">
        <f t="shared" si="292"/>
        <v>#N/A</v>
      </c>
      <c r="Y440" s="1126" t="b">
        <f t="shared" si="293"/>
        <v>0</v>
      </c>
      <c r="Z440" s="43">
        <v>0</v>
      </c>
      <c r="AA440" s="1220" t="e">
        <f t="shared" si="303"/>
        <v>#N/A</v>
      </c>
      <c r="AB440" s="1220" t="e">
        <f t="shared" si="304"/>
        <v>#N/A</v>
      </c>
      <c r="AC440" s="1220" t="e">
        <f t="shared" si="294"/>
        <v>#N/A</v>
      </c>
      <c r="AD440" s="1126" t="e">
        <f t="shared" si="305"/>
        <v>#N/A</v>
      </c>
      <c r="AE440" s="1218" t="e">
        <f t="shared" si="295"/>
        <v>#N/A</v>
      </c>
      <c r="AF440" s="1221" t="e">
        <f t="shared" si="296"/>
        <v>#N/A</v>
      </c>
      <c r="AG440" s="1177" t="e">
        <f t="shared" si="297"/>
        <v>#N/A</v>
      </c>
      <c r="AH440" s="1222" t="e">
        <f t="shared" si="306"/>
        <v>#N/A</v>
      </c>
    </row>
    <row r="441" spans="1:34" ht="16">
      <c r="A441" s="1217" t="b">
        <f t="shared" si="285"/>
        <v>1</v>
      </c>
      <c r="B441" s="1218" t="b">
        <f t="shared" si="298"/>
        <v>1</v>
      </c>
      <c r="C441" s="1219" t="str">
        <f t="shared" si="299"/>
        <v>Dólares</v>
      </c>
      <c r="D441" s="44"/>
      <c r="E441" s="836"/>
      <c r="F441" s="50"/>
      <c r="G441" s="50" t="str">
        <f t="shared" si="286"/>
        <v xml:space="preserve"> </v>
      </c>
      <c r="H441" s="45">
        <v>0</v>
      </c>
      <c r="I441" s="49" t="str">
        <f>IFERROR(VLOOKUP(G441,Proveedores!B:C,2,0)," ")</f>
        <v xml:space="preserve"> </v>
      </c>
      <c r="J441" s="838">
        <v>0</v>
      </c>
      <c r="K441" s="1124"/>
      <c r="L441" s="1267">
        <f t="shared" si="287"/>
        <v>0</v>
      </c>
      <c r="M441" s="1268">
        <f t="shared" si="288"/>
        <v>0</v>
      </c>
      <c r="N441" s="1269">
        <f t="shared" si="307"/>
        <v>0</v>
      </c>
      <c r="O441" s="836" t="str">
        <f>IFERROR(VLOOKUP(G441,Proveedores!B:D,3,0)," ")</f>
        <v xml:space="preserve"> </v>
      </c>
      <c r="P441" s="836"/>
      <c r="Q441" s="1127" t="e">
        <f t="shared" si="289"/>
        <v>#N/A</v>
      </c>
      <c r="R441" s="1127" t="b">
        <f t="shared" si="300"/>
        <v>0</v>
      </c>
      <c r="S441" s="1127" t="e">
        <f t="shared" si="290"/>
        <v>#N/A</v>
      </c>
      <c r="T441" s="1127" t="b">
        <f t="shared" si="301"/>
        <v>0</v>
      </c>
      <c r="U441" s="1127" t="e">
        <f t="shared" si="291"/>
        <v>#N/A</v>
      </c>
      <c r="V441" s="1127" t="e">
        <f t="shared" si="302"/>
        <v>#N/A</v>
      </c>
      <c r="W441" s="1127" t="e">
        <f>IF(F441="Offiho",J441,IF(_xlfn.XLOOKUP(F441,Proveedores!A$2:A$50,Proveedores!E$2:E$50,"")="Nacional",(J441/0.5)+(V441*H441),((J441/0.3/0.5)+(V441*H441))))</f>
        <v>#N/A</v>
      </c>
      <c r="X441" s="1127" t="e">
        <f t="shared" si="292"/>
        <v>#N/A</v>
      </c>
      <c r="Y441" s="1126" t="b">
        <f t="shared" si="293"/>
        <v>0</v>
      </c>
      <c r="Z441" s="43">
        <v>0</v>
      </c>
      <c r="AA441" s="1220" t="e">
        <f t="shared" si="303"/>
        <v>#N/A</v>
      </c>
      <c r="AB441" s="1220" t="e">
        <f t="shared" si="304"/>
        <v>#N/A</v>
      </c>
      <c r="AC441" s="1220" t="e">
        <f t="shared" si="294"/>
        <v>#N/A</v>
      </c>
      <c r="AD441" s="1126" t="e">
        <f t="shared" si="305"/>
        <v>#N/A</v>
      </c>
      <c r="AE441" s="1218" t="e">
        <f t="shared" si="295"/>
        <v>#N/A</v>
      </c>
      <c r="AF441" s="1221" t="e">
        <f t="shared" si="296"/>
        <v>#N/A</v>
      </c>
      <c r="AG441" s="1177" t="e">
        <f t="shared" si="297"/>
        <v>#N/A</v>
      </c>
      <c r="AH441" s="1222" t="e">
        <f t="shared" si="306"/>
        <v>#N/A</v>
      </c>
    </row>
    <row r="442" spans="1:34" ht="16">
      <c r="A442" s="1217" t="b">
        <f t="shared" si="285"/>
        <v>1</v>
      </c>
      <c r="B442" s="1218" t="b">
        <f t="shared" si="298"/>
        <v>1</v>
      </c>
      <c r="C442" s="1219" t="str">
        <f t="shared" si="299"/>
        <v>Dólares</v>
      </c>
      <c r="D442" s="44"/>
      <c r="E442" s="836"/>
      <c r="F442" s="50"/>
      <c r="G442" s="50" t="str">
        <f t="shared" si="286"/>
        <v xml:space="preserve"> </v>
      </c>
      <c r="H442" s="45">
        <v>0</v>
      </c>
      <c r="I442" s="49" t="str">
        <f>IFERROR(VLOOKUP(G442,Proveedores!B:C,2,0)," ")</f>
        <v xml:space="preserve"> </v>
      </c>
      <c r="J442" s="838">
        <v>0</v>
      </c>
      <c r="K442" s="1124"/>
      <c r="L442" s="1267">
        <f t="shared" si="287"/>
        <v>0</v>
      </c>
      <c r="M442" s="1268">
        <f t="shared" si="288"/>
        <v>0</v>
      </c>
      <c r="N442" s="1269">
        <f t="shared" si="307"/>
        <v>0</v>
      </c>
      <c r="O442" s="836" t="str">
        <f>IFERROR(VLOOKUP(G442,Proveedores!B:D,3,0)," ")</f>
        <v xml:space="preserve"> </v>
      </c>
      <c r="P442" s="836"/>
      <c r="Q442" s="1127" t="e">
        <f t="shared" si="289"/>
        <v>#N/A</v>
      </c>
      <c r="R442" s="1127" t="b">
        <f t="shared" si="300"/>
        <v>0</v>
      </c>
      <c r="S442" s="1127" t="e">
        <f t="shared" si="290"/>
        <v>#N/A</v>
      </c>
      <c r="T442" s="1127" t="b">
        <f t="shared" si="301"/>
        <v>0</v>
      </c>
      <c r="U442" s="1127" t="e">
        <f t="shared" si="291"/>
        <v>#N/A</v>
      </c>
      <c r="V442" s="1127" t="e">
        <f t="shared" si="302"/>
        <v>#N/A</v>
      </c>
      <c r="W442" s="1127" t="e">
        <f>IF(F442="Offiho",J442,IF(_xlfn.XLOOKUP(F442,Proveedores!A$2:A$50,Proveedores!E$2:E$50,"")="Nacional",(J442/0.5)+(V442*H442),((J442/0.3/0.5)+(V442*H442))))</f>
        <v>#N/A</v>
      </c>
      <c r="X442" s="1127" t="e">
        <f t="shared" si="292"/>
        <v>#N/A</v>
      </c>
      <c r="Y442" s="1126" t="b">
        <f t="shared" si="293"/>
        <v>0</v>
      </c>
      <c r="Z442" s="43">
        <v>0</v>
      </c>
      <c r="AA442" s="1220" t="e">
        <f t="shared" si="303"/>
        <v>#N/A</v>
      </c>
      <c r="AB442" s="1220" t="e">
        <f t="shared" si="304"/>
        <v>#N/A</v>
      </c>
      <c r="AC442" s="1220" t="e">
        <f t="shared" si="294"/>
        <v>#N/A</v>
      </c>
      <c r="AD442" s="1126" t="e">
        <f t="shared" si="305"/>
        <v>#N/A</v>
      </c>
      <c r="AE442" s="1218" t="e">
        <f t="shared" si="295"/>
        <v>#N/A</v>
      </c>
      <c r="AF442" s="1221" t="e">
        <f t="shared" si="296"/>
        <v>#N/A</v>
      </c>
      <c r="AG442" s="1177" t="e">
        <f t="shared" si="297"/>
        <v>#N/A</v>
      </c>
      <c r="AH442" s="1222" t="e">
        <f t="shared" si="306"/>
        <v>#N/A</v>
      </c>
    </row>
    <row r="443" spans="1:34" ht="16">
      <c r="A443" s="1217" t="b">
        <f t="shared" si="285"/>
        <v>1</v>
      </c>
      <c r="B443" s="1218" t="b">
        <f t="shared" si="298"/>
        <v>1</v>
      </c>
      <c r="C443" s="1219" t="str">
        <f t="shared" si="299"/>
        <v>Dólares</v>
      </c>
      <c r="D443" s="44"/>
      <c r="E443" s="836"/>
      <c r="F443" s="50"/>
      <c r="G443" s="50" t="str">
        <f t="shared" si="286"/>
        <v xml:space="preserve"> </v>
      </c>
      <c r="H443" s="45">
        <v>0</v>
      </c>
      <c r="I443" s="49" t="str">
        <f>IFERROR(VLOOKUP(G443,Proveedores!B:C,2,0)," ")</f>
        <v xml:space="preserve"> </v>
      </c>
      <c r="J443" s="838">
        <v>0</v>
      </c>
      <c r="K443" s="1124"/>
      <c r="L443" s="1267">
        <f t="shared" si="287"/>
        <v>0</v>
      </c>
      <c r="M443" s="1268">
        <f t="shared" si="288"/>
        <v>0</v>
      </c>
      <c r="N443" s="1269">
        <f t="shared" si="307"/>
        <v>0</v>
      </c>
      <c r="O443" s="836" t="str">
        <f>IFERROR(VLOOKUP(G443,Proveedores!B:D,3,0)," ")</f>
        <v xml:space="preserve"> </v>
      </c>
      <c r="P443" s="836"/>
      <c r="Q443" s="1127" t="e">
        <f t="shared" si="289"/>
        <v>#N/A</v>
      </c>
      <c r="R443" s="1127" t="b">
        <f t="shared" si="300"/>
        <v>0</v>
      </c>
      <c r="S443" s="1127" t="e">
        <f t="shared" si="290"/>
        <v>#N/A</v>
      </c>
      <c r="T443" s="1127" t="b">
        <f t="shared" si="301"/>
        <v>0</v>
      </c>
      <c r="U443" s="1127" t="e">
        <f t="shared" si="291"/>
        <v>#N/A</v>
      </c>
      <c r="V443" s="1127" t="e">
        <f t="shared" si="302"/>
        <v>#N/A</v>
      </c>
      <c r="W443" s="1127" t="e">
        <f>IF(F443="Offiho",J443,IF(_xlfn.XLOOKUP(F443,Proveedores!A$2:A$50,Proveedores!E$2:E$50,"")="Nacional",(J443/0.5)+(V443*H443),((J443/0.3/0.5)+(V443*H443))))</f>
        <v>#N/A</v>
      </c>
      <c r="X443" s="1127" t="e">
        <f t="shared" si="292"/>
        <v>#N/A</v>
      </c>
      <c r="Y443" s="1126" t="b">
        <f t="shared" si="293"/>
        <v>0</v>
      </c>
      <c r="Z443" s="43">
        <v>0</v>
      </c>
      <c r="AA443" s="1220" t="e">
        <f t="shared" si="303"/>
        <v>#N/A</v>
      </c>
      <c r="AB443" s="1220" t="e">
        <f t="shared" si="304"/>
        <v>#N/A</v>
      </c>
      <c r="AC443" s="1220" t="e">
        <f t="shared" si="294"/>
        <v>#N/A</v>
      </c>
      <c r="AD443" s="1126" t="e">
        <f t="shared" si="305"/>
        <v>#N/A</v>
      </c>
      <c r="AE443" s="1218" t="e">
        <f t="shared" si="295"/>
        <v>#N/A</v>
      </c>
      <c r="AF443" s="1221" t="e">
        <f t="shared" si="296"/>
        <v>#N/A</v>
      </c>
      <c r="AG443" s="1177" t="e">
        <f t="shared" si="297"/>
        <v>#N/A</v>
      </c>
      <c r="AH443" s="1222" t="e">
        <f t="shared" si="306"/>
        <v>#N/A</v>
      </c>
    </row>
    <row r="444" spans="1:34" ht="16">
      <c r="A444" s="1217" t="b">
        <f t="shared" si="285"/>
        <v>1</v>
      </c>
      <c r="B444" s="1218" t="b">
        <f t="shared" si="298"/>
        <v>1</v>
      </c>
      <c r="C444" s="1219" t="str">
        <f t="shared" si="299"/>
        <v>Dólares</v>
      </c>
      <c r="D444" s="46"/>
      <c r="E444" s="836"/>
      <c r="F444" s="50"/>
      <c r="G444" s="50" t="str">
        <f t="shared" si="286"/>
        <v xml:space="preserve"> </v>
      </c>
      <c r="H444" s="45">
        <v>0</v>
      </c>
      <c r="I444" s="49" t="str">
        <f>IFERROR(VLOOKUP(G444,Proveedores!B:C,2,0)," ")</f>
        <v xml:space="preserve"> </v>
      </c>
      <c r="J444" s="838">
        <v>0</v>
      </c>
      <c r="K444" s="1124"/>
      <c r="L444" s="1267">
        <f t="shared" si="287"/>
        <v>0</v>
      </c>
      <c r="M444" s="1268">
        <f t="shared" si="288"/>
        <v>0</v>
      </c>
      <c r="N444" s="1269">
        <f t="shared" si="307"/>
        <v>0</v>
      </c>
      <c r="O444" s="836" t="str">
        <f>IFERROR(VLOOKUP(G444,Proveedores!B:D,3,0)," ")</f>
        <v xml:space="preserve"> </v>
      </c>
      <c r="P444" s="836"/>
      <c r="Q444" s="1127" t="e">
        <f t="shared" si="289"/>
        <v>#N/A</v>
      </c>
      <c r="R444" s="1127" t="b">
        <f t="shared" si="300"/>
        <v>0</v>
      </c>
      <c r="S444" s="1127" t="e">
        <f t="shared" si="290"/>
        <v>#N/A</v>
      </c>
      <c r="T444" s="1127" t="b">
        <f t="shared" si="301"/>
        <v>0</v>
      </c>
      <c r="U444" s="1127" t="e">
        <f t="shared" si="291"/>
        <v>#N/A</v>
      </c>
      <c r="V444" s="1127" t="e">
        <f t="shared" si="302"/>
        <v>#N/A</v>
      </c>
      <c r="W444" s="1127" t="e">
        <f>IF(F444="Offiho",J444,IF(_xlfn.XLOOKUP(F444,Proveedores!A$2:A$50,Proveedores!E$2:E$50,"")="Nacional",(J444/0.5)+(V444*H444),((J444/0.3/0.5)+(V444*H444))))</f>
        <v>#N/A</v>
      </c>
      <c r="X444" s="1127" t="e">
        <f t="shared" si="292"/>
        <v>#N/A</v>
      </c>
      <c r="Y444" s="1126" t="b">
        <f t="shared" si="293"/>
        <v>0</v>
      </c>
      <c r="Z444" s="43">
        <v>0</v>
      </c>
      <c r="AA444" s="1220" t="e">
        <f t="shared" si="303"/>
        <v>#N/A</v>
      </c>
      <c r="AB444" s="1220" t="e">
        <f t="shared" si="304"/>
        <v>#N/A</v>
      </c>
      <c r="AC444" s="1220" t="e">
        <f t="shared" si="294"/>
        <v>#N/A</v>
      </c>
      <c r="AD444" s="1126" t="e">
        <f t="shared" si="305"/>
        <v>#N/A</v>
      </c>
      <c r="AE444" s="1218" t="e">
        <f t="shared" si="295"/>
        <v>#N/A</v>
      </c>
      <c r="AF444" s="1221" t="e">
        <f t="shared" si="296"/>
        <v>#N/A</v>
      </c>
      <c r="AG444" s="1177" t="e">
        <f t="shared" si="297"/>
        <v>#N/A</v>
      </c>
      <c r="AH444" s="1222" t="e">
        <f t="shared" si="306"/>
        <v>#N/A</v>
      </c>
    </row>
    <row r="445" spans="1:34" ht="16">
      <c r="A445" s="1217" t="b">
        <f t="shared" si="285"/>
        <v>1</v>
      </c>
      <c r="B445" s="1218" t="b">
        <f t="shared" si="298"/>
        <v>1</v>
      </c>
      <c r="C445" s="1219" t="str">
        <f t="shared" si="299"/>
        <v>Dólares</v>
      </c>
      <c r="D445" s="46"/>
      <c r="E445" s="836"/>
      <c r="F445" s="50"/>
      <c r="G445" s="50" t="str">
        <f t="shared" si="286"/>
        <v xml:space="preserve"> </v>
      </c>
      <c r="H445" s="45">
        <v>0</v>
      </c>
      <c r="I445" s="49" t="str">
        <f>IFERROR(VLOOKUP(G445,Proveedores!B:C,2,0)," ")</f>
        <v xml:space="preserve"> </v>
      </c>
      <c r="J445" s="838">
        <v>0</v>
      </c>
      <c r="K445" s="1124"/>
      <c r="L445" s="1267">
        <f t="shared" si="287"/>
        <v>0</v>
      </c>
      <c r="M445" s="1268">
        <f t="shared" si="288"/>
        <v>0</v>
      </c>
      <c r="N445" s="1269">
        <f t="shared" si="307"/>
        <v>0</v>
      </c>
      <c r="O445" s="836" t="str">
        <f>IFERROR(VLOOKUP(G445,Proveedores!B:D,3,0)," ")</f>
        <v xml:space="preserve"> </v>
      </c>
      <c r="P445" s="836"/>
      <c r="Q445" s="1127" t="e">
        <f t="shared" si="289"/>
        <v>#N/A</v>
      </c>
      <c r="R445" s="1127" t="b">
        <f t="shared" si="300"/>
        <v>0</v>
      </c>
      <c r="S445" s="1127" t="e">
        <f t="shared" si="290"/>
        <v>#N/A</v>
      </c>
      <c r="T445" s="1127" t="b">
        <f t="shared" si="301"/>
        <v>0</v>
      </c>
      <c r="U445" s="1127" t="e">
        <f t="shared" si="291"/>
        <v>#N/A</v>
      </c>
      <c r="V445" s="1127" t="e">
        <f t="shared" si="302"/>
        <v>#N/A</v>
      </c>
      <c r="W445" s="1127" t="e">
        <f>IF(F445="Offiho",J445,IF(_xlfn.XLOOKUP(F445,Proveedores!A$2:A$50,Proveedores!E$2:E$50,"")="Nacional",(J445/0.5)+(V445*H445),((J445/0.3/0.5)+(V445*H445))))</f>
        <v>#N/A</v>
      </c>
      <c r="X445" s="1127" t="e">
        <f t="shared" si="292"/>
        <v>#N/A</v>
      </c>
      <c r="Y445" s="1126" t="b">
        <f t="shared" si="293"/>
        <v>0</v>
      </c>
      <c r="Z445" s="43">
        <v>0</v>
      </c>
      <c r="AA445" s="1220" t="e">
        <f t="shared" si="303"/>
        <v>#N/A</v>
      </c>
      <c r="AB445" s="1220" t="e">
        <f t="shared" si="304"/>
        <v>#N/A</v>
      </c>
      <c r="AC445" s="1220" t="e">
        <f t="shared" si="294"/>
        <v>#N/A</v>
      </c>
      <c r="AD445" s="1126" t="e">
        <f t="shared" si="305"/>
        <v>#N/A</v>
      </c>
      <c r="AE445" s="1218" t="e">
        <f t="shared" si="295"/>
        <v>#N/A</v>
      </c>
      <c r="AF445" s="1221" t="e">
        <f t="shared" si="296"/>
        <v>#N/A</v>
      </c>
      <c r="AG445" s="1177" t="e">
        <f t="shared" si="297"/>
        <v>#N/A</v>
      </c>
      <c r="AH445" s="1222" t="e">
        <f t="shared" si="306"/>
        <v>#N/A</v>
      </c>
    </row>
    <row r="446" spans="1:34" ht="16">
      <c r="A446" s="1217" t="b">
        <f t="shared" si="285"/>
        <v>1</v>
      </c>
      <c r="B446" s="1218" t="b">
        <f t="shared" si="298"/>
        <v>1</v>
      </c>
      <c r="C446" s="1219" t="str">
        <f t="shared" si="299"/>
        <v>Dólares</v>
      </c>
      <c r="D446" s="46"/>
      <c r="E446" s="836"/>
      <c r="F446" s="50"/>
      <c r="G446" s="50" t="str">
        <f t="shared" si="286"/>
        <v xml:space="preserve"> </v>
      </c>
      <c r="H446" s="45">
        <v>0</v>
      </c>
      <c r="I446" s="49" t="str">
        <f>IFERROR(VLOOKUP(G446,Proveedores!B:C,2,0)," ")</f>
        <v xml:space="preserve"> </v>
      </c>
      <c r="J446" s="838">
        <v>0</v>
      </c>
      <c r="K446" s="1124"/>
      <c r="L446" s="1267">
        <f t="shared" si="287"/>
        <v>0</v>
      </c>
      <c r="M446" s="1268">
        <f t="shared" si="288"/>
        <v>0</v>
      </c>
      <c r="N446" s="1269">
        <f t="shared" si="307"/>
        <v>0</v>
      </c>
      <c r="O446" s="836" t="str">
        <f>IFERROR(VLOOKUP(G446,Proveedores!B:D,3,0)," ")</f>
        <v xml:space="preserve"> </v>
      </c>
      <c r="P446" s="836"/>
      <c r="Q446" s="1127" t="e">
        <f t="shared" si="289"/>
        <v>#N/A</v>
      </c>
      <c r="R446" s="1127" t="b">
        <f t="shared" si="300"/>
        <v>0</v>
      </c>
      <c r="S446" s="1127" t="e">
        <f t="shared" si="290"/>
        <v>#N/A</v>
      </c>
      <c r="T446" s="1127" t="b">
        <f t="shared" si="301"/>
        <v>0</v>
      </c>
      <c r="U446" s="1127" t="e">
        <f t="shared" si="291"/>
        <v>#N/A</v>
      </c>
      <c r="V446" s="1127" t="e">
        <f t="shared" si="302"/>
        <v>#N/A</v>
      </c>
      <c r="W446" s="1127" t="e">
        <f>IF(F446="Offiho",J446,IF(_xlfn.XLOOKUP(F446,Proveedores!A$2:A$50,Proveedores!E$2:E$50,"")="Nacional",(J446/0.5)+(V446*H446),((J446/0.3/0.5)+(V446*H446))))</f>
        <v>#N/A</v>
      </c>
      <c r="X446" s="1127" t="e">
        <f t="shared" si="292"/>
        <v>#N/A</v>
      </c>
      <c r="Y446" s="1126" t="b">
        <f t="shared" si="293"/>
        <v>0</v>
      </c>
      <c r="Z446" s="43">
        <v>0</v>
      </c>
      <c r="AA446" s="1220" t="e">
        <f t="shared" si="303"/>
        <v>#N/A</v>
      </c>
      <c r="AB446" s="1220" t="e">
        <f t="shared" si="304"/>
        <v>#N/A</v>
      </c>
      <c r="AC446" s="1220" t="e">
        <f t="shared" si="294"/>
        <v>#N/A</v>
      </c>
      <c r="AD446" s="1126" t="e">
        <f t="shared" si="305"/>
        <v>#N/A</v>
      </c>
      <c r="AE446" s="1218" t="e">
        <f t="shared" si="295"/>
        <v>#N/A</v>
      </c>
      <c r="AF446" s="1221" t="e">
        <f t="shared" si="296"/>
        <v>#N/A</v>
      </c>
      <c r="AG446" s="1177" t="e">
        <f t="shared" si="297"/>
        <v>#N/A</v>
      </c>
      <c r="AH446" s="1222" t="e">
        <f t="shared" si="306"/>
        <v>#N/A</v>
      </c>
    </row>
    <row r="447" spans="1:34" ht="16">
      <c r="A447" s="1217" t="b">
        <f t="shared" si="285"/>
        <v>1</v>
      </c>
      <c r="B447" s="1218" t="b">
        <f t="shared" si="298"/>
        <v>1</v>
      </c>
      <c r="C447" s="1219" t="str">
        <f t="shared" si="299"/>
        <v>Dólares</v>
      </c>
      <c r="D447" s="46"/>
      <c r="E447" s="836"/>
      <c r="F447" s="50"/>
      <c r="G447" s="50" t="str">
        <f t="shared" si="286"/>
        <v xml:space="preserve"> </v>
      </c>
      <c r="H447" s="45">
        <v>0</v>
      </c>
      <c r="I447" s="49" t="str">
        <f>IFERROR(VLOOKUP(G447,Proveedores!B:C,2,0)," ")</f>
        <v xml:space="preserve"> </v>
      </c>
      <c r="J447" s="838">
        <v>0</v>
      </c>
      <c r="K447" s="1124"/>
      <c r="L447" s="1267">
        <f t="shared" si="287"/>
        <v>0</v>
      </c>
      <c r="M447" s="1268">
        <f t="shared" si="288"/>
        <v>0</v>
      </c>
      <c r="N447" s="1269">
        <f t="shared" si="307"/>
        <v>0</v>
      </c>
      <c r="O447" s="836" t="str">
        <f>IFERROR(VLOOKUP(G447,Proveedores!B:D,3,0)," ")</f>
        <v xml:space="preserve"> </v>
      </c>
      <c r="P447" s="836"/>
      <c r="Q447" s="1127" t="e">
        <f t="shared" si="289"/>
        <v>#N/A</v>
      </c>
      <c r="R447" s="1127" t="b">
        <f t="shared" si="300"/>
        <v>0</v>
      </c>
      <c r="S447" s="1127" t="e">
        <f t="shared" si="290"/>
        <v>#N/A</v>
      </c>
      <c r="T447" s="1127" t="b">
        <f t="shared" si="301"/>
        <v>0</v>
      </c>
      <c r="U447" s="1127" t="e">
        <f t="shared" si="291"/>
        <v>#N/A</v>
      </c>
      <c r="V447" s="1127" t="e">
        <f t="shared" si="302"/>
        <v>#N/A</v>
      </c>
      <c r="W447" s="1127" t="e">
        <f>IF(F447="Offiho",J447,IF(_xlfn.XLOOKUP(F447,Proveedores!A$2:A$50,Proveedores!E$2:E$50,"")="Nacional",(J447/0.5)+(V447*H447),((J447/0.3/0.5)+(V447*H447))))</f>
        <v>#N/A</v>
      </c>
      <c r="X447" s="1127" t="e">
        <f t="shared" si="292"/>
        <v>#N/A</v>
      </c>
      <c r="Y447" s="1126" t="b">
        <f t="shared" si="293"/>
        <v>0</v>
      </c>
      <c r="Z447" s="43">
        <v>0</v>
      </c>
      <c r="AA447" s="1220" t="e">
        <f t="shared" si="303"/>
        <v>#N/A</v>
      </c>
      <c r="AB447" s="1220" t="e">
        <f t="shared" si="304"/>
        <v>#N/A</v>
      </c>
      <c r="AC447" s="1220" t="e">
        <f t="shared" si="294"/>
        <v>#N/A</v>
      </c>
      <c r="AD447" s="1126" t="e">
        <f t="shared" si="305"/>
        <v>#N/A</v>
      </c>
      <c r="AE447" s="1218" t="e">
        <f t="shared" si="295"/>
        <v>#N/A</v>
      </c>
      <c r="AF447" s="1221" t="e">
        <f t="shared" si="296"/>
        <v>#N/A</v>
      </c>
      <c r="AG447" s="1177" t="e">
        <f t="shared" si="297"/>
        <v>#N/A</v>
      </c>
      <c r="AH447" s="1222" t="e">
        <f t="shared" si="306"/>
        <v>#N/A</v>
      </c>
    </row>
    <row r="448" spans="1:34" ht="16">
      <c r="A448" s="1217" t="b">
        <f t="shared" si="285"/>
        <v>1</v>
      </c>
      <c r="B448" s="1218" t="b">
        <f t="shared" si="298"/>
        <v>1</v>
      </c>
      <c r="C448" s="1219" t="str">
        <f t="shared" si="299"/>
        <v>Dólares</v>
      </c>
      <c r="D448" s="46"/>
      <c r="E448" s="836"/>
      <c r="F448" s="50"/>
      <c r="G448" s="50" t="str">
        <f t="shared" si="286"/>
        <v xml:space="preserve"> </v>
      </c>
      <c r="H448" s="45">
        <v>0</v>
      </c>
      <c r="I448" s="49" t="str">
        <f>IFERROR(VLOOKUP(G448,Proveedores!B:C,2,0)," ")</f>
        <v xml:space="preserve"> </v>
      </c>
      <c r="J448" s="838">
        <v>0</v>
      </c>
      <c r="K448" s="1124"/>
      <c r="L448" s="1267">
        <f t="shared" si="287"/>
        <v>0</v>
      </c>
      <c r="M448" s="1268">
        <f t="shared" si="288"/>
        <v>0</v>
      </c>
      <c r="N448" s="1269">
        <f t="shared" si="307"/>
        <v>0</v>
      </c>
      <c r="O448" s="836" t="str">
        <f>IFERROR(VLOOKUP(G448,Proveedores!B:D,3,0)," ")</f>
        <v xml:space="preserve"> </v>
      </c>
      <c r="P448" s="836"/>
      <c r="Q448" s="1127" t="e">
        <f t="shared" si="289"/>
        <v>#N/A</v>
      </c>
      <c r="R448" s="1127" t="b">
        <f t="shared" si="300"/>
        <v>0</v>
      </c>
      <c r="S448" s="1127" t="e">
        <f t="shared" si="290"/>
        <v>#N/A</v>
      </c>
      <c r="T448" s="1127" t="b">
        <f t="shared" si="301"/>
        <v>0</v>
      </c>
      <c r="U448" s="1127" t="e">
        <f t="shared" si="291"/>
        <v>#N/A</v>
      </c>
      <c r="V448" s="1127" t="e">
        <f t="shared" si="302"/>
        <v>#N/A</v>
      </c>
      <c r="W448" s="1127" t="e">
        <f>IF(F448="Offiho",J448,IF(_xlfn.XLOOKUP(F448,Proveedores!A$2:A$50,Proveedores!E$2:E$50,"")="Nacional",(J448/0.5)+(V448*H448),((J448/0.3/0.5)+(V448*H448))))</f>
        <v>#N/A</v>
      </c>
      <c r="X448" s="1127" t="e">
        <f t="shared" si="292"/>
        <v>#N/A</v>
      </c>
      <c r="Y448" s="1126" t="b">
        <f t="shared" si="293"/>
        <v>0</v>
      </c>
      <c r="Z448" s="43">
        <v>0</v>
      </c>
      <c r="AA448" s="1220" t="e">
        <f t="shared" si="303"/>
        <v>#N/A</v>
      </c>
      <c r="AB448" s="1220" t="e">
        <f t="shared" si="304"/>
        <v>#N/A</v>
      </c>
      <c r="AC448" s="1220" t="e">
        <f t="shared" si="294"/>
        <v>#N/A</v>
      </c>
      <c r="AD448" s="1126" t="e">
        <f t="shared" si="305"/>
        <v>#N/A</v>
      </c>
      <c r="AE448" s="1218" t="e">
        <f t="shared" si="295"/>
        <v>#N/A</v>
      </c>
      <c r="AF448" s="1221" t="e">
        <f t="shared" si="296"/>
        <v>#N/A</v>
      </c>
      <c r="AG448" s="1177" t="e">
        <f t="shared" si="297"/>
        <v>#N/A</v>
      </c>
      <c r="AH448" s="1222" t="e">
        <f t="shared" si="306"/>
        <v>#N/A</v>
      </c>
    </row>
    <row r="449" spans="1:34" ht="16">
      <c r="A449" s="1217" t="b">
        <f t="shared" si="285"/>
        <v>1</v>
      </c>
      <c r="B449" s="1218" t="b">
        <f t="shared" si="298"/>
        <v>1</v>
      </c>
      <c r="C449" s="1219" t="str">
        <f t="shared" si="299"/>
        <v>Dólares</v>
      </c>
      <c r="D449" s="46"/>
      <c r="E449" s="836"/>
      <c r="F449" s="50"/>
      <c r="G449" s="50" t="str">
        <f t="shared" si="286"/>
        <v xml:space="preserve"> </v>
      </c>
      <c r="H449" s="45">
        <v>0</v>
      </c>
      <c r="I449" s="49" t="str">
        <f>IFERROR(VLOOKUP(G449,Proveedores!B:C,2,0)," ")</f>
        <v xml:space="preserve"> </v>
      </c>
      <c r="J449" s="838">
        <v>0</v>
      </c>
      <c r="K449" s="1124"/>
      <c r="L449" s="1267">
        <f t="shared" si="287"/>
        <v>0</v>
      </c>
      <c r="M449" s="1268">
        <f t="shared" si="288"/>
        <v>0</v>
      </c>
      <c r="N449" s="1269">
        <f t="shared" si="307"/>
        <v>0</v>
      </c>
      <c r="O449" s="836" t="str">
        <f>IFERROR(VLOOKUP(G449,Proveedores!B:D,3,0)," ")</f>
        <v xml:space="preserve"> </v>
      </c>
      <c r="P449" s="836"/>
      <c r="Q449" s="1127" t="e">
        <f t="shared" si="289"/>
        <v>#N/A</v>
      </c>
      <c r="R449" s="1127" t="b">
        <f t="shared" si="300"/>
        <v>0</v>
      </c>
      <c r="S449" s="1127" t="e">
        <f t="shared" si="290"/>
        <v>#N/A</v>
      </c>
      <c r="T449" s="1127" t="b">
        <f t="shared" si="301"/>
        <v>0</v>
      </c>
      <c r="U449" s="1127" t="e">
        <f t="shared" si="291"/>
        <v>#N/A</v>
      </c>
      <c r="V449" s="1127" t="e">
        <f t="shared" si="302"/>
        <v>#N/A</v>
      </c>
      <c r="W449" s="1127" t="e">
        <f>IF(F449="Offiho",J449,IF(_xlfn.XLOOKUP(F449,Proveedores!A$2:A$50,Proveedores!E$2:E$50,"")="Nacional",(J449/0.5)+(V449*H449),((J449/0.3/0.5)+(V449*H449))))</f>
        <v>#N/A</v>
      </c>
      <c r="X449" s="1127" t="e">
        <f t="shared" si="292"/>
        <v>#N/A</v>
      </c>
      <c r="Y449" s="1126" t="b">
        <f t="shared" si="293"/>
        <v>0</v>
      </c>
      <c r="Z449" s="43">
        <v>0</v>
      </c>
      <c r="AA449" s="1220" t="e">
        <f t="shared" si="303"/>
        <v>#N/A</v>
      </c>
      <c r="AB449" s="1220" t="e">
        <f t="shared" si="304"/>
        <v>#N/A</v>
      </c>
      <c r="AC449" s="1220" t="e">
        <f t="shared" si="294"/>
        <v>#N/A</v>
      </c>
      <c r="AD449" s="1126" t="e">
        <f t="shared" si="305"/>
        <v>#N/A</v>
      </c>
      <c r="AE449" s="1218" t="e">
        <f t="shared" si="295"/>
        <v>#N/A</v>
      </c>
      <c r="AF449" s="1221" t="e">
        <f t="shared" si="296"/>
        <v>#N/A</v>
      </c>
      <c r="AG449" s="1177" t="e">
        <f t="shared" si="297"/>
        <v>#N/A</v>
      </c>
      <c r="AH449" s="1222" t="e">
        <f t="shared" si="306"/>
        <v>#N/A</v>
      </c>
    </row>
    <row r="450" spans="1:34" ht="16">
      <c r="A450" s="1217" t="b">
        <f t="shared" si="285"/>
        <v>1</v>
      </c>
      <c r="B450" s="1218" t="b">
        <f t="shared" si="298"/>
        <v>1</v>
      </c>
      <c r="C450" s="1219" t="str">
        <f t="shared" si="299"/>
        <v>Dólares</v>
      </c>
      <c r="D450" s="46"/>
      <c r="E450" s="836"/>
      <c r="F450" s="50"/>
      <c r="G450" s="50" t="str">
        <f t="shared" si="286"/>
        <v xml:space="preserve"> </v>
      </c>
      <c r="H450" s="45">
        <v>0</v>
      </c>
      <c r="I450" s="49" t="str">
        <f>IFERROR(VLOOKUP(G450,Proveedores!B:C,2,0)," ")</f>
        <v xml:space="preserve"> </v>
      </c>
      <c r="J450" s="838">
        <v>0</v>
      </c>
      <c r="K450" s="1124"/>
      <c r="L450" s="1267">
        <f t="shared" si="287"/>
        <v>0</v>
      </c>
      <c r="M450" s="1268">
        <f t="shared" si="288"/>
        <v>0</v>
      </c>
      <c r="N450" s="1269">
        <f t="shared" si="307"/>
        <v>0</v>
      </c>
      <c r="O450" s="836" t="str">
        <f>IFERROR(VLOOKUP(G450,Proveedores!B:D,3,0)," ")</f>
        <v xml:space="preserve"> </v>
      </c>
      <c r="P450" s="836"/>
      <c r="Q450" s="1127" t="e">
        <f t="shared" si="289"/>
        <v>#N/A</v>
      </c>
      <c r="R450" s="1127" t="b">
        <f t="shared" si="300"/>
        <v>0</v>
      </c>
      <c r="S450" s="1127" t="e">
        <f t="shared" si="290"/>
        <v>#N/A</v>
      </c>
      <c r="T450" s="1127" t="b">
        <f t="shared" si="301"/>
        <v>0</v>
      </c>
      <c r="U450" s="1127" t="e">
        <f t="shared" si="291"/>
        <v>#N/A</v>
      </c>
      <c r="V450" s="1127" t="e">
        <f t="shared" si="302"/>
        <v>#N/A</v>
      </c>
      <c r="W450" s="1127" t="e">
        <f>IF(F450="Offiho",J450,IF(_xlfn.XLOOKUP(F450,Proveedores!A$2:A$50,Proveedores!E$2:E$50,"")="Nacional",(J450/0.5)+(V450*H450),((J450/0.3/0.5)+(V450*H450))))</f>
        <v>#N/A</v>
      </c>
      <c r="X450" s="1127" t="e">
        <f t="shared" si="292"/>
        <v>#N/A</v>
      </c>
      <c r="Y450" s="1126" t="b">
        <f t="shared" si="293"/>
        <v>0</v>
      </c>
      <c r="Z450" s="43">
        <v>0</v>
      </c>
      <c r="AA450" s="1220" t="e">
        <f t="shared" si="303"/>
        <v>#N/A</v>
      </c>
      <c r="AB450" s="1220" t="e">
        <f t="shared" si="304"/>
        <v>#N/A</v>
      </c>
      <c r="AC450" s="1220" t="e">
        <f t="shared" si="294"/>
        <v>#N/A</v>
      </c>
      <c r="AD450" s="1126" t="e">
        <f t="shared" si="305"/>
        <v>#N/A</v>
      </c>
      <c r="AE450" s="1218" t="e">
        <f t="shared" si="295"/>
        <v>#N/A</v>
      </c>
      <c r="AF450" s="1221" t="e">
        <f t="shared" si="296"/>
        <v>#N/A</v>
      </c>
      <c r="AG450" s="1177" t="e">
        <f t="shared" si="297"/>
        <v>#N/A</v>
      </c>
      <c r="AH450" s="1222" t="e">
        <f t="shared" si="306"/>
        <v>#N/A</v>
      </c>
    </row>
    <row r="451" spans="1:34" ht="16">
      <c r="A451" s="1217" t="b">
        <f t="shared" si="285"/>
        <v>1</v>
      </c>
      <c r="B451" s="1218" t="b">
        <f t="shared" si="298"/>
        <v>1</v>
      </c>
      <c r="C451" s="1219" t="str">
        <f t="shared" si="299"/>
        <v>Dólares</v>
      </c>
      <c r="D451" s="47"/>
      <c r="E451" s="836"/>
      <c r="F451" s="50"/>
      <c r="G451" s="50" t="str">
        <f t="shared" si="286"/>
        <v xml:space="preserve"> </v>
      </c>
      <c r="H451" s="45">
        <v>0</v>
      </c>
      <c r="I451" s="49" t="str">
        <f>IFERROR(VLOOKUP(G451,Proveedores!B:C,2,0)," ")</f>
        <v xml:space="preserve"> </v>
      </c>
      <c r="J451" s="838">
        <v>0</v>
      </c>
      <c r="K451" s="1124"/>
      <c r="L451" s="1267">
        <f t="shared" si="287"/>
        <v>0</v>
      </c>
      <c r="M451" s="1268">
        <f t="shared" si="288"/>
        <v>0</v>
      </c>
      <c r="N451" s="1269">
        <f t="shared" si="307"/>
        <v>0</v>
      </c>
      <c r="O451" s="836" t="str">
        <f>IFERROR(VLOOKUP(G451,Proveedores!B:D,3,0)," ")</f>
        <v xml:space="preserve"> </v>
      </c>
      <c r="P451" s="836"/>
      <c r="Q451" s="1127" t="e">
        <f t="shared" si="289"/>
        <v>#N/A</v>
      </c>
      <c r="R451" s="1127" t="b">
        <f t="shared" si="300"/>
        <v>0</v>
      </c>
      <c r="S451" s="1127" t="e">
        <f t="shared" si="290"/>
        <v>#N/A</v>
      </c>
      <c r="T451" s="1127" t="b">
        <f t="shared" si="301"/>
        <v>0</v>
      </c>
      <c r="U451" s="1127" t="e">
        <f t="shared" si="291"/>
        <v>#N/A</v>
      </c>
      <c r="V451" s="1127" t="e">
        <f t="shared" si="302"/>
        <v>#N/A</v>
      </c>
      <c r="W451" s="1127" t="e">
        <f>IF(F451="Offiho",J451,IF(_xlfn.XLOOKUP(F451,Proveedores!A$2:A$50,Proveedores!E$2:E$50,"")="Nacional",(J451/0.5)+(V451*H451),((J451/0.3/0.5)+(V451*H451))))</f>
        <v>#N/A</v>
      </c>
      <c r="X451" s="1127" t="e">
        <f t="shared" si="292"/>
        <v>#N/A</v>
      </c>
      <c r="Y451" s="1126" t="b">
        <f t="shared" si="293"/>
        <v>0</v>
      </c>
      <c r="Z451" s="43">
        <v>0</v>
      </c>
      <c r="AA451" s="1220" t="e">
        <f t="shared" si="303"/>
        <v>#N/A</v>
      </c>
      <c r="AB451" s="1220" t="e">
        <f t="shared" si="304"/>
        <v>#N/A</v>
      </c>
      <c r="AC451" s="1220" t="e">
        <f t="shared" si="294"/>
        <v>#N/A</v>
      </c>
      <c r="AD451" s="1126" t="e">
        <f t="shared" si="305"/>
        <v>#N/A</v>
      </c>
      <c r="AE451" s="1218" t="e">
        <f t="shared" si="295"/>
        <v>#N/A</v>
      </c>
      <c r="AF451" s="1221" t="e">
        <f t="shared" si="296"/>
        <v>#N/A</v>
      </c>
      <c r="AG451" s="1177" t="e">
        <f t="shared" si="297"/>
        <v>#N/A</v>
      </c>
      <c r="AH451" s="1222" t="e">
        <f t="shared" si="306"/>
        <v>#N/A</v>
      </c>
    </row>
    <row r="452" spans="1:34" ht="16">
      <c r="A452" s="1217" t="b">
        <f t="shared" si="285"/>
        <v>1</v>
      </c>
      <c r="B452" s="1218" t="b">
        <f t="shared" si="298"/>
        <v>1</v>
      </c>
      <c r="C452" s="1219" t="str">
        <f t="shared" si="299"/>
        <v>Dólares</v>
      </c>
      <c r="D452" s="48"/>
      <c r="E452" s="836"/>
      <c r="F452" s="50"/>
      <c r="G452" s="50" t="str">
        <f t="shared" si="286"/>
        <v xml:space="preserve"> </v>
      </c>
      <c r="H452" s="45">
        <v>0</v>
      </c>
      <c r="I452" s="49" t="str">
        <f>IFERROR(VLOOKUP(G452,Proveedores!B:C,2,0)," ")</f>
        <v xml:space="preserve"> </v>
      </c>
      <c r="J452" s="838">
        <v>0</v>
      </c>
      <c r="K452" s="1124"/>
      <c r="L452" s="1267">
        <f t="shared" si="287"/>
        <v>0</v>
      </c>
      <c r="M452" s="1268">
        <f t="shared" si="288"/>
        <v>0</v>
      </c>
      <c r="N452" s="1269">
        <f t="shared" si="307"/>
        <v>0</v>
      </c>
      <c r="O452" s="836" t="str">
        <f>IFERROR(VLOOKUP(G452,Proveedores!B:D,3,0)," ")</f>
        <v xml:space="preserve"> </v>
      </c>
      <c r="P452" s="836"/>
      <c r="Q452" s="1127" t="e">
        <f t="shared" si="289"/>
        <v>#N/A</v>
      </c>
      <c r="R452" s="1127" t="b">
        <f t="shared" si="300"/>
        <v>0</v>
      </c>
      <c r="S452" s="1127" t="e">
        <f t="shared" si="290"/>
        <v>#N/A</v>
      </c>
      <c r="T452" s="1127" t="b">
        <f t="shared" si="301"/>
        <v>0</v>
      </c>
      <c r="U452" s="1127" t="e">
        <f t="shared" si="291"/>
        <v>#N/A</v>
      </c>
      <c r="V452" s="1127" t="e">
        <f t="shared" si="302"/>
        <v>#N/A</v>
      </c>
      <c r="W452" s="1127" t="e">
        <f>IF(F452="Offiho",J452,IF(_xlfn.XLOOKUP(F452,Proveedores!A$2:A$50,Proveedores!E$2:E$50,"")="Nacional",(J452/0.5)+(V452*H452),((J452/0.3/0.5)+(V452*H452))))</f>
        <v>#N/A</v>
      </c>
      <c r="X452" s="1127" t="e">
        <f t="shared" si="292"/>
        <v>#N/A</v>
      </c>
      <c r="Y452" s="1126" t="b">
        <f t="shared" si="293"/>
        <v>0</v>
      </c>
      <c r="Z452" s="43">
        <v>0</v>
      </c>
      <c r="AA452" s="1220" t="e">
        <f t="shared" si="303"/>
        <v>#N/A</v>
      </c>
      <c r="AB452" s="1220" t="e">
        <f t="shared" si="304"/>
        <v>#N/A</v>
      </c>
      <c r="AC452" s="1220" t="e">
        <f t="shared" si="294"/>
        <v>#N/A</v>
      </c>
      <c r="AD452" s="1126" t="e">
        <f t="shared" si="305"/>
        <v>#N/A</v>
      </c>
      <c r="AE452" s="1218" t="e">
        <f t="shared" si="295"/>
        <v>#N/A</v>
      </c>
      <c r="AF452" s="1221" t="e">
        <f t="shared" si="296"/>
        <v>#N/A</v>
      </c>
      <c r="AG452" s="1177" t="e">
        <f t="shared" si="297"/>
        <v>#N/A</v>
      </c>
      <c r="AH452" s="1222" t="e">
        <f t="shared" si="306"/>
        <v>#N/A</v>
      </c>
    </row>
    <row r="453" spans="1:34" ht="16">
      <c r="A453" s="1217" t="b">
        <f t="shared" si="285"/>
        <v>1</v>
      </c>
      <c r="B453" s="1218" t="b">
        <f t="shared" si="298"/>
        <v>1</v>
      </c>
      <c r="C453" s="1219" t="str">
        <f t="shared" si="299"/>
        <v>Dólares</v>
      </c>
      <c r="D453" s="48"/>
      <c r="E453" s="836"/>
      <c r="F453" s="50"/>
      <c r="G453" s="50" t="str">
        <f t="shared" si="286"/>
        <v xml:space="preserve"> </v>
      </c>
      <c r="H453" s="45">
        <v>0</v>
      </c>
      <c r="I453" s="49" t="str">
        <f>IFERROR(VLOOKUP(G453,Proveedores!B:C,2,0)," ")</f>
        <v xml:space="preserve"> </v>
      </c>
      <c r="J453" s="838">
        <v>0</v>
      </c>
      <c r="K453" s="1124"/>
      <c r="L453" s="1267">
        <f t="shared" si="287"/>
        <v>0</v>
      </c>
      <c r="M453" s="1268">
        <f t="shared" si="288"/>
        <v>0</v>
      </c>
      <c r="N453" s="1269">
        <f t="shared" si="307"/>
        <v>0</v>
      </c>
      <c r="O453" s="836" t="str">
        <f>IFERROR(VLOOKUP(G453,Proveedores!B:D,3,0)," ")</f>
        <v xml:space="preserve"> </v>
      </c>
      <c r="P453" s="836"/>
      <c r="Q453" s="1127" t="e">
        <f t="shared" si="289"/>
        <v>#N/A</v>
      </c>
      <c r="R453" s="1127" t="b">
        <f t="shared" si="300"/>
        <v>0</v>
      </c>
      <c r="S453" s="1127" t="e">
        <f t="shared" si="290"/>
        <v>#N/A</v>
      </c>
      <c r="T453" s="1127" t="b">
        <f t="shared" si="301"/>
        <v>0</v>
      </c>
      <c r="U453" s="1127" t="e">
        <f t="shared" si="291"/>
        <v>#N/A</v>
      </c>
      <c r="V453" s="1127" t="e">
        <f t="shared" si="302"/>
        <v>#N/A</v>
      </c>
      <c r="W453" s="1127" t="e">
        <f>IF(F453="Offiho",J453,IF(_xlfn.XLOOKUP(F453,Proveedores!A$2:A$50,Proveedores!E$2:E$50,"")="Nacional",(J453/0.5)+(V453*H453),((J453/0.3/0.5)+(V453*H453))))</f>
        <v>#N/A</v>
      </c>
      <c r="X453" s="1127" t="e">
        <f t="shared" si="292"/>
        <v>#N/A</v>
      </c>
      <c r="Y453" s="1126" t="b">
        <f t="shared" si="293"/>
        <v>0</v>
      </c>
      <c r="Z453" s="43">
        <v>0</v>
      </c>
      <c r="AA453" s="1220" t="e">
        <f t="shared" si="303"/>
        <v>#N/A</v>
      </c>
      <c r="AB453" s="1220" t="e">
        <f t="shared" si="304"/>
        <v>#N/A</v>
      </c>
      <c r="AC453" s="1220" t="e">
        <f t="shared" si="294"/>
        <v>#N/A</v>
      </c>
      <c r="AD453" s="1126" t="e">
        <f t="shared" si="305"/>
        <v>#N/A</v>
      </c>
      <c r="AE453" s="1218" t="e">
        <f t="shared" si="295"/>
        <v>#N/A</v>
      </c>
      <c r="AF453" s="1221" t="e">
        <f t="shared" si="296"/>
        <v>#N/A</v>
      </c>
      <c r="AG453" s="1177" t="e">
        <f t="shared" si="297"/>
        <v>#N/A</v>
      </c>
      <c r="AH453" s="1222" t="e">
        <f t="shared" si="306"/>
        <v>#N/A</v>
      </c>
    </row>
    <row r="454" spans="1:34" ht="16">
      <c r="A454" s="1217" t="b">
        <f t="shared" si="285"/>
        <v>1</v>
      </c>
      <c r="B454" s="1218" t="b">
        <f t="shared" si="298"/>
        <v>1</v>
      </c>
      <c r="C454" s="1219" t="str">
        <f t="shared" si="299"/>
        <v>Dólares</v>
      </c>
      <c r="D454" s="48"/>
      <c r="E454" s="836"/>
      <c r="F454" s="50"/>
      <c r="G454" s="50" t="str">
        <f t="shared" si="286"/>
        <v xml:space="preserve"> </v>
      </c>
      <c r="H454" s="45">
        <v>0</v>
      </c>
      <c r="I454" s="49" t="str">
        <f>IFERROR(VLOOKUP(G454,Proveedores!B:C,2,0)," ")</f>
        <v xml:space="preserve"> </v>
      </c>
      <c r="J454" s="838">
        <v>0</v>
      </c>
      <c r="K454" s="1124"/>
      <c r="L454" s="1267">
        <f t="shared" si="287"/>
        <v>0</v>
      </c>
      <c r="M454" s="1268">
        <f t="shared" si="288"/>
        <v>0</v>
      </c>
      <c r="N454" s="1269">
        <f t="shared" si="307"/>
        <v>0</v>
      </c>
      <c r="O454" s="836" t="str">
        <f>IFERROR(VLOOKUP(G454,Proveedores!B:D,3,0)," ")</f>
        <v xml:space="preserve"> </v>
      </c>
      <c r="P454" s="836"/>
      <c r="Q454" s="1127" t="e">
        <f t="shared" si="289"/>
        <v>#N/A</v>
      </c>
      <c r="R454" s="1127" t="b">
        <f t="shared" si="300"/>
        <v>0</v>
      </c>
      <c r="S454" s="1127" t="e">
        <f t="shared" si="290"/>
        <v>#N/A</v>
      </c>
      <c r="T454" s="1127" t="b">
        <f t="shared" si="301"/>
        <v>0</v>
      </c>
      <c r="U454" s="1127" t="e">
        <f t="shared" si="291"/>
        <v>#N/A</v>
      </c>
      <c r="V454" s="1127" t="e">
        <f t="shared" si="302"/>
        <v>#N/A</v>
      </c>
      <c r="W454" s="1127" t="e">
        <f>IF(F454="Offiho",J454,IF(_xlfn.XLOOKUP(F454,Proveedores!A$2:A$50,Proveedores!E$2:E$50,"")="Nacional",(J454/0.5)+(V454*H454),((J454/0.3/0.5)+(V454*H454))))</f>
        <v>#N/A</v>
      </c>
      <c r="X454" s="1127" t="e">
        <f t="shared" si="292"/>
        <v>#N/A</v>
      </c>
      <c r="Y454" s="1126" t="b">
        <f t="shared" si="293"/>
        <v>0</v>
      </c>
      <c r="Z454" s="43">
        <v>0</v>
      </c>
      <c r="AA454" s="1220" t="e">
        <f t="shared" si="303"/>
        <v>#N/A</v>
      </c>
      <c r="AB454" s="1220" t="e">
        <f t="shared" si="304"/>
        <v>#N/A</v>
      </c>
      <c r="AC454" s="1220" t="e">
        <f t="shared" si="294"/>
        <v>#N/A</v>
      </c>
      <c r="AD454" s="1126" t="e">
        <f t="shared" si="305"/>
        <v>#N/A</v>
      </c>
      <c r="AE454" s="1218" t="e">
        <f t="shared" si="295"/>
        <v>#N/A</v>
      </c>
      <c r="AF454" s="1221" t="e">
        <f t="shared" si="296"/>
        <v>#N/A</v>
      </c>
      <c r="AG454" s="1177" t="e">
        <f t="shared" si="297"/>
        <v>#N/A</v>
      </c>
      <c r="AH454" s="1222" t="e">
        <f t="shared" si="306"/>
        <v>#N/A</v>
      </c>
    </row>
    <row r="455" spans="1:34" ht="16">
      <c r="A455" s="1217" t="b">
        <f t="shared" si="285"/>
        <v>1</v>
      </c>
      <c r="B455" s="1218" t="b">
        <f t="shared" si="298"/>
        <v>1</v>
      </c>
      <c r="C455" s="1219" t="str">
        <f t="shared" si="299"/>
        <v>Dólares</v>
      </c>
      <c r="D455" s="48"/>
      <c r="E455" s="836"/>
      <c r="F455" s="50"/>
      <c r="G455" s="50" t="str">
        <f t="shared" si="286"/>
        <v xml:space="preserve"> </v>
      </c>
      <c r="H455" s="45">
        <v>0</v>
      </c>
      <c r="I455" s="49" t="str">
        <f>IFERROR(VLOOKUP(G455,Proveedores!B:C,2,0)," ")</f>
        <v xml:space="preserve"> </v>
      </c>
      <c r="J455" s="838">
        <v>0</v>
      </c>
      <c r="K455" s="1124"/>
      <c r="L455" s="1267">
        <f t="shared" si="287"/>
        <v>0</v>
      </c>
      <c r="M455" s="1268">
        <f t="shared" si="288"/>
        <v>0</v>
      </c>
      <c r="N455" s="1269">
        <f t="shared" si="307"/>
        <v>0</v>
      </c>
      <c r="O455" s="836" t="str">
        <f>IFERROR(VLOOKUP(G455,Proveedores!B:D,3,0)," ")</f>
        <v xml:space="preserve"> </v>
      </c>
      <c r="P455" s="836"/>
      <c r="Q455" s="1127" t="e">
        <f t="shared" si="289"/>
        <v>#N/A</v>
      </c>
      <c r="R455" s="1127" t="b">
        <f t="shared" si="300"/>
        <v>0</v>
      </c>
      <c r="S455" s="1127" t="e">
        <f t="shared" si="290"/>
        <v>#N/A</v>
      </c>
      <c r="T455" s="1127" t="b">
        <f t="shared" si="301"/>
        <v>0</v>
      </c>
      <c r="U455" s="1127" t="e">
        <f t="shared" si="291"/>
        <v>#N/A</v>
      </c>
      <c r="V455" s="1127" t="e">
        <f t="shared" si="302"/>
        <v>#N/A</v>
      </c>
      <c r="W455" s="1127" t="e">
        <f>IF(F455="Offiho",J455,IF(_xlfn.XLOOKUP(F455,Proveedores!A$2:A$50,Proveedores!E$2:E$50,"")="Nacional",(J455/0.5)+(V455*H455),((J455/0.3/0.5)+(V455*H455))))</f>
        <v>#N/A</v>
      </c>
      <c r="X455" s="1127" t="e">
        <f t="shared" si="292"/>
        <v>#N/A</v>
      </c>
      <c r="Y455" s="1126" t="b">
        <f t="shared" si="293"/>
        <v>0</v>
      </c>
      <c r="Z455" s="43">
        <v>0</v>
      </c>
      <c r="AA455" s="1220" t="e">
        <f t="shared" si="303"/>
        <v>#N/A</v>
      </c>
      <c r="AB455" s="1220" t="e">
        <f t="shared" si="304"/>
        <v>#N/A</v>
      </c>
      <c r="AC455" s="1220" t="e">
        <f t="shared" si="294"/>
        <v>#N/A</v>
      </c>
      <c r="AD455" s="1126" t="e">
        <f t="shared" si="305"/>
        <v>#N/A</v>
      </c>
      <c r="AE455" s="1218" t="e">
        <f t="shared" si="295"/>
        <v>#N/A</v>
      </c>
      <c r="AF455" s="1221" t="e">
        <f t="shared" si="296"/>
        <v>#N/A</v>
      </c>
      <c r="AG455" s="1177" t="e">
        <f t="shared" si="297"/>
        <v>#N/A</v>
      </c>
      <c r="AH455" s="1222" t="e">
        <f t="shared" si="306"/>
        <v>#N/A</v>
      </c>
    </row>
    <row r="456" spans="1:34" ht="16">
      <c r="A456" s="1217" t="b">
        <f t="shared" si="285"/>
        <v>1</v>
      </c>
      <c r="B456" s="1218" t="b">
        <f t="shared" si="298"/>
        <v>1</v>
      </c>
      <c r="C456" s="1219" t="str">
        <f t="shared" si="299"/>
        <v>Dólares</v>
      </c>
      <c r="D456" s="47"/>
      <c r="E456" s="836"/>
      <c r="F456" s="50"/>
      <c r="G456" s="50" t="str">
        <f t="shared" si="286"/>
        <v xml:space="preserve"> </v>
      </c>
      <c r="H456" s="45">
        <v>0</v>
      </c>
      <c r="I456" s="49" t="str">
        <f>IFERROR(VLOOKUP(G456,Proveedores!B:C,2,0)," ")</f>
        <v xml:space="preserve"> </v>
      </c>
      <c r="J456" s="838">
        <v>0</v>
      </c>
      <c r="K456" s="1124"/>
      <c r="L456" s="1267">
        <f t="shared" si="287"/>
        <v>0</v>
      </c>
      <c r="M456" s="1268">
        <f t="shared" si="288"/>
        <v>0</v>
      </c>
      <c r="N456" s="1269">
        <f t="shared" si="307"/>
        <v>0</v>
      </c>
      <c r="O456" s="836" t="str">
        <f>IFERROR(VLOOKUP(G456,Proveedores!B:D,3,0)," ")</f>
        <v xml:space="preserve"> </v>
      </c>
      <c r="P456" s="836"/>
      <c r="Q456" s="1127" t="e">
        <f t="shared" si="289"/>
        <v>#N/A</v>
      </c>
      <c r="R456" s="1127" t="b">
        <f t="shared" si="300"/>
        <v>0</v>
      </c>
      <c r="S456" s="1127" t="e">
        <f t="shared" si="290"/>
        <v>#N/A</v>
      </c>
      <c r="T456" s="1127" t="b">
        <f t="shared" si="301"/>
        <v>0</v>
      </c>
      <c r="U456" s="1127" t="e">
        <f t="shared" si="291"/>
        <v>#N/A</v>
      </c>
      <c r="V456" s="1127" t="e">
        <f t="shared" si="302"/>
        <v>#N/A</v>
      </c>
      <c r="W456" s="1127" t="e">
        <f>IF(F456="Offiho",J456,IF(_xlfn.XLOOKUP(F456,Proveedores!A$2:A$50,Proveedores!E$2:E$50,"")="Nacional",(J456/0.5)+(V456*H456),((J456/0.3/0.5)+(V456*H456))))</f>
        <v>#N/A</v>
      </c>
      <c r="X456" s="1127" t="e">
        <f t="shared" si="292"/>
        <v>#N/A</v>
      </c>
      <c r="Y456" s="1126" t="b">
        <f t="shared" si="293"/>
        <v>0</v>
      </c>
      <c r="Z456" s="43">
        <v>0</v>
      </c>
      <c r="AA456" s="1220" t="e">
        <f t="shared" si="303"/>
        <v>#N/A</v>
      </c>
      <c r="AB456" s="1220" t="e">
        <f t="shared" si="304"/>
        <v>#N/A</v>
      </c>
      <c r="AC456" s="1220" t="e">
        <f t="shared" si="294"/>
        <v>#N/A</v>
      </c>
      <c r="AD456" s="1126" t="e">
        <f t="shared" si="305"/>
        <v>#N/A</v>
      </c>
      <c r="AE456" s="1218" t="e">
        <f t="shared" si="295"/>
        <v>#N/A</v>
      </c>
      <c r="AF456" s="1221" t="e">
        <f t="shared" si="296"/>
        <v>#N/A</v>
      </c>
      <c r="AG456" s="1177" t="e">
        <f t="shared" si="297"/>
        <v>#N/A</v>
      </c>
      <c r="AH456" s="1222" t="e">
        <f t="shared" si="306"/>
        <v>#N/A</v>
      </c>
    </row>
    <row r="457" spans="1:34" ht="16">
      <c r="A457" s="1217" t="b">
        <f t="shared" si="285"/>
        <v>1</v>
      </c>
      <c r="B457" s="1218" t="b">
        <f t="shared" si="298"/>
        <v>1</v>
      </c>
      <c r="C457" s="1219" t="str">
        <f t="shared" si="299"/>
        <v>Dólares</v>
      </c>
      <c r="D457" s="47"/>
      <c r="E457" s="836"/>
      <c r="F457" s="50"/>
      <c r="G457" s="50" t="str">
        <f t="shared" si="286"/>
        <v xml:space="preserve"> </v>
      </c>
      <c r="H457" s="45">
        <v>0</v>
      </c>
      <c r="I457" s="49" t="str">
        <f>IFERROR(VLOOKUP(G457,Proveedores!B:C,2,0)," ")</f>
        <v xml:space="preserve"> </v>
      </c>
      <c r="J457" s="838">
        <v>0</v>
      </c>
      <c r="K457" s="1124"/>
      <c r="L457" s="1267">
        <f t="shared" si="287"/>
        <v>0</v>
      </c>
      <c r="M457" s="1268">
        <f t="shared" si="288"/>
        <v>0</v>
      </c>
      <c r="N457" s="1269">
        <f t="shared" si="307"/>
        <v>0</v>
      </c>
      <c r="O457" s="836" t="str">
        <f>IFERROR(VLOOKUP(G457,Proveedores!B:D,3,0)," ")</f>
        <v xml:space="preserve"> </v>
      </c>
      <c r="P457" s="836"/>
      <c r="Q457" s="1127" t="e">
        <f t="shared" si="289"/>
        <v>#N/A</v>
      </c>
      <c r="R457" s="1127" t="b">
        <f t="shared" si="300"/>
        <v>0</v>
      </c>
      <c r="S457" s="1127" t="e">
        <f t="shared" si="290"/>
        <v>#N/A</v>
      </c>
      <c r="T457" s="1127" t="b">
        <f t="shared" si="301"/>
        <v>0</v>
      </c>
      <c r="U457" s="1127" t="e">
        <f t="shared" si="291"/>
        <v>#N/A</v>
      </c>
      <c r="V457" s="1127" t="e">
        <f t="shared" si="302"/>
        <v>#N/A</v>
      </c>
      <c r="W457" s="1127" t="e">
        <f>IF(F457="Offiho",J457,IF(_xlfn.XLOOKUP(F457,Proveedores!A$2:A$50,Proveedores!E$2:E$50,"")="Nacional",(J457/0.5)+(V457*H457),((J457/0.3/0.5)+(V457*H457))))</f>
        <v>#N/A</v>
      </c>
      <c r="X457" s="1127" t="e">
        <f t="shared" si="292"/>
        <v>#N/A</v>
      </c>
      <c r="Y457" s="1126" t="b">
        <f t="shared" si="293"/>
        <v>0</v>
      </c>
      <c r="Z457" s="43">
        <v>0</v>
      </c>
      <c r="AA457" s="1220" t="e">
        <f t="shared" si="303"/>
        <v>#N/A</v>
      </c>
      <c r="AB457" s="1220" t="e">
        <f t="shared" si="304"/>
        <v>#N/A</v>
      </c>
      <c r="AC457" s="1220" t="e">
        <f t="shared" si="294"/>
        <v>#N/A</v>
      </c>
      <c r="AD457" s="1126" t="e">
        <f t="shared" si="305"/>
        <v>#N/A</v>
      </c>
      <c r="AE457" s="1218" t="e">
        <f t="shared" si="295"/>
        <v>#N/A</v>
      </c>
      <c r="AF457" s="1221" t="e">
        <f t="shared" si="296"/>
        <v>#N/A</v>
      </c>
      <c r="AG457" s="1177" t="e">
        <f t="shared" si="297"/>
        <v>#N/A</v>
      </c>
      <c r="AH457" s="1222" t="e">
        <f t="shared" si="306"/>
        <v>#N/A</v>
      </c>
    </row>
    <row r="458" spans="1:34" ht="16">
      <c r="A458" s="1217" t="b">
        <f t="shared" si="285"/>
        <v>1</v>
      </c>
      <c r="B458" s="1218" t="b">
        <f t="shared" si="298"/>
        <v>1</v>
      </c>
      <c r="C458" s="1219" t="str">
        <f t="shared" si="299"/>
        <v>Dólares</v>
      </c>
      <c r="D458" s="47"/>
      <c r="E458" s="836"/>
      <c r="F458" s="50"/>
      <c r="G458" s="50" t="str">
        <f t="shared" si="286"/>
        <v xml:space="preserve"> </v>
      </c>
      <c r="H458" s="45">
        <v>0</v>
      </c>
      <c r="I458" s="49" t="str">
        <f>IFERROR(VLOOKUP(G458,Proveedores!B:C,2,0)," ")</f>
        <v xml:space="preserve"> </v>
      </c>
      <c r="J458" s="838">
        <v>0</v>
      </c>
      <c r="K458" s="1124"/>
      <c r="L458" s="1267">
        <f t="shared" si="287"/>
        <v>0</v>
      </c>
      <c r="M458" s="1268">
        <f t="shared" si="288"/>
        <v>0</v>
      </c>
      <c r="N458" s="1269">
        <f t="shared" si="307"/>
        <v>0</v>
      </c>
      <c r="O458" s="836" t="str">
        <f>IFERROR(VLOOKUP(G458,Proveedores!B:D,3,0)," ")</f>
        <v xml:space="preserve"> </v>
      </c>
      <c r="P458" s="836"/>
      <c r="Q458" s="1127" t="e">
        <f t="shared" si="289"/>
        <v>#N/A</v>
      </c>
      <c r="R458" s="1127" t="b">
        <f t="shared" si="300"/>
        <v>0</v>
      </c>
      <c r="S458" s="1127" t="e">
        <f t="shared" si="290"/>
        <v>#N/A</v>
      </c>
      <c r="T458" s="1127" t="b">
        <f t="shared" si="301"/>
        <v>0</v>
      </c>
      <c r="U458" s="1127" t="e">
        <f t="shared" si="291"/>
        <v>#N/A</v>
      </c>
      <c r="V458" s="1127" t="e">
        <f t="shared" si="302"/>
        <v>#N/A</v>
      </c>
      <c r="W458" s="1127" t="e">
        <f>IF(F458="Offiho",J458,IF(_xlfn.XLOOKUP(F458,Proveedores!A$2:A$50,Proveedores!E$2:E$50,"")="Nacional",(J458/0.5)+(V458*H458),((J458/0.3/0.5)+(V458*H458))))</f>
        <v>#N/A</v>
      </c>
      <c r="X458" s="1127" t="e">
        <f t="shared" si="292"/>
        <v>#N/A</v>
      </c>
      <c r="Y458" s="1126" t="b">
        <f t="shared" si="293"/>
        <v>0</v>
      </c>
      <c r="Z458" s="43">
        <v>0</v>
      </c>
      <c r="AA458" s="1220" t="e">
        <f t="shared" si="303"/>
        <v>#N/A</v>
      </c>
      <c r="AB458" s="1220" t="e">
        <f t="shared" si="304"/>
        <v>#N/A</v>
      </c>
      <c r="AC458" s="1220" t="e">
        <f t="shared" si="294"/>
        <v>#N/A</v>
      </c>
      <c r="AD458" s="1126" t="e">
        <f t="shared" si="305"/>
        <v>#N/A</v>
      </c>
      <c r="AE458" s="1218" t="e">
        <f t="shared" si="295"/>
        <v>#N/A</v>
      </c>
      <c r="AF458" s="1221" t="e">
        <f t="shared" si="296"/>
        <v>#N/A</v>
      </c>
      <c r="AG458" s="1177" t="e">
        <f t="shared" si="297"/>
        <v>#N/A</v>
      </c>
      <c r="AH458" s="1222" t="e">
        <f t="shared" si="306"/>
        <v>#N/A</v>
      </c>
    </row>
    <row r="459" spans="1:34" ht="16">
      <c r="A459" s="1217" t="b">
        <f t="shared" si="285"/>
        <v>1</v>
      </c>
      <c r="B459" s="1218" t="b">
        <f t="shared" si="298"/>
        <v>1</v>
      </c>
      <c r="C459" s="1219" t="str">
        <f t="shared" si="299"/>
        <v>Dólares</v>
      </c>
      <c r="D459" s="48"/>
      <c r="E459" s="836"/>
      <c r="F459" s="50"/>
      <c r="G459" s="50" t="str">
        <f t="shared" si="286"/>
        <v xml:space="preserve"> </v>
      </c>
      <c r="H459" s="45">
        <v>0</v>
      </c>
      <c r="I459" s="49" t="str">
        <f>IFERROR(VLOOKUP(G459,Proveedores!B:C,2,0)," ")</f>
        <v xml:space="preserve"> </v>
      </c>
      <c r="J459" s="838">
        <v>0</v>
      </c>
      <c r="K459" s="1124"/>
      <c r="L459" s="1267">
        <f t="shared" si="287"/>
        <v>0</v>
      </c>
      <c r="M459" s="1268">
        <f t="shared" si="288"/>
        <v>0</v>
      </c>
      <c r="N459" s="1269">
        <f t="shared" si="307"/>
        <v>0</v>
      </c>
      <c r="O459" s="836" t="str">
        <f>IFERROR(VLOOKUP(G459,Proveedores!B:D,3,0)," ")</f>
        <v xml:space="preserve"> </v>
      </c>
      <c r="P459" s="836"/>
      <c r="Q459" s="1127" t="e">
        <f t="shared" si="289"/>
        <v>#N/A</v>
      </c>
      <c r="R459" s="1127" t="b">
        <f t="shared" si="300"/>
        <v>0</v>
      </c>
      <c r="S459" s="1127" t="e">
        <f t="shared" si="290"/>
        <v>#N/A</v>
      </c>
      <c r="T459" s="1127" t="b">
        <f t="shared" si="301"/>
        <v>0</v>
      </c>
      <c r="U459" s="1127" t="e">
        <f t="shared" si="291"/>
        <v>#N/A</v>
      </c>
      <c r="V459" s="1127" t="e">
        <f t="shared" si="302"/>
        <v>#N/A</v>
      </c>
      <c r="W459" s="1127" t="e">
        <f>IF(F459="Offiho",J459,IF(_xlfn.XLOOKUP(F459,Proveedores!A$2:A$50,Proveedores!E$2:E$50,"")="Nacional",(J459/0.5)+(V459*H459),((J459/0.3/0.5)+(V459*H459))))</f>
        <v>#N/A</v>
      </c>
      <c r="X459" s="1127" t="e">
        <f t="shared" si="292"/>
        <v>#N/A</v>
      </c>
      <c r="Y459" s="1126" t="b">
        <f t="shared" si="293"/>
        <v>0</v>
      </c>
      <c r="Z459" s="43">
        <v>0</v>
      </c>
      <c r="AA459" s="1220" t="e">
        <f t="shared" si="303"/>
        <v>#N/A</v>
      </c>
      <c r="AB459" s="1220" t="e">
        <f t="shared" si="304"/>
        <v>#N/A</v>
      </c>
      <c r="AC459" s="1220" t="e">
        <f t="shared" si="294"/>
        <v>#N/A</v>
      </c>
      <c r="AD459" s="1126" t="e">
        <f t="shared" si="305"/>
        <v>#N/A</v>
      </c>
      <c r="AE459" s="1218" t="e">
        <f t="shared" si="295"/>
        <v>#N/A</v>
      </c>
      <c r="AF459" s="1221" t="e">
        <f t="shared" si="296"/>
        <v>#N/A</v>
      </c>
      <c r="AG459" s="1177" t="e">
        <f t="shared" si="297"/>
        <v>#N/A</v>
      </c>
      <c r="AH459" s="1222" t="e">
        <f t="shared" si="306"/>
        <v>#N/A</v>
      </c>
    </row>
    <row r="460" spans="1:34" ht="16">
      <c r="A460" s="1217" t="b">
        <f t="shared" si="285"/>
        <v>1</v>
      </c>
      <c r="B460" s="1218" t="b">
        <f t="shared" si="298"/>
        <v>1</v>
      </c>
      <c r="C460" s="1219" t="str">
        <f t="shared" si="299"/>
        <v>Dólares</v>
      </c>
      <c r="D460" s="48"/>
      <c r="E460" s="836"/>
      <c r="F460" s="50"/>
      <c r="G460" s="50" t="str">
        <f t="shared" si="286"/>
        <v xml:space="preserve"> </v>
      </c>
      <c r="H460" s="45">
        <v>0</v>
      </c>
      <c r="I460" s="49" t="str">
        <f>IFERROR(VLOOKUP(G460,Proveedores!B:C,2,0)," ")</f>
        <v xml:space="preserve"> </v>
      </c>
      <c r="J460" s="838">
        <v>0</v>
      </c>
      <c r="K460" s="1124"/>
      <c r="L460" s="1267">
        <f t="shared" si="287"/>
        <v>0</v>
      </c>
      <c r="M460" s="1268">
        <f t="shared" si="288"/>
        <v>0</v>
      </c>
      <c r="N460" s="1269">
        <f t="shared" si="307"/>
        <v>0</v>
      </c>
      <c r="O460" s="836" t="str">
        <f>IFERROR(VLOOKUP(G460,Proveedores!B:D,3,0)," ")</f>
        <v xml:space="preserve"> </v>
      </c>
      <c r="P460" s="836"/>
      <c r="Q460" s="1127" t="e">
        <f t="shared" si="289"/>
        <v>#N/A</v>
      </c>
      <c r="R460" s="1127" t="b">
        <f t="shared" si="300"/>
        <v>0</v>
      </c>
      <c r="S460" s="1127" t="e">
        <f t="shared" si="290"/>
        <v>#N/A</v>
      </c>
      <c r="T460" s="1127" t="b">
        <f t="shared" si="301"/>
        <v>0</v>
      </c>
      <c r="U460" s="1127" t="e">
        <f t="shared" si="291"/>
        <v>#N/A</v>
      </c>
      <c r="V460" s="1127" t="e">
        <f t="shared" si="302"/>
        <v>#N/A</v>
      </c>
      <c r="W460" s="1127" t="e">
        <f>IF(F460="Offiho",J460,IF(_xlfn.XLOOKUP(F460,Proveedores!A$2:A$50,Proveedores!E$2:E$50,"")="Nacional",(J460/0.5)+(V460*H460),((J460/0.3/0.5)+(V460*H460))))</f>
        <v>#N/A</v>
      </c>
      <c r="X460" s="1127" t="e">
        <f t="shared" si="292"/>
        <v>#N/A</v>
      </c>
      <c r="Y460" s="1126" t="b">
        <f t="shared" si="293"/>
        <v>0</v>
      </c>
      <c r="Z460" s="43">
        <v>0</v>
      </c>
      <c r="AA460" s="1220" t="e">
        <f t="shared" si="303"/>
        <v>#N/A</v>
      </c>
      <c r="AB460" s="1220" t="e">
        <f t="shared" si="304"/>
        <v>#N/A</v>
      </c>
      <c r="AC460" s="1220" t="e">
        <f t="shared" si="294"/>
        <v>#N/A</v>
      </c>
      <c r="AD460" s="1126" t="e">
        <f t="shared" si="305"/>
        <v>#N/A</v>
      </c>
      <c r="AE460" s="1218" t="e">
        <f t="shared" si="295"/>
        <v>#N/A</v>
      </c>
      <c r="AF460" s="1221" t="e">
        <f t="shared" si="296"/>
        <v>#N/A</v>
      </c>
      <c r="AG460" s="1177" t="e">
        <f t="shared" si="297"/>
        <v>#N/A</v>
      </c>
      <c r="AH460" s="1222" t="e">
        <f t="shared" si="306"/>
        <v>#N/A</v>
      </c>
    </row>
    <row r="461" spans="1:34" ht="16">
      <c r="A461" s="1217" t="b">
        <f t="shared" si="285"/>
        <v>1</v>
      </c>
      <c r="B461" s="1218" t="b">
        <f t="shared" si="298"/>
        <v>1</v>
      </c>
      <c r="C461" s="1219" t="str">
        <f t="shared" si="299"/>
        <v>Dólares</v>
      </c>
      <c r="D461" s="47"/>
      <c r="E461" s="836"/>
      <c r="F461" s="50"/>
      <c r="G461" s="50" t="str">
        <f t="shared" si="286"/>
        <v xml:space="preserve"> </v>
      </c>
      <c r="H461" s="45">
        <v>0</v>
      </c>
      <c r="I461" s="49" t="str">
        <f>IFERROR(VLOOKUP(G461,Proveedores!B:C,2,0)," ")</f>
        <v xml:space="preserve"> </v>
      </c>
      <c r="J461" s="838">
        <v>0</v>
      </c>
      <c r="K461" s="1124"/>
      <c r="L461" s="1267">
        <f t="shared" si="287"/>
        <v>0</v>
      </c>
      <c r="M461" s="1268">
        <f t="shared" si="288"/>
        <v>0</v>
      </c>
      <c r="N461" s="1269">
        <f t="shared" si="307"/>
        <v>0</v>
      </c>
      <c r="O461" s="836" t="str">
        <f>IFERROR(VLOOKUP(G461,Proveedores!B:D,3,0)," ")</f>
        <v xml:space="preserve"> </v>
      </c>
      <c r="P461" s="836"/>
      <c r="Q461" s="1127" t="e">
        <f t="shared" si="289"/>
        <v>#N/A</v>
      </c>
      <c r="R461" s="1127" t="b">
        <f t="shared" si="300"/>
        <v>0</v>
      </c>
      <c r="S461" s="1127" t="e">
        <f t="shared" si="290"/>
        <v>#N/A</v>
      </c>
      <c r="T461" s="1127" t="b">
        <f t="shared" si="301"/>
        <v>0</v>
      </c>
      <c r="U461" s="1127" t="e">
        <f t="shared" si="291"/>
        <v>#N/A</v>
      </c>
      <c r="V461" s="1127" t="e">
        <f t="shared" si="302"/>
        <v>#N/A</v>
      </c>
      <c r="W461" s="1127" t="e">
        <f>IF(F461="Offiho",J461,IF(_xlfn.XLOOKUP(F461,Proveedores!A$2:A$50,Proveedores!E$2:E$50,"")="Nacional",(J461/0.5)+(V461*H461),((J461/0.3/0.5)+(V461*H461))))</f>
        <v>#N/A</v>
      </c>
      <c r="X461" s="1127" t="e">
        <f t="shared" si="292"/>
        <v>#N/A</v>
      </c>
      <c r="Y461" s="1126" t="b">
        <f t="shared" si="293"/>
        <v>0</v>
      </c>
      <c r="Z461" s="43">
        <v>0</v>
      </c>
      <c r="AA461" s="1220" t="e">
        <f t="shared" si="303"/>
        <v>#N/A</v>
      </c>
      <c r="AB461" s="1220" t="e">
        <f t="shared" si="304"/>
        <v>#N/A</v>
      </c>
      <c r="AC461" s="1220" t="e">
        <f t="shared" si="294"/>
        <v>#N/A</v>
      </c>
      <c r="AD461" s="1126" t="e">
        <f t="shared" si="305"/>
        <v>#N/A</v>
      </c>
      <c r="AE461" s="1218" t="e">
        <f t="shared" si="295"/>
        <v>#N/A</v>
      </c>
      <c r="AF461" s="1221" t="e">
        <f t="shared" si="296"/>
        <v>#N/A</v>
      </c>
      <c r="AG461" s="1177" t="e">
        <f t="shared" si="297"/>
        <v>#N/A</v>
      </c>
      <c r="AH461" s="1222" t="e">
        <f t="shared" si="306"/>
        <v>#N/A</v>
      </c>
    </row>
    <row r="462" spans="1:34" ht="16">
      <c r="A462" s="1217" t="b">
        <f t="shared" si="285"/>
        <v>1</v>
      </c>
      <c r="B462" s="1218" t="b">
        <f t="shared" si="298"/>
        <v>1</v>
      </c>
      <c r="C462" s="1219" t="str">
        <f t="shared" si="299"/>
        <v>Dólares</v>
      </c>
      <c r="D462" s="47"/>
      <c r="E462" s="836"/>
      <c r="F462" s="50"/>
      <c r="G462" s="50" t="str">
        <f t="shared" si="286"/>
        <v xml:space="preserve"> </v>
      </c>
      <c r="H462" s="45">
        <v>0</v>
      </c>
      <c r="I462" s="49" t="str">
        <f>IFERROR(VLOOKUP(G462,Proveedores!B:C,2,0)," ")</f>
        <v xml:space="preserve"> </v>
      </c>
      <c r="J462" s="838">
        <v>0</v>
      </c>
      <c r="K462" s="1124"/>
      <c r="L462" s="1267">
        <f t="shared" si="287"/>
        <v>0</v>
      </c>
      <c r="M462" s="1268">
        <f t="shared" si="288"/>
        <v>0</v>
      </c>
      <c r="N462" s="1269">
        <f t="shared" si="307"/>
        <v>0</v>
      </c>
      <c r="O462" s="836" t="str">
        <f>IFERROR(VLOOKUP(G462,Proveedores!B:D,3,0)," ")</f>
        <v xml:space="preserve"> </v>
      </c>
      <c r="P462" s="836"/>
      <c r="Q462" s="1127" t="e">
        <f t="shared" si="289"/>
        <v>#N/A</v>
      </c>
      <c r="R462" s="1127" t="b">
        <f t="shared" si="300"/>
        <v>0</v>
      </c>
      <c r="S462" s="1127" t="e">
        <f t="shared" si="290"/>
        <v>#N/A</v>
      </c>
      <c r="T462" s="1127" t="b">
        <f t="shared" si="301"/>
        <v>0</v>
      </c>
      <c r="U462" s="1127" t="e">
        <f t="shared" si="291"/>
        <v>#N/A</v>
      </c>
      <c r="V462" s="1127" t="e">
        <f t="shared" si="302"/>
        <v>#N/A</v>
      </c>
      <c r="W462" s="1127" t="e">
        <f>IF(F462="Offiho",J462,IF(_xlfn.XLOOKUP(F462,Proveedores!A$2:A$50,Proveedores!E$2:E$50,"")="Nacional",(J462/0.5)+(V462*H462),((J462/0.3/0.5)+(V462*H462))))</f>
        <v>#N/A</v>
      </c>
      <c r="X462" s="1127" t="e">
        <f t="shared" si="292"/>
        <v>#N/A</v>
      </c>
      <c r="Y462" s="1126" t="b">
        <f t="shared" si="293"/>
        <v>0</v>
      </c>
      <c r="Z462" s="43">
        <v>0</v>
      </c>
      <c r="AA462" s="1220" t="e">
        <f t="shared" si="303"/>
        <v>#N/A</v>
      </c>
      <c r="AB462" s="1220" t="e">
        <f t="shared" si="304"/>
        <v>#N/A</v>
      </c>
      <c r="AC462" s="1220" t="e">
        <f t="shared" si="294"/>
        <v>#N/A</v>
      </c>
      <c r="AD462" s="1126" t="e">
        <f t="shared" si="305"/>
        <v>#N/A</v>
      </c>
      <c r="AE462" s="1218" t="e">
        <f t="shared" si="295"/>
        <v>#N/A</v>
      </c>
      <c r="AF462" s="1221" t="e">
        <f t="shared" si="296"/>
        <v>#N/A</v>
      </c>
      <c r="AG462" s="1177" t="e">
        <f t="shared" si="297"/>
        <v>#N/A</v>
      </c>
      <c r="AH462" s="1222" t="e">
        <f t="shared" si="306"/>
        <v>#N/A</v>
      </c>
    </row>
    <row r="463" spans="1:34" ht="16">
      <c r="A463" s="1217" t="b">
        <f t="shared" si="285"/>
        <v>1</v>
      </c>
      <c r="B463" s="1218" t="b">
        <f t="shared" si="298"/>
        <v>1</v>
      </c>
      <c r="C463" s="1219" t="str">
        <f t="shared" si="299"/>
        <v>Dólares</v>
      </c>
      <c r="D463" s="47"/>
      <c r="E463" s="836"/>
      <c r="F463" s="50"/>
      <c r="G463" s="50" t="str">
        <f t="shared" si="286"/>
        <v xml:space="preserve"> </v>
      </c>
      <c r="H463" s="45">
        <v>0</v>
      </c>
      <c r="I463" s="49" t="str">
        <f>IFERROR(VLOOKUP(G463,Proveedores!B:C,2,0)," ")</f>
        <v xml:space="preserve"> </v>
      </c>
      <c r="J463" s="838">
        <v>0</v>
      </c>
      <c r="K463" s="1124"/>
      <c r="L463" s="1267">
        <f t="shared" si="287"/>
        <v>0</v>
      </c>
      <c r="M463" s="1268">
        <f t="shared" si="288"/>
        <v>0</v>
      </c>
      <c r="N463" s="1269">
        <f t="shared" si="307"/>
        <v>0</v>
      </c>
      <c r="O463" s="836" t="str">
        <f>IFERROR(VLOOKUP(G463,Proveedores!B:D,3,0)," ")</f>
        <v xml:space="preserve"> </v>
      </c>
      <c r="P463" s="836"/>
      <c r="Q463" s="1127" t="e">
        <f t="shared" si="289"/>
        <v>#N/A</v>
      </c>
      <c r="R463" s="1127" t="b">
        <f t="shared" si="300"/>
        <v>0</v>
      </c>
      <c r="S463" s="1127" t="e">
        <f t="shared" si="290"/>
        <v>#N/A</v>
      </c>
      <c r="T463" s="1127" t="b">
        <f t="shared" si="301"/>
        <v>0</v>
      </c>
      <c r="U463" s="1127" t="e">
        <f t="shared" si="291"/>
        <v>#N/A</v>
      </c>
      <c r="V463" s="1127" t="e">
        <f t="shared" si="302"/>
        <v>#N/A</v>
      </c>
      <c r="W463" s="1127" t="e">
        <f>IF(F463="Offiho",J463,IF(_xlfn.XLOOKUP(F463,Proveedores!A$2:A$50,Proveedores!E$2:E$50,"")="Nacional",(J463/0.5)+(V463*H463),((J463/0.3/0.5)+(V463*H463))))</f>
        <v>#N/A</v>
      </c>
      <c r="X463" s="1127" t="e">
        <f t="shared" si="292"/>
        <v>#N/A</v>
      </c>
      <c r="Y463" s="1126" t="b">
        <f t="shared" si="293"/>
        <v>0</v>
      </c>
      <c r="Z463" s="43">
        <v>0</v>
      </c>
      <c r="AA463" s="1220" t="e">
        <f t="shared" si="303"/>
        <v>#N/A</v>
      </c>
      <c r="AB463" s="1220" t="e">
        <f t="shared" si="304"/>
        <v>#N/A</v>
      </c>
      <c r="AC463" s="1220" t="e">
        <f t="shared" si="294"/>
        <v>#N/A</v>
      </c>
      <c r="AD463" s="1126" t="e">
        <f t="shared" si="305"/>
        <v>#N/A</v>
      </c>
      <c r="AE463" s="1218" t="e">
        <f t="shared" si="295"/>
        <v>#N/A</v>
      </c>
      <c r="AF463" s="1221" t="e">
        <f t="shared" si="296"/>
        <v>#N/A</v>
      </c>
      <c r="AG463" s="1177" t="e">
        <f t="shared" si="297"/>
        <v>#N/A</v>
      </c>
      <c r="AH463" s="1222" t="e">
        <f t="shared" si="306"/>
        <v>#N/A</v>
      </c>
    </row>
    <row r="464" spans="1:34" ht="16">
      <c r="A464" s="1217" t="b">
        <f t="shared" si="285"/>
        <v>1</v>
      </c>
      <c r="B464" s="1218" t="b">
        <f t="shared" si="298"/>
        <v>1</v>
      </c>
      <c r="C464" s="1219" t="str">
        <f t="shared" si="299"/>
        <v>Dólares</v>
      </c>
      <c r="D464" s="47"/>
      <c r="E464" s="836"/>
      <c r="F464" s="50"/>
      <c r="G464" s="50" t="str">
        <f t="shared" si="286"/>
        <v xml:space="preserve"> </v>
      </c>
      <c r="H464" s="45">
        <v>0</v>
      </c>
      <c r="I464" s="49" t="str">
        <f>IFERROR(VLOOKUP(G464,Proveedores!B:C,2,0)," ")</f>
        <v xml:space="preserve"> </v>
      </c>
      <c r="J464" s="838">
        <v>0</v>
      </c>
      <c r="K464" s="1124"/>
      <c r="L464" s="1267">
        <f t="shared" si="287"/>
        <v>0</v>
      </c>
      <c r="M464" s="1268">
        <f t="shared" si="288"/>
        <v>0</v>
      </c>
      <c r="N464" s="1269">
        <f t="shared" si="307"/>
        <v>0</v>
      </c>
      <c r="O464" s="836" t="str">
        <f>IFERROR(VLOOKUP(G464,Proveedores!B:D,3,0)," ")</f>
        <v xml:space="preserve"> </v>
      </c>
      <c r="P464" s="836"/>
      <c r="Q464" s="1127" t="e">
        <f t="shared" si="289"/>
        <v>#N/A</v>
      </c>
      <c r="R464" s="1127" t="b">
        <f t="shared" si="300"/>
        <v>0</v>
      </c>
      <c r="S464" s="1127" t="e">
        <f t="shared" si="290"/>
        <v>#N/A</v>
      </c>
      <c r="T464" s="1127" t="b">
        <f t="shared" si="301"/>
        <v>0</v>
      </c>
      <c r="U464" s="1127" t="e">
        <f t="shared" si="291"/>
        <v>#N/A</v>
      </c>
      <c r="V464" s="1127" t="e">
        <f t="shared" si="302"/>
        <v>#N/A</v>
      </c>
      <c r="W464" s="1127" t="e">
        <f>IF(F464="Offiho",J464,IF(_xlfn.XLOOKUP(F464,Proveedores!A$2:A$50,Proveedores!E$2:E$50,"")="Nacional",(J464/0.5)+(V464*H464),((J464/0.3/0.5)+(V464*H464))))</f>
        <v>#N/A</v>
      </c>
      <c r="X464" s="1127" t="e">
        <f t="shared" si="292"/>
        <v>#N/A</v>
      </c>
      <c r="Y464" s="1126" t="b">
        <f t="shared" si="293"/>
        <v>0</v>
      </c>
      <c r="Z464" s="43">
        <v>0</v>
      </c>
      <c r="AA464" s="1220" t="e">
        <f t="shared" si="303"/>
        <v>#N/A</v>
      </c>
      <c r="AB464" s="1220" t="e">
        <f t="shared" si="304"/>
        <v>#N/A</v>
      </c>
      <c r="AC464" s="1220" t="e">
        <f t="shared" si="294"/>
        <v>#N/A</v>
      </c>
      <c r="AD464" s="1126" t="e">
        <f t="shared" si="305"/>
        <v>#N/A</v>
      </c>
      <c r="AE464" s="1218" t="e">
        <f t="shared" si="295"/>
        <v>#N/A</v>
      </c>
      <c r="AF464" s="1221" t="e">
        <f t="shared" si="296"/>
        <v>#N/A</v>
      </c>
      <c r="AG464" s="1177" t="e">
        <f t="shared" si="297"/>
        <v>#N/A</v>
      </c>
      <c r="AH464" s="1222" t="e">
        <f t="shared" si="306"/>
        <v>#N/A</v>
      </c>
    </row>
    <row r="465" spans="1:34" ht="16">
      <c r="A465" s="1217" t="b">
        <f t="shared" si="285"/>
        <v>1</v>
      </c>
      <c r="B465" s="1218" t="b">
        <f t="shared" si="298"/>
        <v>1</v>
      </c>
      <c r="C465" s="1219" t="str">
        <f t="shared" si="299"/>
        <v>Dólares</v>
      </c>
      <c r="D465" s="47"/>
      <c r="E465" s="836"/>
      <c r="F465" s="50"/>
      <c r="G465" s="50" t="str">
        <f t="shared" si="286"/>
        <v xml:space="preserve"> </v>
      </c>
      <c r="H465" s="45">
        <v>0</v>
      </c>
      <c r="I465" s="49" t="str">
        <f>IFERROR(VLOOKUP(G465,Proveedores!B:C,2,0)," ")</f>
        <v xml:space="preserve"> </v>
      </c>
      <c r="J465" s="838">
        <v>0</v>
      </c>
      <c r="K465" s="1124"/>
      <c r="L465" s="1267">
        <f t="shared" si="287"/>
        <v>0</v>
      </c>
      <c r="M465" s="1268">
        <f t="shared" si="288"/>
        <v>0</v>
      </c>
      <c r="N465" s="1269">
        <f t="shared" si="307"/>
        <v>0</v>
      </c>
      <c r="O465" s="836" t="str">
        <f>IFERROR(VLOOKUP(G465,Proveedores!B:D,3,0)," ")</f>
        <v xml:space="preserve"> </v>
      </c>
      <c r="P465" s="836"/>
      <c r="Q465" s="1127" t="e">
        <f t="shared" si="289"/>
        <v>#N/A</v>
      </c>
      <c r="R465" s="1127" t="b">
        <f t="shared" si="300"/>
        <v>0</v>
      </c>
      <c r="S465" s="1127" t="e">
        <f t="shared" si="290"/>
        <v>#N/A</v>
      </c>
      <c r="T465" s="1127" t="b">
        <f t="shared" si="301"/>
        <v>0</v>
      </c>
      <c r="U465" s="1127" t="e">
        <f t="shared" si="291"/>
        <v>#N/A</v>
      </c>
      <c r="V465" s="1127" t="e">
        <f t="shared" si="302"/>
        <v>#N/A</v>
      </c>
      <c r="W465" s="1127" t="e">
        <f>IF(F465="Offiho",J465,IF(_xlfn.XLOOKUP(F465,Proveedores!A$2:A$50,Proveedores!E$2:E$50,"")="Nacional",(J465/0.5)+(V465*H465),((J465/0.3/0.5)+(V465*H465))))</f>
        <v>#N/A</v>
      </c>
      <c r="X465" s="1127" t="e">
        <f t="shared" si="292"/>
        <v>#N/A</v>
      </c>
      <c r="Y465" s="1126" t="b">
        <f t="shared" si="293"/>
        <v>0</v>
      </c>
      <c r="Z465" s="43">
        <v>0</v>
      </c>
      <c r="AA465" s="1220" t="e">
        <f t="shared" si="303"/>
        <v>#N/A</v>
      </c>
      <c r="AB465" s="1220" t="e">
        <f t="shared" si="304"/>
        <v>#N/A</v>
      </c>
      <c r="AC465" s="1220" t="e">
        <f t="shared" si="294"/>
        <v>#N/A</v>
      </c>
      <c r="AD465" s="1126" t="e">
        <f t="shared" si="305"/>
        <v>#N/A</v>
      </c>
      <c r="AE465" s="1218" t="e">
        <f t="shared" si="295"/>
        <v>#N/A</v>
      </c>
      <c r="AF465" s="1221" t="e">
        <f t="shared" si="296"/>
        <v>#N/A</v>
      </c>
      <c r="AG465" s="1177" t="e">
        <f t="shared" si="297"/>
        <v>#N/A</v>
      </c>
      <c r="AH465" s="1222" t="e">
        <f t="shared" si="306"/>
        <v>#N/A</v>
      </c>
    </row>
    <row r="466" spans="1:34" ht="16">
      <c r="A466" s="1217" t="b">
        <f t="shared" si="285"/>
        <v>1</v>
      </c>
      <c r="B466" s="1218" t="b">
        <f t="shared" si="298"/>
        <v>1</v>
      </c>
      <c r="C466" s="1219" t="str">
        <f t="shared" si="299"/>
        <v>Dólares</v>
      </c>
      <c r="D466" s="47"/>
      <c r="E466" s="836"/>
      <c r="F466" s="50"/>
      <c r="G466" s="50" t="str">
        <f t="shared" si="286"/>
        <v xml:space="preserve"> </v>
      </c>
      <c r="H466" s="45">
        <v>0</v>
      </c>
      <c r="I466" s="49" t="str">
        <f>IFERROR(VLOOKUP(G466,Proveedores!B:C,2,0)," ")</f>
        <v xml:space="preserve"> </v>
      </c>
      <c r="J466" s="838">
        <v>0</v>
      </c>
      <c r="K466" s="1124"/>
      <c r="L466" s="1267">
        <f t="shared" si="287"/>
        <v>0</v>
      </c>
      <c r="M466" s="1268">
        <f t="shared" si="288"/>
        <v>0</v>
      </c>
      <c r="N466" s="1269">
        <f t="shared" si="307"/>
        <v>0</v>
      </c>
      <c r="O466" s="836" t="str">
        <f>IFERROR(VLOOKUP(G466,Proveedores!B:D,3,0)," ")</f>
        <v xml:space="preserve"> </v>
      </c>
      <c r="P466" s="836"/>
      <c r="Q466" s="1127" t="e">
        <f t="shared" si="289"/>
        <v>#N/A</v>
      </c>
      <c r="R466" s="1127" t="b">
        <f t="shared" si="300"/>
        <v>0</v>
      </c>
      <c r="S466" s="1127" t="e">
        <f t="shared" si="290"/>
        <v>#N/A</v>
      </c>
      <c r="T466" s="1127" t="b">
        <f t="shared" si="301"/>
        <v>0</v>
      </c>
      <c r="U466" s="1127" t="e">
        <f t="shared" si="291"/>
        <v>#N/A</v>
      </c>
      <c r="V466" s="1127" t="e">
        <f t="shared" si="302"/>
        <v>#N/A</v>
      </c>
      <c r="W466" s="1127" t="e">
        <f>IF(F466="Offiho",J466,IF(_xlfn.XLOOKUP(F466,Proveedores!A$2:A$50,Proveedores!E$2:E$50,"")="Nacional",(J466/0.5)+(V466*H466),((J466/0.3/0.5)+(V466*H466))))</f>
        <v>#N/A</v>
      </c>
      <c r="X466" s="1127" t="e">
        <f t="shared" si="292"/>
        <v>#N/A</v>
      </c>
      <c r="Y466" s="1126" t="b">
        <f t="shared" si="293"/>
        <v>0</v>
      </c>
      <c r="Z466" s="43">
        <v>0</v>
      </c>
      <c r="AA466" s="1220" t="e">
        <f t="shared" si="303"/>
        <v>#N/A</v>
      </c>
      <c r="AB466" s="1220" t="e">
        <f t="shared" si="304"/>
        <v>#N/A</v>
      </c>
      <c r="AC466" s="1220" t="e">
        <f t="shared" si="294"/>
        <v>#N/A</v>
      </c>
      <c r="AD466" s="1126" t="str">
        <f t="shared" si="305"/>
        <v>NA</v>
      </c>
      <c r="AE466" s="1218" t="e">
        <f t="shared" si="295"/>
        <v>#N/A</v>
      </c>
      <c r="AF466" s="1221" t="e">
        <f t="shared" si="296"/>
        <v>#N/A</v>
      </c>
      <c r="AG466" s="1177" t="e">
        <f t="shared" si="297"/>
        <v>#N/A</v>
      </c>
      <c r="AH466" s="1222" t="e">
        <f t="shared" si="306"/>
        <v>#N/A</v>
      </c>
    </row>
    <row r="467" spans="1:34" ht="24" customHeight="1">
      <c r="A467" s="1305" t="s">
        <v>140</v>
      </c>
      <c r="B467" s="1305"/>
      <c r="C467" s="1305"/>
      <c r="D467" s="1305"/>
      <c r="E467" s="1305"/>
      <c r="F467" s="1305"/>
      <c r="G467" s="1228"/>
      <c r="H467" s="1230" cm="1">
        <f t="array" ref="H467">SUM(IFERROR(H434:H466,0))</f>
        <v>0</v>
      </c>
      <c r="I467" s="1228"/>
      <c r="J467" s="1228"/>
      <c r="K467" s="1232"/>
      <c r="L467" s="1230" cm="1">
        <f t="array" ref="L467">SUM(IFERROR(L434:L466,0))</f>
        <v>0</v>
      </c>
      <c r="M467" s="1236"/>
      <c r="N467" s="1233" cm="1">
        <f t="array" ref="N467">SUM(IFERROR(N434:N466,0))</f>
        <v>0</v>
      </c>
      <c r="O467" s="1234"/>
      <c r="P467" s="1234"/>
      <c r="Q467" s="1234"/>
      <c r="R467" s="1234"/>
      <c r="S467" s="1234"/>
      <c r="T467" s="1234"/>
      <c r="U467" s="1234"/>
      <c r="V467" s="1234"/>
      <c r="W467" s="1232"/>
      <c r="X467" s="1233" cm="1">
        <f t="array" ref="X467">SUM(IFERROR(X434:X466,0))</f>
        <v>0</v>
      </c>
      <c r="Y467" s="1234" t="s">
        <v>116</v>
      </c>
      <c r="Z467" s="1234"/>
      <c r="AA467" s="1234"/>
      <c r="AB467" s="1234"/>
      <c r="AC467" s="1233" cm="1">
        <f t="array" ref="AC467">SUM(IFERROR(AC434:AC466,0))</f>
        <v>0</v>
      </c>
      <c r="AD467" s="1233"/>
      <c r="AE467" s="1233"/>
      <c r="AF467" s="1233" cm="1">
        <f t="array" ref="AF467">SUM(IFERROR(AF434:AF466,0))</f>
        <v>0</v>
      </c>
      <c r="AG467" s="1178">
        <f>IFERROR(1-(N467/AC467),0)</f>
        <v>0</v>
      </c>
      <c r="AH467"/>
    </row>
    <row r="468" spans="1:34" ht="26" customHeight="1">
      <c r="A468" s="1302" t="s">
        <v>141</v>
      </c>
      <c r="B468" s="1302"/>
      <c r="C468" s="1302"/>
      <c r="D468" s="1302"/>
      <c r="E468" s="1302"/>
      <c r="F468" s="1302"/>
      <c r="G468" s="1302"/>
      <c r="H468" s="1302"/>
      <c r="I468" s="1302"/>
      <c r="J468" s="1303"/>
      <c r="K468" s="1215"/>
      <c r="L468" s="1215"/>
      <c r="M468" s="1237"/>
      <c r="N468" s="1215"/>
      <c r="O468" s="1214"/>
      <c r="P468" s="1214"/>
      <c r="Q468" s="1214"/>
      <c r="R468" s="1214"/>
      <c r="S468" s="1214"/>
      <c r="T468" s="1214"/>
      <c r="U468" s="1214"/>
      <c r="V468" s="1214"/>
      <c r="W468" s="1179"/>
      <c r="X468" s="1179"/>
      <c r="Y468" s="1179"/>
      <c r="Z468" s="1214"/>
      <c r="AA468" s="1214"/>
      <c r="AB468" s="1214"/>
      <c r="AC468" s="1214"/>
      <c r="AD468" s="1214"/>
      <c r="AE468" s="1214"/>
      <c r="AF468" s="1214"/>
      <c r="AG468" s="1216"/>
      <c r="AH468"/>
    </row>
    <row r="469" spans="1:34" ht="16">
      <c r="A469" s="1217" t="b">
        <f t="shared" ref="A469:A501" si="308">$A$13</f>
        <v>1</v>
      </c>
      <c r="B469" s="1218" t="b">
        <f>A469</f>
        <v>1</v>
      </c>
      <c r="C469" s="1219" t="str">
        <f>$C$13</f>
        <v>Dólares</v>
      </c>
      <c r="D469" s="44"/>
      <c r="E469" s="836"/>
      <c r="F469" s="50"/>
      <c r="G469" s="50" t="str">
        <f t="shared" ref="G469:G501" si="309">IFERROR(VLOOKUP(F469,Tabla_Proveedores_1,2,0)," ")</f>
        <v xml:space="preserve"> </v>
      </c>
      <c r="H469" s="45">
        <v>0</v>
      </c>
      <c r="I469" s="49" t="str">
        <f>IFERROR(VLOOKUP(G469,Proveedores!B:C,2,0)," ")</f>
        <v xml:space="preserve"> </v>
      </c>
      <c r="J469" s="838">
        <v>0</v>
      </c>
      <c r="K469" s="1124"/>
      <c r="L469" s="1267">
        <f t="shared" ref="L469:L501" si="310">K469*H469</f>
        <v>0</v>
      </c>
      <c r="M469" s="1268">
        <f t="shared" ref="M469:M501" si="311">IF(F469="Offiho", J469*0.55, IF(AND(F469&lt;&gt;"Sunon Inc",F469&lt;&gt;"Alma - Exterior",F469&lt;&gt;"Yabo - Hotelería",F469&lt;&gt;"OSJ - Medical",F469&lt;&gt;"Seezo - Home",F469&lt;&gt;"A&amp;D -Home",F469&lt;&gt;"Encore Alfombras Hoteleria Asia",F469&lt;&gt;"Zhong Xian - Leds",F469&lt;&gt;"Tarkett Europa",F469&lt;&gt;"2tec2",F469&lt;&gt;"Balsan Europa",F469&lt;&gt;"Armstrong Pisos USA",F469&lt;&gt;"Tarkett USA",F469&lt;&gt;"Tarkett Brasil"),J469,IFERROR(IF(K1028&lt;=$AO$578,J469*2.14,IF(K1028&lt;=$AN$579,J469*1.8,IF(K1028&gt;$AN$580,J469*1.5))),J469))*1.1)</f>
        <v>0</v>
      </c>
      <c r="N469" s="1269">
        <f>M469*H469</f>
        <v>0</v>
      </c>
      <c r="O469" s="836" t="str">
        <f>IFERROR(VLOOKUP(G469,Proveedores!B:D,3,0)," ")</f>
        <v xml:space="preserve"> </v>
      </c>
      <c r="P469" s="836"/>
      <c r="Q469" s="1127" t="e">
        <f t="shared" ref="Q469:Q501" si="312">VLOOKUP(E469,Tabla_Fletes,3,FALSE)</f>
        <v>#N/A</v>
      </c>
      <c r="R469" s="1127" t="b">
        <f>IF(P469="Centro",Q469,IF(P469="Norte",Q469*1.6,IF(P469="Occidente",Q469*1.2,IF(P469="Sur",Q469*2))))</f>
        <v>0</v>
      </c>
      <c r="S469" s="1127" t="e">
        <f t="shared" ref="S469:S501" si="313">VLOOKUP(E469,Tabla_Instalacion,2,FALSE)</f>
        <v>#N/A</v>
      </c>
      <c r="T469" s="1127" t="b">
        <f>IF(P469="Centro",S469,IF(P469="Norte",S469*1.1,IF(P469="Occidente",S469*1.1,IF(P469="Sur",S469*1.1))))</f>
        <v>0</v>
      </c>
      <c r="U469" s="1127" t="e">
        <f t="shared" ref="U469:U501" si="314">IF(F469="Offiho",0,Q469+S469)</f>
        <v>#N/A</v>
      </c>
      <c r="V469" s="1127" t="e">
        <f>IF(K469=0,U469/$H$573,U469*(K469/L469))*H469</f>
        <v>#N/A</v>
      </c>
      <c r="W469" s="1127" t="e">
        <f>IF(F469="Offiho",J469,IF(_xlfn.XLOOKUP(F469,Proveedores!A$2:A$50,Proveedores!E$2:E$50,"")="Nacional",(J469/0.5)+(V469*H469),((J469/0.3/0.5)+(V469*H469))))</f>
        <v>#N/A</v>
      </c>
      <c r="X469" s="1127" t="e">
        <f t="shared" ref="X469:X501" si="315">W469*H469</f>
        <v>#N/A</v>
      </c>
      <c r="Y469" s="1126" t="b">
        <f t="shared" ref="Y469:Y501" si="316">IF(F469="Sunon Inc",$AJ$577,IF(F469="Alma - Exterior",$AJ$578,IF(F469="Yabo - Hotelería",$AJ$579,IF(F469="OSJ - Medical",$AJ$580,IF(F469="Seezo - Home",$AJ$581,IF(F469="A&amp;D - Home",$AJ$582,IF(F469="Encore Alfombras Hoteleria Asia",$AJ$583,IF(F469="Zhong Xian - Leds",$AJ$584,IF(F469="Tarkett Europa",$AJ$585,IF(F469="2tec2",$AJ$586,IF(F469="Balsan Europa",$AJ$587,IF(F469="Armstrong Pisos USA",$AJ$588,IF(F469="Tarkett USA",$AJ$589,IF(F469="Tarkett Brasil",$AJ$590,IF(F469="Tarkett MX",$AJ$591,IF(F469="Jome",$AJ$592,IF(F469="Offiho",$AJ$593,IF(F469="Lumbro",$AJ$594,IF(F469="Sunon Mty",$AJ$595,IF(F469="Conceptos Sofas",$AJ$596,IF(F469="Lauco Sofas",$AJ$597,IF(F469="CR Global - Mesas Ajustables",$AJ$598,IF(F469="Vandesk",$AJ$599,IF(F469="Mamparas Tela",$AJ$600,IF(F469="Mampara Cristales",$AJ$601,IF(F469="Herrajes",$AJ$602,IF(F469="MetalWork",$AJ$603,IF(F469="Requiez",$AJ$604,IF(F469="Labenze",$AJ$605,IF(F469="Infinity",$AJ$606,IF(F469="Proveedor Externo",$AJ$607)))))))))))))))))))))))))))))))</f>
        <v>0</v>
      </c>
      <c r="Z469" s="43">
        <v>0</v>
      </c>
      <c r="AA469" s="1220" t="e">
        <f>W469*Z469</f>
        <v>#N/A</v>
      </c>
      <c r="AB469" s="1220" t="e">
        <f>IF(Z469&gt;Y469,"ERROR",(W469-AA469))</f>
        <v>#N/A</v>
      </c>
      <c r="AC469" s="1220" t="e">
        <f t="shared" ref="AC469:AC501" si="317">AB469*H469</f>
        <v>#N/A</v>
      </c>
      <c r="AD469" s="1126" t="e">
        <f>IF(A470=TRUE,MAX(0,1-(AE469/W469)),"NA")</f>
        <v>#N/A</v>
      </c>
      <c r="AE469" s="1218" t="e">
        <f t="shared" ref="AE469:AE501" si="318">IF(A468=FALSE,"NO APLICA",AB469*1.2)</f>
        <v>#N/A</v>
      </c>
      <c r="AF469" s="1221" t="e">
        <f t="shared" ref="AF469:AF501" si="319">AE469*H469</f>
        <v>#N/A</v>
      </c>
      <c r="AG469" s="1177" t="e">
        <f t="shared" ref="AG469:AG501" si="320">(AC469-N469)/AC469</f>
        <v>#N/A</v>
      </c>
      <c r="AH469" s="1222" t="e">
        <f>IF(AG469&lt;30%,"ERROR","OK")</f>
        <v>#N/A</v>
      </c>
    </row>
    <row r="470" spans="1:34" ht="16">
      <c r="A470" s="1217" t="b">
        <f t="shared" si="308"/>
        <v>1</v>
      </c>
      <c r="B470" s="1218" t="b">
        <f t="shared" ref="B470:B501" si="321">A470</f>
        <v>1</v>
      </c>
      <c r="C470" s="1219" t="str">
        <f t="shared" ref="C470:C501" si="322">$C$13</f>
        <v>Dólares</v>
      </c>
      <c r="D470" s="46"/>
      <c r="E470" s="836"/>
      <c r="F470" s="50"/>
      <c r="G470" s="50" t="str">
        <f t="shared" si="309"/>
        <v xml:space="preserve"> </v>
      </c>
      <c r="H470" s="45">
        <v>0</v>
      </c>
      <c r="I470" s="49" t="str">
        <f>IFERROR(VLOOKUP(G470,Proveedores!B:C,2,0)," ")</f>
        <v xml:space="preserve"> </v>
      </c>
      <c r="J470" s="838">
        <v>0</v>
      </c>
      <c r="K470" s="1124"/>
      <c r="L470" s="1267">
        <f t="shared" si="310"/>
        <v>0</v>
      </c>
      <c r="M470" s="1268">
        <f t="shared" si="311"/>
        <v>0</v>
      </c>
      <c r="N470" s="1269">
        <f>M470*H470</f>
        <v>0</v>
      </c>
      <c r="O470" s="836" t="str">
        <f>IFERROR(VLOOKUP(G470,Proveedores!B:D,3,0)," ")</f>
        <v xml:space="preserve"> </v>
      </c>
      <c r="P470" s="836"/>
      <c r="Q470" s="1127" t="e">
        <f t="shared" si="312"/>
        <v>#N/A</v>
      </c>
      <c r="R470" s="1127" t="b">
        <f t="shared" ref="R470:R501" si="323">IF(P470="Centro",Q470,IF(P470="Norte",Q470*1.6,IF(P470="Occidente",Q470*1.2,IF(P470="Sur",Q470*2))))</f>
        <v>0</v>
      </c>
      <c r="S470" s="1127" t="e">
        <f t="shared" si="313"/>
        <v>#N/A</v>
      </c>
      <c r="T470" s="1127" t="b">
        <f t="shared" ref="T470:T501" si="324">IF(P470="Centro",S470,IF(P470="Norte",S470*1.1,IF(P470="Occidente",S470*1.1,IF(P470="Sur",S470*1.1))))</f>
        <v>0</v>
      </c>
      <c r="U470" s="1127" t="e">
        <f t="shared" si="314"/>
        <v>#N/A</v>
      </c>
      <c r="V470" s="1127" t="e">
        <f t="shared" ref="V470:V501" si="325">IF(K470=0,U470/$H$573,U470*(K470/L470))*H470</f>
        <v>#N/A</v>
      </c>
      <c r="W470" s="1127" t="e">
        <f>IF(F470="Offiho",J470,IF(_xlfn.XLOOKUP(F470,Proveedores!A$2:A$50,Proveedores!E$2:E$50,"")="Nacional",(J470/0.5)+(V470*H470),((J470/0.3/0.5)+(V470*H470))))</f>
        <v>#N/A</v>
      </c>
      <c r="X470" s="1127" t="e">
        <f t="shared" si="315"/>
        <v>#N/A</v>
      </c>
      <c r="Y470" s="1126" t="b">
        <f t="shared" si="316"/>
        <v>0</v>
      </c>
      <c r="Z470" s="43">
        <v>0</v>
      </c>
      <c r="AA470" s="1220" t="e">
        <f t="shared" ref="AA470:AA501" si="326">W470*Z470</f>
        <v>#N/A</v>
      </c>
      <c r="AB470" s="1220" t="e">
        <f t="shared" ref="AB470:AB501" si="327">IF(Z470&gt;Y470,"ERROR",(W470-AA470))</f>
        <v>#N/A</v>
      </c>
      <c r="AC470" s="1220" t="e">
        <f t="shared" si="317"/>
        <v>#N/A</v>
      </c>
      <c r="AD470" s="1126" t="e">
        <f t="shared" ref="AD470:AD501" si="328">IF(A471=TRUE,MAX(0,1-(AE470/W470)),"NA")</f>
        <v>#N/A</v>
      </c>
      <c r="AE470" s="1218" t="e">
        <f t="shared" si="318"/>
        <v>#N/A</v>
      </c>
      <c r="AF470" s="1221" t="e">
        <f t="shared" si="319"/>
        <v>#N/A</v>
      </c>
      <c r="AG470" s="1177" t="e">
        <f t="shared" si="320"/>
        <v>#N/A</v>
      </c>
      <c r="AH470" s="1222" t="e">
        <f t="shared" ref="AH470:AH501" si="329">IF(AG470&lt;30%,"ERROR","OK")</f>
        <v>#N/A</v>
      </c>
    </row>
    <row r="471" spans="1:34" ht="16">
      <c r="A471" s="1217" t="b">
        <f t="shared" si="308"/>
        <v>1</v>
      </c>
      <c r="B471" s="1218" t="b">
        <f t="shared" si="321"/>
        <v>1</v>
      </c>
      <c r="C471" s="1219" t="str">
        <f t="shared" si="322"/>
        <v>Dólares</v>
      </c>
      <c r="D471" s="46"/>
      <c r="E471" s="836"/>
      <c r="F471" s="50"/>
      <c r="G471" s="50" t="str">
        <f t="shared" si="309"/>
        <v xml:space="preserve"> </v>
      </c>
      <c r="H471" s="45">
        <v>0</v>
      </c>
      <c r="I471" s="49" t="str">
        <f>IFERROR(VLOOKUP(G471,Proveedores!B:C,2,0)," ")</f>
        <v xml:space="preserve"> </v>
      </c>
      <c r="J471" s="838">
        <v>0</v>
      </c>
      <c r="K471" s="1124"/>
      <c r="L471" s="1267">
        <f t="shared" si="310"/>
        <v>0</v>
      </c>
      <c r="M471" s="1268">
        <f t="shared" si="311"/>
        <v>0</v>
      </c>
      <c r="N471" s="1269">
        <f>(M471*H471)</f>
        <v>0</v>
      </c>
      <c r="O471" s="836" t="str">
        <f>IFERROR(VLOOKUP(G471,Proveedores!B:D,3,0)," ")</f>
        <v xml:space="preserve"> </v>
      </c>
      <c r="P471" s="836"/>
      <c r="Q471" s="1127" t="e">
        <f t="shared" si="312"/>
        <v>#N/A</v>
      </c>
      <c r="R471" s="1127" t="b">
        <f t="shared" si="323"/>
        <v>0</v>
      </c>
      <c r="S471" s="1127" t="e">
        <f t="shared" si="313"/>
        <v>#N/A</v>
      </c>
      <c r="T471" s="1127" t="b">
        <f t="shared" si="324"/>
        <v>0</v>
      </c>
      <c r="U471" s="1127" t="e">
        <f t="shared" si="314"/>
        <v>#N/A</v>
      </c>
      <c r="V471" s="1127" t="e">
        <f t="shared" si="325"/>
        <v>#N/A</v>
      </c>
      <c r="W471" s="1127" t="e">
        <f>IF(F471="Offiho",J471,IF(_xlfn.XLOOKUP(F471,Proveedores!A$2:A$50,Proveedores!E$2:E$50,"")="Nacional",(J471/0.5)+(V471*H471),((J471/0.3/0.5)+(V471*H471))))</f>
        <v>#N/A</v>
      </c>
      <c r="X471" s="1127" t="e">
        <f t="shared" si="315"/>
        <v>#N/A</v>
      </c>
      <c r="Y471" s="1126" t="b">
        <f t="shared" si="316"/>
        <v>0</v>
      </c>
      <c r="Z471" s="43">
        <v>0</v>
      </c>
      <c r="AA471" s="1220" t="e">
        <f t="shared" si="326"/>
        <v>#N/A</v>
      </c>
      <c r="AB471" s="1220" t="e">
        <f t="shared" si="327"/>
        <v>#N/A</v>
      </c>
      <c r="AC471" s="1220" t="e">
        <f t="shared" si="317"/>
        <v>#N/A</v>
      </c>
      <c r="AD471" s="1126" t="e">
        <f t="shared" si="328"/>
        <v>#N/A</v>
      </c>
      <c r="AE471" s="1218" t="e">
        <f t="shared" si="318"/>
        <v>#N/A</v>
      </c>
      <c r="AF471" s="1221" t="e">
        <f t="shared" si="319"/>
        <v>#N/A</v>
      </c>
      <c r="AG471" s="1177" t="e">
        <f t="shared" si="320"/>
        <v>#N/A</v>
      </c>
      <c r="AH471" s="1222" t="e">
        <f t="shared" si="329"/>
        <v>#N/A</v>
      </c>
    </row>
    <row r="472" spans="1:34" ht="16">
      <c r="A472" s="1217" t="b">
        <f t="shared" si="308"/>
        <v>1</v>
      </c>
      <c r="B472" s="1218" t="b">
        <f t="shared" si="321"/>
        <v>1</v>
      </c>
      <c r="C472" s="1219" t="str">
        <f t="shared" si="322"/>
        <v>Dólares</v>
      </c>
      <c r="D472" s="46"/>
      <c r="E472" s="836"/>
      <c r="F472" s="50"/>
      <c r="G472" s="50" t="str">
        <f t="shared" si="309"/>
        <v xml:space="preserve"> </v>
      </c>
      <c r="H472" s="45">
        <v>0</v>
      </c>
      <c r="I472" s="49" t="str">
        <f>IFERROR(VLOOKUP(G472,Proveedores!B:C,2,0)," ")</f>
        <v xml:space="preserve"> </v>
      </c>
      <c r="J472" s="838">
        <v>0</v>
      </c>
      <c r="K472" s="1124"/>
      <c r="L472" s="1267">
        <f t="shared" si="310"/>
        <v>0</v>
      </c>
      <c r="M472" s="1268">
        <f t="shared" si="311"/>
        <v>0</v>
      </c>
      <c r="N472" s="1269">
        <f t="shared" ref="N472:N501" si="330">M472*H472</f>
        <v>0</v>
      </c>
      <c r="O472" s="836" t="str">
        <f>IFERROR(VLOOKUP(G472,Proveedores!B:D,3,0)," ")</f>
        <v xml:space="preserve"> </v>
      </c>
      <c r="P472" s="836"/>
      <c r="Q472" s="1127" t="e">
        <f t="shared" si="312"/>
        <v>#N/A</v>
      </c>
      <c r="R472" s="1127" t="b">
        <f t="shared" si="323"/>
        <v>0</v>
      </c>
      <c r="S472" s="1127" t="e">
        <f t="shared" si="313"/>
        <v>#N/A</v>
      </c>
      <c r="T472" s="1127" t="b">
        <f t="shared" si="324"/>
        <v>0</v>
      </c>
      <c r="U472" s="1127" t="e">
        <f t="shared" si="314"/>
        <v>#N/A</v>
      </c>
      <c r="V472" s="1127" t="e">
        <f t="shared" si="325"/>
        <v>#N/A</v>
      </c>
      <c r="W472" s="1127" t="e">
        <f>IF(F472="Offiho",J472,IF(_xlfn.XLOOKUP(F472,Proveedores!A$2:A$50,Proveedores!E$2:E$50,"")="Nacional",(J472/0.5)+(V472*H472),((J472/0.3/0.5)+(V472*H472))))</f>
        <v>#N/A</v>
      </c>
      <c r="X472" s="1127" t="e">
        <f t="shared" si="315"/>
        <v>#N/A</v>
      </c>
      <c r="Y472" s="1126" t="b">
        <f t="shared" si="316"/>
        <v>0</v>
      </c>
      <c r="Z472" s="43">
        <v>0</v>
      </c>
      <c r="AA472" s="1220" t="e">
        <f t="shared" si="326"/>
        <v>#N/A</v>
      </c>
      <c r="AB472" s="1220" t="e">
        <f t="shared" si="327"/>
        <v>#N/A</v>
      </c>
      <c r="AC472" s="1220" t="e">
        <f t="shared" si="317"/>
        <v>#N/A</v>
      </c>
      <c r="AD472" s="1126" t="e">
        <f t="shared" si="328"/>
        <v>#N/A</v>
      </c>
      <c r="AE472" s="1218" t="e">
        <f t="shared" si="318"/>
        <v>#N/A</v>
      </c>
      <c r="AF472" s="1221" t="e">
        <f t="shared" si="319"/>
        <v>#N/A</v>
      </c>
      <c r="AG472" s="1177" t="e">
        <f t="shared" si="320"/>
        <v>#N/A</v>
      </c>
      <c r="AH472" s="1222" t="e">
        <f t="shared" si="329"/>
        <v>#N/A</v>
      </c>
    </row>
    <row r="473" spans="1:34" ht="16">
      <c r="A473" s="1217" t="b">
        <f t="shared" si="308"/>
        <v>1</v>
      </c>
      <c r="B473" s="1218" t="b">
        <f t="shared" si="321"/>
        <v>1</v>
      </c>
      <c r="C473" s="1219" t="str">
        <f t="shared" si="322"/>
        <v>Dólares</v>
      </c>
      <c r="D473" s="46"/>
      <c r="E473" s="836"/>
      <c r="F473" s="50"/>
      <c r="G473" s="50" t="str">
        <f t="shared" si="309"/>
        <v xml:space="preserve"> </v>
      </c>
      <c r="H473" s="45">
        <v>0</v>
      </c>
      <c r="I473" s="49" t="str">
        <f>IFERROR(VLOOKUP(G473,Proveedores!B:C,2,0)," ")</f>
        <v xml:space="preserve"> </v>
      </c>
      <c r="J473" s="838">
        <v>0</v>
      </c>
      <c r="K473" s="1124"/>
      <c r="L473" s="1267">
        <f t="shared" si="310"/>
        <v>0</v>
      </c>
      <c r="M473" s="1268">
        <f t="shared" si="311"/>
        <v>0</v>
      </c>
      <c r="N473" s="1269">
        <f t="shared" si="330"/>
        <v>0</v>
      </c>
      <c r="O473" s="836" t="str">
        <f>IFERROR(VLOOKUP(G473,Proveedores!B:D,3,0)," ")</f>
        <v xml:space="preserve"> </v>
      </c>
      <c r="P473" s="836"/>
      <c r="Q473" s="1127" t="e">
        <f t="shared" si="312"/>
        <v>#N/A</v>
      </c>
      <c r="R473" s="1127" t="b">
        <f t="shared" si="323"/>
        <v>0</v>
      </c>
      <c r="S473" s="1127" t="e">
        <f t="shared" si="313"/>
        <v>#N/A</v>
      </c>
      <c r="T473" s="1127" t="b">
        <f t="shared" si="324"/>
        <v>0</v>
      </c>
      <c r="U473" s="1127" t="e">
        <f t="shared" si="314"/>
        <v>#N/A</v>
      </c>
      <c r="V473" s="1127" t="e">
        <f t="shared" si="325"/>
        <v>#N/A</v>
      </c>
      <c r="W473" s="1127" t="e">
        <f>IF(F473="Offiho",J473,IF(_xlfn.XLOOKUP(F473,Proveedores!A$2:A$50,Proveedores!E$2:E$50,"")="Nacional",(J473/0.5)+(V473*H473),((J473/0.3/0.5)+(V473*H473))))</f>
        <v>#N/A</v>
      </c>
      <c r="X473" s="1127" t="e">
        <f t="shared" si="315"/>
        <v>#N/A</v>
      </c>
      <c r="Y473" s="1126" t="b">
        <f t="shared" si="316"/>
        <v>0</v>
      </c>
      <c r="Z473" s="43">
        <v>0</v>
      </c>
      <c r="AA473" s="1220" t="e">
        <f t="shared" si="326"/>
        <v>#N/A</v>
      </c>
      <c r="AB473" s="1220" t="e">
        <f t="shared" si="327"/>
        <v>#N/A</v>
      </c>
      <c r="AC473" s="1220" t="e">
        <f t="shared" si="317"/>
        <v>#N/A</v>
      </c>
      <c r="AD473" s="1126" t="e">
        <f t="shared" si="328"/>
        <v>#N/A</v>
      </c>
      <c r="AE473" s="1218" t="e">
        <f t="shared" si="318"/>
        <v>#N/A</v>
      </c>
      <c r="AF473" s="1221" t="e">
        <f t="shared" si="319"/>
        <v>#N/A</v>
      </c>
      <c r="AG473" s="1177" t="e">
        <f t="shared" si="320"/>
        <v>#N/A</v>
      </c>
      <c r="AH473" s="1222" t="e">
        <f t="shared" si="329"/>
        <v>#N/A</v>
      </c>
    </row>
    <row r="474" spans="1:34" ht="16">
      <c r="A474" s="1217" t="b">
        <f t="shared" si="308"/>
        <v>1</v>
      </c>
      <c r="B474" s="1218" t="b">
        <f t="shared" si="321"/>
        <v>1</v>
      </c>
      <c r="C474" s="1219" t="str">
        <f t="shared" si="322"/>
        <v>Dólares</v>
      </c>
      <c r="D474" s="46"/>
      <c r="E474" s="836"/>
      <c r="F474" s="50"/>
      <c r="G474" s="50" t="str">
        <f t="shared" si="309"/>
        <v xml:space="preserve"> </v>
      </c>
      <c r="H474" s="45">
        <v>0</v>
      </c>
      <c r="I474" s="49" t="str">
        <f>IFERROR(VLOOKUP(G474,Proveedores!B:C,2,0)," ")</f>
        <v xml:space="preserve"> </v>
      </c>
      <c r="J474" s="838">
        <v>0</v>
      </c>
      <c r="K474" s="1124"/>
      <c r="L474" s="1267">
        <f t="shared" si="310"/>
        <v>0</v>
      </c>
      <c r="M474" s="1268">
        <f t="shared" si="311"/>
        <v>0</v>
      </c>
      <c r="N474" s="1269">
        <f t="shared" si="330"/>
        <v>0</v>
      </c>
      <c r="O474" s="836" t="str">
        <f>IFERROR(VLOOKUP(G474,Proveedores!B:D,3,0)," ")</f>
        <v xml:space="preserve"> </v>
      </c>
      <c r="P474" s="836"/>
      <c r="Q474" s="1127" t="e">
        <f t="shared" si="312"/>
        <v>#N/A</v>
      </c>
      <c r="R474" s="1127" t="b">
        <f t="shared" si="323"/>
        <v>0</v>
      </c>
      <c r="S474" s="1127" t="e">
        <f t="shared" si="313"/>
        <v>#N/A</v>
      </c>
      <c r="T474" s="1127" t="b">
        <f t="shared" si="324"/>
        <v>0</v>
      </c>
      <c r="U474" s="1127" t="e">
        <f t="shared" si="314"/>
        <v>#N/A</v>
      </c>
      <c r="V474" s="1127" t="e">
        <f t="shared" si="325"/>
        <v>#N/A</v>
      </c>
      <c r="W474" s="1127" t="e">
        <f>IF(F474="Offiho",J474,IF(_xlfn.XLOOKUP(F474,Proveedores!A$2:A$50,Proveedores!E$2:E$50,"")="Nacional",(J474/0.5)+(V474*H474),((J474/0.3/0.5)+(V474*H474))))</f>
        <v>#N/A</v>
      </c>
      <c r="X474" s="1127" t="e">
        <f t="shared" si="315"/>
        <v>#N/A</v>
      </c>
      <c r="Y474" s="1126" t="b">
        <f t="shared" si="316"/>
        <v>0</v>
      </c>
      <c r="Z474" s="43">
        <v>0</v>
      </c>
      <c r="AA474" s="1220" t="e">
        <f t="shared" si="326"/>
        <v>#N/A</v>
      </c>
      <c r="AB474" s="1220" t="e">
        <f t="shared" si="327"/>
        <v>#N/A</v>
      </c>
      <c r="AC474" s="1220" t="e">
        <f t="shared" si="317"/>
        <v>#N/A</v>
      </c>
      <c r="AD474" s="1126" t="e">
        <f t="shared" si="328"/>
        <v>#N/A</v>
      </c>
      <c r="AE474" s="1218" t="e">
        <f t="shared" si="318"/>
        <v>#N/A</v>
      </c>
      <c r="AF474" s="1221" t="e">
        <f t="shared" si="319"/>
        <v>#N/A</v>
      </c>
      <c r="AG474" s="1177" t="e">
        <f t="shared" si="320"/>
        <v>#N/A</v>
      </c>
      <c r="AH474" s="1222" t="e">
        <f t="shared" si="329"/>
        <v>#N/A</v>
      </c>
    </row>
    <row r="475" spans="1:34" ht="16">
      <c r="A475" s="1217" t="b">
        <f t="shared" si="308"/>
        <v>1</v>
      </c>
      <c r="B475" s="1218" t="b">
        <f t="shared" si="321"/>
        <v>1</v>
      </c>
      <c r="C475" s="1219" t="str">
        <f t="shared" si="322"/>
        <v>Dólares</v>
      </c>
      <c r="D475" s="44"/>
      <c r="E475" s="836"/>
      <c r="F475" s="50"/>
      <c r="G475" s="50" t="str">
        <f t="shared" si="309"/>
        <v xml:space="preserve"> </v>
      </c>
      <c r="H475" s="45">
        <v>0</v>
      </c>
      <c r="I475" s="49" t="str">
        <f>IFERROR(VLOOKUP(G475,Proveedores!B:C,2,0)," ")</f>
        <v xml:space="preserve"> </v>
      </c>
      <c r="J475" s="838">
        <v>0</v>
      </c>
      <c r="K475" s="1124"/>
      <c r="L475" s="1267">
        <f t="shared" si="310"/>
        <v>0</v>
      </c>
      <c r="M475" s="1268">
        <f t="shared" si="311"/>
        <v>0</v>
      </c>
      <c r="N475" s="1269">
        <f t="shared" si="330"/>
        <v>0</v>
      </c>
      <c r="O475" s="836" t="str">
        <f>IFERROR(VLOOKUP(G475,Proveedores!B:D,3,0)," ")</f>
        <v xml:space="preserve"> </v>
      </c>
      <c r="P475" s="836"/>
      <c r="Q475" s="1127" t="e">
        <f t="shared" si="312"/>
        <v>#N/A</v>
      </c>
      <c r="R475" s="1127" t="b">
        <f t="shared" si="323"/>
        <v>0</v>
      </c>
      <c r="S475" s="1127" t="e">
        <f t="shared" si="313"/>
        <v>#N/A</v>
      </c>
      <c r="T475" s="1127" t="b">
        <f t="shared" si="324"/>
        <v>0</v>
      </c>
      <c r="U475" s="1127" t="e">
        <f t="shared" si="314"/>
        <v>#N/A</v>
      </c>
      <c r="V475" s="1127" t="e">
        <f t="shared" si="325"/>
        <v>#N/A</v>
      </c>
      <c r="W475" s="1127" t="e">
        <f>IF(F475="Offiho",J475,IF(_xlfn.XLOOKUP(F475,Proveedores!A$2:A$50,Proveedores!E$2:E$50,"")="Nacional",(J475/0.5)+(V475*H475),((J475/0.3/0.5)+(V475*H475))))</f>
        <v>#N/A</v>
      </c>
      <c r="X475" s="1127" t="e">
        <f t="shared" si="315"/>
        <v>#N/A</v>
      </c>
      <c r="Y475" s="1126" t="b">
        <f t="shared" si="316"/>
        <v>0</v>
      </c>
      <c r="Z475" s="43">
        <v>0</v>
      </c>
      <c r="AA475" s="1220" t="e">
        <f t="shared" si="326"/>
        <v>#N/A</v>
      </c>
      <c r="AB475" s="1220" t="e">
        <f t="shared" si="327"/>
        <v>#N/A</v>
      </c>
      <c r="AC475" s="1220" t="e">
        <f t="shared" si="317"/>
        <v>#N/A</v>
      </c>
      <c r="AD475" s="1126" t="e">
        <f t="shared" si="328"/>
        <v>#N/A</v>
      </c>
      <c r="AE475" s="1218" t="e">
        <f t="shared" si="318"/>
        <v>#N/A</v>
      </c>
      <c r="AF475" s="1221" t="e">
        <f t="shared" si="319"/>
        <v>#N/A</v>
      </c>
      <c r="AG475" s="1177" t="e">
        <f t="shared" si="320"/>
        <v>#N/A</v>
      </c>
      <c r="AH475" s="1222" t="e">
        <f t="shared" si="329"/>
        <v>#N/A</v>
      </c>
    </row>
    <row r="476" spans="1:34" ht="16">
      <c r="A476" s="1217" t="b">
        <f t="shared" si="308"/>
        <v>1</v>
      </c>
      <c r="B476" s="1218" t="b">
        <f t="shared" si="321"/>
        <v>1</v>
      </c>
      <c r="C476" s="1219" t="str">
        <f t="shared" si="322"/>
        <v>Dólares</v>
      </c>
      <c r="D476" s="44"/>
      <c r="E476" s="836"/>
      <c r="F476" s="50"/>
      <c r="G476" s="50" t="str">
        <f t="shared" si="309"/>
        <v xml:space="preserve"> </v>
      </c>
      <c r="H476" s="45">
        <v>0</v>
      </c>
      <c r="I476" s="49" t="str">
        <f>IFERROR(VLOOKUP(G476,Proveedores!B:C,2,0)," ")</f>
        <v xml:space="preserve"> </v>
      </c>
      <c r="J476" s="838">
        <v>0</v>
      </c>
      <c r="K476" s="1124"/>
      <c r="L476" s="1267">
        <f t="shared" si="310"/>
        <v>0</v>
      </c>
      <c r="M476" s="1268">
        <f t="shared" si="311"/>
        <v>0</v>
      </c>
      <c r="N476" s="1269">
        <f t="shared" si="330"/>
        <v>0</v>
      </c>
      <c r="O476" s="836" t="str">
        <f>IFERROR(VLOOKUP(G476,Proveedores!B:D,3,0)," ")</f>
        <v xml:space="preserve"> </v>
      </c>
      <c r="P476" s="836"/>
      <c r="Q476" s="1127" t="e">
        <f t="shared" si="312"/>
        <v>#N/A</v>
      </c>
      <c r="R476" s="1127" t="b">
        <f t="shared" si="323"/>
        <v>0</v>
      </c>
      <c r="S476" s="1127" t="e">
        <f t="shared" si="313"/>
        <v>#N/A</v>
      </c>
      <c r="T476" s="1127" t="b">
        <f t="shared" si="324"/>
        <v>0</v>
      </c>
      <c r="U476" s="1127" t="e">
        <f t="shared" si="314"/>
        <v>#N/A</v>
      </c>
      <c r="V476" s="1127" t="e">
        <f t="shared" si="325"/>
        <v>#N/A</v>
      </c>
      <c r="W476" s="1127" t="e">
        <f>IF(F476="Offiho",J476,IF(_xlfn.XLOOKUP(F476,Proveedores!A$2:A$50,Proveedores!E$2:E$50,"")="Nacional",(J476/0.5)+(V476*H476),((J476/0.3/0.5)+(V476*H476))))</f>
        <v>#N/A</v>
      </c>
      <c r="X476" s="1127" t="e">
        <f t="shared" si="315"/>
        <v>#N/A</v>
      </c>
      <c r="Y476" s="1126" t="b">
        <f t="shared" si="316"/>
        <v>0</v>
      </c>
      <c r="Z476" s="43">
        <v>0</v>
      </c>
      <c r="AA476" s="1220" t="e">
        <f t="shared" si="326"/>
        <v>#N/A</v>
      </c>
      <c r="AB476" s="1220" t="e">
        <f t="shared" si="327"/>
        <v>#N/A</v>
      </c>
      <c r="AC476" s="1220" t="e">
        <f t="shared" si="317"/>
        <v>#N/A</v>
      </c>
      <c r="AD476" s="1126" t="e">
        <f t="shared" si="328"/>
        <v>#N/A</v>
      </c>
      <c r="AE476" s="1218" t="e">
        <f t="shared" si="318"/>
        <v>#N/A</v>
      </c>
      <c r="AF476" s="1221" t="e">
        <f t="shared" si="319"/>
        <v>#N/A</v>
      </c>
      <c r="AG476" s="1177" t="e">
        <f t="shared" si="320"/>
        <v>#N/A</v>
      </c>
      <c r="AH476" s="1222" t="e">
        <f t="shared" si="329"/>
        <v>#N/A</v>
      </c>
    </row>
    <row r="477" spans="1:34" ht="16">
      <c r="A477" s="1217" t="b">
        <f t="shared" si="308"/>
        <v>1</v>
      </c>
      <c r="B477" s="1218" t="b">
        <f t="shared" si="321"/>
        <v>1</v>
      </c>
      <c r="C477" s="1219" t="str">
        <f t="shared" si="322"/>
        <v>Dólares</v>
      </c>
      <c r="D477" s="44"/>
      <c r="E477" s="836"/>
      <c r="F477" s="50"/>
      <c r="G477" s="50" t="str">
        <f t="shared" si="309"/>
        <v xml:space="preserve"> </v>
      </c>
      <c r="H477" s="45">
        <v>0</v>
      </c>
      <c r="I477" s="49" t="str">
        <f>IFERROR(VLOOKUP(G477,Proveedores!B:C,2,0)," ")</f>
        <v xml:space="preserve"> </v>
      </c>
      <c r="J477" s="838">
        <v>0</v>
      </c>
      <c r="K477" s="1124"/>
      <c r="L477" s="1267">
        <f t="shared" si="310"/>
        <v>0</v>
      </c>
      <c r="M477" s="1268">
        <f t="shared" si="311"/>
        <v>0</v>
      </c>
      <c r="N477" s="1269">
        <f t="shared" si="330"/>
        <v>0</v>
      </c>
      <c r="O477" s="836" t="str">
        <f>IFERROR(VLOOKUP(G477,Proveedores!B:D,3,0)," ")</f>
        <v xml:space="preserve"> </v>
      </c>
      <c r="P477" s="836"/>
      <c r="Q477" s="1127" t="e">
        <f t="shared" si="312"/>
        <v>#N/A</v>
      </c>
      <c r="R477" s="1127" t="b">
        <f t="shared" si="323"/>
        <v>0</v>
      </c>
      <c r="S477" s="1127" t="e">
        <f t="shared" si="313"/>
        <v>#N/A</v>
      </c>
      <c r="T477" s="1127" t="b">
        <f t="shared" si="324"/>
        <v>0</v>
      </c>
      <c r="U477" s="1127" t="e">
        <f t="shared" si="314"/>
        <v>#N/A</v>
      </c>
      <c r="V477" s="1127" t="e">
        <f t="shared" si="325"/>
        <v>#N/A</v>
      </c>
      <c r="W477" s="1127" t="e">
        <f>IF(F477="Offiho",J477,IF(_xlfn.XLOOKUP(F477,Proveedores!A$2:A$50,Proveedores!E$2:E$50,"")="Nacional",(J477/0.5)+(V477*H477),((J477/0.3/0.5)+(V477*H477))))</f>
        <v>#N/A</v>
      </c>
      <c r="X477" s="1127" t="e">
        <f t="shared" si="315"/>
        <v>#N/A</v>
      </c>
      <c r="Y477" s="1126" t="b">
        <f t="shared" si="316"/>
        <v>0</v>
      </c>
      <c r="Z477" s="43">
        <v>0</v>
      </c>
      <c r="AA477" s="1220" t="e">
        <f t="shared" si="326"/>
        <v>#N/A</v>
      </c>
      <c r="AB477" s="1220" t="e">
        <f t="shared" si="327"/>
        <v>#N/A</v>
      </c>
      <c r="AC477" s="1220" t="e">
        <f t="shared" si="317"/>
        <v>#N/A</v>
      </c>
      <c r="AD477" s="1126" t="e">
        <f t="shared" si="328"/>
        <v>#N/A</v>
      </c>
      <c r="AE477" s="1218" t="e">
        <f t="shared" si="318"/>
        <v>#N/A</v>
      </c>
      <c r="AF477" s="1221" t="e">
        <f t="shared" si="319"/>
        <v>#N/A</v>
      </c>
      <c r="AG477" s="1177" t="e">
        <f t="shared" si="320"/>
        <v>#N/A</v>
      </c>
      <c r="AH477" s="1222" t="e">
        <f t="shared" si="329"/>
        <v>#N/A</v>
      </c>
    </row>
    <row r="478" spans="1:34" ht="16">
      <c r="A478" s="1217" t="b">
        <f t="shared" si="308"/>
        <v>1</v>
      </c>
      <c r="B478" s="1218" t="b">
        <f t="shared" si="321"/>
        <v>1</v>
      </c>
      <c r="C478" s="1219" t="str">
        <f t="shared" si="322"/>
        <v>Dólares</v>
      </c>
      <c r="D478" s="44"/>
      <c r="E478" s="836"/>
      <c r="F478" s="50"/>
      <c r="G478" s="50" t="str">
        <f t="shared" si="309"/>
        <v xml:space="preserve"> </v>
      </c>
      <c r="H478" s="45">
        <v>0</v>
      </c>
      <c r="I478" s="49" t="str">
        <f>IFERROR(VLOOKUP(G478,Proveedores!B:C,2,0)," ")</f>
        <v xml:space="preserve"> </v>
      </c>
      <c r="J478" s="838">
        <v>0</v>
      </c>
      <c r="K478" s="1124"/>
      <c r="L478" s="1267">
        <f t="shared" si="310"/>
        <v>0</v>
      </c>
      <c r="M478" s="1268">
        <f t="shared" si="311"/>
        <v>0</v>
      </c>
      <c r="N478" s="1269">
        <f t="shared" si="330"/>
        <v>0</v>
      </c>
      <c r="O478" s="836" t="str">
        <f>IFERROR(VLOOKUP(G478,Proveedores!B:D,3,0)," ")</f>
        <v xml:space="preserve"> </v>
      </c>
      <c r="P478" s="836"/>
      <c r="Q478" s="1127" t="e">
        <f t="shared" si="312"/>
        <v>#N/A</v>
      </c>
      <c r="R478" s="1127" t="b">
        <f t="shared" si="323"/>
        <v>0</v>
      </c>
      <c r="S478" s="1127" t="e">
        <f t="shared" si="313"/>
        <v>#N/A</v>
      </c>
      <c r="T478" s="1127" t="b">
        <f t="shared" si="324"/>
        <v>0</v>
      </c>
      <c r="U478" s="1127" t="e">
        <f t="shared" si="314"/>
        <v>#N/A</v>
      </c>
      <c r="V478" s="1127" t="e">
        <f t="shared" si="325"/>
        <v>#N/A</v>
      </c>
      <c r="W478" s="1127" t="e">
        <f>IF(F478="Offiho",J478,IF(_xlfn.XLOOKUP(F478,Proveedores!A$2:A$50,Proveedores!E$2:E$50,"")="Nacional",(J478/0.5)+(V478*H478),((J478/0.3/0.5)+(V478*H478))))</f>
        <v>#N/A</v>
      </c>
      <c r="X478" s="1127" t="e">
        <f t="shared" si="315"/>
        <v>#N/A</v>
      </c>
      <c r="Y478" s="1126" t="b">
        <f t="shared" si="316"/>
        <v>0</v>
      </c>
      <c r="Z478" s="43">
        <v>0</v>
      </c>
      <c r="AA478" s="1220" t="e">
        <f t="shared" si="326"/>
        <v>#N/A</v>
      </c>
      <c r="AB478" s="1220" t="e">
        <f t="shared" si="327"/>
        <v>#N/A</v>
      </c>
      <c r="AC478" s="1220" t="e">
        <f t="shared" si="317"/>
        <v>#N/A</v>
      </c>
      <c r="AD478" s="1126" t="e">
        <f t="shared" si="328"/>
        <v>#N/A</v>
      </c>
      <c r="AE478" s="1218" t="e">
        <f t="shared" si="318"/>
        <v>#N/A</v>
      </c>
      <c r="AF478" s="1221" t="e">
        <f t="shared" si="319"/>
        <v>#N/A</v>
      </c>
      <c r="AG478" s="1177" t="e">
        <f t="shared" si="320"/>
        <v>#N/A</v>
      </c>
      <c r="AH478" s="1222" t="e">
        <f t="shared" si="329"/>
        <v>#N/A</v>
      </c>
    </row>
    <row r="479" spans="1:34" ht="16">
      <c r="A479" s="1217" t="b">
        <f t="shared" si="308"/>
        <v>1</v>
      </c>
      <c r="B479" s="1218" t="b">
        <f t="shared" si="321"/>
        <v>1</v>
      </c>
      <c r="C479" s="1219" t="str">
        <f t="shared" si="322"/>
        <v>Dólares</v>
      </c>
      <c r="D479" s="46"/>
      <c r="E479" s="836"/>
      <c r="F479" s="50"/>
      <c r="G479" s="50" t="str">
        <f t="shared" si="309"/>
        <v xml:space="preserve"> </v>
      </c>
      <c r="H479" s="45">
        <v>0</v>
      </c>
      <c r="I479" s="49" t="str">
        <f>IFERROR(VLOOKUP(G479,Proveedores!B:C,2,0)," ")</f>
        <v xml:space="preserve"> </v>
      </c>
      <c r="J479" s="838">
        <v>0</v>
      </c>
      <c r="K479" s="1124"/>
      <c r="L479" s="1267">
        <f t="shared" si="310"/>
        <v>0</v>
      </c>
      <c r="M479" s="1268">
        <f t="shared" si="311"/>
        <v>0</v>
      </c>
      <c r="N479" s="1269">
        <f t="shared" si="330"/>
        <v>0</v>
      </c>
      <c r="O479" s="836" t="str">
        <f>IFERROR(VLOOKUP(G479,Proveedores!B:D,3,0)," ")</f>
        <v xml:space="preserve"> </v>
      </c>
      <c r="P479" s="836"/>
      <c r="Q479" s="1127" t="e">
        <f t="shared" si="312"/>
        <v>#N/A</v>
      </c>
      <c r="R479" s="1127" t="b">
        <f t="shared" si="323"/>
        <v>0</v>
      </c>
      <c r="S479" s="1127" t="e">
        <f t="shared" si="313"/>
        <v>#N/A</v>
      </c>
      <c r="T479" s="1127" t="b">
        <f t="shared" si="324"/>
        <v>0</v>
      </c>
      <c r="U479" s="1127" t="e">
        <f t="shared" si="314"/>
        <v>#N/A</v>
      </c>
      <c r="V479" s="1127" t="e">
        <f t="shared" si="325"/>
        <v>#N/A</v>
      </c>
      <c r="W479" s="1127" t="e">
        <f>IF(F479="Offiho",J479,IF(_xlfn.XLOOKUP(F479,Proveedores!A$2:A$50,Proveedores!E$2:E$50,"")="Nacional",(J479/0.5)+(V479*H479),((J479/0.3/0.5)+(V479*H479))))</f>
        <v>#N/A</v>
      </c>
      <c r="X479" s="1127" t="e">
        <f t="shared" si="315"/>
        <v>#N/A</v>
      </c>
      <c r="Y479" s="1126" t="b">
        <f t="shared" si="316"/>
        <v>0</v>
      </c>
      <c r="Z479" s="43">
        <v>0</v>
      </c>
      <c r="AA479" s="1220" t="e">
        <f t="shared" si="326"/>
        <v>#N/A</v>
      </c>
      <c r="AB479" s="1220" t="e">
        <f t="shared" si="327"/>
        <v>#N/A</v>
      </c>
      <c r="AC479" s="1220" t="e">
        <f t="shared" si="317"/>
        <v>#N/A</v>
      </c>
      <c r="AD479" s="1126" t="e">
        <f t="shared" si="328"/>
        <v>#N/A</v>
      </c>
      <c r="AE479" s="1218" t="e">
        <f t="shared" si="318"/>
        <v>#N/A</v>
      </c>
      <c r="AF479" s="1221" t="e">
        <f t="shared" si="319"/>
        <v>#N/A</v>
      </c>
      <c r="AG479" s="1177" t="e">
        <f t="shared" si="320"/>
        <v>#N/A</v>
      </c>
      <c r="AH479" s="1222" t="e">
        <f t="shared" si="329"/>
        <v>#N/A</v>
      </c>
    </row>
    <row r="480" spans="1:34" ht="16">
      <c r="A480" s="1217" t="b">
        <f t="shared" si="308"/>
        <v>1</v>
      </c>
      <c r="B480" s="1218" t="b">
        <f t="shared" si="321"/>
        <v>1</v>
      </c>
      <c r="C480" s="1219" t="str">
        <f t="shared" si="322"/>
        <v>Dólares</v>
      </c>
      <c r="D480" s="46"/>
      <c r="E480" s="836"/>
      <c r="F480" s="50"/>
      <c r="G480" s="50" t="str">
        <f t="shared" si="309"/>
        <v xml:space="preserve"> </v>
      </c>
      <c r="H480" s="45">
        <v>0</v>
      </c>
      <c r="I480" s="49" t="str">
        <f>IFERROR(VLOOKUP(G480,Proveedores!B:C,2,0)," ")</f>
        <v xml:space="preserve"> </v>
      </c>
      <c r="J480" s="838">
        <v>0</v>
      </c>
      <c r="K480" s="1124"/>
      <c r="L480" s="1267">
        <f t="shared" si="310"/>
        <v>0</v>
      </c>
      <c r="M480" s="1268">
        <f t="shared" si="311"/>
        <v>0</v>
      </c>
      <c r="N480" s="1269">
        <f t="shared" si="330"/>
        <v>0</v>
      </c>
      <c r="O480" s="836" t="str">
        <f>IFERROR(VLOOKUP(G480,Proveedores!B:D,3,0)," ")</f>
        <v xml:space="preserve"> </v>
      </c>
      <c r="P480" s="836"/>
      <c r="Q480" s="1127" t="e">
        <f t="shared" si="312"/>
        <v>#N/A</v>
      </c>
      <c r="R480" s="1127" t="b">
        <f t="shared" si="323"/>
        <v>0</v>
      </c>
      <c r="S480" s="1127" t="e">
        <f t="shared" si="313"/>
        <v>#N/A</v>
      </c>
      <c r="T480" s="1127" t="b">
        <f t="shared" si="324"/>
        <v>0</v>
      </c>
      <c r="U480" s="1127" t="e">
        <f t="shared" si="314"/>
        <v>#N/A</v>
      </c>
      <c r="V480" s="1127" t="e">
        <f t="shared" si="325"/>
        <v>#N/A</v>
      </c>
      <c r="W480" s="1127" t="e">
        <f>IF(F480="Offiho",J480,IF(_xlfn.XLOOKUP(F480,Proveedores!A$2:A$50,Proveedores!E$2:E$50,"")="Nacional",(J480/0.5)+(V480*H480),((J480/0.3/0.5)+(V480*H480))))</f>
        <v>#N/A</v>
      </c>
      <c r="X480" s="1127" t="e">
        <f t="shared" si="315"/>
        <v>#N/A</v>
      </c>
      <c r="Y480" s="1126" t="b">
        <f t="shared" si="316"/>
        <v>0</v>
      </c>
      <c r="Z480" s="43">
        <v>0</v>
      </c>
      <c r="AA480" s="1220" t="e">
        <f t="shared" si="326"/>
        <v>#N/A</v>
      </c>
      <c r="AB480" s="1220" t="e">
        <f t="shared" si="327"/>
        <v>#N/A</v>
      </c>
      <c r="AC480" s="1220" t="e">
        <f t="shared" si="317"/>
        <v>#N/A</v>
      </c>
      <c r="AD480" s="1126" t="e">
        <f t="shared" si="328"/>
        <v>#N/A</v>
      </c>
      <c r="AE480" s="1218" t="e">
        <f t="shared" si="318"/>
        <v>#N/A</v>
      </c>
      <c r="AF480" s="1221" t="e">
        <f t="shared" si="319"/>
        <v>#N/A</v>
      </c>
      <c r="AG480" s="1177" t="e">
        <f t="shared" si="320"/>
        <v>#N/A</v>
      </c>
      <c r="AH480" s="1222" t="e">
        <f t="shared" si="329"/>
        <v>#N/A</v>
      </c>
    </row>
    <row r="481" spans="1:34" ht="16">
      <c r="A481" s="1217" t="b">
        <f t="shared" si="308"/>
        <v>1</v>
      </c>
      <c r="B481" s="1218" t="b">
        <f t="shared" si="321"/>
        <v>1</v>
      </c>
      <c r="C481" s="1219" t="str">
        <f t="shared" si="322"/>
        <v>Dólares</v>
      </c>
      <c r="D481" s="46"/>
      <c r="E481" s="836"/>
      <c r="F481" s="50"/>
      <c r="G481" s="50" t="str">
        <f t="shared" si="309"/>
        <v xml:space="preserve"> </v>
      </c>
      <c r="H481" s="45">
        <v>0</v>
      </c>
      <c r="I481" s="49" t="str">
        <f>IFERROR(VLOOKUP(G481,Proveedores!B:C,2,0)," ")</f>
        <v xml:space="preserve"> </v>
      </c>
      <c r="J481" s="838">
        <v>0</v>
      </c>
      <c r="K481" s="1124"/>
      <c r="L481" s="1267">
        <f t="shared" si="310"/>
        <v>0</v>
      </c>
      <c r="M481" s="1268">
        <f t="shared" si="311"/>
        <v>0</v>
      </c>
      <c r="N481" s="1269">
        <f t="shared" si="330"/>
        <v>0</v>
      </c>
      <c r="O481" s="836" t="str">
        <f>IFERROR(VLOOKUP(G481,Proveedores!B:D,3,0)," ")</f>
        <v xml:space="preserve"> </v>
      </c>
      <c r="P481" s="836"/>
      <c r="Q481" s="1127" t="e">
        <f t="shared" si="312"/>
        <v>#N/A</v>
      </c>
      <c r="R481" s="1127" t="b">
        <f t="shared" si="323"/>
        <v>0</v>
      </c>
      <c r="S481" s="1127" t="e">
        <f t="shared" si="313"/>
        <v>#N/A</v>
      </c>
      <c r="T481" s="1127" t="b">
        <f t="shared" si="324"/>
        <v>0</v>
      </c>
      <c r="U481" s="1127" t="e">
        <f t="shared" si="314"/>
        <v>#N/A</v>
      </c>
      <c r="V481" s="1127" t="e">
        <f t="shared" si="325"/>
        <v>#N/A</v>
      </c>
      <c r="W481" s="1127" t="e">
        <f>IF(F481="Offiho",J481,IF(_xlfn.XLOOKUP(F481,Proveedores!A$2:A$50,Proveedores!E$2:E$50,"")="Nacional",(J481/0.5)+(V481*H481),((J481/0.3/0.5)+(V481*H481))))</f>
        <v>#N/A</v>
      </c>
      <c r="X481" s="1127" t="e">
        <f t="shared" si="315"/>
        <v>#N/A</v>
      </c>
      <c r="Y481" s="1126" t="b">
        <f t="shared" si="316"/>
        <v>0</v>
      </c>
      <c r="Z481" s="43">
        <v>0</v>
      </c>
      <c r="AA481" s="1220" t="e">
        <f t="shared" si="326"/>
        <v>#N/A</v>
      </c>
      <c r="AB481" s="1220" t="e">
        <f t="shared" si="327"/>
        <v>#N/A</v>
      </c>
      <c r="AC481" s="1220" t="e">
        <f t="shared" si="317"/>
        <v>#N/A</v>
      </c>
      <c r="AD481" s="1126" t="e">
        <f t="shared" si="328"/>
        <v>#N/A</v>
      </c>
      <c r="AE481" s="1218" t="e">
        <f t="shared" si="318"/>
        <v>#N/A</v>
      </c>
      <c r="AF481" s="1221" t="e">
        <f t="shared" si="319"/>
        <v>#N/A</v>
      </c>
      <c r="AG481" s="1177" t="e">
        <f t="shared" si="320"/>
        <v>#N/A</v>
      </c>
      <c r="AH481" s="1222" t="e">
        <f t="shared" si="329"/>
        <v>#N/A</v>
      </c>
    </row>
    <row r="482" spans="1:34" ht="16">
      <c r="A482" s="1217" t="b">
        <f t="shared" si="308"/>
        <v>1</v>
      </c>
      <c r="B482" s="1218" t="b">
        <f t="shared" si="321"/>
        <v>1</v>
      </c>
      <c r="C482" s="1219" t="str">
        <f t="shared" si="322"/>
        <v>Dólares</v>
      </c>
      <c r="D482" s="46"/>
      <c r="E482" s="836"/>
      <c r="F482" s="50"/>
      <c r="G482" s="50" t="str">
        <f t="shared" si="309"/>
        <v xml:space="preserve"> </v>
      </c>
      <c r="H482" s="45">
        <v>0</v>
      </c>
      <c r="I482" s="49" t="str">
        <f>IFERROR(VLOOKUP(G482,Proveedores!B:C,2,0)," ")</f>
        <v xml:space="preserve"> </v>
      </c>
      <c r="J482" s="838">
        <v>0</v>
      </c>
      <c r="K482" s="1124"/>
      <c r="L482" s="1267">
        <f t="shared" si="310"/>
        <v>0</v>
      </c>
      <c r="M482" s="1268">
        <f t="shared" si="311"/>
        <v>0</v>
      </c>
      <c r="N482" s="1269">
        <f t="shared" si="330"/>
        <v>0</v>
      </c>
      <c r="O482" s="836" t="str">
        <f>IFERROR(VLOOKUP(G482,Proveedores!B:D,3,0)," ")</f>
        <v xml:space="preserve"> </v>
      </c>
      <c r="P482" s="836"/>
      <c r="Q482" s="1127" t="e">
        <f t="shared" si="312"/>
        <v>#N/A</v>
      </c>
      <c r="R482" s="1127" t="b">
        <f t="shared" si="323"/>
        <v>0</v>
      </c>
      <c r="S482" s="1127" t="e">
        <f t="shared" si="313"/>
        <v>#N/A</v>
      </c>
      <c r="T482" s="1127" t="b">
        <f t="shared" si="324"/>
        <v>0</v>
      </c>
      <c r="U482" s="1127" t="e">
        <f t="shared" si="314"/>
        <v>#N/A</v>
      </c>
      <c r="V482" s="1127" t="e">
        <f t="shared" si="325"/>
        <v>#N/A</v>
      </c>
      <c r="W482" s="1127" t="e">
        <f>IF(F482="Offiho",J482,IF(_xlfn.XLOOKUP(F482,Proveedores!A$2:A$50,Proveedores!E$2:E$50,"")="Nacional",(J482/0.5)+(V482*H482),((J482/0.3/0.5)+(V482*H482))))</f>
        <v>#N/A</v>
      </c>
      <c r="X482" s="1127" t="e">
        <f t="shared" si="315"/>
        <v>#N/A</v>
      </c>
      <c r="Y482" s="1126" t="b">
        <f t="shared" si="316"/>
        <v>0</v>
      </c>
      <c r="Z482" s="43">
        <v>0</v>
      </c>
      <c r="AA482" s="1220" t="e">
        <f t="shared" si="326"/>
        <v>#N/A</v>
      </c>
      <c r="AB482" s="1220" t="e">
        <f t="shared" si="327"/>
        <v>#N/A</v>
      </c>
      <c r="AC482" s="1220" t="e">
        <f t="shared" si="317"/>
        <v>#N/A</v>
      </c>
      <c r="AD482" s="1126" t="e">
        <f t="shared" si="328"/>
        <v>#N/A</v>
      </c>
      <c r="AE482" s="1218" t="e">
        <f t="shared" si="318"/>
        <v>#N/A</v>
      </c>
      <c r="AF482" s="1221" t="e">
        <f t="shared" si="319"/>
        <v>#N/A</v>
      </c>
      <c r="AG482" s="1177" t="e">
        <f t="shared" si="320"/>
        <v>#N/A</v>
      </c>
      <c r="AH482" s="1222" t="e">
        <f t="shared" si="329"/>
        <v>#N/A</v>
      </c>
    </row>
    <row r="483" spans="1:34" ht="16">
      <c r="A483" s="1217" t="b">
        <f t="shared" si="308"/>
        <v>1</v>
      </c>
      <c r="B483" s="1218" t="b">
        <f t="shared" si="321"/>
        <v>1</v>
      </c>
      <c r="C483" s="1219" t="str">
        <f t="shared" si="322"/>
        <v>Dólares</v>
      </c>
      <c r="D483" s="46"/>
      <c r="E483" s="836"/>
      <c r="F483" s="50"/>
      <c r="G483" s="50" t="str">
        <f t="shared" si="309"/>
        <v xml:space="preserve"> </v>
      </c>
      <c r="H483" s="45">
        <v>0</v>
      </c>
      <c r="I483" s="49" t="str">
        <f>IFERROR(VLOOKUP(G483,Proveedores!B:C,2,0)," ")</f>
        <v xml:space="preserve"> </v>
      </c>
      <c r="J483" s="838">
        <v>0</v>
      </c>
      <c r="K483" s="1124"/>
      <c r="L483" s="1267">
        <f t="shared" si="310"/>
        <v>0</v>
      </c>
      <c r="M483" s="1268">
        <f t="shared" si="311"/>
        <v>0</v>
      </c>
      <c r="N483" s="1269">
        <f t="shared" si="330"/>
        <v>0</v>
      </c>
      <c r="O483" s="836" t="str">
        <f>IFERROR(VLOOKUP(G483,Proveedores!B:D,3,0)," ")</f>
        <v xml:space="preserve"> </v>
      </c>
      <c r="P483" s="836"/>
      <c r="Q483" s="1127" t="e">
        <f t="shared" si="312"/>
        <v>#N/A</v>
      </c>
      <c r="R483" s="1127" t="b">
        <f t="shared" si="323"/>
        <v>0</v>
      </c>
      <c r="S483" s="1127" t="e">
        <f t="shared" si="313"/>
        <v>#N/A</v>
      </c>
      <c r="T483" s="1127" t="b">
        <f t="shared" si="324"/>
        <v>0</v>
      </c>
      <c r="U483" s="1127" t="e">
        <f t="shared" si="314"/>
        <v>#N/A</v>
      </c>
      <c r="V483" s="1127" t="e">
        <f t="shared" si="325"/>
        <v>#N/A</v>
      </c>
      <c r="W483" s="1127" t="e">
        <f>IF(F483="Offiho",J483,IF(_xlfn.XLOOKUP(F483,Proveedores!A$2:A$50,Proveedores!E$2:E$50,"")="Nacional",(J483/0.5)+(V483*H483),((J483/0.3/0.5)+(V483*H483))))</f>
        <v>#N/A</v>
      </c>
      <c r="X483" s="1127" t="e">
        <f t="shared" si="315"/>
        <v>#N/A</v>
      </c>
      <c r="Y483" s="1126" t="b">
        <f t="shared" si="316"/>
        <v>0</v>
      </c>
      <c r="Z483" s="43">
        <v>0</v>
      </c>
      <c r="AA483" s="1220" t="e">
        <f t="shared" si="326"/>
        <v>#N/A</v>
      </c>
      <c r="AB483" s="1220" t="e">
        <f t="shared" si="327"/>
        <v>#N/A</v>
      </c>
      <c r="AC483" s="1220" t="e">
        <f t="shared" si="317"/>
        <v>#N/A</v>
      </c>
      <c r="AD483" s="1126" t="e">
        <f t="shared" si="328"/>
        <v>#N/A</v>
      </c>
      <c r="AE483" s="1218" t="e">
        <f t="shared" si="318"/>
        <v>#N/A</v>
      </c>
      <c r="AF483" s="1221" t="e">
        <f t="shared" si="319"/>
        <v>#N/A</v>
      </c>
      <c r="AG483" s="1177" t="e">
        <f t="shared" si="320"/>
        <v>#N/A</v>
      </c>
      <c r="AH483" s="1222" t="e">
        <f t="shared" si="329"/>
        <v>#N/A</v>
      </c>
    </row>
    <row r="484" spans="1:34" ht="16">
      <c r="A484" s="1217" t="b">
        <f t="shared" si="308"/>
        <v>1</v>
      </c>
      <c r="B484" s="1218" t="b">
        <f t="shared" si="321"/>
        <v>1</v>
      </c>
      <c r="C484" s="1219" t="str">
        <f t="shared" si="322"/>
        <v>Dólares</v>
      </c>
      <c r="D484" s="46"/>
      <c r="E484" s="836"/>
      <c r="F484" s="50"/>
      <c r="G484" s="50" t="str">
        <f t="shared" si="309"/>
        <v xml:space="preserve"> </v>
      </c>
      <c r="H484" s="45">
        <v>0</v>
      </c>
      <c r="I484" s="49" t="str">
        <f>IFERROR(VLOOKUP(G484,Proveedores!B:C,2,0)," ")</f>
        <v xml:space="preserve"> </v>
      </c>
      <c r="J484" s="838">
        <v>0</v>
      </c>
      <c r="K484" s="1124"/>
      <c r="L484" s="1267">
        <f t="shared" si="310"/>
        <v>0</v>
      </c>
      <c r="M484" s="1268">
        <f t="shared" si="311"/>
        <v>0</v>
      </c>
      <c r="N484" s="1269">
        <f t="shared" si="330"/>
        <v>0</v>
      </c>
      <c r="O484" s="836" t="str">
        <f>IFERROR(VLOOKUP(G484,Proveedores!B:D,3,0)," ")</f>
        <v xml:space="preserve"> </v>
      </c>
      <c r="P484" s="836"/>
      <c r="Q484" s="1127" t="e">
        <f t="shared" si="312"/>
        <v>#N/A</v>
      </c>
      <c r="R484" s="1127" t="b">
        <f t="shared" si="323"/>
        <v>0</v>
      </c>
      <c r="S484" s="1127" t="e">
        <f t="shared" si="313"/>
        <v>#N/A</v>
      </c>
      <c r="T484" s="1127" t="b">
        <f t="shared" si="324"/>
        <v>0</v>
      </c>
      <c r="U484" s="1127" t="e">
        <f t="shared" si="314"/>
        <v>#N/A</v>
      </c>
      <c r="V484" s="1127" t="e">
        <f t="shared" si="325"/>
        <v>#N/A</v>
      </c>
      <c r="W484" s="1127" t="e">
        <f>IF(F484="Offiho",J484,IF(_xlfn.XLOOKUP(F484,Proveedores!A$2:A$50,Proveedores!E$2:E$50,"")="Nacional",(J484/0.5)+(V484*H484),((J484/0.3/0.5)+(V484*H484))))</f>
        <v>#N/A</v>
      </c>
      <c r="X484" s="1127" t="e">
        <f t="shared" si="315"/>
        <v>#N/A</v>
      </c>
      <c r="Y484" s="1126" t="b">
        <f t="shared" si="316"/>
        <v>0</v>
      </c>
      <c r="Z484" s="43">
        <v>0</v>
      </c>
      <c r="AA484" s="1220" t="e">
        <f t="shared" si="326"/>
        <v>#N/A</v>
      </c>
      <c r="AB484" s="1220" t="e">
        <f t="shared" si="327"/>
        <v>#N/A</v>
      </c>
      <c r="AC484" s="1220" t="e">
        <f t="shared" si="317"/>
        <v>#N/A</v>
      </c>
      <c r="AD484" s="1126" t="e">
        <f t="shared" si="328"/>
        <v>#N/A</v>
      </c>
      <c r="AE484" s="1218" t="e">
        <f t="shared" si="318"/>
        <v>#N/A</v>
      </c>
      <c r="AF484" s="1221" t="e">
        <f t="shared" si="319"/>
        <v>#N/A</v>
      </c>
      <c r="AG484" s="1177" t="e">
        <f t="shared" si="320"/>
        <v>#N/A</v>
      </c>
      <c r="AH484" s="1222" t="e">
        <f t="shared" si="329"/>
        <v>#N/A</v>
      </c>
    </row>
    <row r="485" spans="1:34" ht="16">
      <c r="A485" s="1217" t="b">
        <f t="shared" si="308"/>
        <v>1</v>
      </c>
      <c r="B485" s="1218" t="b">
        <f t="shared" si="321"/>
        <v>1</v>
      </c>
      <c r="C485" s="1219" t="str">
        <f t="shared" si="322"/>
        <v>Dólares</v>
      </c>
      <c r="D485" s="46"/>
      <c r="E485" s="836"/>
      <c r="F485" s="50"/>
      <c r="G485" s="50" t="str">
        <f t="shared" si="309"/>
        <v xml:space="preserve"> </v>
      </c>
      <c r="H485" s="45">
        <v>0</v>
      </c>
      <c r="I485" s="49" t="str">
        <f>IFERROR(VLOOKUP(G485,Proveedores!B:C,2,0)," ")</f>
        <v xml:space="preserve"> </v>
      </c>
      <c r="J485" s="838">
        <v>0</v>
      </c>
      <c r="K485" s="1124"/>
      <c r="L485" s="1267">
        <f t="shared" si="310"/>
        <v>0</v>
      </c>
      <c r="M485" s="1268">
        <f t="shared" si="311"/>
        <v>0</v>
      </c>
      <c r="N485" s="1269">
        <f t="shared" si="330"/>
        <v>0</v>
      </c>
      <c r="O485" s="836" t="str">
        <f>IFERROR(VLOOKUP(G485,Proveedores!B:D,3,0)," ")</f>
        <v xml:space="preserve"> </v>
      </c>
      <c r="P485" s="836"/>
      <c r="Q485" s="1127" t="e">
        <f t="shared" si="312"/>
        <v>#N/A</v>
      </c>
      <c r="R485" s="1127" t="b">
        <f t="shared" si="323"/>
        <v>0</v>
      </c>
      <c r="S485" s="1127" t="e">
        <f t="shared" si="313"/>
        <v>#N/A</v>
      </c>
      <c r="T485" s="1127" t="b">
        <f t="shared" si="324"/>
        <v>0</v>
      </c>
      <c r="U485" s="1127" t="e">
        <f t="shared" si="314"/>
        <v>#N/A</v>
      </c>
      <c r="V485" s="1127" t="e">
        <f t="shared" si="325"/>
        <v>#N/A</v>
      </c>
      <c r="W485" s="1127" t="e">
        <f>IF(F485="Offiho",J485,IF(_xlfn.XLOOKUP(F485,Proveedores!A$2:A$50,Proveedores!E$2:E$50,"")="Nacional",(J485/0.5)+(V485*H485),((J485/0.3/0.5)+(V485*H485))))</f>
        <v>#N/A</v>
      </c>
      <c r="X485" s="1127" t="e">
        <f t="shared" si="315"/>
        <v>#N/A</v>
      </c>
      <c r="Y485" s="1126" t="b">
        <f t="shared" si="316"/>
        <v>0</v>
      </c>
      <c r="Z485" s="43">
        <v>0</v>
      </c>
      <c r="AA485" s="1220" t="e">
        <f t="shared" si="326"/>
        <v>#N/A</v>
      </c>
      <c r="AB485" s="1220" t="e">
        <f t="shared" si="327"/>
        <v>#N/A</v>
      </c>
      <c r="AC485" s="1220" t="e">
        <f t="shared" si="317"/>
        <v>#N/A</v>
      </c>
      <c r="AD485" s="1126" t="e">
        <f t="shared" si="328"/>
        <v>#N/A</v>
      </c>
      <c r="AE485" s="1218" t="e">
        <f t="shared" si="318"/>
        <v>#N/A</v>
      </c>
      <c r="AF485" s="1221" t="e">
        <f t="shared" si="319"/>
        <v>#N/A</v>
      </c>
      <c r="AG485" s="1177" t="e">
        <f t="shared" si="320"/>
        <v>#N/A</v>
      </c>
      <c r="AH485" s="1222" t="e">
        <f t="shared" si="329"/>
        <v>#N/A</v>
      </c>
    </row>
    <row r="486" spans="1:34" ht="16">
      <c r="A486" s="1217" t="b">
        <f t="shared" si="308"/>
        <v>1</v>
      </c>
      <c r="B486" s="1218" t="b">
        <f t="shared" si="321"/>
        <v>1</v>
      </c>
      <c r="C486" s="1219" t="str">
        <f t="shared" si="322"/>
        <v>Dólares</v>
      </c>
      <c r="D486" s="47"/>
      <c r="E486" s="836"/>
      <c r="F486" s="50"/>
      <c r="G486" s="50" t="str">
        <f t="shared" si="309"/>
        <v xml:space="preserve"> </v>
      </c>
      <c r="H486" s="45">
        <v>0</v>
      </c>
      <c r="I486" s="49" t="str">
        <f>IFERROR(VLOOKUP(G486,Proveedores!B:C,2,0)," ")</f>
        <v xml:space="preserve"> </v>
      </c>
      <c r="J486" s="838">
        <v>0</v>
      </c>
      <c r="K486" s="1124"/>
      <c r="L486" s="1267">
        <f t="shared" si="310"/>
        <v>0</v>
      </c>
      <c r="M486" s="1268">
        <f t="shared" si="311"/>
        <v>0</v>
      </c>
      <c r="N486" s="1269">
        <f t="shared" si="330"/>
        <v>0</v>
      </c>
      <c r="O486" s="836" t="str">
        <f>IFERROR(VLOOKUP(G486,Proveedores!B:D,3,0)," ")</f>
        <v xml:space="preserve"> </v>
      </c>
      <c r="P486" s="836"/>
      <c r="Q486" s="1127" t="e">
        <f t="shared" si="312"/>
        <v>#N/A</v>
      </c>
      <c r="R486" s="1127" t="b">
        <f t="shared" si="323"/>
        <v>0</v>
      </c>
      <c r="S486" s="1127" t="e">
        <f t="shared" si="313"/>
        <v>#N/A</v>
      </c>
      <c r="T486" s="1127" t="b">
        <f t="shared" si="324"/>
        <v>0</v>
      </c>
      <c r="U486" s="1127" t="e">
        <f t="shared" si="314"/>
        <v>#N/A</v>
      </c>
      <c r="V486" s="1127" t="e">
        <f t="shared" si="325"/>
        <v>#N/A</v>
      </c>
      <c r="W486" s="1127" t="e">
        <f>IF(F486="Offiho",J486,IF(_xlfn.XLOOKUP(F486,Proveedores!A$2:A$50,Proveedores!E$2:E$50,"")="Nacional",(J486/0.5)+(V486*H486),((J486/0.3/0.5)+(V486*H486))))</f>
        <v>#N/A</v>
      </c>
      <c r="X486" s="1127" t="e">
        <f t="shared" si="315"/>
        <v>#N/A</v>
      </c>
      <c r="Y486" s="1126" t="b">
        <f t="shared" si="316"/>
        <v>0</v>
      </c>
      <c r="Z486" s="43">
        <v>0</v>
      </c>
      <c r="AA486" s="1220" t="e">
        <f t="shared" si="326"/>
        <v>#N/A</v>
      </c>
      <c r="AB486" s="1220" t="e">
        <f t="shared" si="327"/>
        <v>#N/A</v>
      </c>
      <c r="AC486" s="1220" t="e">
        <f t="shared" si="317"/>
        <v>#N/A</v>
      </c>
      <c r="AD486" s="1126" t="e">
        <f t="shared" si="328"/>
        <v>#N/A</v>
      </c>
      <c r="AE486" s="1218" t="e">
        <f t="shared" si="318"/>
        <v>#N/A</v>
      </c>
      <c r="AF486" s="1221" t="e">
        <f t="shared" si="319"/>
        <v>#N/A</v>
      </c>
      <c r="AG486" s="1177" t="e">
        <f t="shared" si="320"/>
        <v>#N/A</v>
      </c>
      <c r="AH486" s="1222" t="e">
        <f t="shared" si="329"/>
        <v>#N/A</v>
      </c>
    </row>
    <row r="487" spans="1:34" ht="16">
      <c r="A487" s="1217" t="b">
        <f t="shared" si="308"/>
        <v>1</v>
      </c>
      <c r="B487" s="1218" t="b">
        <f t="shared" si="321"/>
        <v>1</v>
      </c>
      <c r="C487" s="1219" t="str">
        <f t="shared" si="322"/>
        <v>Dólares</v>
      </c>
      <c r="D487" s="48"/>
      <c r="E487" s="836"/>
      <c r="F487" s="50"/>
      <c r="G487" s="50" t="str">
        <f t="shared" si="309"/>
        <v xml:space="preserve"> </v>
      </c>
      <c r="H487" s="45">
        <v>0</v>
      </c>
      <c r="I487" s="49" t="str">
        <f>IFERROR(VLOOKUP(G487,Proveedores!B:C,2,0)," ")</f>
        <v xml:space="preserve"> </v>
      </c>
      <c r="J487" s="838">
        <v>0</v>
      </c>
      <c r="K487" s="1124"/>
      <c r="L487" s="1267">
        <f t="shared" si="310"/>
        <v>0</v>
      </c>
      <c r="M487" s="1268">
        <f t="shared" si="311"/>
        <v>0</v>
      </c>
      <c r="N487" s="1269">
        <f t="shared" si="330"/>
        <v>0</v>
      </c>
      <c r="O487" s="836" t="str">
        <f>IFERROR(VLOOKUP(G487,Proveedores!B:D,3,0)," ")</f>
        <v xml:space="preserve"> </v>
      </c>
      <c r="P487" s="836"/>
      <c r="Q487" s="1127" t="e">
        <f t="shared" si="312"/>
        <v>#N/A</v>
      </c>
      <c r="R487" s="1127" t="b">
        <f t="shared" si="323"/>
        <v>0</v>
      </c>
      <c r="S487" s="1127" t="e">
        <f t="shared" si="313"/>
        <v>#N/A</v>
      </c>
      <c r="T487" s="1127" t="b">
        <f t="shared" si="324"/>
        <v>0</v>
      </c>
      <c r="U487" s="1127" t="e">
        <f t="shared" si="314"/>
        <v>#N/A</v>
      </c>
      <c r="V487" s="1127" t="e">
        <f t="shared" si="325"/>
        <v>#N/A</v>
      </c>
      <c r="W487" s="1127" t="e">
        <f>IF(F487="Offiho",J487,IF(_xlfn.XLOOKUP(F487,Proveedores!A$2:A$50,Proveedores!E$2:E$50,"")="Nacional",(J487/0.5)+(V487*H487),((J487/0.3/0.5)+(V487*H487))))</f>
        <v>#N/A</v>
      </c>
      <c r="X487" s="1127" t="e">
        <f t="shared" si="315"/>
        <v>#N/A</v>
      </c>
      <c r="Y487" s="1126" t="b">
        <f t="shared" si="316"/>
        <v>0</v>
      </c>
      <c r="Z487" s="43">
        <v>0</v>
      </c>
      <c r="AA487" s="1220" t="e">
        <f t="shared" si="326"/>
        <v>#N/A</v>
      </c>
      <c r="AB487" s="1220" t="e">
        <f t="shared" si="327"/>
        <v>#N/A</v>
      </c>
      <c r="AC487" s="1220" t="e">
        <f t="shared" si="317"/>
        <v>#N/A</v>
      </c>
      <c r="AD487" s="1126" t="e">
        <f t="shared" si="328"/>
        <v>#N/A</v>
      </c>
      <c r="AE487" s="1218" t="e">
        <f t="shared" si="318"/>
        <v>#N/A</v>
      </c>
      <c r="AF487" s="1221" t="e">
        <f t="shared" si="319"/>
        <v>#N/A</v>
      </c>
      <c r="AG487" s="1177" t="e">
        <f t="shared" si="320"/>
        <v>#N/A</v>
      </c>
      <c r="AH487" s="1222" t="e">
        <f t="shared" si="329"/>
        <v>#N/A</v>
      </c>
    </row>
    <row r="488" spans="1:34" ht="16">
      <c r="A488" s="1217" t="b">
        <f t="shared" si="308"/>
        <v>1</v>
      </c>
      <c r="B488" s="1218" t="b">
        <f t="shared" si="321"/>
        <v>1</v>
      </c>
      <c r="C488" s="1219" t="str">
        <f t="shared" si="322"/>
        <v>Dólares</v>
      </c>
      <c r="D488" s="48"/>
      <c r="E488" s="836"/>
      <c r="F488" s="50"/>
      <c r="G488" s="50" t="str">
        <f t="shared" si="309"/>
        <v xml:space="preserve"> </v>
      </c>
      <c r="H488" s="45">
        <v>0</v>
      </c>
      <c r="I488" s="49" t="str">
        <f>IFERROR(VLOOKUP(G488,Proveedores!B:C,2,0)," ")</f>
        <v xml:space="preserve"> </v>
      </c>
      <c r="J488" s="838">
        <v>0</v>
      </c>
      <c r="K488" s="1124"/>
      <c r="L488" s="1267">
        <f t="shared" si="310"/>
        <v>0</v>
      </c>
      <c r="M488" s="1268">
        <f t="shared" si="311"/>
        <v>0</v>
      </c>
      <c r="N488" s="1269">
        <f t="shared" si="330"/>
        <v>0</v>
      </c>
      <c r="O488" s="836" t="str">
        <f>IFERROR(VLOOKUP(G488,Proveedores!B:D,3,0)," ")</f>
        <v xml:space="preserve"> </v>
      </c>
      <c r="P488" s="836"/>
      <c r="Q488" s="1127" t="e">
        <f t="shared" si="312"/>
        <v>#N/A</v>
      </c>
      <c r="R488" s="1127" t="b">
        <f t="shared" si="323"/>
        <v>0</v>
      </c>
      <c r="S488" s="1127" t="e">
        <f t="shared" si="313"/>
        <v>#N/A</v>
      </c>
      <c r="T488" s="1127" t="b">
        <f t="shared" si="324"/>
        <v>0</v>
      </c>
      <c r="U488" s="1127" t="e">
        <f t="shared" si="314"/>
        <v>#N/A</v>
      </c>
      <c r="V488" s="1127" t="e">
        <f t="shared" si="325"/>
        <v>#N/A</v>
      </c>
      <c r="W488" s="1127" t="e">
        <f>IF(F488="Offiho",J488,IF(_xlfn.XLOOKUP(F488,Proveedores!A$2:A$50,Proveedores!E$2:E$50,"")="Nacional",(J488/0.5)+(V488*H488),((J488/0.3/0.5)+(V488*H488))))</f>
        <v>#N/A</v>
      </c>
      <c r="X488" s="1127" t="e">
        <f t="shared" si="315"/>
        <v>#N/A</v>
      </c>
      <c r="Y488" s="1126" t="b">
        <f t="shared" si="316"/>
        <v>0</v>
      </c>
      <c r="Z488" s="43">
        <v>0</v>
      </c>
      <c r="AA488" s="1220" t="e">
        <f t="shared" si="326"/>
        <v>#N/A</v>
      </c>
      <c r="AB488" s="1220" t="e">
        <f t="shared" si="327"/>
        <v>#N/A</v>
      </c>
      <c r="AC488" s="1220" t="e">
        <f t="shared" si="317"/>
        <v>#N/A</v>
      </c>
      <c r="AD488" s="1126" t="e">
        <f t="shared" si="328"/>
        <v>#N/A</v>
      </c>
      <c r="AE488" s="1218" t="e">
        <f t="shared" si="318"/>
        <v>#N/A</v>
      </c>
      <c r="AF488" s="1221" t="e">
        <f t="shared" si="319"/>
        <v>#N/A</v>
      </c>
      <c r="AG488" s="1177" t="e">
        <f t="shared" si="320"/>
        <v>#N/A</v>
      </c>
      <c r="AH488" s="1222" t="e">
        <f t="shared" si="329"/>
        <v>#N/A</v>
      </c>
    </row>
    <row r="489" spans="1:34" ht="16">
      <c r="A489" s="1217" t="b">
        <f t="shared" si="308"/>
        <v>1</v>
      </c>
      <c r="B489" s="1218" t="b">
        <f t="shared" si="321"/>
        <v>1</v>
      </c>
      <c r="C489" s="1219" t="str">
        <f t="shared" si="322"/>
        <v>Dólares</v>
      </c>
      <c r="D489" s="48"/>
      <c r="E489" s="836"/>
      <c r="F489" s="50"/>
      <c r="G489" s="50" t="str">
        <f t="shared" si="309"/>
        <v xml:space="preserve"> </v>
      </c>
      <c r="H489" s="45">
        <v>0</v>
      </c>
      <c r="I489" s="49" t="str">
        <f>IFERROR(VLOOKUP(G489,Proveedores!B:C,2,0)," ")</f>
        <v xml:space="preserve"> </v>
      </c>
      <c r="J489" s="838">
        <v>0</v>
      </c>
      <c r="K489" s="1124"/>
      <c r="L489" s="1267">
        <f t="shared" si="310"/>
        <v>0</v>
      </c>
      <c r="M489" s="1268">
        <f t="shared" si="311"/>
        <v>0</v>
      </c>
      <c r="N489" s="1269">
        <f t="shared" si="330"/>
        <v>0</v>
      </c>
      <c r="O489" s="836" t="str">
        <f>IFERROR(VLOOKUP(G489,Proveedores!B:D,3,0)," ")</f>
        <v xml:space="preserve"> </v>
      </c>
      <c r="P489" s="836"/>
      <c r="Q489" s="1127" t="e">
        <f t="shared" si="312"/>
        <v>#N/A</v>
      </c>
      <c r="R489" s="1127" t="b">
        <f t="shared" si="323"/>
        <v>0</v>
      </c>
      <c r="S489" s="1127" t="e">
        <f t="shared" si="313"/>
        <v>#N/A</v>
      </c>
      <c r="T489" s="1127" t="b">
        <f t="shared" si="324"/>
        <v>0</v>
      </c>
      <c r="U489" s="1127" t="e">
        <f t="shared" si="314"/>
        <v>#N/A</v>
      </c>
      <c r="V489" s="1127" t="e">
        <f t="shared" si="325"/>
        <v>#N/A</v>
      </c>
      <c r="W489" s="1127" t="e">
        <f>IF(F489="Offiho",J489,IF(_xlfn.XLOOKUP(F489,Proveedores!A$2:A$50,Proveedores!E$2:E$50,"")="Nacional",(J489/0.5)+(V489*H489),((J489/0.3/0.5)+(V489*H489))))</f>
        <v>#N/A</v>
      </c>
      <c r="X489" s="1127" t="e">
        <f t="shared" si="315"/>
        <v>#N/A</v>
      </c>
      <c r="Y489" s="1126" t="b">
        <f t="shared" si="316"/>
        <v>0</v>
      </c>
      <c r="Z489" s="43">
        <v>0</v>
      </c>
      <c r="AA489" s="1220" t="e">
        <f t="shared" si="326"/>
        <v>#N/A</v>
      </c>
      <c r="AB489" s="1220" t="e">
        <f t="shared" si="327"/>
        <v>#N/A</v>
      </c>
      <c r="AC489" s="1220" t="e">
        <f t="shared" si="317"/>
        <v>#N/A</v>
      </c>
      <c r="AD489" s="1126" t="e">
        <f t="shared" si="328"/>
        <v>#N/A</v>
      </c>
      <c r="AE489" s="1218" t="e">
        <f t="shared" si="318"/>
        <v>#N/A</v>
      </c>
      <c r="AF489" s="1221" t="e">
        <f t="shared" si="319"/>
        <v>#N/A</v>
      </c>
      <c r="AG489" s="1177" t="e">
        <f t="shared" si="320"/>
        <v>#N/A</v>
      </c>
      <c r="AH489" s="1222" t="e">
        <f t="shared" si="329"/>
        <v>#N/A</v>
      </c>
    </row>
    <row r="490" spans="1:34" ht="16">
      <c r="A490" s="1217" t="b">
        <f t="shared" si="308"/>
        <v>1</v>
      </c>
      <c r="B490" s="1218" t="b">
        <f t="shared" si="321"/>
        <v>1</v>
      </c>
      <c r="C490" s="1219" t="str">
        <f t="shared" si="322"/>
        <v>Dólares</v>
      </c>
      <c r="D490" s="48"/>
      <c r="E490" s="836"/>
      <c r="F490" s="50"/>
      <c r="G490" s="50" t="str">
        <f t="shared" si="309"/>
        <v xml:space="preserve"> </v>
      </c>
      <c r="H490" s="45">
        <v>0</v>
      </c>
      <c r="I490" s="49" t="str">
        <f>IFERROR(VLOOKUP(G490,Proveedores!B:C,2,0)," ")</f>
        <v xml:space="preserve"> </v>
      </c>
      <c r="J490" s="838">
        <v>0</v>
      </c>
      <c r="K490" s="1124"/>
      <c r="L490" s="1267">
        <f t="shared" si="310"/>
        <v>0</v>
      </c>
      <c r="M490" s="1268">
        <f t="shared" si="311"/>
        <v>0</v>
      </c>
      <c r="N490" s="1269">
        <f t="shared" si="330"/>
        <v>0</v>
      </c>
      <c r="O490" s="836" t="str">
        <f>IFERROR(VLOOKUP(G490,Proveedores!B:D,3,0)," ")</f>
        <v xml:space="preserve"> </v>
      </c>
      <c r="P490" s="836"/>
      <c r="Q490" s="1127" t="e">
        <f t="shared" si="312"/>
        <v>#N/A</v>
      </c>
      <c r="R490" s="1127" t="b">
        <f t="shared" si="323"/>
        <v>0</v>
      </c>
      <c r="S490" s="1127" t="e">
        <f t="shared" si="313"/>
        <v>#N/A</v>
      </c>
      <c r="T490" s="1127" t="b">
        <f t="shared" si="324"/>
        <v>0</v>
      </c>
      <c r="U490" s="1127" t="e">
        <f t="shared" si="314"/>
        <v>#N/A</v>
      </c>
      <c r="V490" s="1127" t="e">
        <f t="shared" si="325"/>
        <v>#N/A</v>
      </c>
      <c r="W490" s="1127" t="e">
        <f>IF(F490="Offiho",J490,IF(_xlfn.XLOOKUP(F490,Proveedores!A$2:A$50,Proveedores!E$2:E$50,"")="Nacional",(J490/0.5)+(V490*H490),((J490/0.3/0.5)+(V490*H490))))</f>
        <v>#N/A</v>
      </c>
      <c r="X490" s="1127" t="e">
        <f t="shared" si="315"/>
        <v>#N/A</v>
      </c>
      <c r="Y490" s="1126" t="b">
        <f t="shared" si="316"/>
        <v>0</v>
      </c>
      <c r="Z490" s="43">
        <v>0</v>
      </c>
      <c r="AA490" s="1220" t="e">
        <f t="shared" si="326"/>
        <v>#N/A</v>
      </c>
      <c r="AB490" s="1220" t="e">
        <f t="shared" si="327"/>
        <v>#N/A</v>
      </c>
      <c r="AC490" s="1220" t="e">
        <f t="shared" si="317"/>
        <v>#N/A</v>
      </c>
      <c r="AD490" s="1126" t="e">
        <f t="shared" si="328"/>
        <v>#N/A</v>
      </c>
      <c r="AE490" s="1218" t="e">
        <f t="shared" si="318"/>
        <v>#N/A</v>
      </c>
      <c r="AF490" s="1221" t="e">
        <f t="shared" si="319"/>
        <v>#N/A</v>
      </c>
      <c r="AG490" s="1177" t="e">
        <f t="shared" si="320"/>
        <v>#N/A</v>
      </c>
      <c r="AH490" s="1222" t="e">
        <f t="shared" si="329"/>
        <v>#N/A</v>
      </c>
    </row>
    <row r="491" spans="1:34" ht="16">
      <c r="A491" s="1217" t="b">
        <f t="shared" si="308"/>
        <v>1</v>
      </c>
      <c r="B491" s="1218" t="b">
        <f t="shared" si="321"/>
        <v>1</v>
      </c>
      <c r="C491" s="1219" t="str">
        <f t="shared" si="322"/>
        <v>Dólares</v>
      </c>
      <c r="D491" s="47"/>
      <c r="E491" s="836"/>
      <c r="F491" s="50"/>
      <c r="G491" s="50" t="str">
        <f t="shared" si="309"/>
        <v xml:space="preserve"> </v>
      </c>
      <c r="H491" s="45">
        <v>0</v>
      </c>
      <c r="I491" s="49" t="str">
        <f>IFERROR(VLOOKUP(G491,Proveedores!B:C,2,0)," ")</f>
        <v xml:space="preserve"> </v>
      </c>
      <c r="J491" s="838">
        <v>0</v>
      </c>
      <c r="K491" s="1124"/>
      <c r="L491" s="1267">
        <f t="shared" si="310"/>
        <v>0</v>
      </c>
      <c r="M491" s="1268">
        <f t="shared" si="311"/>
        <v>0</v>
      </c>
      <c r="N491" s="1269">
        <f t="shared" si="330"/>
        <v>0</v>
      </c>
      <c r="O491" s="836" t="str">
        <f>IFERROR(VLOOKUP(G491,Proveedores!B:D,3,0)," ")</f>
        <v xml:space="preserve"> </v>
      </c>
      <c r="P491" s="836"/>
      <c r="Q491" s="1127" t="e">
        <f t="shared" si="312"/>
        <v>#N/A</v>
      </c>
      <c r="R491" s="1127" t="b">
        <f t="shared" si="323"/>
        <v>0</v>
      </c>
      <c r="S491" s="1127" t="e">
        <f t="shared" si="313"/>
        <v>#N/A</v>
      </c>
      <c r="T491" s="1127" t="b">
        <f t="shared" si="324"/>
        <v>0</v>
      </c>
      <c r="U491" s="1127" t="e">
        <f t="shared" si="314"/>
        <v>#N/A</v>
      </c>
      <c r="V491" s="1127" t="e">
        <f t="shared" si="325"/>
        <v>#N/A</v>
      </c>
      <c r="W491" s="1127" t="e">
        <f>IF(F491="Offiho",J491,IF(_xlfn.XLOOKUP(F491,Proveedores!A$2:A$50,Proveedores!E$2:E$50,"")="Nacional",(J491/0.5)+(V491*H491),((J491/0.3/0.5)+(V491*H491))))</f>
        <v>#N/A</v>
      </c>
      <c r="X491" s="1127" t="e">
        <f t="shared" si="315"/>
        <v>#N/A</v>
      </c>
      <c r="Y491" s="1126" t="b">
        <f t="shared" si="316"/>
        <v>0</v>
      </c>
      <c r="Z491" s="43">
        <v>0</v>
      </c>
      <c r="AA491" s="1220" t="e">
        <f t="shared" si="326"/>
        <v>#N/A</v>
      </c>
      <c r="AB491" s="1220" t="e">
        <f t="shared" si="327"/>
        <v>#N/A</v>
      </c>
      <c r="AC491" s="1220" t="e">
        <f t="shared" si="317"/>
        <v>#N/A</v>
      </c>
      <c r="AD491" s="1126" t="e">
        <f t="shared" si="328"/>
        <v>#N/A</v>
      </c>
      <c r="AE491" s="1218" t="e">
        <f t="shared" si="318"/>
        <v>#N/A</v>
      </c>
      <c r="AF491" s="1221" t="e">
        <f t="shared" si="319"/>
        <v>#N/A</v>
      </c>
      <c r="AG491" s="1177" t="e">
        <f t="shared" si="320"/>
        <v>#N/A</v>
      </c>
      <c r="AH491" s="1222" t="e">
        <f t="shared" si="329"/>
        <v>#N/A</v>
      </c>
    </row>
    <row r="492" spans="1:34" ht="16">
      <c r="A492" s="1217" t="b">
        <f t="shared" si="308"/>
        <v>1</v>
      </c>
      <c r="B492" s="1218" t="b">
        <f t="shared" si="321"/>
        <v>1</v>
      </c>
      <c r="C492" s="1219" t="str">
        <f t="shared" si="322"/>
        <v>Dólares</v>
      </c>
      <c r="D492" s="47"/>
      <c r="E492" s="836"/>
      <c r="F492" s="50"/>
      <c r="G492" s="50" t="str">
        <f t="shared" si="309"/>
        <v xml:space="preserve"> </v>
      </c>
      <c r="H492" s="45">
        <v>0</v>
      </c>
      <c r="I492" s="49" t="str">
        <f>IFERROR(VLOOKUP(G492,Proveedores!B:C,2,0)," ")</f>
        <v xml:space="preserve"> </v>
      </c>
      <c r="J492" s="838">
        <v>0</v>
      </c>
      <c r="K492" s="1124"/>
      <c r="L492" s="1267">
        <f t="shared" si="310"/>
        <v>0</v>
      </c>
      <c r="M492" s="1268">
        <f t="shared" si="311"/>
        <v>0</v>
      </c>
      <c r="N492" s="1269">
        <f t="shared" si="330"/>
        <v>0</v>
      </c>
      <c r="O492" s="836" t="str">
        <f>IFERROR(VLOOKUP(G492,Proveedores!B:D,3,0)," ")</f>
        <v xml:space="preserve"> </v>
      </c>
      <c r="P492" s="836"/>
      <c r="Q492" s="1127" t="e">
        <f t="shared" si="312"/>
        <v>#N/A</v>
      </c>
      <c r="R492" s="1127" t="b">
        <f t="shared" si="323"/>
        <v>0</v>
      </c>
      <c r="S492" s="1127" t="e">
        <f t="shared" si="313"/>
        <v>#N/A</v>
      </c>
      <c r="T492" s="1127" t="b">
        <f t="shared" si="324"/>
        <v>0</v>
      </c>
      <c r="U492" s="1127" t="e">
        <f t="shared" si="314"/>
        <v>#N/A</v>
      </c>
      <c r="V492" s="1127" t="e">
        <f t="shared" si="325"/>
        <v>#N/A</v>
      </c>
      <c r="W492" s="1127" t="e">
        <f>IF(F492="Offiho",J492,IF(_xlfn.XLOOKUP(F492,Proveedores!A$2:A$50,Proveedores!E$2:E$50,"")="Nacional",(J492/0.5)+(V492*H492),((J492/0.3/0.5)+(V492*H492))))</f>
        <v>#N/A</v>
      </c>
      <c r="X492" s="1127" t="e">
        <f t="shared" si="315"/>
        <v>#N/A</v>
      </c>
      <c r="Y492" s="1126" t="b">
        <f t="shared" si="316"/>
        <v>0</v>
      </c>
      <c r="Z492" s="43">
        <v>0</v>
      </c>
      <c r="AA492" s="1220" t="e">
        <f t="shared" si="326"/>
        <v>#N/A</v>
      </c>
      <c r="AB492" s="1220" t="e">
        <f t="shared" si="327"/>
        <v>#N/A</v>
      </c>
      <c r="AC492" s="1220" t="e">
        <f t="shared" si="317"/>
        <v>#N/A</v>
      </c>
      <c r="AD492" s="1126" t="e">
        <f t="shared" si="328"/>
        <v>#N/A</v>
      </c>
      <c r="AE492" s="1218" t="e">
        <f t="shared" si="318"/>
        <v>#N/A</v>
      </c>
      <c r="AF492" s="1221" t="e">
        <f t="shared" si="319"/>
        <v>#N/A</v>
      </c>
      <c r="AG492" s="1177" t="e">
        <f t="shared" si="320"/>
        <v>#N/A</v>
      </c>
      <c r="AH492" s="1222" t="e">
        <f t="shared" si="329"/>
        <v>#N/A</v>
      </c>
    </row>
    <row r="493" spans="1:34" ht="16">
      <c r="A493" s="1217" t="b">
        <f t="shared" si="308"/>
        <v>1</v>
      </c>
      <c r="B493" s="1218" t="b">
        <f t="shared" si="321"/>
        <v>1</v>
      </c>
      <c r="C493" s="1219" t="str">
        <f t="shared" si="322"/>
        <v>Dólares</v>
      </c>
      <c r="D493" s="47"/>
      <c r="E493" s="836"/>
      <c r="F493" s="50"/>
      <c r="G493" s="50" t="str">
        <f t="shared" si="309"/>
        <v xml:space="preserve"> </v>
      </c>
      <c r="H493" s="45">
        <v>0</v>
      </c>
      <c r="I493" s="49" t="str">
        <f>IFERROR(VLOOKUP(G493,Proveedores!B:C,2,0)," ")</f>
        <v xml:space="preserve"> </v>
      </c>
      <c r="J493" s="838">
        <v>0</v>
      </c>
      <c r="K493" s="1124"/>
      <c r="L493" s="1267">
        <f t="shared" si="310"/>
        <v>0</v>
      </c>
      <c r="M493" s="1268">
        <f t="shared" si="311"/>
        <v>0</v>
      </c>
      <c r="N493" s="1269">
        <f t="shared" si="330"/>
        <v>0</v>
      </c>
      <c r="O493" s="836" t="str">
        <f>IFERROR(VLOOKUP(G493,Proveedores!B:D,3,0)," ")</f>
        <v xml:space="preserve"> </v>
      </c>
      <c r="P493" s="836"/>
      <c r="Q493" s="1127" t="e">
        <f t="shared" si="312"/>
        <v>#N/A</v>
      </c>
      <c r="R493" s="1127" t="b">
        <f t="shared" si="323"/>
        <v>0</v>
      </c>
      <c r="S493" s="1127" t="e">
        <f t="shared" si="313"/>
        <v>#N/A</v>
      </c>
      <c r="T493" s="1127" t="b">
        <f t="shared" si="324"/>
        <v>0</v>
      </c>
      <c r="U493" s="1127" t="e">
        <f t="shared" si="314"/>
        <v>#N/A</v>
      </c>
      <c r="V493" s="1127" t="e">
        <f t="shared" si="325"/>
        <v>#N/A</v>
      </c>
      <c r="W493" s="1127" t="e">
        <f>IF(F493="Offiho",J493,IF(_xlfn.XLOOKUP(F493,Proveedores!A$2:A$50,Proveedores!E$2:E$50,"")="Nacional",(J493/0.5)+(V493*H493),((J493/0.3/0.5)+(V493*H493))))</f>
        <v>#N/A</v>
      </c>
      <c r="X493" s="1127" t="e">
        <f t="shared" si="315"/>
        <v>#N/A</v>
      </c>
      <c r="Y493" s="1126" t="b">
        <f t="shared" si="316"/>
        <v>0</v>
      </c>
      <c r="Z493" s="43">
        <v>0</v>
      </c>
      <c r="AA493" s="1220" t="e">
        <f t="shared" si="326"/>
        <v>#N/A</v>
      </c>
      <c r="AB493" s="1220" t="e">
        <f t="shared" si="327"/>
        <v>#N/A</v>
      </c>
      <c r="AC493" s="1220" t="e">
        <f t="shared" si="317"/>
        <v>#N/A</v>
      </c>
      <c r="AD493" s="1126" t="e">
        <f t="shared" si="328"/>
        <v>#N/A</v>
      </c>
      <c r="AE493" s="1218" t="e">
        <f t="shared" si="318"/>
        <v>#N/A</v>
      </c>
      <c r="AF493" s="1221" t="e">
        <f t="shared" si="319"/>
        <v>#N/A</v>
      </c>
      <c r="AG493" s="1177" t="e">
        <f t="shared" si="320"/>
        <v>#N/A</v>
      </c>
      <c r="AH493" s="1222" t="e">
        <f t="shared" si="329"/>
        <v>#N/A</v>
      </c>
    </row>
    <row r="494" spans="1:34" ht="16">
      <c r="A494" s="1217" t="b">
        <f t="shared" si="308"/>
        <v>1</v>
      </c>
      <c r="B494" s="1218" t="b">
        <f t="shared" si="321"/>
        <v>1</v>
      </c>
      <c r="C494" s="1219" t="str">
        <f t="shared" si="322"/>
        <v>Dólares</v>
      </c>
      <c r="D494" s="48"/>
      <c r="E494" s="836"/>
      <c r="F494" s="50"/>
      <c r="G494" s="50" t="str">
        <f t="shared" si="309"/>
        <v xml:space="preserve"> </v>
      </c>
      <c r="H494" s="45">
        <v>0</v>
      </c>
      <c r="I494" s="49" t="str">
        <f>IFERROR(VLOOKUP(G494,Proveedores!B:C,2,0)," ")</f>
        <v xml:space="preserve"> </v>
      </c>
      <c r="J494" s="838">
        <v>0</v>
      </c>
      <c r="K494" s="1124"/>
      <c r="L494" s="1267">
        <f t="shared" si="310"/>
        <v>0</v>
      </c>
      <c r="M494" s="1268">
        <f t="shared" si="311"/>
        <v>0</v>
      </c>
      <c r="N494" s="1269">
        <f t="shared" si="330"/>
        <v>0</v>
      </c>
      <c r="O494" s="836" t="str">
        <f>IFERROR(VLOOKUP(G494,Proveedores!B:D,3,0)," ")</f>
        <v xml:space="preserve"> </v>
      </c>
      <c r="P494" s="836"/>
      <c r="Q494" s="1127" t="e">
        <f t="shared" si="312"/>
        <v>#N/A</v>
      </c>
      <c r="R494" s="1127" t="b">
        <f t="shared" si="323"/>
        <v>0</v>
      </c>
      <c r="S494" s="1127" t="e">
        <f t="shared" si="313"/>
        <v>#N/A</v>
      </c>
      <c r="T494" s="1127" t="b">
        <f t="shared" si="324"/>
        <v>0</v>
      </c>
      <c r="U494" s="1127" t="e">
        <f t="shared" si="314"/>
        <v>#N/A</v>
      </c>
      <c r="V494" s="1127" t="e">
        <f t="shared" si="325"/>
        <v>#N/A</v>
      </c>
      <c r="W494" s="1127" t="e">
        <f>IF(F494="Offiho",J494,IF(_xlfn.XLOOKUP(F494,Proveedores!A$2:A$50,Proveedores!E$2:E$50,"")="Nacional",(J494/0.5)+(V494*H494),((J494/0.3/0.5)+(V494*H494))))</f>
        <v>#N/A</v>
      </c>
      <c r="X494" s="1127" t="e">
        <f t="shared" si="315"/>
        <v>#N/A</v>
      </c>
      <c r="Y494" s="1126" t="b">
        <f t="shared" si="316"/>
        <v>0</v>
      </c>
      <c r="Z494" s="43">
        <v>0</v>
      </c>
      <c r="AA494" s="1220" t="e">
        <f t="shared" si="326"/>
        <v>#N/A</v>
      </c>
      <c r="AB494" s="1220" t="e">
        <f t="shared" si="327"/>
        <v>#N/A</v>
      </c>
      <c r="AC494" s="1220" t="e">
        <f t="shared" si="317"/>
        <v>#N/A</v>
      </c>
      <c r="AD494" s="1126" t="e">
        <f t="shared" si="328"/>
        <v>#N/A</v>
      </c>
      <c r="AE494" s="1218" t="e">
        <f t="shared" si="318"/>
        <v>#N/A</v>
      </c>
      <c r="AF494" s="1221" t="e">
        <f t="shared" si="319"/>
        <v>#N/A</v>
      </c>
      <c r="AG494" s="1177" t="e">
        <f t="shared" si="320"/>
        <v>#N/A</v>
      </c>
      <c r="AH494" s="1222" t="e">
        <f t="shared" si="329"/>
        <v>#N/A</v>
      </c>
    </row>
    <row r="495" spans="1:34" ht="16">
      <c r="A495" s="1217" t="b">
        <f t="shared" si="308"/>
        <v>1</v>
      </c>
      <c r="B495" s="1218" t="b">
        <f t="shared" si="321"/>
        <v>1</v>
      </c>
      <c r="C495" s="1219" t="str">
        <f t="shared" si="322"/>
        <v>Dólares</v>
      </c>
      <c r="D495" s="48"/>
      <c r="E495" s="836"/>
      <c r="F495" s="50"/>
      <c r="G495" s="50" t="str">
        <f t="shared" si="309"/>
        <v xml:space="preserve"> </v>
      </c>
      <c r="H495" s="45">
        <v>0</v>
      </c>
      <c r="I495" s="49" t="str">
        <f>IFERROR(VLOOKUP(G495,Proveedores!B:C,2,0)," ")</f>
        <v xml:space="preserve"> </v>
      </c>
      <c r="J495" s="838">
        <v>0</v>
      </c>
      <c r="K495" s="1124"/>
      <c r="L495" s="1267">
        <f t="shared" si="310"/>
        <v>0</v>
      </c>
      <c r="M495" s="1268">
        <f t="shared" si="311"/>
        <v>0</v>
      </c>
      <c r="N495" s="1269">
        <f t="shared" si="330"/>
        <v>0</v>
      </c>
      <c r="O495" s="836" t="str">
        <f>IFERROR(VLOOKUP(G495,Proveedores!B:D,3,0)," ")</f>
        <v xml:space="preserve"> </v>
      </c>
      <c r="P495" s="836"/>
      <c r="Q495" s="1127" t="e">
        <f t="shared" si="312"/>
        <v>#N/A</v>
      </c>
      <c r="R495" s="1127" t="b">
        <f t="shared" si="323"/>
        <v>0</v>
      </c>
      <c r="S495" s="1127" t="e">
        <f t="shared" si="313"/>
        <v>#N/A</v>
      </c>
      <c r="T495" s="1127" t="b">
        <f t="shared" si="324"/>
        <v>0</v>
      </c>
      <c r="U495" s="1127" t="e">
        <f t="shared" si="314"/>
        <v>#N/A</v>
      </c>
      <c r="V495" s="1127" t="e">
        <f t="shared" si="325"/>
        <v>#N/A</v>
      </c>
      <c r="W495" s="1127" t="e">
        <f>IF(F495="Offiho",J495,IF(_xlfn.XLOOKUP(F495,Proveedores!A$2:A$50,Proveedores!E$2:E$50,"")="Nacional",(J495/0.5)+(V495*H495),((J495/0.3/0.5)+(V495*H495))))</f>
        <v>#N/A</v>
      </c>
      <c r="X495" s="1127" t="e">
        <f t="shared" si="315"/>
        <v>#N/A</v>
      </c>
      <c r="Y495" s="1126" t="b">
        <f t="shared" si="316"/>
        <v>0</v>
      </c>
      <c r="Z495" s="43">
        <v>0</v>
      </c>
      <c r="AA495" s="1220" t="e">
        <f t="shared" si="326"/>
        <v>#N/A</v>
      </c>
      <c r="AB495" s="1220" t="e">
        <f t="shared" si="327"/>
        <v>#N/A</v>
      </c>
      <c r="AC495" s="1220" t="e">
        <f t="shared" si="317"/>
        <v>#N/A</v>
      </c>
      <c r="AD495" s="1126" t="e">
        <f t="shared" si="328"/>
        <v>#N/A</v>
      </c>
      <c r="AE495" s="1218" t="e">
        <f t="shared" si="318"/>
        <v>#N/A</v>
      </c>
      <c r="AF495" s="1221" t="e">
        <f t="shared" si="319"/>
        <v>#N/A</v>
      </c>
      <c r="AG495" s="1177" t="e">
        <f t="shared" si="320"/>
        <v>#N/A</v>
      </c>
      <c r="AH495" s="1222" t="e">
        <f t="shared" si="329"/>
        <v>#N/A</v>
      </c>
    </row>
    <row r="496" spans="1:34" ht="16">
      <c r="A496" s="1217" t="b">
        <f t="shared" si="308"/>
        <v>1</v>
      </c>
      <c r="B496" s="1218" t="b">
        <f t="shared" si="321"/>
        <v>1</v>
      </c>
      <c r="C496" s="1219" t="str">
        <f t="shared" si="322"/>
        <v>Dólares</v>
      </c>
      <c r="D496" s="47"/>
      <c r="E496" s="836"/>
      <c r="F496" s="50"/>
      <c r="G496" s="50" t="str">
        <f t="shared" si="309"/>
        <v xml:space="preserve"> </v>
      </c>
      <c r="H496" s="45">
        <v>0</v>
      </c>
      <c r="I496" s="49" t="str">
        <f>IFERROR(VLOOKUP(G496,Proveedores!B:C,2,0)," ")</f>
        <v xml:space="preserve"> </v>
      </c>
      <c r="J496" s="838">
        <v>0</v>
      </c>
      <c r="K496" s="1124"/>
      <c r="L496" s="1267">
        <f t="shared" si="310"/>
        <v>0</v>
      </c>
      <c r="M496" s="1268">
        <f t="shared" si="311"/>
        <v>0</v>
      </c>
      <c r="N496" s="1269">
        <f t="shared" si="330"/>
        <v>0</v>
      </c>
      <c r="O496" s="836" t="str">
        <f>IFERROR(VLOOKUP(G496,Proveedores!B:D,3,0)," ")</f>
        <v xml:space="preserve"> </v>
      </c>
      <c r="P496" s="836"/>
      <c r="Q496" s="1127" t="e">
        <f t="shared" si="312"/>
        <v>#N/A</v>
      </c>
      <c r="R496" s="1127" t="b">
        <f t="shared" si="323"/>
        <v>0</v>
      </c>
      <c r="S496" s="1127" t="e">
        <f t="shared" si="313"/>
        <v>#N/A</v>
      </c>
      <c r="T496" s="1127" t="b">
        <f t="shared" si="324"/>
        <v>0</v>
      </c>
      <c r="U496" s="1127" t="e">
        <f t="shared" si="314"/>
        <v>#N/A</v>
      </c>
      <c r="V496" s="1127" t="e">
        <f t="shared" si="325"/>
        <v>#N/A</v>
      </c>
      <c r="W496" s="1127" t="e">
        <f>IF(F496="Offiho",J496,IF(_xlfn.XLOOKUP(F496,Proveedores!A$2:A$50,Proveedores!E$2:E$50,"")="Nacional",(J496/0.5)+(V496*H496),((J496/0.3/0.5)+(V496*H496))))</f>
        <v>#N/A</v>
      </c>
      <c r="X496" s="1127" t="e">
        <f t="shared" si="315"/>
        <v>#N/A</v>
      </c>
      <c r="Y496" s="1126" t="b">
        <f t="shared" si="316"/>
        <v>0</v>
      </c>
      <c r="Z496" s="43">
        <v>0</v>
      </c>
      <c r="AA496" s="1220" t="e">
        <f t="shared" si="326"/>
        <v>#N/A</v>
      </c>
      <c r="AB496" s="1220" t="e">
        <f t="shared" si="327"/>
        <v>#N/A</v>
      </c>
      <c r="AC496" s="1220" t="e">
        <f t="shared" si="317"/>
        <v>#N/A</v>
      </c>
      <c r="AD496" s="1126" t="e">
        <f t="shared" si="328"/>
        <v>#N/A</v>
      </c>
      <c r="AE496" s="1218" t="e">
        <f t="shared" si="318"/>
        <v>#N/A</v>
      </c>
      <c r="AF496" s="1221" t="e">
        <f t="shared" si="319"/>
        <v>#N/A</v>
      </c>
      <c r="AG496" s="1177" t="e">
        <f t="shared" si="320"/>
        <v>#N/A</v>
      </c>
      <c r="AH496" s="1222" t="e">
        <f t="shared" si="329"/>
        <v>#N/A</v>
      </c>
    </row>
    <row r="497" spans="1:34" ht="16">
      <c r="A497" s="1217" t="b">
        <f t="shared" si="308"/>
        <v>1</v>
      </c>
      <c r="B497" s="1218" t="b">
        <f t="shared" si="321"/>
        <v>1</v>
      </c>
      <c r="C497" s="1219" t="str">
        <f t="shared" si="322"/>
        <v>Dólares</v>
      </c>
      <c r="D497" s="47"/>
      <c r="E497" s="836"/>
      <c r="F497" s="50"/>
      <c r="G497" s="50" t="str">
        <f t="shared" si="309"/>
        <v xml:space="preserve"> </v>
      </c>
      <c r="H497" s="45">
        <v>0</v>
      </c>
      <c r="I497" s="49" t="str">
        <f>IFERROR(VLOOKUP(G497,Proveedores!B:C,2,0)," ")</f>
        <v xml:space="preserve"> </v>
      </c>
      <c r="J497" s="838">
        <v>0</v>
      </c>
      <c r="K497" s="1124"/>
      <c r="L497" s="1267">
        <f t="shared" si="310"/>
        <v>0</v>
      </c>
      <c r="M497" s="1268">
        <f t="shared" si="311"/>
        <v>0</v>
      </c>
      <c r="N497" s="1269">
        <f t="shared" si="330"/>
        <v>0</v>
      </c>
      <c r="O497" s="836" t="str">
        <f>IFERROR(VLOOKUP(G497,Proveedores!B:D,3,0)," ")</f>
        <v xml:space="preserve"> </v>
      </c>
      <c r="P497" s="836"/>
      <c r="Q497" s="1127" t="e">
        <f t="shared" si="312"/>
        <v>#N/A</v>
      </c>
      <c r="R497" s="1127" t="b">
        <f t="shared" si="323"/>
        <v>0</v>
      </c>
      <c r="S497" s="1127" t="e">
        <f t="shared" si="313"/>
        <v>#N/A</v>
      </c>
      <c r="T497" s="1127" t="b">
        <f t="shared" si="324"/>
        <v>0</v>
      </c>
      <c r="U497" s="1127" t="e">
        <f t="shared" si="314"/>
        <v>#N/A</v>
      </c>
      <c r="V497" s="1127" t="e">
        <f t="shared" si="325"/>
        <v>#N/A</v>
      </c>
      <c r="W497" s="1127" t="e">
        <f>IF(F497="Offiho",J497,IF(_xlfn.XLOOKUP(F497,Proveedores!A$2:A$50,Proveedores!E$2:E$50,"")="Nacional",(J497/0.5)+(V497*H497),((J497/0.3/0.5)+(V497*H497))))</f>
        <v>#N/A</v>
      </c>
      <c r="X497" s="1127" t="e">
        <f t="shared" si="315"/>
        <v>#N/A</v>
      </c>
      <c r="Y497" s="1126" t="b">
        <f t="shared" si="316"/>
        <v>0</v>
      </c>
      <c r="Z497" s="43">
        <v>0</v>
      </c>
      <c r="AA497" s="1220" t="e">
        <f t="shared" si="326"/>
        <v>#N/A</v>
      </c>
      <c r="AB497" s="1220" t="e">
        <f t="shared" si="327"/>
        <v>#N/A</v>
      </c>
      <c r="AC497" s="1220" t="e">
        <f t="shared" si="317"/>
        <v>#N/A</v>
      </c>
      <c r="AD497" s="1126" t="e">
        <f t="shared" si="328"/>
        <v>#N/A</v>
      </c>
      <c r="AE497" s="1218" t="e">
        <f t="shared" si="318"/>
        <v>#N/A</v>
      </c>
      <c r="AF497" s="1221" t="e">
        <f t="shared" si="319"/>
        <v>#N/A</v>
      </c>
      <c r="AG497" s="1177" t="e">
        <f t="shared" si="320"/>
        <v>#N/A</v>
      </c>
      <c r="AH497" s="1222" t="e">
        <f t="shared" si="329"/>
        <v>#N/A</v>
      </c>
    </row>
    <row r="498" spans="1:34" ht="16">
      <c r="A498" s="1217" t="b">
        <f t="shared" si="308"/>
        <v>1</v>
      </c>
      <c r="B498" s="1218" t="b">
        <f t="shared" si="321"/>
        <v>1</v>
      </c>
      <c r="C498" s="1219" t="str">
        <f t="shared" si="322"/>
        <v>Dólares</v>
      </c>
      <c r="D498" s="47"/>
      <c r="E498" s="836"/>
      <c r="F498" s="50"/>
      <c r="G498" s="50" t="str">
        <f t="shared" si="309"/>
        <v xml:space="preserve"> </v>
      </c>
      <c r="H498" s="45">
        <v>0</v>
      </c>
      <c r="I498" s="49" t="str">
        <f>IFERROR(VLOOKUP(G498,Proveedores!B:C,2,0)," ")</f>
        <v xml:space="preserve"> </v>
      </c>
      <c r="J498" s="838">
        <v>0</v>
      </c>
      <c r="K498" s="1124"/>
      <c r="L498" s="1267">
        <f t="shared" si="310"/>
        <v>0</v>
      </c>
      <c r="M498" s="1268">
        <f t="shared" si="311"/>
        <v>0</v>
      </c>
      <c r="N498" s="1269">
        <f t="shared" si="330"/>
        <v>0</v>
      </c>
      <c r="O498" s="836" t="str">
        <f>IFERROR(VLOOKUP(G498,Proveedores!B:D,3,0)," ")</f>
        <v xml:space="preserve"> </v>
      </c>
      <c r="P498" s="836"/>
      <c r="Q498" s="1127" t="e">
        <f t="shared" si="312"/>
        <v>#N/A</v>
      </c>
      <c r="R498" s="1127" t="b">
        <f t="shared" si="323"/>
        <v>0</v>
      </c>
      <c r="S498" s="1127" t="e">
        <f t="shared" si="313"/>
        <v>#N/A</v>
      </c>
      <c r="T498" s="1127" t="b">
        <f t="shared" si="324"/>
        <v>0</v>
      </c>
      <c r="U498" s="1127" t="e">
        <f t="shared" si="314"/>
        <v>#N/A</v>
      </c>
      <c r="V498" s="1127" t="e">
        <f t="shared" si="325"/>
        <v>#N/A</v>
      </c>
      <c r="W498" s="1127" t="e">
        <f>IF(F498="Offiho",J498,IF(_xlfn.XLOOKUP(F498,Proveedores!A$2:A$50,Proveedores!E$2:E$50,"")="Nacional",(J498/0.5)+(V498*H498),((J498/0.3/0.5)+(V498*H498))))</f>
        <v>#N/A</v>
      </c>
      <c r="X498" s="1127" t="e">
        <f t="shared" si="315"/>
        <v>#N/A</v>
      </c>
      <c r="Y498" s="1126" t="b">
        <f t="shared" si="316"/>
        <v>0</v>
      </c>
      <c r="Z498" s="43">
        <v>0</v>
      </c>
      <c r="AA498" s="1220" t="e">
        <f t="shared" si="326"/>
        <v>#N/A</v>
      </c>
      <c r="AB498" s="1220" t="e">
        <f t="shared" si="327"/>
        <v>#N/A</v>
      </c>
      <c r="AC498" s="1220" t="e">
        <f t="shared" si="317"/>
        <v>#N/A</v>
      </c>
      <c r="AD498" s="1126" t="e">
        <f t="shared" si="328"/>
        <v>#N/A</v>
      </c>
      <c r="AE498" s="1218" t="e">
        <f t="shared" si="318"/>
        <v>#N/A</v>
      </c>
      <c r="AF498" s="1221" t="e">
        <f t="shared" si="319"/>
        <v>#N/A</v>
      </c>
      <c r="AG498" s="1177" t="e">
        <f t="shared" si="320"/>
        <v>#N/A</v>
      </c>
      <c r="AH498" s="1222" t="e">
        <f t="shared" si="329"/>
        <v>#N/A</v>
      </c>
    </row>
    <row r="499" spans="1:34" ht="16">
      <c r="A499" s="1217" t="b">
        <f t="shared" si="308"/>
        <v>1</v>
      </c>
      <c r="B499" s="1218" t="b">
        <f t="shared" si="321"/>
        <v>1</v>
      </c>
      <c r="C499" s="1219" t="str">
        <f t="shared" si="322"/>
        <v>Dólares</v>
      </c>
      <c r="D499" s="47"/>
      <c r="E499" s="836"/>
      <c r="F499" s="50"/>
      <c r="G499" s="50" t="str">
        <f t="shared" si="309"/>
        <v xml:space="preserve"> </v>
      </c>
      <c r="H499" s="45">
        <v>0</v>
      </c>
      <c r="I499" s="49" t="str">
        <f>IFERROR(VLOOKUP(G499,Proveedores!B:C,2,0)," ")</f>
        <v xml:space="preserve"> </v>
      </c>
      <c r="J499" s="838">
        <v>0</v>
      </c>
      <c r="K499" s="1124"/>
      <c r="L499" s="1267">
        <f t="shared" si="310"/>
        <v>0</v>
      </c>
      <c r="M499" s="1268">
        <f t="shared" si="311"/>
        <v>0</v>
      </c>
      <c r="N499" s="1269">
        <f t="shared" si="330"/>
        <v>0</v>
      </c>
      <c r="O499" s="836" t="str">
        <f>IFERROR(VLOOKUP(G499,Proveedores!B:D,3,0)," ")</f>
        <v xml:space="preserve"> </v>
      </c>
      <c r="P499" s="836"/>
      <c r="Q499" s="1127" t="e">
        <f t="shared" si="312"/>
        <v>#N/A</v>
      </c>
      <c r="R499" s="1127" t="b">
        <f t="shared" si="323"/>
        <v>0</v>
      </c>
      <c r="S499" s="1127" t="e">
        <f t="shared" si="313"/>
        <v>#N/A</v>
      </c>
      <c r="T499" s="1127" t="b">
        <f t="shared" si="324"/>
        <v>0</v>
      </c>
      <c r="U499" s="1127" t="e">
        <f t="shared" si="314"/>
        <v>#N/A</v>
      </c>
      <c r="V499" s="1127" t="e">
        <f t="shared" si="325"/>
        <v>#N/A</v>
      </c>
      <c r="W499" s="1127" t="e">
        <f>IF(F499="Offiho",J499,IF(_xlfn.XLOOKUP(F499,Proveedores!A$2:A$50,Proveedores!E$2:E$50,"")="Nacional",(J499/0.5)+(V499*H499),((J499/0.3/0.5)+(V499*H499))))</f>
        <v>#N/A</v>
      </c>
      <c r="X499" s="1127" t="e">
        <f t="shared" si="315"/>
        <v>#N/A</v>
      </c>
      <c r="Y499" s="1126" t="b">
        <f t="shared" si="316"/>
        <v>0</v>
      </c>
      <c r="Z499" s="43">
        <v>0</v>
      </c>
      <c r="AA499" s="1220" t="e">
        <f t="shared" si="326"/>
        <v>#N/A</v>
      </c>
      <c r="AB499" s="1220" t="e">
        <f t="shared" si="327"/>
        <v>#N/A</v>
      </c>
      <c r="AC499" s="1220" t="e">
        <f t="shared" si="317"/>
        <v>#N/A</v>
      </c>
      <c r="AD499" s="1126" t="e">
        <f t="shared" si="328"/>
        <v>#N/A</v>
      </c>
      <c r="AE499" s="1218" t="e">
        <f t="shared" si="318"/>
        <v>#N/A</v>
      </c>
      <c r="AF499" s="1221" t="e">
        <f t="shared" si="319"/>
        <v>#N/A</v>
      </c>
      <c r="AG499" s="1177" t="e">
        <f t="shared" si="320"/>
        <v>#N/A</v>
      </c>
      <c r="AH499" s="1222" t="e">
        <f t="shared" si="329"/>
        <v>#N/A</v>
      </c>
    </row>
    <row r="500" spans="1:34" ht="16">
      <c r="A500" s="1217" t="b">
        <f t="shared" si="308"/>
        <v>1</v>
      </c>
      <c r="B500" s="1218" t="b">
        <f t="shared" si="321"/>
        <v>1</v>
      </c>
      <c r="C500" s="1219" t="str">
        <f t="shared" si="322"/>
        <v>Dólares</v>
      </c>
      <c r="D500" s="47"/>
      <c r="E500" s="836"/>
      <c r="F500" s="50"/>
      <c r="G500" s="50" t="str">
        <f t="shared" si="309"/>
        <v xml:space="preserve"> </v>
      </c>
      <c r="H500" s="45">
        <v>0</v>
      </c>
      <c r="I500" s="49" t="str">
        <f>IFERROR(VLOOKUP(G500,Proveedores!B:C,2,0)," ")</f>
        <v xml:space="preserve"> </v>
      </c>
      <c r="J500" s="838">
        <v>0</v>
      </c>
      <c r="K500" s="1124"/>
      <c r="L500" s="1267">
        <f t="shared" si="310"/>
        <v>0</v>
      </c>
      <c r="M500" s="1268">
        <f t="shared" si="311"/>
        <v>0</v>
      </c>
      <c r="N500" s="1269">
        <f t="shared" si="330"/>
        <v>0</v>
      </c>
      <c r="O500" s="836" t="str">
        <f>IFERROR(VLOOKUP(G500,Proveedores!B:D,3,0)," ")</f>
        <v xml:space="preserve"> </v>
      </c>
      <c r="P500" s="836"/>
      <c r="Q500" s="1127" t="e">
        <f t="shared" si="312"/>
        <v>#N/A</v>
      </c>
      <c r="R500" s="1127" t="b">
        <f t="shared" si="323"/>
        <v>0</v>
      </c>
      <c r="S500" s="1127" t="e">
        <f t="shared" si="313"/>
        <v>#N/A</v>
      </c>
      <c r="T500" s="1127" t="b">
        <f t="shared" si="324"/>
        <v>0</v>
      </c>
      <c r="U500" s="1127" t="e">
        <f t="shared" si="314"/>
        <v>#N/A</v>
      </c>
      <c r="V500" s="1127" t="e">
        <f t="shared" si="325"/>
        <v>#N/A</v>
      </c>
      <c r="W500" s="1127" t="e">
        <f>IF(F500="Offiho",J500,IF(_xlfn.XLOOKUP(F500,Proveedores!A$2:A$50,Proveedores!E$2:E$50,"")="Nacional",(J500/0.5)+(V500*H500),((J500/0.3/0.5)+(V500*H500))))</f>
        <v>#N/A</v>
      </c>
      <c r="X500" s="1127" t="e">
        <f t="shared" si="315"/>
        <v>#N/A</v>
      </c>
      <c r="Y500" s="1126" t="b">
        <f t="shared" si="316"/>
        <v>0</v>
      </c>
      <c r="Z500" s="43">
        <v>0</v>
      </c>
      <c r="AA500" s="1220" t="e">
        <f t="shared" si="326"/>
        <v>#N/A</v>
      </c>
      <c r="AB500" s="1220" t="e">
        <f t="shared" si="327"/>
        <v>#N/A</v>
      </c>
      <c r="AC500" s="1220" t="e">
        <f t="shared" si="317"/>
        <v>#N/A</v>
      </c>
      <c r="AD500" s="1126" t="e">
        <f t="shared" si="328"/>
        <v>#N/A</v>
      </c>
      <c r="AE500" s="1218" t="e">
        <f t="shared" si="318"/>
        <v>#N/A</v>
      </c>
      <c r="AF500" s="1221" t="e">
        <f t="shared" si="319"/>
        <v>#N/A</v>
      </c>
      <c r="AG500" s="1177" t="e">
        <f t="shared" si="320"/>
        <v>#N/A</v>
      </c>
      <c r="AH500" s="1222" t="e">
        <f t="shared" si="329"/>
        <v>#N/A</v>
      </c>
    </row>
    <row r="501" spans="1:34" ht="16">
      <c r="A501" s="1217" t="b">
        <f t="shared" si="308"/>
        <v>1</v>
      </c>
      <c r="B501" s="1218" t="b">
        <f t="shared" si="321"/>
        <v>1</v>
      </c>
      <c r="C501" s="1219" t="str">
        <f t="shared" si="322"/>
        <v>Dólares</v>
      </c>
      <c r="D501" s="47"/>
      <c r="E501" s="836"/>
      <c r="F501" s="50"/>
      <c r="G501" s="50" t="str">
        <f t="shared" si="309"/>
        <v xml:space="preserve"> </v>
      </c>
      <c r="H501" s="45">
        <v>0</v>
      </c>
      <c r="I501" s="49" t="str">
        <f>IFERROR(VLOOKUP(G501,Proveedores!B:C,2,0)," ")</f>
        <v xml:space="preserve"> </v>
      </c>
      <c r="J501" s="838">
        <v>0</v>
      </c>
      <c r="K501" s="1124"/>
      <c r="L501" s="1267">
        <f t="shared" si="310"/>
        <v>0</v>
      </c>
      <c r="M501" s="1268">
        <f t="shared" si="311"/>
        <v>0</v>
      </c>
      <c r="N501" s="1269">
        <f t="shared" si="330"/>
        <v>0</v>
      </c>
      <c r="O501" s="836" t="str">
        <f>IFERROR(VLOOKUP(G501,Proveedores!B:D,3,0)," ")</f>
        <v xml:space="preserve"> </v>
      </c>
      <c r="P501" s="836"/>
      <c r="Q501" s="1127" t="e">
        <f t="shared" si="312"/>
        <v>#N/A</v>
      </c>
      <c r="R501" s="1127" t="b">
        <f t="shared" si="323"/>
        <v>0</v>
      </c>
      <c r="S501" s="1127" t="e">
        <f t="shared" si="313"/>
        <v>#N/A</v>
      </c>
      <c r="T501" s="1127" t="b">
        <f t="shared" si="324"/>
        <v>0</v>
      </c>
      <c r="U501" s="1127" t="e">
        <f t="shared" si="314"/>
        <v>#N/A</v>
      </c>
      <c r="V501" s="1127" t="e">
        <f t="shared" si="325"/>
        <v>#N/A</v>
      </c>
      <c r="W501" s="1127" t="e">
        <f>IF(F501="Offiho",J501,IF(_xlfn.XLOOKUP(F501,Proveedores!A$2:A$50,Proveedores!E$2:E$50,"")="Nacional",(J501/0.5)+(V501*H501),((J501/0.3/0.5)+(V501*H501))))</f>
        <v>#N/A</v>
      </c>
      <c r="X501" s="1127" t="e">
        <f t="shared" si="315"/>
        <v>#N/A</v>
      </c>
      <c r="Y501" s="1126" t="b">
        <f t="shared" si="316"/>
        <v>0</v>
      </c>
      <c r="Z501" s="43">
        <v>0</v>
      </c>
      <c r="AA501" s="1220" t="e">
        <f t="shared" si="326"/>
        <v>#N/A</v>
      </c>
      <c r="AB501" s="1220" t="e">
        <f t="shared" si="327"/>
        <v>#N/A</v>
      </c>
      <c r="AC501" s="1220" t="e">
        <f t="shared" si="317"/>
        <v>#N/A</v>
      </c>
      <c r="AD501" s="1126" t="str">
        <f t="shared" si="328"/>
        <v>NA</v>
      </c>
      <c r="AE501" s="1218" t="e">
        <f t="shared" si="318"/>
        <v>#N/A</v>
      </c>
      <c r="AF501" s="1221" t="e">
        <f t="shared" si="319"/>
        <v>#N/A</v>
      </c>
      <c r="AG501" s="1177" t="e">
        <f t="shared" si="320"/>
        <v>#N/A</v>
      </c>
      <c r="AH501" s="1222" t="e">
        <f t="shared" si="329"/>
        <v>#N/A</v>
      </c>
    </row>
    <row r="502" spans="1:34" ht="24" customHeight="1">
      <c r="A502" s="1305" t="s">
        <v>142</v>
      </c>
      <c r="B502" s="1305"/>
      <c r="C502" s="1305"/>
      <c r="D502" s="1305"/>
      <c r="E502" s="1305"/>
      <c r="F502" s="1305"/>
      <c r="G502" s="1229"/>
      <c r="H502" s="1230" cm="1">
        <f t="array" ref="H502">SUM(IFERROR(H469:H501,0))</f>
        <v>0</v>
      </c>
      <c r="I502" s="1229"/>
      <c r="J502" s="1229"/>
      <c r="K502" s="1232"/>
      <c r="L502" s="1230" cm="1">
        <f t="array" ref="L502">SUM(IFERROR(L469:L501,0))</f>
        <v>0</v>
      </c>
      <c r="M502" s="1236"/>
      <c r="N502" s="1233" cm="1">
        <f t="array" ref="N502">SUM(IFERROR(N469:N501,0))</f>
        <v>0</v>
      </c>
      <c r="O502" s="1234"/>
      <c r="P502" s="1234"/>
      <c r="Q502" s="1234"/>
      <c r="R502" s="1234"/>
      <c r="S502" s="1234"/>
      <c r="T502" s="1234"/>
      <c r="U502" s="1234"/>
      <c r="V502" s="1234"/>
      <c r="W502" s="1232"/>
      <c r="X502" s="1233" cm="1">
        <f t="array" ref="X502">SUM(IFERROR(X469:X501,0))</f>
        <v>0</v>
      </c>
      <c r="Y502" s="1234" t="s">
        <v>116</v>
      </c>
      <c r="Z502" s="1234"/>
      <c r="AA502" s="1234"/>
      <c r="AB502" s="1234"/>
      <c r="AC502" s="1233" cm="1">
        <f t="array" ref="AC502">SUM(IFERROR(AC469:AC501,0))</f>
        <v>0</v>
      </c>
      <c r="AD502" s="1233"/>
      <c r="AE502" s="1233"/>
      <c r="AF502" s="1233" cm="1">
        <f t="array" ref="AF502">SUM(IFERROR(AF469:AF501,0))</f>
        <v>0</v>
      </c>
      <c r="AG502" s="1178">
        <f>IFERROR(1-(N502/AC502),0)</f>
        <v>0</v>
      </c>
      <c r="AH502"/>
    </row>
    <row r="503" spans="1:34" ht="26" customHeight="1">
      <c r="A503" s="1302" t="s">
        <v>143</v>
      </c>
      <c r="B503" s="1302"/>
      <c r="C503" s="1302"/>
      <c r="D503" s="1302"/>
      <c r="E503" s="1302"/>
      <c r="F503" s="1302"/>
      <c r="G503" s="1302"/>
      <c r="H503" s="1302"/>
      <c r="I503" s="1302"/>
      <c r="J503" s="1303"/>
      <c r="K503" s="1215"/>
      <c r="L503" s="1215"/>
      <c r="M503" s="1237"/>
      <c r="N503" s="1215"/>
      <c r="O503" s="1214"/>
      <c r="P503" s="1214"/>
      <c r="Q503" s="1214"/>
      <c r="R503" s="1214"/>
      <c r="S503" s="1214"/>
      <c r="T503" s="1214"/>
      <c r="U503" s="1214"/>
      <c r="V503" s="1214"/>
      <c r="W503" s="1179"/>
      <c r="X503" s="1179"/>
      <c r="Y503" s="1179"/>
      <c r="Z503" s="1214"/>
      <c r="AA503" s="1214"/>
      <c r="AB503" s="1214"/>
      <c r="AC503" s="1214"/>
      <c r="AD503" s="1214"/>
      <c r="AE503" s="1214"/>
      <c r="AF503" s="1214"/>
      <c r="AG503" s="1216"/>
      <c r="AH503"/>
    </row>
    <row r="504" spans="1:34" ht="16">
      <c r="A504" s="1217" t="b">
        <f t="shared" ref="A504:A536" si="331">$A$13</f>
        <v>1</v>
      </c>
      <c r="B504" s="1218" t="b">
        <f>A504</f>
        <v>1</v>
      </c>
      <c r="C504" s="1219" t="str">
        <f>$C$13</f>
        <v>Dólares</v>
      </c>
      <c r="D504" s="44"/>
      <c r="E504" s="836"/>
      <c r="F504" s="50"/>
      <c r="G504" s="50" t="str">
        <f t="shared" ref="G504:G536" si="332">IFERROR(VLOOKUP(F504,Tabla_Proveedores_1,2,0)," ")</f>
        <v xml:space="preserve"> </v>
      </c>
      <c r="H504" s="45">
        <v>0</v>
      </c>
      <c r="I504" s="49" t="str">
        <f>IFERROR(VLOOKUP(G504,Proveedores!B:C,2,0)," ")</f>
        <v xml:space="preserve"> </v>
      </c>
      <c r="J504" s="838">
        <v>0</v>
      </c>
      <c r="K504" s="1124"/>
      <c r="L504" s="1267">
        <f t="shared" ref="L504:L536" si="333">K504*H504</f>
        <v>0</v>
      </c>
      <c r="M504" s="1268">
        <f t="shared" ref="M504:M536" si="334">IF(F504="Offiho", J504*0.55, IF(AND(F504&lt;&gt;"Sunon Inc",F504&lt;&gt;"Alma - Exterior",F504&lt;&gt;"Yabo - Hotelería",F504&lt;&gt;"OSJ - Medical",F504&lt;&gt;"Seezo - Home",F504&lt;&gt;"A&amp;D -Home",F504&lt;&gt;"Encore Alfombras Hoteleria Asia",F504&lt;&gt;"Zhong Xian - Leds",F504&lt;&gt;"Tarkett Europa",F504&lt;&gt;"2tec2",F504&lt;&gt;"Balsan Europa",F504&lt;&gt;"Armstrong Pisos USA",F504&lt;&gt;"Tarkett USA",F504&lt;&gt;"Tarkett Brasil"),J504,IFERROR(IF(K1063&lt;=$AO$578,J504*2.14,IF(K1063&lt;=$AN$579,J504*1.8,IF(K1063&gt;$AN$580,J504*1.5))),J504))*1.1)</f>
        <v>0</v>
      </c>
      <c r="N504" s="1269">
        <f>M504*H504</f>
        <v>0</v>
      </c>
      <c r="O504" s="836" t="str">
        <f>IFERROR(VLOOKUP(G504,Proveedores!B:D,3,0)," ")</f>
        <v xml:space="preserve"> </v>
      </c>
      <c r="P504" s="836"/>
      <c r="Q504" s="1127" t="e">
        <f t="shared" ref="Q504:Q536" si="335">VLOOKUP(E504,Tabla_Fletes,3,FALSE)</f>
        <v>#N/A</v>
      </c>
      <c r="R504" s="1127" t="b">
        <f>IF(P504="Centro",Q504,IF(P504="Norte",Q504*1.6,IF(P504="Occidente",Q504*1.2,IF(P504="Sur",Q504*2))))</f>
        <v>0</v>
      </c>
      <c r="S504" s="1127" t="e">
        <f t="shared" ref="S504:S536" si="336">VLOOKUP(E504,Tabla_Instalacion,2,FALSE)</f>
        <v>#N/A</v>
      </c>
      <c r="T504" s="1127" t="b">
        <f>IF(P504="Centro",S504,IF(P504="Norte",S504*1.1,IF(P504="Occidente",S504*1.1,IF(P504="Sur",S504*1.1))))</f>
        <v>0</v>
      </c>
      <c r="U504" s="1127" t="e">
        <f t="shared" ref="U504:U536" si="337">IF(F504="Offiho",0,Q504+S504)</f>
        <v>#N/A</v>
      </c>
      <c r="V504" s="1127" t="e">
        <f>IF(K504=0,U504/$H$573,U504*(K504/L504))*H504</f>
        <v>#N/A</v>
      </c>
      <c r="W504" s="1127" t="e">
        <f>IF(F504="Offiho",J504,IF(_xlfn.XLOOKUP(F504,Proveedores!A$2:A$50,Proveedores!E$2:E$50,"")="Nacional",(J504/0.5)+(V504*H504),((J504/0.3/0.5)+(V504*H504))))</f>
        <v>#N/A</v>
      </c>
      <c r="X504" s="1127" t="e">
        <f t="shared" ref="X504:X536" si="338">W504*H504</f>
        <v>#N/A</v>
      </c>
      <c r="Y504" s="1126" t="b">
        <f t="shared" ref="Y504:Y536" si="339">IF(F504="Sunon Inc",$AJ$577,IF(F504="Alma - Exterior",$AJ$578,IF(F504="Yabo - Hotelería",$AJ$579,IF(F504="OSJ - Medical",$AJ$580,IF(F504="Seezo - Home",$AJ$581,IF(F504="A&amp;D - Home",$AJ$582,IF(F504="Encore Alfombras Hoteleria Asia",$AJ$583,IF(F504="Zhong Xian - Leds",$AJ$584,IF(F504="Tarkett Europa",$AJ$585,IF(F504="2tec2",$AJ$586,IF(F504="Balsan Europa",$AJ$587,IF(F504="Armstrong Pisos USA",$AJ$588,IF(F504="Tarkett USA",$AJ$589,IF(F504="Tarkett Brasil",$AJ$590,IF(F504="Tarkett MX",$AJ$591,IF(F504="Jome",$AJ$592,IF(F504="Offiho",$AJ$593,IF(F504="Lumbro",$AJ$594,IF(F504="Sunon Mty",$AJ$595,IF(F504="Conceptos Sofas",$AJ$596,IF(F504="Lauco Sofas",$AJ$597,IF(F504="CR Global - Mesas Ajustables",$AJ$598,IF(F504="Vandesk",$AJ$599,IF(F504="Mamparas Tela",$AJ$600,IF(F504="Mampara Cristales",$AJ$601,IF(F504="Herrajes",$AJ$602,IF(F504="MetalWork",$AJ$603,IF(F504="Requiez",$AJ$604,IF(F504="Labenze",$AJ$605,IF(F504="Infinity",$AJ$606,IF(F504="Proveedor Externo",$AJ$607)))))))))))))))))))))))))))))))</f>
        <v>0</v>
      </c>
      <c r="Z504" s="43">
        <v>0</v>
      </c>
      <c r="AA504" s="1220" t="e">
        <f>W504*Z504</f>
        <v>#N/A</v>
      </c>
      <c r="AB504" s="1220" t="e">
        <f>IF(Z504&gt;Y504,"ERROR",(W504-AA504))</f>
        <v>#N/A</v>
      </c>
      <c r="AC504" s="1220" t="e">
        <f t="shared" ref="AC504:AC536" si="340">AB504*H504</f>
        <v>#N/A</v>
      </c>
      <c r="AD504" s="1126" t="e">
        <f>IF(A505=TRUE,MAX(0,1-(AE504/W504)),"NA")</f>
        <v>#N/A</v>
      </c>
      <c r="AE504" s="1218" t="e">
        <f t="shared" ref="AE504:AE536" si="341">IF(A503=FALSE,"NO APLICA",AB504*1.2)</f>
        <v>#N/A</v>
      </c>
      <c r="AF504" s="1221" t="e">
        <f t="shared" ref="AF504:AF536" si="342">AE504*H504</f>
        <v>#N/A</v>
      </c>
      <c r="AG504" s="1177" t="e">
        <f t="shared" ref="AG504:AG536" si="343">(AC504-N504)/AC504</f>
        <v>#N/A</v>
      </c>
      <c r="AH504" s="1222" t="e">
        <f>IF(AG504&lt;30%,"ERROR","OK")</f>
        <v>#N/A</v>
      </c>
    </row>
    <row r="505" spans="1:34" ht="16">
      <c r="A505" s="1217" t="b">
        <f t="shared" si="331"/>
        <v>1</v>
      </c>
      <c r="B505" s="1218" t="b">
        <f t="shared" ref="B505:B536" si="344">A505</f>
        <v>1</v>
      </c>
      <c r="C505" s="1219" t="str">
        <f t="shared" ref="C505:C536" si="345">$C$13</f>
        <v>Dólares</v>
      </c>
      <c r="D505" s="46"/>
      <c r="E505" s="836"/>
      <c r="F505" s="50"/>
      <c r="G505" s="50" t="str">
        <f t="shared" si="332"/>
        <v xml:space="preserve"> </v>
      </c>
      <c r="H505" s="45">
        <v>0</v>
      </c>
      <c r="I505" s="49" t="str">
        <f>IFERROR(VLOOKUP(G505,Proveedores!B:C,2,0)," ")</f>
        <v xml:space="preserve"> </v>
      </c>
      <c r="J505" s="838">
        <v>0</v>
      </c>
      <c r="K505" s="1124"/>
      <c r="L505" s="1267">
        <f t="shared" si="333"/>
        <v>0</v>
      </c>
      <c r="M505" s="1268">
        <f t="shared" si="334"/>
        <v>0</v>
      </c>
      <c r="N505" s="1269">
        <f>M505*H505</f>
        <v>0</v>
      </c>
      <c r="O505" s="836" t="str">
        <f>IFERROR(VLOOKUP(G505,Proveedores!B:D,3,0)," ")</f>
        <v xml:space="preserve"> </v>
      </c>
      <c r="P505" s="836"/>
      <c r="Q505" s="1127" t="e">
        <f t="shared" si="335"/>
        <v>#N/A</v>
      </c>
      <c r="R505" s="1127" t="b">
        <f t="shared" ref="R505:R536" si="346">IF(P505="Centro",Q505,IF(P505="Norte",Q505*1.6,IF(P505="Occidente",Q505*1.2,IF(P505="Sur",Q505*2))))</f>
        <v>0</v>
      </c>
      <c r="S505" s="1127" t="e">
        <f t="shared" si="336"/>
        <v>#N/A</v>
      </c>
      <c r="T505" s="1127" t="b">
        <f t="shared" ref="T505:T536" si="347">IF(P505="Centro",S505,IF(P505="Norte",S505*1.1,IF(P505="Occidente",S505*1.1,IF(P505="Sur",S505*1.1))))</f>
        <v>0</v>
      </c>
      <c r="U505" s="1127" t="e">
        <f t="shared" si="337"/>
        <v>#N/A</v>
      </c>
      <c r="V505" s="1127" t="e">
        <f t="shared" ref="V505:V536" si="348">IF(K505=0,U505/$H$573,U505*(K505/L505))*H505</f>
        <v>#N/A</v>
      </c>
      <c r="W505" s="1127" t="e">
        <f>IF(F505="Offiho",J505,IF(_xlfn.XLOOKUP(F505,Proveedores!A$2:A$50,Proveedores!E$2:E$50,"")="Nacional",(J505/0.5)+(V505*H505),((J505/0.3/0.5)+(V505*H505))))</f>
        <v>#N/A</v>
      </c>
      <c r="X505" s="1127" t="e">
        <f t="shared" si="338"/>
        <v>#N/A</v>
      </c>
      <c r="Y505" s="1126" t="b">
        <f t="shared" si="339"/>
        <v>0</v>
      </c>
      <c r="Z505" s="43">
        <v>0</v>
      </c>
      <c r="AA505" s="1220" t="e">
        <f t="shared" ref="AA505:AA536" si="349">W505*Z505</f>
        <v>#N/A</v>
      </c>
      <c r="AB505" s="1220" t="e">
        <f t="shared" ref="AB505:AB536" si="350">IF(Z505&gt;Y505,"ERROR",(W505-AA505))</f>
        <v>#N/A</v>
      </c>
      <c r="AC505" s="1220" t="e">
        <f t="shared" si="340"/>
        <v>#N/A</v>
      </c>
      <c r="AD505" s="1126" t="e">
        <f t="shared" ref="AD505:AD536" si="351">IF(A506=TRUE,MAX(0,1-(AE505/W505)),"NA")</f>
        <v>#N/A</v>
      </c>
      <c r="AE505" s="1218" t="e">
        <f t="shared" si="341"/>
        <v>#N/A</v>
      </c>
      <c r="AF505" s="1221" t="e">
        <f t="shared" si="342"/>
        <v>#N/A</v>
      </c>
      <c r="AG505" s="1177" t="e">
        <f t="shared" si="343"/>
        <v>#N/A</v>
      </c>
      <c r="AH505" s="1222" t="e">
        <f t="shared" ref="AH505:AH536" si="352">IF(AG505&lt;30%,"ERROR","OK")</f>
        <v>#N/A</v>
      </c>
    </row>
    <row r="506" spans="1:34" ht="16">
      <c r="A506" s="1217" t="b">
        <f t="shared" si="331"/>
        <v>1</v>
      </c>
      <c r="B506" s="1218" t="b">
        <f t="shared" si="344"/>
        <v>1</v>
      </c>
      <c r="C506" s="1219" t="str">
        <f t="shared" si="345"/>
        <v>Dólares</v>
      </c>
      <c r="D506" s="46"/>
      <c r="E506" s="836"/>
      <c r="F506" s="50"/>
      <c r="G506" s="50" t="str">
        <f t="shared" si="332"/>
        <v xml:space="preserve"> </v>
      </c>
      <c r="H506" s="45">
        <v>0</v>
      </c>
      <c r="I506" s="49" t="str">
        <f>IFERROR(VLOOKUP(G506,Proveedores!B:C,2,0)," ")</f>
        <v xml:space="preserve"> </v>
      </c>
      <c r="J506" s="838">
        <v>0</v>
      </c>
      <c r="K506" s="1124"/>
      <c r="L506" s="1267">
        <f t="shared" si="333"/>
        <v>0</v>
      </c>
      <c r="M506" s="1268">
        <f t="shared" si="334"/>
        <v>0</v>
      </c>
      <c r="N506" s="1269">
        <f>(M506*H506)</f>
        <v>0</v>
      </c>
      <c r="O506" s="836" t="str">
        <f>IFERROR(VLOOKUP(G506,Proveedores!B:D,3,0)," ")</f>
        <v xml:space="preserve"> </v>
      </c>
      <c r="P506" s="836"/>
      <c r="Q506" s="1127" t="e">
        <f t="shared" si="335"/>
        <v>#N/A</v>
      </c>
      <c r="R506" s="1127" t="b">
        <f t="shared" si="346"/>
        <v>0</v>
      </c>
      <c r="S506" s="1127" t="e">
        <f t="shared" si="336"/>
        <v>#N/A</v>
      </c>
      <c r="T506" s="1127" t="b">
        <f t="shared" si="347"/>
        <v>0</v>
      </c>
      <c r="U506" s="1127" t="e">
        <f t="shared" si="337"/>
        <v>#N/A</v>
      </c>
      <c r="V506" s="1127" t="e">
        <f t="shared" si="348"/>
        <v>#N/A</v>
      </c>
      <c r="W506" s="1127" t="e">
        <f>IF(F506="Offiho",J506,IF(_xlfn.XLOOKUP(F506,Proveedores!A$2:A$50,Proveedores!E$2:E$50,"")="Nacional",(J506/0.5)+(V506*H506),((J506/0.3/0.5)+(V506*H506))))</f>
        <v>#N/A</v>
      </c>
      <c r="X506" s="1127" t="e">
        <f t="shared" si="338"/>
        <v>#N/A</v>
      </c>
      <c r="Y506" s="1126" t="b">
        <f t="shared" si="339"/>
        <v>0</v>
      </c>
      <c r="Z506" s="43">
        <v>0</v>
      </c>
      <c r="AA506" s="1220" t="e">
        <f t="shared" si="349"/>
        <v>#N/A</v>
      </c>
      <c r="AB506" s="1220" t="e">
        <f t="shared" si="350"/>
        <v>#N/A</v>
      </c>
      <c r="AC506" s="1220" t="e">
        <f t="shared" si="340"/>
        <v>#N/A</v>
      </c>
      <c r="AD506" s="1126" t="e">
        <f t="shared" si="351"/>
        <v>#N/A</v>
      </c>
      <c r="AE506" s="1218" t="e">
        <f t="shared" si="341"/>
        <v>#N/A</v>
      </c>
      <c r="AF506" s="1221" t="e">
        <f t="shared" si="342"/>
        <v>#N/A</v>
      </c>
      <c r="AG506" s="1177" t="e">
        <f t="shared" si="343"/>
        <v>#N/A</v>
      </c>
      <c r="AH506" s="1222" t="e">
        <f t="shared" si="352"/>
        <v>#N/A</v>
      </c>
    </row>
    <row r="507" spans="1:34" ht="16">
      <c r="A507" s="1217" t="b">
        <f t="shared" si="331"/>
        <v>1</v>
      </c>
      <c r="B507" s="1218" t="b">
        <f t="shared" si="344"/>
        <v>1</v>
      </c>
      <c r="C507" s="1219" t="str">
        <f t="shared" si="345"/>
        <v>Dólares</v>
      </c>
      <c r="D507" s="46"/>
      <c r="E507" s="836"/>
      <c r="F507" s="50"/>
      <c r="G507" s="50" t="str">
        <f t="shared" si="332"/>
        <v xml:space="preserve"> </v>
      </c>
      <c r="H507" s="45">
        <v>0</v>
      </c>
      <c r="I507" s="49" t="str">
        <f>IFERROR(VLOOKUP(G507,Proveedores!B:C,2,0)," ")</f>
        <v xml:space="preserve"> </v>
      </c>
      <c r="J507" s="838">
        <v>0</v>
      </c>
      <c r="K507" s="1124"/>
      <c r="L507" s="1267">
        <f t="shared" si="333"/>
        <v>0</v>
      </c>
      <c r="M507" s="1268">
        <f t="shared" si="334"/>
        <v>0</v>
      </c>
      <c r="N507" s="1269">
        <f t="shared" ref="N507:N536" si="353">M507*H507</f>
        <v>0</v>
      </c>
      <c r="O507" s="836" t="str">
        <f>IFERROR(VLOOKUP(G507,Proveedores!B:D,3,0)," ")</f>
        <v xml:space="preserve"> </v>
      </c>
      <c r="P507" s="836"/>
      <c r="Q507" s="1127" t="e">
        <f t="shared" si="335"/>
        <v>#N/A</v>
      </c>
      <c r="R507" s="1127" t="b">
        <f t="shared" si="346"/>
        <v>0</v>
      </c>
      <c r="S507" s="1127" t="e">
        <f t="shared" si="336"/>
        <v>#N/A</v>
      </c>
      <c r="T507" s="1127" t="b">
        <f t="shared" si="347"/>
        <v>0</v>
      </c>
      <c r="U507" s="1127" t="e">
        <f t="shared" si="337"/>
        <v>#N/A</v>
      </c>
      <c r="V507" s="1127" t="e">
        <f t="shared" si="348"/>
        <v>#N/A</v>
      </c>
      <c r="W507" s="1127" t="e">
        <f>IF(F507="Offiho",J507,IF(_xlfn.XLOOKUP(F507,Proveedores!A$2:A$50,Proveedores!E$2:E$50,"")="Nacional",(J507/0.5)+(V507*H507),((J507/0.3/0.5)+(V507*H507))))</f>
        <v>#N/A</v>
      </c>
      <c r="X507" s="1127" t="e">
        <f t="shared" si="338"/>
        <v>#N/A</v>
      </c>
      <c r="Y507" s="1126" t="b">
        <f t="shared" si="339"/>
        <v>0</v>
      </c>
      <c r="Z507" s="43">
        <v>0</v>
      </c>
      <c r="AA507" s="1220" t="e">
        <f t="shared" si="349"/>
        <v>#N/A</v>
      </c>
      <c r="AB507" s="1220" t="e">
        <f t="shared" si="350"/>
        <v>#N/A</v>
      </c>
      <c r="AC507" s="1220" t="e">
        <f t="shared" si="340"/>
        <v>#N/A</v>
      </c>
      <c r="AD507" s="1126" t="e">
        <f t="shared" si="351"/>
        <v>#N/A</v>
      </c>
      <c r="AE507" s="1218" t="e">
        <f t="shared" si="341"/>
        <v>#N/A</v>
      </c>
      <c r="AF507" s="1221" t="e">
        <f t="shared" si="342"/>
        <v>#N/A</v>
      </c>
      <c r="AG507" s="1177" t="e">
        <f t="shared" si="343"/>
        <v>#N/A</v>
      </c>
      <c r="AH507" s="1222" t="e">
        <f t="shared" si="352"/>
        <v>#N/A</v>
      </c>
    </row>
    <row r="508" spans="1:34" ht="16">
      <c r="A508" s="1217" t="b">
        <f t="shared" si="331"/>
        <v>1</v>
      </c>
      <c r="B508" s="1218" t="b">
        <f t="shared" si="344"/>
        <v>1</v>
      </c>
      <c r="C508" s="1219" t="str">
        <f t="shared" si="345"/>
        <v>Dólares</v>
      </c>
      <c r="D508" s="46"/>
      <c r="E508" s="836"/>
      <c r="F508" s="50"/>
      <c r="G508" s="50" t="str">
        <f t="shared" si="332"/>
        <v xml:space="preserve"> </v>
      </c>
      <c r="H508" s="45">
        <v>0</v>
      </c>
      <c r="I508" s="49" t="str">
        <f>IFERROR(VLOOKUP(G508,Proveedores!B:C,2,0)," ")</f>
        <v xml:space="preserve"> </v>
      </c>
      <c r="J508" s="838">
        <v>0</v>
      </c>
      <c r="K508" s="1124"/>
      <c r="L508" s="1267">
        <f t="shared" si="333"/>
        <v>0</v>
      </c>
      <c r="M508" s="1268">
        <f t="shared" si="334"/>
        <v>0</v>
      </c>
      <c r="N508" s="1269">
        <f t="shared" si="353"/>
        <v>0</v>
      </c>
      <c r="O508" s="836" t="str">
        <f>IFERROR(VLOOKUP(G508,Proveedores!B:D,3,0)," ")</f>
        <v xml:space="preserve"> </v>
      </c>
      <c r="P508" s="836"/>
      <c r="Q508" s="1127" t="e">
        <f t="shared" si="335"/>
        <v>#N/A</v>
      </c>
      <c r="R508" s="1127" t="b">
        <f t="shared" si="346"/>
        <v>0</v>
      </c>
      <c r="S508" s="1127" t="e">
        <f t="shared" si="336"/>
        <v>#N/A</v>
      </c>
      <c r="T508" s="1127" t="b">
        <f t="shared" si="347"/>
        <v>0</v>
      </c>
      <c r="U508" s="1127" t="e">
        <f t="shared" si="337"/>
        <v>#N/A</v>
      </c>
      <c r="V508" s="1127" t="e">
        <f t="shared" si="348"/>
        <v>#N/A</v>
      </c>
      <c r="W508" s="1127" t="e">
        <f>IF(F508="Offiho",J508,IF(_xlfn.XLOOKUP(F508,Proveedores!A$2:A$50,Proveedores!E$2:E$50,"")="Nacional",(J508/0.5)+(V508*H508),((J508/0.3/0.5)+(V508*H508))))</f>
        <v>#N/A</v>
      </c>
      <c r="X508" s="1127" t="e">
        <f t="shared" si="338"/>
        <v>#N/A</v>
      </c>
      <c r="Y508" s="1126" t="b">
        <f t="shared" si="339"/>
        <v>0</v>
      </c>
      <c r="Z508" s="43">
        <v>0</v>
      </c>
      <c r="AA508" s="1220" t="e">
        <f t="shared" si="349"/>
        <v>#N/A</v>
      </c>
      <c r="AB508" s="1220" t="e">
        <f t="shared" si="350"/>
        <v>#N/A</v>
      </c>
      <c r="AC508" s="1220" t="e">
        <f t="shared" si="340"/>
        <v>#N/A</v>
      </c>
      <c r="AD508" s="1126" t="e">
        <f t="shared" si="351"/>
        <v>#N/A</v>
      </c>
      <c r="AE508" s="1218" t="e">
        <f t="shared" si="341"/>
        <v>#N/A</v>
      </c>
      <c r="AF508" s="1221" t="e">
        <f t="shared" si="342"/>
        <v>#N/A</v>
      </c>
      <c r="AG508" s="1177" t="e">
        <f t="shared" si="343"/>
        <v>#N/A</v>
      </c>
      <c r="AH508" s="1222" t="e">
        <f t="shared" si="352"/>
        <v>#N/A</v>
      </c>
    </row>
    <row r="509" spans="1:34" ht="16">
      <c r="A509" s="1217" t="b">
        <f t="shared" si="331"/>
        <v>1</v>
      </c>
      <c r="B509" s="1218" t="b">
        <f t="shared" si="344"/>
        <v>1</v>
      </c>
      <c r="C509" s="1219" t="str">
        <f t="shared" si="345"/>
        <v>Dólares</v>
      </c>
      <c r="D509" s="46"/>
      <c r="E509" s="836"/>
      <c r="F509" s="50"/>
      <c r="G509" s="50" t="str">
        <f t="shared" si="332"/>
        <v xml:space="preserve"> </v>
      </c>
      <c r="H509" s="45">
        <v>0</v>
      </c>
      <c r="I509" s="49" t="str">
        <f>IFERROR(VLOOKUP(G509,Proveedores!B:C,2,0)," ")</f>
        <v xml:space="preserve"> </v>
      </c>
      <c r="J509" s="838">
        <v>0</v>
      </c>
      <c r="K509" s="1124"/>
      <c r="L509" s="1267">
        <f t="shared" si="333"/>
        <v>0</v>
      </c>
      <c r="M509" s="1268">
        <f t="shared" si="334"/>
        <v>0</v>
      </c>
      <c r="N509" s="1269">
        <f t="shared" si="353"/>
        <v>0</v>
      </c>
      <c r="O509" s="836" t="str">
        <f>IFERROR(VLOOKUP(G509,Proveedores!B:D,3,0)," ")</f>
        <v xml:space="preserve"> </v>
      </c>
      <c r="P509" s="836"/>
      <c r="Q509" s="1127" t="e">
        <f t="shared" si="335"/>
        <v>#N/A</v>
      </c>
      <c r="R509" s="1127" t="b">
        <f t="shared" si="346"/>
        <v>0</v>
      </c>
      <c r="S509" s="1127" t="e">
        <f t="shared" si="336"/>
        <v>#N/A</v>
      </c>
      <c r="T509" s="1127" t="b">
        <f t="shared" si="347"/>
        <v>0</v>
      </c>
      <c r="U509" s="1127" t="e">
        <f t="shared" si="337"/>
        <v>#N/A</v>
      </c>
      <c r="V509" s="1127" t="e">
        <f t="shared" si="348"/>
        <v>#N/A</v>
      </c>
      <c r="W509" s="1127" t="e">
        <f>IF(F509="Offiho",J509,IF(_xlfn.XLOOKUP(F509,Proveedores!A$2:A$50,Proveedores!E$2:E$50,"")="Nacional",(J509/0.5)+(V509*H509),((J509/0.3/0.5)+(V509*H509))))</f>
        <v>#N/A</v>
      </c>
      <c r="X509" s="1127" t="e">
        <f t="shared" si="338"/>
        <v>#N/A</v>
      </c>
      <c r="Y509" s="1126" t="b">
        <f t="shared" si="339"/>
        <v>0</v>
      </c>
      <c r="Z509" s="43">
        <v>0</v>
      </c>
      <c r="AA509" s="1220" t="e">
        <f t="shared" si="349"/>
        <v>#N/A</v>
      </c>
      <c r="AB509" s="1220" t="e">
        <f t="shared" si="350"/>
        <v>#N/A</v>
      </c>
      <c r="AC509" s="1220" t="e">
        <f t="shared" si="340"/>
        <v>#N/A</v>
      </c>
      <c r="AD509" s="1126" t="e">
        <f t="shared" si="351"/>
        <v>#N/A</v>
      </c>
      <c r="AE509" s="1218" t="e">
        <f t="shared" si="341"/>
        <v>#N/A</v>
      </c>
      <c r="AF509" s="1221" t="e">
        <f t="shared" si="342"/>
        <v>#N/A</v>
      </c>
      <c r="AG509" s="1177" t="e">
        <f t="shared" si="343"/>
        <v>#N/A</v>
      </c>
      <c r="AH509" s="1222" t="e">
        <f t="shared" si="352"/>
        <v>#N/A</v>
      </c>
    </row>
    <row r="510" spans="1:34" ht="16">
      <c r="A510" s="1217" t="b">
        <f t="shared" si="331"/>
        <v>1</v>
      </c>
      <c r="B510" s="1218" t="b">
        <f t="shared" si="344"/>
        <v>1</v>
      </c>
      <c r="C510" s="1219" t="str">
        <f t="shared" si="345"/>
        <v>Dólares</v>
      </c>
      <c r="D510" s="44"/>
      <c r="E510" s="836"/>
      <c r="F510" s="50"/>
      <c r="G510" s="50" t="str">
        <f t="shared" si="332"/>
        <v xml:space="preserve"> </v>
      </c>
      <c r="H510" s="45">
        <v>0</v>
      </c>
      <c r="I510" s="49" t="str">
        <f>IFERROR(VLOOKUP(G510,Proveedores!B:C,2,0)," ")</f>
        <v xml:space="preserve"> </v>
      </c>
      <c r="J510" s="838">
        <v>0</v>
      </c>
      <c r="K510" s="1124"/>
      <c r="L510" s="1267">
        <f t="shared" si="333"/>
        <v>0</v>
      </c>
      <c r="M510" s="1268">
        <f t="shared" si="334"/>
        <v>0</v>
      </c>
      <c r="N510" s="1269">
        <f t="shared" si="353"/>
        <v>0</v>
      </c>
      <c r="O510" s="836" t="str">
        <f>IFERROR(VLOOKUP(G510,Proveedores!B:D,3,0)," ")</f>
        <v xml:space="preserve"> </v>
      </c>
      <c r="P510" s="836"/>
      <c r="Q510" s="1127" t="e">
        <f t="shared" si="335"/>
        <v>#N/A</v>
      </c>
      <c r="R510" s="1127" t="b">
        <f t="shared" si="346"/>
        <v>0</v>
      </c>
      <c r="S510" s="1127" t="e">
        <f t="shared" si="336"/>
        <v>#N/A</v>
      </c>
      <c r="T510" s="1127" t="b">
        <f t="shared" si="347"/>
        <v>0</v>
      </c>
      <c r="U510" s="1127" t="e">
        <f t="shared" si="337"/>
        <v>#N/A</v>
      </c>
      <c r="V510" s="1127" t="e">
        <f t="shared" si="348"/>
        <v>#N/A</v>
      </c>
      <c r="W510" s="1127" t="e">
        <f>IF(F510="Offiho",J510,IF(_xlfn.XLOOKUP(F510,Proveedores!A$2:A$50,Proveedores!E$2:E$50,"")="Nacional",(J510/0.5)+(V510*H510),((J510/0.3/0.5)+(V510*H510))))</f>
        <v>#N/A</v>
      </c>
      <c r="X510" s="1127" t="e">
        <f t="shared" si="338"/>
        <v>#N/A</v>
      </c>
      <c r="Y510" s="1126" t="b">
        <f t="shared" si="339"/>
        <v>0</v>
      </c>
      <c r="Z510" s="43">
        <v>0</v>
      </c>
      <c r="AA510" s="1220" t="e">
        <f t="shared" si="349"/>
        <v>#N/A</v>
      </c>
      <c r="AB510" s="1220" t="e">
        <f t="shared" si="350"/>
        <v>#N/A</v>
      </c>
      <c r="AC510" s="1220" t="e">
        <f t="shared" si="340"/>
        <v>#N/A</v>
      </c>
      <c r="AD510" s="1126" t="e">
        <f t="shared" si="351"/>
        <v>#N/A</v>
      </c>
      <c r="AE510" s="1218" t="e">
        <f t="shared" si="341"/>
        <v>#N/A</v>
      </c>
      <c r="AF510" s="1221" t="e">
        <f t="shared" si="342"/>
        <v>#N/A</v>
      </c>
      <c r="AG510" s="1177" t="e">
        <f t="shared" si="343"/>
        <v>#N/A</v>
      </c>
      <c r="AH510" s="1222" t="e">
        <f t="shared" si="352"/>
        <v>#N/A</v>
      </c>
    </row>
    <row r="511" spans="1:34" ht="16">
      <c r="A511" s="1217" t="b">
        <f t="shared" si="331"/>
        <v>1</v>
      </c>
      <c r="B511" s="1218" t="b">
        <f t="shared" si="344"/>
        <v>1</v>
      </c>
      <c r="C511" s="1219" t="str">
        <f t="shared" si="345"/>
        <v>Dólares</v>
      </c>
      <c r="D511" s="44"/>
      <c r="E511" s="836"/>
      <c r="F511" s="50"/>
      <c r="G511" s="50" t="str">
        <f t="shared" si="332"/>
        <v xml:space="preserve"> </v>
      </c>
      <c r="H511" s="45">
        <v>0</v>
      </c>
      <c r="I511" s="49" t="str">
        <f>IFERROR(VLOOKUP(G511,Proveedores!B:C,2,0)," ")</f>
        <v xml:space="preserve"> </v>
      </c>
      <c r="J511" s="838">
        <v>0</v>
      </c>
      <c r="K511" s="1124"/>
      <c r="L511" s="1267">
        <f t="shared" si="333"/>
        <v>0</v>
      </c>
      <c r="M511" s="1268">
        <f t="shared" si="334"/>
        <v>0</v>
      </c>
      <c r="N511" s="1269">
        <f t="shared" si="353"/>
        <v>0</v>
      </c>
      <c r="O511" s="836" t="str">
        <f>IFERROR(VLOOKUP(G511,Proveedores!B:D,3,0)," ")</f>
        <v xml:space="preserve"> </v>
      </c>
      <c r="P511" s="836"/>
      <c r="Q511" s="1127" t="e">
        <f t="shared" si="335"/>
        <v>#N/A</v>
      </c>
      <c r="R511" s="1127" t="b">
        <f t="shared" si="346"/>
        <v>0</v>
      </c>
      <c r="S511" s="1127" t="e">
        <f t="shared" si="336"/>
        <v>#N/A</v>
      </c>
      <c r="T511" s="1127" t="b">
        <f t="shared" si="347"/>
        <v>0</v>
      </c>
      <c r="U511" s="1127" t="e">
        <f t="shared" si="337"/>
        <v>#N/A</v>
      </c>
      <c r="V511" s="1127" t="e">
        <f t="shared" si="348"/>
        <v>#N/A</v>
      </c>
      <c r="W511" s="1127" t="e">
        <f>IF(F511="Offiho",J511,IF(_xlfn.XLOOKUP(F511,Proveedores!A$2:A$50,Proveedores!E$2:E$50,"")="Nacional",(J511/0.5)+(V511*H511),((J511/0.3/0.5)+(V511*H511))))</f>
        <v>#N/A</v>
      </c>
      <c r="X511" s="1127" t="e">
        <f t="shared" si="338"/>
        <v>#N/A</v>
      </c>
      <c r="Y511" s="1126" t="b">
        <f t="shared" si="339"/>
        <v>0</v>
      </c>
      <c r="Z511" s="43">
        <v>0</v>
      </c>
      <c r="AA511" s="1220" t="e">
        <f t="shared" si="349"/>
        <v>#N/A</v>
      </c>
      <c r="AB511" s="1220" t="e">
        <f t="shared" si="350"/>
        <v>#N/A</v>
      </c>
      <c r="AC511" s="1220" t="e">
        <f t="shared" si="340"/>
        <v>#N/A</v>
      </c>
      <c r="AD511" s="1126" t="e">
        <f t="shared" si="351"/>
        <v>#N/A</v>
      </c>
      <c r="AE511" s="1218" t="e">
        <f t="shared" si="341"/>
        <v>#N/A</v>
      </c>
      <c r="AF511" s="1221" t="e">
        <f t="shared" si="342"/>
        <v>#N/A</v>
      </c>
      <c r="AG511" s="1177" t="e">
        <f t="shared" si="343"/>
        <v>#N/A</v>
      </c>
      <c r="AH511" s="1222" t="e">
        <f t="shared" si="352"/>
        <v>#N/A</v>
      </c>
    </row>
    <row r="512" spans="1:34" ht="16">
      <c r="A512" s="1217" t="b">
        <f t="shared" si="331"/>
        <v>1</v>
      </c>
      <c r="B512" s="1218" t="b">
        <f t="shared" si="344"/>
        <v>1</v>
      </c>
      <c r="C512" s="1219" t="str">
        <f t="shared" si="345"/>
        <v>Dólares</v>
      </c>
      <c r="D512" s="44"/>
      <c r="E512" s="836"/>
      <c r="F512" s="50"/>
      <c r="G512" s="50" t="str">
        <f t="shared" si="332"/>
        <v xml:space="preserve"> </v>
      </c>
      <c r="H512" s="45">
        <v>0</v>
      </c>
      <c r="I512" s="49" t="str">
        <f>IFERROR(VLOOKUP(G512,Proveedores!B:C,2,0)," ")</f>
        <v xml:space="preserve"> </v>
      </c>
      <c r="J512" s="838">
        <v>0</v>
      </c>
      <c r="K512" s="1124"/>
      <c r="L512" s="1267">
        <f t="shared" si="333"/>
        <v>0</v>
      </c>
      <c r="M512" s="1268">
        <f t="shared" si="334"/>
        <v>0</v>
      </c>
      <c r="N512" s="1269">
        <f t="shared" si="353"/>
        <v>0</v>
      </c>
      <c r="O512" s="836" t="str">
        <f>IFERROR(VLOOKUP(G512,Proveedores!B:D,3,0)," ")</f>
        <v xml:space="preserve"> </v>
      </c>
      <c r="P512" s="836"/>
      <c r="Q512" s="1127" t="e">
        <f t="shared" si="335"/>
        <v>#N/A</v>
      </c>
      <c r="R512" s="1127" t="b">
        <f t="shared" si="346"/>
        <v>0</v>
      </c>
      <c r="S512" s="1127" t="e">
        <f t="shared" si="336"/>
        <v>#N/A</v>
      </c>
      <c r="T512" s="1127" t="b">
        <f t="shared" si="347"/>
        <v>0</v>
      </c>
      <c r="U512" s="1127" t="e">
        <f t="shared" si="337"/>
        <v>#N/A</v>
      </c>
      <c r="V512" s="1127" t="e">
        <f t="shared" si="348"/>
        <v>#N/A</v>
      </c>
      <c r="W512" s="1127" t="e">
        <f>IF(F512="Offiho",J512,IF(_xlfn.XLOOKUP(F512,Proveedores!A$2:A$50,Proveedores!E$2:E$50,"")="Nacional",(J512/0.5)+(V512*H512),((J512/0.3/0.5)+(V512*H512))))</f>
        <v>#N/A</v>
      </c>
      <c r="X512" s="1127" t="e">
        <f t="shared" si="338"/>
        <v>#N/A</v>
      </c>
      <c r="Y512" s="1126" t="b">
        <f t="shared" si="339"/>
        <v>0</v>
      </c>
      <c r="Z512" s="43">
        <v>0</v>
      </c>
      <c r="AA512" s="1220" t="e">
        <f t="shared" si="349"/>
        <v>#N/A</v>
      </c>
      <c r="AB512" s="1220" t="e">
        <f t="shared" si="350"/>
        <v>#N/A</v>
      </c>
      <c r="AC512" s="1220" t="e">
        <f t="shared" si="340"/>
        <v>#N/A</v>
      </c>
      <c r="AD512" s="1126" t="e">
        <f t="shared" si="351"/>
        <v>#N/A</v>
      </c>
      <c r="AE512" s="1218" t="e">
        <f t="shared" si="341"/>
        <v>#N/A</v>
      </c>
      <c r="AF512" s="1221" t="e">
        <f t="shared" si="342"/>
        <v>#N/A</v>
      </c>
      <c r="AG512" s="1177" t="e">
        <f t="shared" si="343"/>
        <v>#N/A</v>
      </c>
      <c r="AH512" s="1222" t="e">
        <f t="shared" si="352"/>
        <v>#N/A</v>
      </c>
    </row>
    <row r="513" spans="1:34" ht="16">
      <c r="A513" s="1217" t="b">
        <f t="shared" si="331"/>
        <v>1</v>
      </c>
      <c r="B513" s="1218" t="b">
        <f t="shared" si="344"/>
        <v>1</v>
      </c>
      <c r="C513" s="1219" t="str">
        <f t="shared" si="345"/>
        <v>Dólares</v>
      </c>
      <c r="D513" s="44"/>
      <c r="E513" s="836"/>
      <c r="F513" s="50"/>
      <c r="G513" s="50" t="str">
        <f t="shared" si="332"/>
        <v xml:space="preserve"> </v>
      </c>
      <c r="H513" s="45">
        <v>0</v>
      </c>
      <c r="I513" s="49" t="str">
        <f>IFERROR(VLOOKUP(G513,Proveedores!B:C,2,0)," ")</f>
        <v xml:space="preserve"> </v>
      </c>
      <c r="J513" s="838">
        <v>0</v>
      </c>
      <c r="K513" s="1124"/>
      <c r="L513" s="1267">
        <f t="shared" si="333"/>
        <v>0</v>
      </c>
      <c r="M513" s="1268">
        <f t="shared" si="334"/>
        <v>0</v>
      </c>
      <c r="N513" s="1269">
        <f t="shared" si="353"/>
        <v>0</v>
      </c>
      <c r="O513" s="836" t="str">
        <f>IFERROR(VLOOKUP(G513,Proveedores!B:D,3,0)," ")</f>
        <v xml:space="preserve"> </v>
      </c>
      <c r="P513" s="836"/>
      <c r="Q513" s="1127" t="e">
        <f t="shared" si="335"/>
        <v>#N/A</v>
      </c>
      <c r="R513" s="1127" t="b">
        <f t="shared" si="346"/>
        <v>0</v>
      </c>
      <c r="S513" s="1127" t="e">
        <f t="shared" si="336"/>
        <v>#N/A</v>
      </c>
      <c r="T513" s="1127" t="b">
        <f t="shared" si="347"/>
        <v>0</v>
      </c>
      <c r="U513" s="1127" t="e">
        <f t="shared" si="337"/>
        <v>#N/A</v>
      </c>
      <c r="V513" s="1127" t="e">
        <f t="shared" si="348"/>
        <v>#N/A</v>
      </c>
      <c r="W513" s="1127" t="e">
        <f>IF(F513="Offiho",J513,IF(_xlfn.XLOOKUP(F513,Proveedores!A$2:A$50,Proveedores!E$2:E$50,"")="Nacional",(J513/0.5)+(V513*H513),((J513/0.3/0.5)+(V513*H513))))</f>
        <v>#N/A</v>
      </c>
      <c r="X513" s="1127" t="e">
        <f t="shared" si="338"/>
        <v>#N/A</v>
      </c>
      <c r="Y513" s="1126" t="b">
        <f t="shared" si="339"/>
        <v>0</v>
      </c>
      <c r="Z513" s="43">
        <v>0</v>
      </c>
      <c r="AA513" s="1220" t="e">
        <f t="shared" si="349"/>
        <v>#N/A</v>
      </c>
      <c r="AB513" s="1220" t="e">
        <f t="shared" si="350"/>
        <v>#N/A</v>
      </c>
      <c r="AC513" s="1220" t="e">
        <f t="shared" si="340"/>
        <v>#N/A</v>
      </c>
      <c r="AD513" s="1126" t="e">
        <f t="shared" si="351"/>
        <v>#N/A</v>
      </c>
      <c r="AE513" s="1218" t="e">
        <f t="shared" si="341"/>
        <v>#N/A</v>
      </c>
      <c r="AF513" s="1221" t="e">
        <f t="shared" si="342"/>
        <v>#N/A</v>
      </c>
      <c r="AG513" s="1177" t="e">
        <f t="shared" si="343"/>
        <v>#N/A</v>
      </c>
      <c r="AH513" s="1222" t="e">
        <f t="shared" si="352"/>
        <v>#N/A</v>
      </c>
    </row>
    <row r="514" spans="1:34" ht="16">
      <c r="A514" s="1217" t="b">
        <f t="shared" si="331"/>
        <v>1</v>
      </c>
      <c r="B514" s="1218" t="b">
        <f t="shared" si="344"/>
        <v>1</v>
      </c>
      <c r="C514" s="1219" t="str">
        <f t="shared" si="345"/>
        <v>Dólares</v>
      </c>
      <c r="D514" s="46"/>
      <c r="E514" s="836"/>
      <c r="F514" s="50"/>
      <c r="G514" s="50" t="str">
        <f t="shared" si="332"/>
        <v xml:space="preserve"> </v>
      </c>
      <c r="H514" s="45">
        <v>0</v>
      </c>
      <c r="I514" s="49" t="str">
        <f>IFERROR(VLOOKUP(G514,Proveedores!B:C,2,0)," ")</f>
        <v xml:space="preserve"> </v>
      </c>
      <c r="J514" s="838">
        <v>0</v>
      </c>
      <c r="K514" s="1124"/>
      <c r="L514" s="1267">
        <f t="shared" si="333"/>
        <v>0</v>
      </c>
      <c r="M514" s="1268">
        <f t="shared" si="334"/>
        <v>0</v>
      </c>
      <c r="N514" s="1269">
        <f t="shared" si="353"/>
        <v>0</v>
      </c>
      <c r="O514" s="836" t="str">
        <f>IFERROR(VLOOKUP(G514,Proveedores!B:D,3,0)," ")</f>
        <v xml:space="preserve"> </v>
      </c>
      <c r="P514" s="836"/>
      <c r="Q514" s="1127" t="e">
        <f t="shared" si="335"/>
        <v>#N/A</v>
      </c>
      <c r="R514" s="1127" t="b">
        <f t="shared" si="346"/>
        <v>0</v>
      </c>
      <c r="S514" s="1127" t="e">
        <f t="shared" si="336"/>
        <v>#N/A</v>
      </c>
      <c r="T514" s="1127" t="b">
        <f t="shared" si="347"/>
        <v>0</v>
      </c>
      <c r="U514" s="1127" t="e">
        <f t="shared" si="337"/>
        <v>#N/A</v>
      </c>
      <c r="V514" s="1127" t="e">
        <f t="shared" si="348"/>
        <v>#N/A</v>
      </c>
      <c r="W514" s="1127" t="e">
        <f>IF(F514="Offiho",J514,IF(_xlfn.XLOOKUP(F514,Proveedores!A$2:A$50,Proveedores!E$2:E$50,"")="Nacional",(J514/0.5)+(V514*H514),((J514/0.3/0.5)+(V514*H514))))</f>
        <v>#N/A</v>
      </c>
      <c r="X514" s="1127" t="e">
        <f t="shared" si="338"/>
        <v>#N/A</v>
      </c>
      <c r="Y514" s="1126" t="b">
        <f t="shared" si="339"/>
        <v>0</v>
      </c>
      <c r="Z514" s="43">
        <v>0</v>
      </c>
      <c r="AA514" s="1220" t="e">
        <f t="shared" si="349"/>
        <v>#N/A</v>
      </c>
      <c r="AB514" s="1220" t="e">
        <f t="shared" si="350"/>
        <v>#N/A</v>
      </c>
      <c r="AC514" s="1220" t="e">
        <f t="shared" si="340"/>
        <v>#N/A</v>
      </c>
      <c r="AD514" s="1126" t="e">
        <f t="shared" si="351"/>
        <v>#N/A</v>
      </c>
      <c r="AE514" s="1218" t="e">
        <f t="shared" si="341"/>
        <v>#N/A</v>
      </c>
      <c r="AF514" s="1221" t="e">
        <f t="shared" si="342"/>
        <v>#N/A</v>
      </c>
      <c r="AG514" s="1177" t="e">
        <f t="shared" si="343"/>
        <v>#N/A</v>
      </c>
      <c r="AH514" s="1222" t="e">
        <f t="shared" si="352"/>
        <v>#N/A</v>
      </c>
    </row>
    <row r="515" spans="1:34" ht="16">
      <c r="A515" s="1217" t="b">
        <f t="shared" si="331"/>
        <v>1</v>
      </c>
      <c r="B515" s="1218" t="b">
        <f t="shared" si="344"/>
        <v>1</v>
      </c>
      <c r="C515" s="1219" t="str">
        <f t="shared" si="345"/>
        <v>Dólares</v>
      </c>
      <c r="D515" s="46"/>
      <c r="E515" s="836"/>
      <c r="F515" s="50"/>
      <c r="G515" s="50" t="str">
        <f t="shared" si="332"/>
        <v xml:space="preserve"> </v>
      </c>
      <c r="H515" s="45">
        <v>0</v>
      </c>
      <c r="I515" s="49" t="str">
        <f>IFERROR(VLOOKUP(G515,Proveedores!B:C,2,0)," ")</f>
        <v xml:space="preserve"> </v>
      </c>
      <c r="J515" s="838">
        <v>0</v>
      </c>
      <c r="K515" s="1124"/>
      <c r="L515" s="1267">
        <f t="shared" si="333"/>
        <v>0</v>
      </c>
      <c r="M515" s="1268">
        <f t="shared" si="334"/>
        <v>0</v>
      </c>
      <c r="N515" s="1269">
        <f t="shared" si="353"/>
        <v>0</v>
      </c>
      <c r="O515" s="836" t="str">
        <f>IFERROR(VLOOKUP(G515,Proveedores!B:D,3,0)," ")</f>
        <v xml:space="preserve"> </v>
      </c>
      <c r="P515" s="836"/>
      <c r="Q515" s="1127" t="e">
        <f t="shared" si="335"/>
        <v>#N/A</v>
      </c>
      <c r="R515" s="1127" t="b">
        <f t="shared" si="346"/>
        <v>0</v>
      </c>
      <c r="S515" s="1127" t="e">
        <f t="shared" si="336"/>
        <v>#N/A</v>
      </c>
      <c r="T515" s="1127" t="b">
        <f t="shared" si="347"/>
        <v>0</v>
      </c>
      <c r="U515" s="1127" t="e">
        <f t="shared" si="337"/>
        <v>#N/A</v>
      </c>
      <c r="V515" s="1127" t="e">
        <f t="shared" si="348"/>
        <v>#N/A</v>
      </c>
      <c r="W515" s="1127" t="e">
        <f>IF(F515="Offiho",J515,IF(_xlfn.XLOOKUP(F515,Proveedores!A$2:A$50,Proveedores!E$2:E$50,"")="Nacional",(J515/0.5)+(V515*H515),((J515/0.3/0.5)+(V515*H515))))</f>
        <v>#N/A</v>
      </c>
      <c r="X515" s="1127" t="e">
        <f t="shared" si="338"/>
        <v>#N/A</v>
      </c>
      <c r="Y515" s="1126" t="b">
        <f t="shared" si="339"/>
        <v>0</v>
      </c>
      <c r="Z515" s="43">
        <v>0</v>
      </c>
      <c r="AA515" s="1220" t="e">
        <f t="shared" si="349"/>
        <v>#N/A</v>
      </c>
      <c r="AB515" s="1220" t="e">
        <f t="shared" si="350"/>
        <v>#N/A</v>
      </c>
      <c r="AC515" s="1220" t="e">
        <f t="shared" si="340"/>
        <v>#N/A</v>
      </c>
      <c r="AD515" s="1126" t="e">
        <f t="shared" si="351"/>
        <v>#N/A</v>
      </c>
      <c r="AE515" s="1218" t="e">
        <f t="shared" si="341"/>
        <v>#N/A</v>
      </c>
      <c r="AF515" s="1221" t="e">
        <f t="shared" si="342"/>
        <v>#N/A</v>
      </c>
      <c r="AG515" s="1177" t="e">
        <f t="shared" si="343"/>
        <v>#N/A</v>
      </c>
      <c r="AH515" s="1222" t="e">
        <f t="shared" si="352"/>
        <v>#N/A</v>
      </c>
    </row>
    <row r="516" spans="1:34" ht="16">
      <c r="A516" s="1217" t="b">
        <f t="shared" si="331"/>
        <v>1</v>
      </c>
      <c r="B516" s="1218" t="b">
        <f t="shared" si="344"/>
        <v>1</v>
      </c>
      <c r="C516" s="1219" t="str">
        <f t="shared" si="345"/>
        <v>Dólares</v>
      </c>
      <c r="D516" s="46"/>
      <c r="E516" s="836"/>
      <c r="F516" s="50"/>
      <c r="G516" s="50" t="str">
        <f t="shared" si="332"/>
        <v xml:space="preserve"> </v>
      </c>
      <c r="H516" s="45">
        <v>0</v>
      </c>
      <c r="I516" s="49" t="str">
        <f>IFERROR(VLOOKUP(G516,Proveedores!B:C,2,0)," ")</f>
        <v xml:space="preserve"> </v>
      </c>
      <c r="J516" s="838">
        <v>0</v>
      </c>
      <c r="K516" s="1124"/>
      <c r="L516" s="1267">
        <f t="shared" si="333"/>
        <v>0</v>
      </c>
      <c r="M516" s="1268">
        <f t="shared" si="334"/>
        <v>0</v>
      </c>
      <c r="N516" s="1269">
        <f t="shared" si="353"/>
        <v>0</v>
      </c>
      <c r="O516" s="836" t="str">
        <f>IFERROR(VLOOKUP(G516,Proveedores!B:D,3,0)," ")</f>
        <v xml:space="preserve"> </v>
      </c>
      <c r="P516" s="836"/>
      <c r="Q516" s="1127" t="e">
        <f t="shared" si="335"/>
        <v>#N/A</v>
      </c>
      <c r="R516" s="1127" t="b">
        <f t="shared" si="346"/>
        <v>0</v>
      </c>
      <c r="S516" s="1127" t="e">
        <f t="shared" si="336"/>
        <v>#N/A</v>
      </c>
      <c r="T516" s="1127" t="b">
        <f t="shared" si="347"/>
        <v>0</v>
      </c>
      <c r="U516" s="1127" t="e">
        <f t="shared" si="337"/>
        <v>#N/A</v>
      </c>
      <c r="V516" s="1127" t="e">
        <f t="shared" si="348"/>
        <v>#N/A</v>
      </c>
      <c r="W516" s="1127" t="e">
        <f>IF(F516="Offiho",J516,IF(_xlfn.XLOOKUP(F516,Proveedores!A$2:A$50,Proveedores!E$2:E$50,"")="Nacional",(J516/0.5)+(V516*H516),((J516/0.3/0.5)+(V516*H516))))</f>
        <v>#N/A</v>
      </c>
      <c r="X516" s="1127" t="e">
        <f t="shared" si="338"/>
        <v>#N/A</v>
      </c>
      <c r="Y516" s="1126" t="b">
        <f t="shared" si="339"/>
        <v>0</v>
      </c>
      <c r="Z516" s="43">
        <v>0</v>
      </c>
      <c r="AA516" s="1220" t="e">
        <f t="shared" si="349"/>
        <v>#N/A</v>
      </c>
      <c r="AB516" s="1220" t="e">
        <f t="shared" si="350"/>
        <v>#N/A</v>
      </c>
      <c r="AC516" s="1220" t="e">
        <f t="shared" si="340"/>
        <v>#N/A</v>
      </c>
      <c r="AD516" s="1126" t="e">
        <f t="shared" si="351"/>
        <v>#N/A</v>
      </c>
      <c r="AE516" s="1218" t="e">
        <f t="shared" si="341"/>
        <v>#N/A</v>
      </c>
      <c r="AF516" s="1221" t="e">
        <f t="shared" si="342"/>
        <v>#N/A</v>
      </c>
      <c r="AG516" s="1177" t="e">
        <f t="shared" si="343"/>
        <v>#N/A</v>
      </c>
      <c r="AH516" s="1222" t="e">
        <f t="shared" si="352"/>
        <v>#N/A</v>
      </c>
    </row>
    <row r="517" spans="1:34" ht="16">
      <c r="A517" s="1217" t="b">
        <f t="shared" si="331"/>
        <v>1</v>
      </c>
      <c r="B517" s="1218" t="b">
        <f t="shared" si="344"/>
        <v>1</v>
      </c>
      <c r="C517" s="1219" t="str">
        <f t="shared" si="345"/>
        <v>Dólares</v>
      </c>
      <c r="D517" s="46"/>
      <c r="E517" s="836"/>
      <c r="F517" s="50"/>
      <c r="G517" s="50" t="str">
        <f t="shared" si="332"/>
        <v xml:space="preserve"> </v>
      </c>
      <c r="H517" s="45">
        <v>0</v>
      </c>
      <c r="I517" s="49" t="str">
        <f>IFERROR(VLOOKUP(G517,Proveedores!B:C,2,0)," ")</f>
        <v xml:space="preserve"> </v>
      </c>
      <c r="J517" s="838">
        <v>0</v>
      </c>
      <c r="K517" s="1124"/>
      <c r="L517" s="1267">
        <f t="shared" si="333"/>
        <v>0</v>
      </c>
      <c r="M517" s="1268">
        <f t="shared" si="334"/>
        <v>0</v>
      </c>
      <c r="N517" s="1269">
        <f t="shared" si="353"/>
        <v>0</v>
      </c>
      <c r="O517" s="836" t="str">
        <f>IFERROR(VLOOKUP(G517,Proveedores!B:D,3,0)," ")</f>
        <v xml:space="preserve"> </v>
      </c>
      <c r="P517" s="836"/>
      <c r="Q517" s="1127" t="e">
        <f t="shared" si="335"/>
        <v>#N/A</v>
      </c>
      <c r="R517" s="1127" t="b">
        <f t="shared" si="346"/>
        <v>0</v>
      </c>
      <c r="S517" s="1127" t="e">
        <f t="shared" si="336"/>
        <v>#N/A</v>
      </c>
      <c r="T517" s="1127" t="b">
        <f t="shared" si="347"/>
        <v>0</v>
      </c>
      <c r="U517" s="1127" t="e">
        <f t="shared" si="337"/>
        <v>#N/A</v>
      </c>
      <c r="V517" s="1127" t="e">
        <f t="shared" si="348"/>
        <v>#N/A</v>
      </c>
      <c r="W517" s="1127" t="e">
        <f>IF(F517="Offiho",J517,IF(_xlfn.XLOOKUP(F517,Proveedores!A$2:A$50,Proveedores!E$2:E$50,"")="Nacional",(J517/0.5)+(V517*H517),((J517/0.3/0.5)+(V517*H517))))</f>
        <v>#N/A</v>
      </c>
      <c r="X517" s="1127" t="e">
        <f t="shared" si="338"/>
        <v>#N/A</v>
      </c>
      <c r="Y517" s="1126" t="b">
        <f t="shared" si="339"/>
        <v>0</v>
      </c>
      <c r="Z517" s="43">
        <v>0</v>
      </c>
      <c r="AA517" s="1220" t="e">
        <f t="shared" si="349"/>
        <v>#N/A</v>
      </c>
      <c r="AB517" s="1220" t="e">
        <f t="shared" si="350"/>
        <v>#N/A</v>
      </c>
      <c r="AC517" s="1220" t="e">
        <f t="shared" si="340"/>
        <v>#N/A</v>
      </c>
      <c r="AD517" s="1126" t="e">
        <f t="shared" si="351"/>
        <v>#N/A</v>
      </c>
      <c r="AE517" s="1218" t="e">
        <f t="shared" si="341"/>
        <v>#N/A</v>
      </c>
      <c r="AF517" s="1221" t="e">
        <f t="shared" si="342"/>
        <v>#N/A</v>
      </c>
      <c r="AG517" s="1177" t="e">
        <f t="shared" si="343"/>
        <v>#N/A</v>
      </c>
      <c r="AH517" s="1222" t="e">
        <f t="shared" si="352"/>
        <v>#N/A</v>
      </c>
    </row>
    <row r="518" spans="1:34" ht="16">
      <c r="A518" s="1217" t="b">
        <f t="shared" si="331"/>
        <v>1</v>
      </c>
      <c r="B518" s="1218" t="b">
        <f t="shared" si="344"/>
        <v>1</v>
      </c>
      <c r="C518" s="1219" t="str">
        <f t="shared" si="345"/>
        <v>Dólares</v>
      </c>
      <c r="D518" s="46"/>
      <c r="E518" s="836"/>
      <c r="F518" s="50"/>
      <c r="G518" s="50" t="str">
        <f t="shared" si="332"/>
        <v xml:space="preserve"> </v>
      </c>
      <c r="H518" s="45">
        <v>0</v>
      </c>
      <c r="I518" s="49" t="str">
        <f>IFERROR(VLOOKUP(G518,Proveedores!B:C,2,0)," ")</f>
        <v xml:space="preserve"> </v>
      </c>
      <c r="J518" s="838">
        <v>0</v>
      </c>
      <c r="K518" s="1124"/>
      <c r="L518" s="1267">
        <f t="shared" si="333"/>
        <v>0</v>
      </c>
      <c r="M518" s="1268">
        <f t="shared" si="334"/>
        <v>0</v>
      </c>
      <c r="N518" s="1269">
        <f t="shared" si="353"/>
        <v>0</v>
      </c>
      <c r="O518" s="836" t="str">
        <f>IFERROR(VLOOKUP(G518,Proveedores!B:D,3,0)," ")</f>
        <v xml:space="preserve"> </v>
      </c>
      <c r="P518" s="836"/>
      <c r="Q518" s="1127" t="e">
        <f t="shared" si="335"/>
        <v>#N/A</v>
      </c>
      <c r="R518" s="1127" t="b">
        <f t="shared" si="346"/>
        <v>0</v>
      </c>
      <c r="S518" s="1127" t="e">
        <f t="shared" si="336"/>
        <v>#N/A</v>
      </c>
      <c r="T518" s="1127" t="b">
        <f t="shared" si="347"/>
        <v>0</v>
      </c>
      <c r="U518" s="1127" t="e">
        <f t="shared" si="337"/>
        <v>#N/A</v>
      </c>
      <c r="V518" s="1127" t="e">
        <f t="shared" si="348"/>
        <v>#N/A</v>
      </c>
      <c r="W518" s="1127" t="e">
        <f>IF(F518="Offiho",J518,IF(_xlfn.XLOOKUP(F518,Proveedores!A$2:A$50,Proveedores!E$2:E$50,"")="Nacional",(J518/0.5)+(V518*H518),((J518/0.3/0.5)+(V518*H518))))</f>
        <v>#N/A</v>
      </c>
      <c r="X518" s="1127" t="e">
        <f t="shared" si="338"/>
        <v>#N/A</v>
      </c>
      <c r="Y518" s="1126" t="b">
        <f t="shared" si="339"/>
        <v>0</v>
      </c>
      <c r="Z518" s="43">
        <v>0</v>
      </c>
      <c r="AA518" s="1220" t="e">
        <f t="shared" si="349"/>
        <v>#N/A</v>
      </c>
      <c r="AB518" s="1220" t="e">
        <f t="shared" si="350"/>
        <v>#N/A</v>
      </c>
      <c r="AC518" s="1220" t="e">
        <f t="shared" si="340"/>
        <v>#N/A</v>
      </c>
      <c r="AD518" s="1126" t="e">
        <f t="shared" si="351"/>
        <v>#N/A</v>
      </c>
      <c r="AE518" s="1218" t="e">
        <f t="shared" si="341"/>
        <v>#N/A</v>
      </c>
      <c r="AF518" s="1221" t="e">
        <f t="shared" si="342"/>
        <v>#N/A</v>
      </c>
      <c r="AG518" s="1177" t="e">
        <f t="shared" si="343"/>
        <v>#N/A</v>
      </c>
      <c r="AH518" s="1222" t="e">
        <f t="shared" si="352"/>
        <v>#N/A</v>
      </c>
    </row>
    <row r="519" spans="1:34" ht="16">
      <c r="A519" s="1217" t="b">
        <f t="shared" si="331"/>
        <v>1</v>
      </c>
      <c r="B519" s="1218" t="b">
        <f t="shared" si="344"/>
        <v>1</v>
      </c>
      <c r="C519" s="1219" t="str">
        <f t="shared" si="345"/>
        <v>Dólares</v>
      </c>
      <c r="D519" s="46"/>
      <c r="E519" s="836"/>
      <c r="F519" s="50"/>
      <c r="G519" s="50" t="str">
        <f t="shared" si="332"/>
        <v xml:space="preserve"> </v>
      </c>
      <c r="H519" s="45">
        <v>0</v>
      </c>
      <c r="I519" s="49" t="str">
        <f>IFERROR(VLOOKUP(G519,Proveedores!B:C,2,0)," ")</f>
        <v xml:space="preserve"> </v>
      </c>
      <c r="J519" s="838">
        <v>0</v>
      </c>
      <c r="K519" s="1124"/>
      <c r="L519" s="1267">
        <f t="shared" si="333"/>
        <v>0</v>
      </c>
      <c r="M519" s="1268">
        <f t="shared" si="334"/>
        <v>0</v>
      </c>
      <c r="N519" s="1269">
        <f t="shared" si="353"/>
        <v>0</v>
      </c>
      <c r="O519" s="836" t="str">
        <f>IFERROR(VLOOKUP(G519,Proveedores!B:D,3,0)," ")</f>
        <v xml:space="preserve"> </v>
      </c>
      <c r="P519" s="836"/>
      <c r="Q519" s="1127" t="e">
        <f t="shared" si="335"/>
        <v>#N/A</v>
      </c>
      <c r="R519" s="1127" t="b">
        <f t="shared" si="346"/>
        <v>0</v>
      </c>
      <c r="S519" s="1127" t="e">
        <f t="shared" si="336"/>
        <v>#N/A</v>
      </c>
      <c r="T519" s="1127" t="b">
        <f t="shared" si="347"/>
        <v>0</v>
      </c>
      <c r="U519" s="1127" t="e">
        <f t="shared" si="337"/>
        <v>#N/A</v>
      </c>
      <c r="V519" s="1127" t="e">
        <f t="shared" si="348"/>
        <v>#N/A</v>
      </c>
      <c r="W519" s="1127" t="e">
        <f>IF(F519="Offiho",J519,IF(_xlfn.XLOOKUP(F519,Proveedores!A$2:A$50,Proveedores!E$2:E$50,"")="Nacional",(J519/0.5)+(V519*H519),((J519/0.3/0.5)+(V519*H519))))</f>
        <v>#N/A</v>
      </c>
      <c r="X519" s="1127" t="e">
        <f t="shared" si="338"/>
        <v>#N/A</v>
      </c>
      <c r="Y519" s="1126" t="b">
        <f t="shared" si="339"/>
        <v>0</v>
      </c>
      <c r="Z519" s="43">
        <v>0</v>
      </c>
      <c r="AA519" s="1220" t="e">
        <f t="shared" si="349"/>
        <v>#N/A</v>
      </c>
      <c r="AB519" s="1220" t="e">
        <f t="shared" si="350"/>
        <v>#N/A</v>
      </c>
      <c r="AC519" s="1220" t="e">
        <f t="shared" si="340"/>
        <v>#N/A</v>
      </c>
      <c r="AD519" s="1126" t="e">
        <f t="shared" si="351"/>
        <v>#N/A</v>
      </c>
      <c r="AE519" s="1218" t="e">
        <f t="shared" si="341"/>
        <v>#N/A</v>
      </c>
      <c r="AF519" s="1221" t="e">
        <f t="shared" si="342"/>
        <v>#N/A</v>
      </c>
      <c r="AG519" s="1177" t="e">
        <f t="shared" si="343"/>
        <v>#N/A</v>
      </c>
      <c r="AH519" s="1222" t="e">
        <f t="shared" si="352"/>
        <v>#N/A</v>
      </c>
    </row>
    <row r="520" spans="1:34" ht="16">
      <c r="A520" s="1217" t="b">
        <f t="shared" si="331"/>
        <v>1</v>
      </c>
      <c r="B520" s="1218" t="b">
        <f t="shared" si="344"/>
        <v>1</v>
      </c>
      <c r="C520" s="1219" t="str">
        <f t="shared" si="345"/>
        <v>Dólares</v>
      </c>
      <c r="D520" s="46"/>
      <c r="E520" s="836"/>
      <c r="F520" s="50"/>
      <c r="G520" s="50" t="str">
        <f t="shared" si="332"/>
        <v xml:space="preserve"> </v>
      </c>
      <c r="H520" s="45">
        <v>0</v>
      </c>
      <c r="I520" s="49" t="str">
        <f>IFERROR(VLOOKUP(G520,Proveedores!B:C,2,0)," ")</f>
        <v xml:space="preserve"> </v>
      </c>
      <c r="J520" s="838">
        <v>0</v>
      </c>
      <c r="K520" s="1124"/>
      <c r="L520" s="1267">
        <f t="shared" si="333"/>
        <v>0</v>
      </c>
      <c r="M520" s="1268">
        <f t="shared" si="334"/>
        <v>0</v>
      </c>
      <c r="N520" s="1269">
        <f t="shared" si="353"/>
        <v>0</v>
      </c>
      <c r="O520" s="836" t="str">
        <f>IFERROR(VLOOKUP(G520,Proveedores!B:D,3,0)," ")</f>
        <v xml:space="preserve"> </v>
      </c>
      <c r="P520" s="836"/>
      <c r="Q520" s="1127" t="e">
        <f t="shared" si="335"/>
        <v>#N/A</v>
      </c>
      <c r="R520" s="1127" t="b">
        <f t="shared" si="346"/>
        <v>0</v>
      </c>
      <c r="S520" s="1127" t="e">
        <f t="shared" si="336"/>
        <v>#N/A</v>
      </c>
      <c r="T520" s="1127" t="b">
        <f t="shared" si="347"/>
        <v>0</v>
      </c>
      <c r="U520" s="1127" t="e">
        <f t="shared" si="337"/>
        <v>#N/A</v>
      </c>
      <c r="V520" s="1127" t="e">
        <f t="shared" si="348"/>
        <v>#N/A</v>
      </c>
      <c r="W520" s="1127" t="e">
        <f>IF(F520="Offiho",J520,IF(_xlfn.XLOOKUP(F520,Proveedores!A$2:A$50,Proveedores!E$2:E$50,"")="Nacional",(J520/0.5)+(V520*H520),((J520/0.3/0.5)+(V520*H520))))</f>
        <v>#N/A</v>
      </c>
      <c r="X520" s="1127" t="e">
        <f t="shared" si="338"/>
        <v>#N/A</v>
      </c>
      <c r="Y520" s="1126" t="b">
        <f t="shared" si="339"/>
        <v>0</v>
      </c>
      <c r="Z520" s="43">
        <v>0</v>
      </c>
      <c r="AA520" s="1220" t="e">
        <f t="shared" si="349"/>
        <v>#N/A</v>
      </c>
      <c r="AB520" s="1220" t="e">
        <f t="shared" si="350"/>
        <v>#N/A</v>
      </c>
      <c r="AC520" s="1220" t="e">
        <f t="shared" si="340"/>
        <v>#N/A</v>
      </c>
      <c r="AD520" s="1126" t="e">
        <f t="shared" si="351"/>
        <v>#N/A</v>
      </c>
      <c r="AE520" s="1218" t="e">
        <f t="shared" si="341"/>
        <v>#N/A</v>
      </c>
      <c r="AF520" s="1221" t="e">
        <f t="shared" si="342"/>
        <v>#N/A</v>
      </c>
      <c r="AG520" s="1177" t="e">
        <f t="shared" si="343"/>
        <v>#N/A</v>
      </c>
      <c r="AH520" s="1222" t="e">
        <f t="shared" si="352"/>
        <v>#N/A</v>
      </c>
    </row>
    <row r="521" spans="1:34" ht="16">
      <c r="A521" s="1217" t="b">
        <f t="shared" si="331"/>
        <v>1</v>
      </c>
      <c r="B521" s="1218" t="b">
        <f t="shared" si="344"/>
        <v>1</v>
      </c>
      <c r="C521" s="1219" t="str">
        <f t="shared" si="345"/>
        <v>Dólares</v>
      </c>
      <c r="D521" s="47"/>
      <c r="E521" s="836"/>
      <c r="F521" s="50"/>
      <c r="G521" s="50" t="str">
        <f t="shared" si="332"/>
        <v xml:space="preserve"> </v>
      </c>
      <c r="H521" s="45">
        <v>0</v>
      </c>
      <c r="I521" s="49" t="str">
        <f>IFERROR(VLOOKUP(G521,Proveedores!B:C,2,0)," ")</f>
        <v xml:space="preserve"> </v>
      </c>
      <c r="J521" s="838">
        <v>0</v>
      </c>
      <c r="K521" s="1124"/>
      <c r="L521" s="1267">
        <f t="shared" si="333"/>
        <v>0</v>
      </c>
      <c r="M521" s="1268">
        <f t="shared" si="334"/>
        <v>0</v>
      </c>
      <c r="N521" s="1269">
        <f t="shared" si="353"/>
        <v>0</v>
      </c>
      <c r="O521" s="836" t="str">
        <f>IFERROR(VLOOKUP(G521,Proveedores!B:D,3,0)," ")</f>
        <v xml:space="preserve"> </v>
      </c>
      <c r="P521" s="836"/>
      <c r="Q521" s="1127" t="e">
        <f t="shared" si="335"/>
        <v>#N/A</v>
      </c>
      <c r="R521" s="1127" t="b">
        <f t="shared" si="346"/>
        <v>0</v>
      </c>
      <c r="S521" s="1127" t="e">
        <f t="shared" si="336"/>
        <v>#N/A</v>
      </c>
      <c r="T521" s="1127" t="b">
        <f t="shared" si="347"/>
        <v>0</v>
      </c>
      <c r="U521" s="1127" t="e">
        <f t="shared" si="337"/>
        <v>#N/A</v>
      </c>
      <c r="V521" s="1127" t="e">
        <f t="shared" si="348"/>
        <v>#N/A</v>
      </c>
      <c r="W521" s="1127" t="e">
        <f>IF(F521="Offiho",J521,IF(_xlfn.XLOOKUP(F521,Proveedores!A$2:A$50,Proveedores!E$2:E$50,"")="Nacional",(J521/0.5)+(V521*H521),((J521/0.3/0.5)+(V521*H521))))</f>
        <v>#N/A</v>
      </c>
      <c r="X521" s="1127" t="e">
        <f t="shared" si="338"/>
        <v>#N/A</v>
      </c>
      <c r="Y521" s="1126" t="b">
        <f t="shared" si="339"/>
        <v>0</v>
      </c>
      <c r="Z521" s="43">
        <v>0</v>
      </c>
      <c r="AA521" s="1220" t="e">
        <f t="shared" si="349"/>
        <v>#N/A</v>
      </c>
      <c r="AB521" s="1220" t="e">
        <f t="shared" si="350"/>
        <v>#N/A</v>
      </c>
      <c r="AC521" s="1220" t="e">
        <f t="shared" si="340"/>
        <v>#N/A</v>
      </c>
      <c r="AD521" s="1126" t="e">
        <f t="shared" si="351"/>
        <v>#N/A</v>
      </c>
      <c r="AE521" s="1218" t="e">
        <f t="shared" si="341"/>
        <v>#N/A</v>
      </c>
      <c r="AF521" s="1221" t="e">
        <f t="shared" si="342"/>
        <v>#N/A</v>
      </c>
      <c r="AG521" s="1177" t="e">
        <f t="shared" si="343"/>
        <v>#N/A</v>
      </c>
      <c r="AH521" s="1222" t="e">
        <f t="shared" si="352"/>
        <v>#N/A</v>
      </c>
    </row>
    <row r="522" spans="1:34" ht="16">
      <c r="A522" s="1217" t="b">
        <f t="shared" si="331"/>
        <v>1</v>
      </c>
      <c r="B522" s="1218" t="b">
        <f t="shared" si="344"/>
        <v>1</v>
      </c>
      <c r="C522" s="1219" t="str">
        <f t="shared" si="345"/>
        <v>Dólares</v>
      </c>
      <c r="D522" s="48"/>
      <c r="E522" s="836"/>
      <c r="F522" s="50"/>
      <c r="G522" s="50" t="str">
        <f t="shared" si="332"/>
        <v xml:space="preserve"> </v>
      </c>
      <c r="H522" s="45">
        <v>0</v>
      </c>
      <c r="I522" s="49" t="str">
        <f>IFERROR(VLOOKUP(G522,Proveedores!B:C,2,0)," ")</f>
        <v xml:space="preserve"> </v>
      </c>
      <c r="J522" s="838">
        <v>0</v>
      </c>
      <c r="K522" s="1124"/>
      <c r="L522" s="1267">
        <f t="shared" si="333"/>
        <v>0</v>
      </c>
      <c r="M522" s="1268">
        <f t="shared" si="334"/>
        <v>0</v>
      </c>
      <c r="N522" s="1269">
        <f t="shared" si="353"/>
        <v>0</v>
      </c>
      <c r="O522" s="836" t="str">
        <f>IFERROR(VLOOKUP(G522,Proveedores!B:D,3,0)," ")</f>
        <v xml:space="preserve"> </v>
      </c>
      <c r="P522" s="836"/>
      <c r="Q522" s="1127" t="e">
        <f t="shared" si="335"/>
        <v>#N/A</v>
      </c>
      <c r="R522" s="1127" t="b">
        <f t="shared" si="346"/>
        <v>0</v>
      </c>
      <c r="S522" s="1127" t="e">
        <f t="shared" si="336"/>
        <v>#N/A</v>
      </c>
      <c r="T522" s="1127" t="b">
        <f t="shared" si="347"/>
        <v>0</v>
      </c>
      <c r="U522" s="1127" t="e">
        <f t="shared" si="337"/>
        <v>#N/A</v>
      </c>
      <c r="V522" s="1127" t="e">
        <f t="shared" si="348"/>
        <v>#N/A</v>
      </c>
      <c r="W522" s="1127" t="e">
        <f>IF(F522="Offiho",J522,IF(_xlfn.XLOOKUP(F522,Proveedores!A$2:A$50,Proveedores!E$2:E$50,"")="Nacional",(J522/0.5)+(V522*H522),((J522/0.3/0.5)+(V522*H522))))</f>
        <v>#N/A</v>
      </c>
      <c r="X522" s="1127" t="e">
        <f t="shared" si="338"/>
        <v>#N/A</v>
      </c>
      <c r="Y522" s="1126" t="b">
        <f t="shared" si="339"/>
        <v>0</v>
      </c>
      <c r="Z522" s="43">
        <v>0</v>
      </c>
      <c r="AA522" s="1220" t="e">
        <f t="shared" si="349"/>
        <v>#N/A</v>
      </c>
      <c r="AB522" s="1220" t="e">
        <f t="shared" si="350"/>
        <v>#N/A</v>
      </c>
      <c r="AC522" s="1220" t="e">
        <f t="shared" si="340"/>
        <v>#N/A</v>
      </c>
      <c r="AD522" s="1126" t="e">
        <f t="shared" si="351"/>
        <v>#N/A</v>
      </c>
      <c r="AE522" s="1218" t="e">
        <f t="shared" si="341"/>
        <v>#N/A</v>
      </c>
      <c r="AF522" s="1221" t="e">
        <f t="shared" si="342"/>
        <v>#N/A</v>
      </c>
      <c r="AG522" s="1177" t="e">
        <f t="shared" si="343"/>
        <v>#N/A</v>
      </c>
      <c r="AH522" s="1222" t="e">
        <f t="shared" si="352"/>
        <v>#N/A</v>
      </c>
    </row>
    <row r="523" spans="1:34" ht="16">
      <c r="A523" s="1217" t="b">
        <f t="shared" si="331"/>
        <v>1</v>
      </c>
      <c r="B523" s="1218" t="b">
        <f t="shared" si="344"/>
        <v>1</v>
      </c>
      <c r="C523" s="1219" t="str">
        <f t="shared" si="345"/>
        <v>Dólares</v>
      </c>
      <c r="D523" s="48"/>
      <c r="E523" s="836"/>
      <c r="F523" s="50"/>
      <c r="G523" s="50" t="str">
        <f t="shared" si="332"/>
        <v xml:space="preserve"> </v>
      </c>
      <c r="H523" s="45">
        <v>0</v>
      </c>
      <c r="I523" s="49" t="str">
        <f>IFERROR(VLOOKUP(G523,Proveedores!B:C,2,0)," ")</f>
        <v xml:space="preserve"> </v>
      </c>
      <c r="J523" s="838">
        <v>0</v>
      </c>
      <c r="K523" s="1124"/>
      <c r="L523" s="1267">
        <f t="shared" si="333"/>
        <v>0</v>
      </c>
      <c r="M523" s="1268">
        <f t="shared" si="334"/>
        <v>0</v>
      </c>
      <c r="N523" s="1269">
        <f t="shared" si="353"/>
        <v>0</v>
      </c>
      <c r="O523" s="836" t="str">
        <f>IFERROR(VLOOKUP(G523,Proveedores!B:D,3,0)," ")</f>
        <v xml:space="preserve"> </v>
      </c>
      <c r="P523" s="836"/>
      <c r="Q523" s="1127" t="e">
        <f t="shared" si="335"/>
        <v>#N/A</v>
      </c>
      <c r="R523" s="1127" t="b">
        <f t="shared" si="346"/>
        <v>0</v>
      </c>
      <c r="S523" s="1127" t="e">
        <f t="shared" si="336"/>
        <v>#N/A</v>
      </c>
      <c r="T523" s="1127" t="b">
        <f t="shared" si="347"/>
        <v>0</v>
      </c>
      <c r="U523" s="1127" t="e">
        <f t="shared" si="337"/>
        <v>#N/A</v>
      </c>
      <c r="V523" s="1127" t="e">
        <f t="shared" si="348"/>
        <v>#N/A</v>
      </c>
      <c r="W523" s="1127" t="e">
        <f>IF(F523="Offiho",J523,IF(_xlfn.XLOOKUP(F523,Proveedores!A$2:A$50,Proveedores!E$2:E$50,"")="Nacional",(J523/0.5)+(V523*H523),((J523/0.3/0.5)+(V523*H523))))</f>
        <v>#N/A</v>
      </c>
      <c r="X523" s="1127" t="e">
        <f t="shared" si="338"/>
        <v>#N/A</v>
      </c>
      <c r="Y523" s="1126" t="b">
        <f t="shared" si="339"/>
        <v>0</v>
      </c>
      <c r="Z523" s="43">
        <v>0</v>
      </c>
      <c r="AA523" s="1220" t="e">
        <f t="shared" si="349"/>
        <v>#N/A</v>
      </c>
      <c r="AB523" s="1220" t="e">
        <f t="shared" si="350"/>
        <v>#N/A</v>
      </c>
      <c r="AC523" s="1220" t="e">
        <f t="shared" si="340"/>
        <v>#N/A</v>
      </c>
      <c r="AD523" s="1126" t="e">
        <f t="shared" si="351"/>
        <v>#N/A</v>
      </c>
      <c r="AE523" s="1218" t="e">
        <f t="shared" si="341"/>
        <v>#N/A</v>
      </c>
      <c r="AF523" s="1221" t="e">
        <f t="shared" si="342"/>
        <v>#N/A</v>
      </c>
      <c r="AG523" s="1177" t="e">
        <f t="shared" si="343"/>
        <v>#N/A</v>
      </c>
      <c r="AH523" s="1222" t="e">
        <f t="shared" si="352"/>
        <v>#N/A</v>
      </c>
    </row>
    <row r="524" spans="1:34" ht="16">
      <c r="A524" s="1217" t="b">
        <f t="shared" si="331"/>
        <v>1</v>
      </c>
      <c r="B524" s="1218" t="b">
        <f t="shared" si="344"/>
        <v>1</v>
      </c>
      <c r="C524" s="1219" t="str">
        <f t="shared" si="345"/>
        <v>Dólares</v>
      </c>
      <c r="D524" s="48"/>
      <c r="E524" s="836"/>
      <c r="F524" s="50"/>
      <c r="G524" s="50" t="str">
        <f t="shared" si="332"/>
        <v xml:space="preserve"> </v>
      </c>
      <c r="H524" s="45">
        <v>0</v>
      </c>
      <c r="I524" s="49" t="str">
        <f>IFERROR(VLOOKUP(G524,Proveedores!B:C,2,0)," ")</f>
        <v xml:space="preserve"> </v>
      </c>
      <c r="J524" s="838">
        <v>0</v>
      </c>
      <c r="K524" s="1124"/>
      <c r="L524" s="1267">
        <f t="shared" si="333"/>
        <v>0</v>
      </c>
      <c r="M524" s="1268">
        <f t="shared" si="334"/>
        <v>0</v>
      </c>
      <c r="N524" s="1269">
        <f t="shared" si="353"/>
        <v>0</v>
      </c>
      <c r="O524" s="836" t="str">
        <f>IFERROR(VLOOKUP(G524,Proveedores!B:D,3,0)," ")</f>
        <v xml:space="preserve"> </v>
      </c>
      <c r="P524" s="836"/>
      <c r="Q524" s="1127" t="e">
        <f t="shared" si="335"/>
        <v>#N/A</v>
      </c>
      <c r="R524" s="1127" t="b">
        <f t="shared" si="346"/>
        <v>0</v>
      </c>
      <c r="S524" s="1127" t="e">
        <f t="shared" si="336"/>
        <v>#N/A</v>
      </c>
      <c r="T524" s="1127" t="b">
        <f t="shared" si="347"/>
        <v>0</v>
      </c>
      <c r="U524" s="1127" t="e">
        <f t="shared" si="337"/>
        <v>#N/A</v>
      </c>
      <c r="V524" s="1127" t="e">
        <f t="shared" si="348"/>
        <v>#N/A</v>
      </c>
      <c r="W524" s="1127" t="e">
        <f>IF(F524="Offiho",J524,IF(_xlfn.XLOOKUP(F524,Proveedores!A$2:A$50,Proveedores!E$2:E$50,"")="Nacional",(J524/0.5)+(V524*H524),((J524/0.3/0.5)+(V524*H524))))</f>
        <v>#N/A</v>
      </c>
      <c r="X524" s="1127" t="e">
        <f t="shared" si="338"/>
        <v>#N/A</v>
      </c>
      <c r="Y524" s="1126" t="b">
        <f t="shared" si="339"/>
        <v>0</v>
      </c>
      <c r="Z524" s="43">
        <v>0</v>
      </c>
      <c r="AA524" s="1220" t="e">
        <f t="shared" si="349"/>
        <v>#N/A</v>
      </c>
      <c r="AB524" s="1220" t="e">
        <f t="shared" si="350"/>
        <v>#N/A</v>
      </c>
      <c r="AC524" s="1220" t="e">
        <f t="shared" si="340"/>
        <v>#N/A</v>
      </c>
      <c r="AD524" s="1126" t="e">
        <f t="shared" si="351"/>
        <v>#N/A</v>
      </c>
      <c r="AE524" s="1218" t="e">
        <f t="shared" si="341"/>
        <v>#N/A</v>
      </c>
      <c r="AF524" s="1221" t="e">
        <f t="shared" si="342"/>
        <v>#N/A</v>
      </c>
      <c r="AG524" s="1177" t="e">
        <f t="shared" si="343"/>
        <v>#N/A</v>
      </c>
      <c r="AH524" s="1222" t="e">
        <f t="shared" si="352"/>
        <v>#N/A</v>
      </c>
    </row>
    <row r="525" spans="1:34" ht="16">
      <c r="A525" s="1217" t="b">
        <f t="shared" si="331"/>
        <v>1</v>
      </c>
      <c r="B525" s="1218" t="b">
        <f t="shared" si="344"/>
        <v>1</v>
      </c>
      <c r="C525" s="1219" t="str">
        <f t="shared" si="345"/>
        <v>Dólares</v>
      </c>
      <c r="D525" s="48"/>
      <c r="E525" s="836"/>
      <c r="F525" s="50"/>
      <c r="G525" s="50" t="str">
        <f t="shared" si="332"/>
        <v xml:space="preserve"> </v>
      </c>
      <c r="H525" s="45">
        <v>0</v>
      </c>
      <c r="I525" s="49" t="str">
        <f>IFERROR(VLOOKUP(G525,Proveedores!B:C,2,0)," ")</f>
        <v xml:space="preserve"> </v>
      </c>
      <c r="J525" s="838">
        <v>0</v>
      </c>
      <c r="K525" s="1124"/>
      <c r="L525" s="1267">
        <f t="shared" si="333"/>
        <v>0</v>
      </c>
      <c r="M525" s="1268">
        <f t="shared" si="334"/>
        <v>0</v>
      </c>
      <c r="N525" s="1269">
        <f t="shared" si="353"/>
        <v>0</v>
      </c>
      <c r="O525" s="836" t="str">
        <f>IFERROR(VLOOKUP(G525,Proveedores!B:D,3,0)," ")</f>
        <v xml:space="preserve"> </v>
      </c>
      <c r="P525" s="836"/>
      <c r="Q525" s="1127" t="e">
        <f t="shared" si="335"/>
        <v>#N/A</v>
      </c>
      <c r="R525" s="1127" t="b">
        <f t="shared" si="346"/>
        <v>0</v>
      </c>
      <c r="S525" s="1127" t="e">
        <f t="shared" si="336"/>
        <v>#N/A</v>
      </c>
      <c r="T525" s="1127" t="b">
        <f t="shared" si="347"/>
        <v>0</v>
      </c>
      <c r="U525" s="1127" t="e">
        <f t="shared" si="337"/>
        <v>#N/A</v>
      </c>
      <c r="V525" s="1127" t="e">
        <f t="shared" si="348"/>
        <v>#N/A</v>
      </c>
      <c r="W525" s="1127" t="e">
        <f>IF(F525="Offiho",J525,IF(_xlfn.XLOOKUP(F525,Proveedores!A$2:A$50,Proveedores!E$2:E$50,"")="Nacional",(J525/0.5)+(V525*H525),((J525/0.3/0.5)+(V525*H525))))</f>
        <v>#N/A</v>
      </c>
      <c r="X525" s="1127" t="e">
        <f t="shared" si="338"/>
        <v>#N/A</v>
      </c>
      <c r="Y525" s="1126" t="b">
        <f t="shared" si="339"/>
        <v>0</v>
      </c>
      <c r="Z525" s="43">
        <v>0</v>
      </c>
      <c r="AA525" s="1220" t="e">
        <f t="shared" si="349"/>
        <v>#N/A</v>
      </c>
      <c r="AB525" s="1220" t="e">
        <f t="shared" si="350"/>
        <v>#N/A</v>
      </c>
      <c r="AC525" s="1220" t="e">
        <f t="shared" si="340"/>
        <v>#N/A</v>
      </c>
      <c r="AD525" s="1126" t="e">
        <f t="shared" si="351"/>
        <v>#N/A</v>
      </c>
      <c r="AE525" s="1218" t="e">
        <f t="shared" si="341"/>
        <v>#N/A</v>
      </c>
      <c r="AF525" s="1221" t="e">
        <f t="shared" si="342"/>
        <v>#N/A</v>
      </c>
      <c r="AG525" s="1177" t="e">
        <f t="shared" si="343"/>
        <v>#N/A</v>
      </c>
      <c r="AH525" s="1222" t="e">
        <f t="shared" si="352"/>
        <v>#N/A</v>
      </c>
    </row>
    <row r="526" spans="1:34" ht="16">
      <c r="A526" s="1217" t="b">
        <f t="shared" si="331"/>
        <v>1</v>
      </c>
      <c r="B526" s="1218" t="b">
        <f t="shared" si="344"/>
        <v>1</v>
      </c>
      <c r="C526" s="1219" t="str">
        <f t="shared" si="345"/>
        <v>Dólares</v>
      </c>
      <c r="D526" s="47"/>
      <c r="E526" s="836"/>
      <c r="F526" s="50"/>
      <c r="G526" s="50" t="str">
        <f t="shared" si="332"/>
        <v xml:space="preserve"> </v>
      </c>
      <c r="H526" s="45">
        <v>0</v>
      </c>
      <c r="I526" s="49" t="str">
        <f>IFERROR(VLOOKUP(G526,Proveedores!B:C,2,0)," ")</f>
        <v xml:space="preserve"> </v>
      </c>
      <c r="J526" s="838">
        <v>0</v>
      </c>
      <c r="K526" s="1124"/>
      <c r="L526" s="1267">
        <f t="shared" si="333"/>
        <v>0</v>
      </c>
      <c r="M526" s="1268">
        <f t="shared" si="334"/>
        <v>0</v>
      </c>
      <c r="N526" s="1269">
        <f t="shared" si="353"/>
        <v>0</v>
      </c>
      <c r="O526" s="836" t="str">
        <f>IFERROR(VLOOKUP(G526,Proveedores!B:D,3,0)," ")</f>
        <v xml:space="preserve"> </v>
      </c>
      <c r="P526" s="836"/>
      <c r="Q526" s="1127" t="e">
        <f t="shared" si="335"/>
        <v>#N/A</v>
      </c>
      <c r="R526" s="1127" t="b">
        <f t="shared" si="346"/>
        <v>0</v>
      </c>
      <c r="S526" s="1127" t="e">
        <f t="shared" si="336"/>
        <v>#N/A</v>
      </c>
      <c r="T526" s="1127" t="b">
        <f t="shared" si="347"/>
        <v>0</v>
      </c>
      <c r="U526" s="1127" t="e">
        <f t="shared" si="337"/>
        <v>#N/A</v>
      </c>
      <c r="V526" s="1127" t="e">
        <f t="shared" si="348"/>
        <v>#N/A</v>
      </c>
      <c r="W526" s="1127" t="e">
        <f>IF(F526="Offiho",J526,IF(_xlfn.XLOOKUP(F526,Proveedores!A$2:A$50,Proveedores!E$2:E$50,"")="Nacional",(J526/0.5)+(V526*H526),((J526/0.3/0.5)+(V526*H526))))</f>
        <v>#N/A</v>
      </c>
      <c r="X526" s="1127" t="e">
        <f t="shared" si="338"/>
        <v>#N/A</v>
      </c>
      <c r="Y526" s="1126" t="b">
        <f t="shared" si="339"/>
        <v>0</v>
      </c>
      <c r="Z526" s="43">
        <v>0</v>
      </c>
      <c r="AA526" s="1220" t="e">
        <f t="shared" si="349"/>
        <v>#N/A</v>
      </c>
      <c r="AB526" s="1220" t="e">
        <f t="shared" si="350"/>
        <v>#N/A</v>
      </c>
      <c r="AC526" s="1220" t="e">
        <f t="shared" si="340"/>
        <v>#N/A</v>
      </c>
      <c r="AD526" s="1126" t="e">
        <f t="shared" si="351"/>
        <v>#N/A</v>
      </c>
      <c r="AE526" s="1218" t="e">
        <f t="shared" si="341"/>
        <v>#N/A</v>
      </c>
      <c r="AF526" s="1221" t="e">
        <f t="shared" si="342"/>
        <v>#N/A</v>
      </c>
      <c r="AG526" s="1177" t="e">
        <f t="shared" si="343"/>
        <v>#N/A</v>
      </c>
      <c r="AH526" s="1222" t="e">
        <f t="shared" si="352"/>
        <v>#N/A</v>
      </c>
    </row>
    <row r="527" spans="1:34" ht="16">
      <c r="A527" s="1217" t="b">
        <f t="shared" si="331"/>
        <v>1</v>
      </c>
      <c r="B527" s="1218" t="b">
        <f t="shared" si="344"/>
        <v>1</v>
      </c>
      <c r="C527" s="1219" t="str">
        <f t="shared" si="345"/>
        <v>Dólares</v>
      </c>
      <c r="D527" s="47"/>
      <c r="E527" s="836"/>
      <c r="F527" s="50"/>
      <c r="G527" s="50" t="str">
        <f t="shared" si="332"/>
        <v xml:space="preserve"> </v>
      </c>
      <c r="H527" s="45">
        <v>0</v>
      </c>
      <c r="I527" s="49" t="str">
        <f>IFERROR(VLOOKUP(G527,Proveedores!B:C,2,0)," ")</f>
        <v xml:space="preserve"> </v>
      </c>
      <c r="J527" s="838">
        <v>0</v>
      </c>
      <c r="K527" s="1124"/>
      <c r="L527" s="1267">
        <f t="shared" si="333"/>
        <v>0</v>
      </c>
      <c r="M527" s="1268">
        <f t="shared" si="334"/>
        <v>0</v>
      </c>
      <c r="N527" s="1269">
        <f t="shared" si="353"/>
        <v>0</v>
      </c>
      <c r="O527" s="836" t="str">
        <f>IFERROR(VLOOKUP(G527,Proveedores!B:D,3,0)," ")</f>
        <v xml:space="preserve"> </v>
      </c>
      <c r="P527" s="836"/>
      <c r="Q527" s="1127" t="e">
        <f t="shared" si="335"/>
        <v>#N/A</v>
      </c>
      <c r="R527" s="1127" t="b">
        <f t="shared" si="346"/>
        <v>0</v>
      </c>
      <c r="S527" s="1127" t="e">
        <f t="shared" si="336"/>
        <v>#N/A</v>
      </c>
      <c r="T527" s="1127" t="b">
        <f t="shared" si="347"/>
        <v>0</v>
      </c>
      <c r="U527" s="1127" t="e">
        <f t="shared" si="337"/>
        <v>#N/A</v>
      </c>
      <c r="V527" s="1127" t="e">
        <f t="shared" si="348"/>
        <v>#N/A</v>
      </c>
      <c r="W527" s="1127" t="e">
        <f>IF(F527="Offiho",J527,IF(_xlfn.XLOOKUP(F527,Proveedores!A$2:A$50,Proveedores!E$2:E$50,"")="Nacional",(J527/0.5)+(V527*H527),((J527/0.3/0.5)+(V527*H527))))</f>
        <v>#N/A</v>
      </c>
      <c r="X527" s="1127" t="e">
        <f t="shared" si="338"/>
        <v>#N/A</v>
      </c>
      <c r="Y527" s="1126" t="b">
        <f t="shared" si="339"/>
        <v>0</v>
      </c>
      <c r="Z527" s="43">
        <v>0</v>
      </c>
      <c r="AA527" s="1220" t="e">
        <f t="shared" si="349"/>
        <v>#N/A</v>
      </c>
      <c r="AB527" s="1220" t="e">
        <f t="shared" si="350"/>
        <v>#N/A</v>
      </c>
      <c r="AC527" s="1220" t="e">
        <f t="shared" si="340"/>
        <v>#N/A</v>
      </c>
      <c r="AD527" s="1126" t="e">
        <f t="shared" si="351"/>
        <v>#N/A</v>
      </c>
      <c r="AE527" s="1218" t="e">
        <f t="shared" si="341"/>
        <v>#N/A</v>
      </c>
      <c r="AF527" s="1221" t="e">
        <f t="shared" si="342"/>
        <v>#N/A</v>
      </c>
      <c r="AG527" s="1177" t="e">
        <f t="shared" si="343"/>
        <v>#N/A</v>
      </c>
      <c r="AH527" s="1222" t="e">
        <f t="shared" si="352"/>
        <v>#N/A</v>
      </c>
    </row>
    <row r="528" spans="1:34" ht="16">
      <c r="A528" s="1217" t="b">
        <f t="shared" si="331"/>
        <v>1</v>
      </c>
      <c r="B528" s="1218" t="b">
        <f t="shared" si="344"/>
        <v>1</v>
      </c>
      <c r="C528" s="1219" t="str">
        <f t="shared" si="345"/>
        <v>Dólares</v>
      </c>
      <c r="D528" s="47"/>
      <c r="E528" s="836"/>
      <c r="F528" s="50"/>
      <c r="G528" s="50" t="str">
        <f t="shared" si="332"/>
        <v xml:space="preserve"> </v>
      </c>
      <c r="H528" s="45">
        <v>0</v>
      </c>
      <c r="I528" s="49" t="str">
        <f>IFERROR(VLOOKUP(G528,Proveedores!B:C,2,0)," ")</f>
        <v xml:space="preserve"> </v>
      </c>
      <c r="J528" s="838">
        <v>0</v>
      </c>
      <c r="K528" s="1124"/>
      <c r="L528" s="1267">
        <f t="shared" si="333"/>
        <v>0</v>
      </c>
      <c r="M528" s="1268">
        <f t="shared" si="334"/>
        <v>0</v>
      </c>
      <c r="N528" s="1269">
        <f t="shared" si="353"/>
        <v>0</v>
      </c>
      <c r="O528" s="836" t="str">
        <f>IFERROR(VLOOKUP(G528,Proveedores!B:D,3,0)," ")</f>
        <v xml:space="preserve"> </v>
      </c>
      <c r="P528" s="836"/>
      <c r="Q528" s="1127" t="e">
        <f t="shared" si="335"/>
        <v>#N/A</v>
      </c>
      <c r="R528" s="1127" t="b">
        <f t="shared" si="346"/>
        <v>0</v>
      </c>
      <c r="S528" s="1127" t="e">
        <f t="shared" si="336"/>
        <v>#N/A</v>
      </c>
      <c r="T528" s="1127" t="b">
        <f t="shared" si="347"/>
        <v>0</v>
      </c>
      <c r="U528" s="1127" t="e">
        <f t="shared" si="337"/>
        <v>#N/A</v>
      </c>
      <c r="V528" s="1127" t="e">
        <f t="shared" si="348"/>
        <v>#N/A</v>
      </c>
      <c r="W528" s="1127" t="e">
        <f>IF(F528="Offiho",J528,IF(_xlfn.XLOOKUP(F528,Proveedores!A$2:A$50,Proveedores!E$2:E$50,"")="Nacional",(J528/0.5)+(V528*H528),((J528/0.3/0.5)+(V528*H528))))</f>
        <v>#N/A</v>
      </c>
      <c r="X528" s="1127" t="e">
        <f t="shared" si="338"/>
        <v>#N/A</v>
      </c>
      <c r="Y528" s="1126" t="b">
        <f t="shared" si="339"/>
        <v>0</v>
      </c>
      <c r="Z528" s="43">
        <v>0</v>
      </c>
      <c r="AA528" s="1220" t="e">
        <f t="shared" si="349"/>
        <v>#N/A</v>
      </c>
      <c r="AB528" s="1220" t="e">
        <f t="shared" si="350"/>
        <v>#N/A</v>
      </c>
      <c r="AC528" s="1220" t="e">
        <f t="shared" si="340"/>
        <v>#N/A</v>
      </c>
      <c r="AD528" s="1126" t="e">
        <f t="shared" si="351"/>
        <v>#N/A</v>
      </c>
      <c r="AE528" s="1218" t="e">
        <f t="shared" si="341"/>
        <v>#N/A</v>
      </c>
      <c r="AF528" s="1221" t="e">
        <f t="shared" si="342"/>
        <v>#N/A</v>
      </c>
      <c r="AG528" s="1177" t="e">
        <f t="shared" si="343"/>
        <v>#N/A</v>
      </c>
      <c r="AH528" s="1222" t="e">
        <f t="shared" si="352"/>
        <v>#N/A</v>
      </c>
    </row>
    <row r="529" spans="1:34" ht="16">
      <c r="A529" s="1217" t="b">
        <f t="shared" si="331"/>
        <v>1</v>
      </c>
      <c r="B529" s="1218" t="b">
        <f t="shared" si="344"/>
        <v>1</v>
      </c>
      <c r="C529" s="1219" t="str">
        <f t="shared" si="345"/>
        <v>Dólares</v>
      </c>
      <c r="D529" s="48"/>
      <c r="E529" s="836"/>
      <c r="F529" s="50"/>
      <c r="G529" s="50" t="str">
        <f t="shared" si="332"/>
        <v xml:space="preserve"> </v>
      </c>
      <c r="H529" s="45">
        <v>0</v>
      </c>
      <c r="I529" s="49" t="str">
        <f>IFERROR(VLOOKUP(G529,Proveedores!B:C,2,0)," ")</f>
        <v xml:space="preserve"> </v>
      </c>
      <c r="J529" s="838">
        <v>0</v>
      </c>
      <c r="K529" s="1124"/>
      <c r="L529" s="1267">
        <f t="shared" si="333"/>
        <v>0</v>
      </c>
      <c r="M529" s="1268">
        <f t="shared" si="334"/>
        <v>0</v>
      </c>
      <c r="N529" s="1269">
        <f t="shared" si="353"/>
        <v>0</v>
      </c>
      <c r="O529" s="836" t="str">
        <f>IFERROR(VLOOKUP(G529,Proveedores!B:D,3,0)," ")</f>
        <v xml:space="preserve"> </v>
      </c>
      <c r="P529" s="836"/>
      <c r="Q529" s="1127" t="e">
        <f t="shared" si="335"/>
        <v>#N/A</v>
      </c>
      <c r="R529" s="1127" t="b">
        <f t="shared" si="346"/>
        <v>0</v>
      </c>
      <c r="S529" s="1127" t="e">
        <f t="shared" si="336"/>
        <v>#N/A</v>
      </c>
      <c r="T529" s="1127" t="b">
        <f t="shared" si="347"/>
        <v>0</v>
      </c>
      <c r="U529" s="1127" t="e">
        <f t="shared" si="337"/>
        <v>#N/A</v>
      </c>
      <c r="V529" s="1127" t="e">
        <f t="shared" si="348"/>
        <v>#N/A</v>
      </c>
      <c r="W529" s="1127" t="e">
        <f>IF(F529="Offiho",J529,IF(_xlfn.XLOOKUP(F529,Proveedores!A$2:A$50,Proveedores!E$2:E$50,"")="Nacional",(J529/0.5)+(V529*H529),((J529/0.3/0.5)+(V529*H529))))</f>
        <v>#N/A</v>
      </c>
      <c r="X529" s="1127" t="e">
        <f t="shared" si="338"/>
        <v>#N/A</v>
      </c>
      <c r="Y529" s="1126" t="b">
        <f t="shared" si="339"/>
        <v>0</v>
      </c>
      <c r="Z529" s="43">
        <v>0</v>
      </c>
      <c r="AA529" s="1220" t="e">
        <f t="shared" si="349"/>
        <v>#N/A</v>
      </c>
      <c r="AB529" s="1220" t="e">
        <f t="shared" si="350"/>
        <v>#N/A</v>
      </c>
      <c r="AC529" s="1220" t="e">
        <f t="shared" si="340"/>
        <v>#N/A</v>
      </c>
      <c r="AD529" s="1126" t="e">
        <f t="shared" si="351"/>
        <v>#N/A</v>
      </c>
      <c r="AE529" s="1218" t="e">
        <f t="shared" si="341"/>
        <v>#N/A</v>
      </c>
      <c r="AF529" s="1221" t="e">
        <f t="shared" si="342"/>
        <v>#N/A</v>
      </c>
      <c r="AG529" s="1177" t="e">
        <f t="shared" si="343"/>
        <v>#N/A</v>
      </c>
      <c r="AH529" s="1222" t="e">
        <f t="shared" si="352"/>
        <v>#N/A</v>
      </c>
    </row>
    <row r="530" spans="1:34" ht="16">
      <c r="A530" s="1217" t="b">
        <f t="shared" si="331"/>
        <v>1</v>
      </c>
      <c r="B530" s="1218" t="b">
        <f t="shared" si="344"/>
        <v>1</v>
      </c>
      <c r="C530" s="1219" t="str">
        <f t="shared" si="345"/>
        <v>Dólares</v>
      </c>
      <c r="D530" s="48"/>
      <c r="E530" s="836"/>
      <c r="F530" s="50"/>
      <c r="G530" s="50" t="str">
        <f t="shared" si="332"/>
        <v xml:space="preserve"> </v>
      </c>
      <c r="H530" s="45">
        <v>0</v>
      </c>
      <c r="I530" s="49" t="str">
        <f>IFERROR(VLOOKUP(G530,Proveedores!B:C,2,0)," ")</f>
        <v xml:space="preserve"> </v>
      </c>
      <c r="J530" s="838">
        <v>0</v>
      </c>
      <c r="K530" s="1124"/>
      <c r="L530" s="1267">
        <f t="shared" si="333"/>
        <v>0</v>
      </c>
      <c r="M530" s="1268">
        <f t="shared" si="334"/>
        <v>0</v>
      </c>
      <c r="N530" s="1269">
        <f t="shared" si="353"/>
        <v>0</v>
      </c>
      <c r="O530" s="836" t="str">
        <f>IFERROR(VLOOKUP(G530,Proveedores!B:D,3,0)," ")</f>
        <v xml:space="preserve"> </v>
      </c>
      <c r="P530" s="836"/>
      <c r="Q530" s="1127" t="e">
        <f t="shared" si="335"/>
        <v>#N/A</v>
      </c>
      <c r="R530" s="1127" t="b">
        <f t="shared" si="346"/>
        <v>0</v>
      </c>
      <c r="S530" s="1127" t="e">
        <f t="shared" si="336"/>
        <v>#N/A</v>
      </c>
      <c r="T530" s="1127" t="b">
        <f t="shared" si="347"/>
        <v>0</v>
      </c>
      <c r="U530" s="1127" t="e">
        <f t="shared" si="337"/>
        <v>#N/A</v>
      </c>
      <c r="V530" s="1127" t="e">
        <f t="shared" si="348"/>
        <v>#N/A</v>
      </c>
      <c r="W530" s="1127" t="e">
        <f>IF(F530="Offiho",J530,IF(_xlfn.XLOOKUP(F530,Proveedores!A$2:A$50,Proveedores!E$2:E$50,"")="Nacional",(J530/0.5)+(V530*H530),((J530/0.3/0.5)+(V530*H530))))</f>
        <v>#N/A</v>
      </c>
      <c r="X530" s="1127" t="e">
        <f t="shared" si="338"/>
        <v>#N/A</v>
      </c>
      <c r="Y530" s="1126" t="b">
        <f t="shared" si="339"/>
        <v>0</v>
      </c>
      <c r="Z530" s="43">
        <v>0</v>
      </c>
      <c r="AA530" s="1220" t="e">
        <f t="shared" si="349"/>
        <v>#N/A</v>
      </c>
      <c r="AB530" s="1220" t="e">
        <f t="shared" si="350"/>
        <v>#N/A</v>
      </c>
      <c r="AC530" s="1220" t="e">
        <f t="shared" si="340"/>
        <v>#N/A</v>
      </c>
      <c r="AD530" s="1126" t="e">
        <f t="shared" si="351"/>
        <v>#N/A</v>
      </c>
      <c r="AE530" s="1218" t="e">
        <f t="shared" si="341"/>
        <v>#N/A</v>
      </c>
      <c r="AF530" s="1221" t="e">
        <f t="shared" si="342"/>
        <v>#N/A</v>
      </c>
      <c r="AG530" s="1177" t="e">
        <f t="shared" si="343"/>
        <v>#N/A</v>
      </c>
      <c r="AH530" s="1222" t="e">
        <f t="shared" si="352"/>
        <v>#N/A</v>
      </c>
    </row>
    <row r="531" spans="1:34" ht="16">
      <c r="A531" s="1217" t="b">
        <f t="shared" si="331"/>
        <v>1</v>
      </c>
      <c r="B531" s="1218" t="b">
        <f t="shared" si="344"/>
        <v>1</v>
      </c>
      <c r="C531" s="1219" t="str">
        <f t="shared" si="345"/>
        <v>Dólares</v>
      </c>
      <c r="D531" s="47"/>
      <c r="E531" s="836"/>
      <c r="F531" s="50"/>
      <c r="G531" s="50" t="str">
        <f t="shared" si="332"/>
        <v xml:space="preserve"> </v>
      </c>
      <c r="H531" s="45">
        <v>0</v>
      </c>
      <c r="I531" s="49" t="str">
        <f>IFERROR(VLOOKUP(G531,Proveedores!B:C,2,0)," ")</f>
        <v xml:space="preserve"> </v>
      </c>
      <c r="J531" s="838">
        <v>0</v>
      </c>
      <c r="K531" s="1124"/>
      <c r="L531" s="1267">
        <f t="shared" si="333"/>
        <v>0</v>
      </c>
      <c r="M531" s="1268">
        <f t="shared" si="334"/>
        <v>0</v>
      </c>
      <c r="N531" s="1269">
        <f t="shared" si="353"/>
        <v>0</v>
      </c>
      <c r="O531" s="836" t="str">
        <f>IFERROR(VLOOKUP(G531,Proveedores!B:D,3,0)," ")</f>
        <v xml:space="preserve"> </v>
      </c>
      <c r="P531" s="836"/>
      <c r="Q531" s="1127" t="e">
        <f t="shared" si="335"/>
        <v>#N/A</v>
      </c>
      <c r="R531" s="1127" t="b">
        <f t="shared" si="346"/>
        <v>0</v>
      </c>
      <c r="S531" s="1127" t="e">
        <f t="shared" si="336"/>
        <v>#N/A</v>
      </c>
      <c r="T531" s="1127" t="b">
        <f t="shared" si="347"/>
        <v>0</v>
      </c>
      <c r="U531" s="1127" t="e">
        <f t="shared" si="337"/>
        <v>#N/A</v>
      </c>
      <c r="V531" s="1127" t="e">
        <f t="shared" si="348"/>
        <v>#N/A</v>
      </c>
      <c r="W531" s="1127" t="e">
        <f>IF(F531="Offiho",J531,IF(_xlfn.XLOOKUP(F531,Proveedores!A$2:A$50,Proveedores!E$2:E$50,"")="Nacional",(J531/0.5)+(V531*H531),((J531/0.3/0.5)+(V531*H531))))</f>
        <v>#N/A</v>
      </c>
      <c r="X531" s="1127" t="e">
        <f t="shared" si="338"/>
        <v>#N/A</v>
      </c>
      <c r="Y531" s="1126" t="b">
        <f t="shared" si="339"/>
        <v>0</v>
      </c>
      <c r="Z531" s="43">
        <v>0</v>
      </c>
      <c r="AA531" s="1220" t="e">
        <f t="shared" si="349"/>
        <v>#N/A</v>
      </c>
      <c r="AB531" s="1220" t="e">
        <f t="shared" si="350"/>
        <v>#N/A</v>
      </c>
      <c r="AC531" s="1220" t="e">
        <f t="shared" si="340"/>
        <v>#N/A</v>
      </c>
      <c r="AD531" s="1126" t="e">
        <f t="shared" si="351"/>
        <v>#N/A</v>
      </c>
      <c r="AE531" s="1218" t="e">
        <f t="shared" si="341"/>
        <v>#N/A</v>
      </c>
      <c r="AF531" s="1221" t="e">
        <f t="shared" si="342"/>
        <v>#N/A</v>
      </c>
      <c r="AG531" s="1177" t="e">
        <f t="shared" si="343"/>
        <v>#N/A</v>
      </c>
      <c r="AH531" s="1222" t="e">
        <f t="shared" si="352"/>
        <v>#N/A</v>
      </c>
    </row>
    <row r="532" spans="1:34" ht="16">
      <c r="A532" s="1217" t="b">
        <f t="shared" si="331"/>
        <v>1</v>
      </c>
      <c r="B532" s="1218" t="b">
        <f t="shared" si="344"/>
        <v>1</v>
      </c>
      <c r="C532" s="1219" t="str">
        <f t="shared" si="345"/>
        <v>Dólares</v>
      </c>
      <c r="D532" s="47"/>
      <c r="E532" s="836"/>
      <c r="F532" s="50"/>
      <c r="G532" s="50" t="str">
        <f t="shared" si="332"/>
        <v xml:space="preserve"> </v>
      </c>
      <c r="H532" s="45">
        <v>0</v>
      </c>
      <c r="I532" s="49" t="str">
        <f>IFERROR(VLOOKUP(G532,Proveedores!B:C,2,0)," ")</f>
        <v xml:space="preserve"> </v>
      </c>
      <c r="J532" s="838">
        <v>0</v>
      </c>
      <c r="K532" s="1124"/>
      <c r="L532" s="1267">
        <f t="shared" si="333"/>
        <v>0</v>
      </c>
      <c r="M532" s="1268">
        <f t="shared" si="334"/>
        <v>0</v>
      </c>
      <c r="N532" s="1269">
        <f t="shared" si="353"/>
        <v>0</v>
      </c>
      <c r="O532" s="836" t="str">
        <f>IFERROR(VLOOKUP(G532,Proveedores!B:D,3,0)," ")</f>
        <v xml:space="preserve"> </v>
      </c>
      <c r="P532" s="836"/>
      <c r="Q532" s="1127" t="e">
        <f t="shared" si="335"/>
        <v>#N/A</v>
      </c>
      <c r="R532" s="1127" t="b">
        <f t="shared" si="346"/>
        <v>0</v>
      </c>
      <c r="S532" s="1127" t="e">
        <f t="shared" si="336"/>
        <v>#N/A</v>
      </c>
      <c r="T532" s="1127" t="b">
        <f t="shared" si="347"/>
        <v>0</v>
      </c>
      <c r="U532" s="1127" t="e">
        <f t="shared" si="337"/>
        <v>#N/A</v>
      </c>
      <c r="V532" s="1127" t="e">
        <f t="shared" si="348"/>
        <v>#N/A</v>
      </c>
      <c r="W532" s="1127" t="e">
        <f>IF(F532="Offiho",J532,IF(_xlfn.XLOOKUP(F532,Proveedores!A$2:A$50,Proveedores!E$2:E$50,"")="Nacional",(J532/0.5)+(V532*H532),((J532/0.3/0.5)+(V532*H532))))</f>
        <v>#N/A</v>
      </c>
      <c r="X532" s="1127" t="e">
        <f t="shared" si="338"/>
        <v>#N/A</v>
      </c>
      <c r="Y532" s="1126" t="b">
        <f t="shared" si="339"/>
        <v>0</v>
      </c>
      <c r="Z532" s="43">
        <v>0</v>
      </c>
      <c r="AA532" s="1220" t="e">
        <f t="shared" si="349"/>
        <v>#N/A</v>
      </c>
      <c r="AB532" s="1220" t="e">
        <f t="shared" si="350"/>
        <v>#N/A</v>
      </c>
      <c r="AC532" s="1220" t="e">
        <f t="shared" si="340"/>
        <v>#N/A</v>
      </c>
      <c r="AD532" s="1126" t="e">
        <f t="shared" si="351"/>
        <v>#N/A</v>
      </c>
      <c r="AE532" s="1218" t="e">
        <f t="shared" si="341"/>
        <v>#N/A</v>
      </c>
      <c r="AF532" s="1221" t="e">
        <f t="shared" si="342"/>
        <v>#N/A</v>
      </c>
      <c r="AG532" s="1177" t="e">
        <f t="shared" si="343"/>
        <v>#N/A</v>
      </c>
      <c r="AH532" s="1222" t="e">
        <f t="shared" si="352"/>
        <v>#N/A</v>
      </c>
    </row>
    <row r="533" spans="1:34" ht="16">
      <c r="A533" s="1217" t="b">
        <f t="shared" si="331"/>
        <v>1</v>
      </c>
      <c r="B533" s="1218" t="b">
        <f t="shared" si="344"/>
        <v>1</v>
      </c>
      <c r="C533" s="1219" t="str">
        <f t="shared" si="345"/>
        <v>Dólares</v>
      </c>
      <c r="D533" s="47"/>
      <c r="E533" s="836"/>
      <c r="F533" s="50"/>
      <c r="G533" s="50" t="str">
        <f t="shared" si="332"/>
        <v xml:space="preserve"> </v>
      </c>
      <c r="H533" s="45">
        <v>0</v>
      </c>
      <c r="I533" s="49" t="str">
        <f>IFERROR(VLOOKUP(G533,Proveedores!B:C,2,0)," ")</f>
        <v xml:space="preserve"> </v>
      </c>
      <c r="J533" s="838">
        <v>0</v>
      </c>
      <c r="K533" s="1124"/>
      <c r="L533" s="1267">
        <f t="shared" si="333"/>
        <v>0</v>
      </c>
      <c r="M533" s="1268">
        <f t="shared" si="334"/>
        <v>0</v>
      </c>
      <c r="N533" s="1269">
        <f t="shared" si="353"/>
        <v>0</v>
      </c>
      <c r="O533" s="836" t="str">
        <f>IFERROR(VLOOKUP(G533,Proveedores!B:D,3,0)," ")</f>
        <v xml:space="preserve"> </v>
      </c>
      <c r="P533" s="836"/>
      <c r="Q533" s="1127" t="e">
        <f t="shared" si="335"/>
        <v>#N/A</v>
      </c>
      <c r="R533" s="1127" t="b">
        <f t="shared" si="346"/>
        <v>0</v>
      </c>
      <c r="S533" s="1127" t="e">
        <f t="shared" si="336"/>
        <v>#N/A</v>
      </c>
      <c r="T533" s="1127" t="b">
        <f t="shared" si="347"/>
        <v>0</v>
      </c>
      <c r="U533" s="1127" t="e">
        <f t="shared" si="337"/>
        <v>#N/A</v>
      </c>
      <c r="V533" s="1127" t="e">
        <f t="shared" si="348"/>
        <v>#N/A</v>
      </c>
      <c r="W533" s="1127" t="e">
        <f>IF(F533="Offiho",J533,IF(_xlfn.XLOOKUP(F533,Proveedores!A$2:A$50,Proveedores!E$2:E$50,"")="Nacional",(J533/0.5)+(V533*H533),((J533/0.3/0.5)+(V533*H533))))</f>
        <v>#N/A</v>
      </c>
      <c r="X533" s="1127" t="e">
        <f t="shared" si="338"/>
        <v>#N/A</v>
      </c>
      <c r="Y533" s="1126" t="b">
        <f t="shared" si="339"/>
        <v>0</v>
      </c>
      <c r="Z533" s="43">
        <v>0</v>
      </c>
      <c r="AA533" s="1220" t="e">
        <f t="shared" si="349"/>
        <v>#N/A</v>
      </c>
      <c r="AB533" s="1220" t="e">
        <f t="shared" si="350"/>
        <v>#N/A</v>
      </c>
      <c r="AC533" s="1220" t="e">
        <f t="shared" si="340"/>
        <v>#N/A</v>
      </c>
      <c r="AD533" s="1126" t="e">
        <f t="shared" si="351"/>
        <v>#N/A</v>
      </c>
      <c r="AE533" s="1218" t="e">
        <f t="shared" si="341"/>
        <v>#N/A</v>
      </c>
      <c r="AF533" s="1221" t="e">
        <f t="shared" si="342"/>
        <v>#N/A</v>
      </c>
      <c r="AG533" s="1177" t="e">
        <f t="shared" si="343"/>
        <v>#N/A</v>
      </c>
      <c r="AH533" s="1222" t="e">
        <f t="shared" si="352"/>
        <v>#N/A</v>
      </c>
    </row>
    <row r="534" spans="1:34" ht="16">
      <c r="A534" s="1217" t="b">
        <f t="shared" si="331"/>
        <v>1</v>
      </c>
      <c r="B534" s="1218" t="b">
        <f t="shared" si="344"/>
        <v>1</v>
      </c>
      <c r="C534" s="1219" t="str">
        <f t="shared" si="345"/>
        <v>Dólares</v>
      </c>
      <c r="D534" s="47"/>
      <c r="E534" s="836"/>
      <c r="F534" s="50"/>
      <c r="G534" s="50" t="str">
        <f t="shared" si="332"/>
        <v xml:space="preserve"> </v>
      </c>
      <c r="H534" s="45">
        <v>0</v>
      </c>
      <c r="I534" s="49" t="str">
        <f>IFERROR(VLOOKUP(G534,Proveedores!B:C,2,0)," ")</f>
        <v xml:space="preserve"> </v>
      </c>
      <c r="J534" s="838">
        <v>0</v>
      </c>
      <c r="K534" s="1124"/>
      <c r="L534" s="1267">
        <f t="shared" si="333"/>
        <v>0</v>
      </c>
      <c r="M534" s="1268">
        <f t="shared" si="334"/>
        <v>0</v>
      </c>
      <c r="N534" s="1269">
        <f t="shared" si="353"/>
        <v>0</v>
      </c>
      <c r="O534" s="836" t="str">
        <f>IFERROR(VLOOKUP(G534,Proveedores!B:D,3,0)," ")</f>
        <v xml:space="preserve"> </v>
      </c>
      <c r="P534" s="836"/>
      <c r="Q534" s="1127" t="e">
        <f t="shared" si="335"/>
        <v>#N/A</v>
      </c>
      <c r="R534" s="1127" t="b">
        <f t="shared" si="346"/>
        <v>0</v>
      </c>
      <c r="S534" s="1127" t="e">
        <f t="shared" si="336"/>
        <v>#N/A</v>
      </c>
      <c r="T534" s="1127" t="b">
        <f t="shared" si="347"/>
        <v>0</v>
      </c>
      <c r="U534" s="1127" t="e">
        <f t="shared" si="337"/>
        <v>#N/A</v>
      </c>
      <c r="V534" s="1127" t="e">
        <f t="shared" si="348"/>
        <v>#N/A</v>
      </c>
      <c r="W534" s="1127" t="e">
        <f>IF(F534="Offiho",J534,IF(_xlfn.XLOOKUP(F534,Proveedores!A$2:A$50,Proveedores!E$2:E$50,"")="Nacional",(J534/0.5)+(V534*H534),((J534/0.3/0.5)+(V534*H534))))</f>
        <v>#N/A</v>
      </c>
      <c r="X534" s="1127" t="e">
        <f t="shared" si="338"/>
        <v>#N/A</v>
      </c>
      <c r="Y534" s="1126" t="b">
        <f t="shared" si="339"/>
        <v>0</v>
      </c>
      <c r="Z534" s="43">
        <v>0</v>
      </c>
      <c r="AA534" s="1220" t="e">
        <f t="shared" si="349"/>
        <v>#N/A</v>
      </c>
      <c r="AB534" s="1220" t="e">
        <f t="shared" si="350"/>
        <v>#N/A</v>
      </c>
      <c r="AC534" s="1220" t="e">
        <f t="shared" si="340"/>
        <v>#N/A</v>
      </c>
      <c r="AD534" s="1126" t="e">
        <f t="shared" si="351"/>
        <v>#N/A</v>
      </c>
      <c r="AE534" s="1218" t="e">
        <f t="shared" si="341"/>
        <v>#N/A</v>
      </c>
      <c r="AF534" s="1221" t="e">
        <f t="shared" si="342"/>
        <v>#N/A</v>
      </c>
      <c r="AG534" s="1177" t="e">
        <f t="shared" si="343"/>
        <v>#N/A</v>
      </c>
      <c r="AH534" s="1222" t="e">
        <f t="shared" si="352"/>
        <v>#N/A</v>
      </c>
    </row>
    <row r="535" spans="1:34" ht="16">
      <c r="A535" s="1217" t="b">
        <f t="shared" si="331"/>
        <v>1</v>
      </c>
      <c r="B535" s="1218" t="b">
        <f t="shared" si="344"/>
        <v>1</v>
      </c>
      <c r="C535" s="1219" t="str">
        <f t="shared" si="345"/>
        <v>Dólares</v>
      </c>
      <c r="D535" s="47"/>
      <c r="E535" s="836"/>
      <c r="F535" s="50"/>
      <c r="G535" s="50" t="str">
        <f t="shared" si="332"/>
        <v xml:space="preserve"> </v>
      </c>
      <c r="H535" s="45">
        <v>0</v>
      </c>
      <c r="I535" s="49" t="str">
        <f>IFERROR(VLOOKUP(G535,Proveedores!B:C,2,0)," ")</f>
        <v xml:space="preserve"> </v>
      </c>
      <c r="J535" s="838">
        <v>0</v>
      </c>
      <c r="K535" s="1124"/>
      <c r="L535" s="1267">
        <f t="shared" si="333"/>
        <v>0</v>
      </c>
      <c r="M535" s="1268">
        <f t="shared" si="334"/>
        <v>0</v>
      </c>
      <c r="N535" s="1269">
        <f t="shared" si="353"/>
        <v>0</v>
      </c>
      <c r="O535" s="836" t="str">
        <f>IFERROR(VLOOKUP(G535,Proveedores!B:D,3,0)," ")</f>
        <v xml:space="preserve"> </v>
      </c>
      <c r="P535" s="836"/>
      <c r="Q535" s="1127" t="e">
        <f t="shared" si="335"/>
        <v>#N/A</v>
      </c>
      <c r="R535" s="1127" t="b">
        <f t="shared" si="346"/>
        <v>0</v>
      </c>
      <c r="S535" s="1127" t="e">
        <f t="shared" si="336"/>
        <v>#N/A</v>
      </c>
      <c r="T535" s="1127" t="b">
        <f t="shared" si="347"/>
        <v>0</v>
      </c>
      <c r="U535" s="1127" t="e">
        <f t="shared" si="337"/>
        <v>#N/A</v>
      </c>
      <c r="V535" s="1127" t="e">
        <f t="shared" si="348"/>
        <v>#N/A</v>
      </c>
      <c r="W535" s="1127" t="e">
        <f>IF(F535="Offiho",J535,IF(_xlfn.XLOOKUP(F535,Proveedores!A$2:A$50,Proveedores!E$2:E$50,"")="Nacional",(J535/0.5)+(V535*H535),((J535/0.3/0.5)+(V535*H535))))</f>
        <v>#N/A</v>
      </c>
      <c r="X535" s="1127" t="e">
        <f t="shared" si="338"/>
        <v>#N/A</v>
      </c>
      <c r="Y535" s="1126" t="b">
        <f t="shared" si="339"/>
        <v>0</v>
      </c>
      <c r="Z535" s="43">
        <v>0</v>
      </c>
      <c r="AA535" s="1220" t="e">
        <f t="shared" si="349"/>
        <v>#N/A</v>
      </c>
      <c r="AB535" s="1220" t="e">
        <f t="shared" si="350"/>
        <v>#N/A</v>
      </c>
      <c r="AC535" s="1220" t="e">
        <f t="shared" si="340"/>
        <v>#N/A</v>
      </c>
      <c r="AD535" s="1126" t="e">
        <f t="shared" si="351"/>
        <v>#N/A</v>
      </c>
      <c r="AE535" s="1218" t="e">
        <f t="shared" si="341"/>
        <v>#N/A</v>
      </c>
      <c r="AF535" s="1221" t="e">
        <f t="shared" si="342"/>
        <v>#N/A</v>
      </c>
      <c r="AG535" s="1177" t="e">
        <f t="shared" si="343"/>
        <v>#N/A</v>
      </c>
      <c r="AH535" s="1222" t="e">
        <f t="shared" si="352"/>
        <v>#N/A</v>
      </c>
    </row>
    <row r="536" spans="1:34" ht="16">
      <c r="A536" s="1217" t="b">
        <f t="shared" si="331"/>
        <v>1</v>
      </c>
      <c r="B536" s="1218" t="b">
        <f t="shared" si="344"/>
        <v>1</v>
      </c>
      <c r="C536" s="1219" t="str">
        <f t="shared" si="345"/>
        <v>Dólares</v>
      </c>
      <c r="D536" s="47"/>
      <c r="E536" s="836"/>
      <c r="F536" s="50"/>
      <c r="G536" s="50" t="str">
        <f t="shared" si="332"/>
        <v xml:space="preserve"> </v>
      </c>
      <c r="H536" s="45">
        <v>0</v>
      </c>
      <c r="I536" s="49" t="str">
        <f>IFERROR(VLOOKUP(G536,Proveedores!B:C,2,0)," ")</f>
        <v xml:space="preserve"> </v>
      </c>
      <c r="J536" s="838">
        <v>0</v>
      </c>
      <c r="K536" s="1124"/>
      <c r="L536" s="1267">
        <f t="shared" si="333"/>
        <v>0</v>
      </c>
      <c r="M536" s="1268">
        <f t="shared" si="334"/>
        <v>0</v>
      </c>
      <c r="N536" s="1269">
        <f t="shared" si="353"/>
        <v>0</v>
      </c>
      <c r="O536" s="836" t="str">
        <f>IFERROR(VLOOKUP(G536,Proveedores!B:D,3,0)," ")</f>
        <v xml:space="preserve"> </v>
      </c>
      <c r="P536" s="836"/>
      <c r="Q536" s="1127" t="e">
        <f t="shared" si="335"/>
        <v>#N/A</v>
      </c>
      <c r="R536" s="1127" t="b">
        <f t="shared" si="346"/>
        <v>0</v>
      </c>
      <c r="S536" s="1127" t="e">
        <f t="shared" si="336"/>
        <v>#N/A</v>
      </c>
      <c r="T536" s="1127" t="b">
        <f t="shared" si="347"/>
        <v>0</v>
      </c>
      <c r="U536" s="1127" t="e">
        <f t="shared" si="337"/>
        <v>#N/A</v>
      </c>
      <c r="V536" s="1127" t="e">
        <f t="shared" si="348"/>
        <v>#N/A</v>
      </c>
      <c r="W536" s="1127" t="e">
        <f>IF(F536="Offiho",J536,IF(_xlfn.XLOOKUP(F536,Proveedores!A$2:A$50,Proveedores!E$2:E$50,"")="Nacional",(J536/0.5)+(V536*H536),((J536/0.3/0.5)+(V536*H536))))</f>
        <v>#N/A</v>
      </c>
      <c r="X536" s="1127" t="e">
        <f t="shared" si="338"/>
        <v>#N/A</v>
      </c>
      <c r="Y536" s="1126" t="b">
        <f t="shared" si="339"/>
        <v>0</v>
      </c>
      <c r="Z536" s="43">
        <v>0</v>
      </c>
      <c r="AA536" s="1220" t="e">
        <f t="shared" si="349"/>
        <v>#N/A</v>
      </c>
      <c r="AB536" s="1220" t="e">
        <f t="shared" si="350"/>
        <v>#N/A</v>
      </c>
      <c r="AC536" s="1220" t="e">
        <f t="shared" si="340"/>
        <v>#N/A</v>
      </c>
      <c r="AD536" s="1126" t="str">
        <f t="shared" si="351"/>
        <v>NA</v>
      </c>
      <c r="AE536" s="1218" t="e">
        <f t="shared" si="341"/>
        <v>#N/A</v>
      </c>
      <c r="AF536" s="1221" t="e">
        <f t="shared" si="342"/>
        <v>#N/A</v>
      </c>
      <c r="AG536" s="1177" t="e">
        <f t="shared" si="343"/>
        <v>#N/A</v>
      </c>
      <c r="AH536" s="1222" t="e">
        <f t="shared" si="352"/>
        <v>#N/A</v>
      </c>
    </row>
    <row r="537" spans="1:34" ht="24" customHeight="1">
      <c r="A537" s="1305" t="s">
        <v>144</v>
      </c>
      <c r="B537" s="1305"/>
      <c r="C537" s="1305"/>
      <c r="D537" s="1305"/>
      <c r="E537" s="1305"/>
      <c r="F537" s="1305"/>
      <c r="G537" s="1229"/>
      <c r="H537" s="1230" cm="1">
        <f t="array" ref="H537">SUM(IFERROR(H504:H536,0))</f>
        <v>0</v>
      </c>
      <c r="I537" s="1229"/>
      <c r="J537" s="1229"/>
      <c r="K537" s="1232"/>
      <c r="L537" s="1230" cm="1">
        <f t="array" ref="L537">SUM(IFERROR(L504:L536,0))</f>
        <v>0</v>
      </c>
      <c r="M537" s="1236"/>
      <c r="N537" s="1233" cm="1">
        <f t="array" ref="N537">SUM(IFERROR(N504:N536,0))</f>
        <v>0</v>
      </c>
      <c r="O537" s="1234"/>
      <c r="P537" s="1234"/>
      <c r="Q537" s="1234"/>
      <c r="R537" s="1234"/>
      <c r="S537" s="1234"/>
      <c r="T537" s="1234"/>
      <c r="U537" s="1234"/>
      <c r="V537" s="1234"/>
      <c r="W537" s="1232"/>
      <c r="X537" s="1233" cm="1">
        <f t="array" ref="X537">SUM(IFERROR(X504:X536,0))</f>
        <v>0</v>
      </c>
      <c r="Y537" s="1234" t="s">
        <v>116</v>
      </c>
      <c r="Z537" s="1234"/>
      <c r="AA537" s="1234"/>
      <c r="AB537" s="1234"/>
      <c r="AC537" s="1233" cm="1">
        <f t="array" ref="AC537">SUM(IFERROR(AC504:AC536,0))</f>
        <v>0</v>
      </c>
      <c r="AD537" s="1233"/>
      <c r="AE537" s="1233"/>
      <c r="AF537" s="1233" cm="1">
        <f t="array" ref="AF537">SUM(IFERROR(AF504:AF536,0))</f>
        <v>0</v>
      </c>
      <c r="AG537" s="1178">
        <f>IFERROR(1-(N537/AC537),0)</f>
        <v>0</v>
      </c>
      <c r="AH537"/>
    </row>
    <row r="538" spans="1:34" ht="26" customHeight="1">
      <c r="A538" s="1302" t="s">
        <v>145</v>
      </c>
      <c r="B538" s="1302"/>
      <c r="C538" s="1302"/>
      <c r="D538" s="1302"/>
      <c r="E538" s="1302"/>
      <c r="F538" s="1302"/>
      <c r="G538" s="1302"/>
      <c r="H538" s="1302"/>
      <c r="I538" s="1302"/>
      <c r="J538" s="1303"/>
      <c r="K538" s="1215"/>
      <c r="L538" s="1215"/>
      <c r="M538" s="1237"/>
      <c r="N538" s="1215"/>
      <c r="O538" s="1214"/>
      <c r="P538" s="1214"/>
      <c r="Q538" s="1214"/>
      <c r="R538" s="1214"/>
      <c r="S538" s="1214"/>
      <c r="T538" s="1214"/>
      <c r="U538" s="1214"/>
      <c r="V538" s="1214"/>
      <c r="W538" s="1179"/>
      <c r="X538" s="1179"/>
      <c r="Y538" s="1179"/>
      <c r="Z538" s="1214"/>
      <c r="AA538" s="1214"/>
      <c r="AB538" s="1214"/>
      <c r="AC538" s="1214"/>
      <c r="AD538" s="1214"/>
      <c r="AE538" s="1214"/>
      <c r="AF538" s="1214"/>
      <c r="AG538" s="1216"/>
      <c r="AH538"/>
    </row>
    <row r="539" spans="1:34" ht="16">
      <c r="A539" s="1217" t="b">
        <f t="shared" ref="A539:A571" si="354">$A$13</f>
        <v>1</v>
      </c>
      <c r="B539" s="1218" t="b">
        <f>A539</f>
        <v>1</v>
      </c>
      <c r="C539" s="1219" t="str">
        <f>$C$13</f>
        <v>Dólares</v>
      </c>
      <c r="D539" s="44"/>
      <c r="E539" s="836"/>
      <c r="F539" s="50"/>
      <c r="G539" s="50" t="str">
        <f t="shared" ref="G539:G571" si="355">IFERROR(VLOOKUP(F539,Tabla_Proveedores_1,2,0)," ")</f>
        <v xml:space="preserve"> </v>
      </c>
      <c r="H539" s="45">
        <v>0</v>
      </c>
      <c r="I539" s="49" t="str">
        <f>IFERROR(VLOOKUP(G539,Proveedores!B:C,2,0)," ")</f>
        <v xml:space="preserve"> </v>
      </c>
      <c r="J539" s="838">
        <v>0</v>
      </c>
      <c r="K539" s="1124"/>
      <c r="L539" s="1267">
        <f t="shared" ref="L539:L571" si="356">K539*H539</f>
        <v>0</v>
      </c>
      <c r="M539" s="1268">
        <f t="shared" ref="M539:M571" si="357">IF(F539="Offiho", J539*0.55, IF(AND(F539&lt;&gt;"Sunon Inc",F539&lt;&gt;"Alma - Exterior",F539&lt;&gt;"Yabo - Hotelería",F539&lt;&gt;"OSJ - Medical",F539&lt;&gt;"Seezo - Home",F539&lt;&gt;"A&amp;D -Home",F539&lt;&gt;"Encore Alfombras Hoteleria Asia",F539&lt;&gt;"Zhong Xian - Leds",F539&lt;&gt;"Tarkett Europa",F539&lt;&gt;"2tec2",F539&lt;&gt;"Balsan Europa",F539&lt;&gt;"Armstrong Pisos USA",F539&lt;&gt;"Tarkett USA",F539&lt;&gt;"Tarkett Brasil"),J539,IFERROR(IF(K1098&lt;=$AO$578,J539*2.14,IF(K1098&lt;=$AN$579,J539*1.8,IF(K1098&gt;$AN$580,J539*1.5))),J539))*1.1)</f>
        <v>0</v>
      </c>
      <c r="N539" s="1269">
        <f>M539*H539</f>
        <v>0</v>
      </c>
      <c r="O539" s="836" t="str">
        <f>IFERROR(VLOOKUP(G539,Proveedores!B:D,3,0)," ")</f>
        <v xml:space="preserve"> </v>
      </c>
      <c r="P539" s="836"/>
      <c r="Q539" s="1127" t="e">
        <f t="shared" ref="Q539:Q571" si="358">VLOOKUP(E539,Tabla_Fletes,3,FALSE)</f>
        <v>#N/A</v>
      </c>
      <c r="R539" s="1127" t="b">
        <f>IF(P539="Centro",Q539,IF(P539="Norte",Q539*1.6,IF(P539="Occidente",Q539*1.2,IF(P539="Sur",Q539*2))))</f>
        <v>0</v>
      </c>
      <c r="S539" s="1127" t="e">
        <f t="shared" ref="S539:S571" si="359">VLOOKUP(E539,Tabla_Instalacion,2,FALSE)</f>
        <v>#N/A</v>
      </c>
      <c r="T539" s="1127" t="b">
        <f>IF(P539="Centro",S539,IF(P539="Norte",S539*1.1,IF(P539="Occidente",S539*1.1,IF(P539="Sur",S539*1.1))))</f>
        <v>0</v>
      </c>
      <c r="U539" s="1127" t="e">
        <f t="shared" ref="U539:U571" si="360">IF(F539="Offiho",0,Q539+S539)</f>
        <v>#N/A</v>
      </c>
      <c r="V539" s="1127" t="e">
        <f>IF(K539=0,U539/$H$573,U539*(K539/L539))*H539</f>
        <v>#N/A</v>
      </c>
      <c r="W539" s="1127" t="e">
        <f>IF(F539="Offiho",J539,IF(_xlfn.XLOOKUP(F539,Proveedores!A$2:A$50,Proveedores!E$2:E$50,"")="Nacional",(J539/0.5)+(V539*H539),((J539/0.3/0.5)+(V539*H539))))</f>
        <v>#N/A</v>
      </c>
      <c r="X539" s="1127" t="e">
        <f t="shared" ref="X539:X571" si="361">W539*H539</f>
        <v>#N/A</v>
      </c>
      <c r="Y539" s="1126" t="b">
        <f t="shared" ref="Y539:Y571" si="362">IF(F539="Sunon Inc",$AJ$577,IF(F539="Alma - Exterior",$AJ$578,IF(F539="Yabo - Hotelería",$AJ$579,IF(F539="OSJ - Medical",$AJ$580,IF(F539="Seezo - Home",$AJ$581,IF(F539="A&amp;D - Home",$AJ$582,IF(F539="Encore Alfombras Hoteleria Asia",$AJ$583,IF(F539="Zhong Xian - Leds",$AJ$584,IF(F539="Tarkett Europa",$AJ$585,IF(F539="2tec2",$AJ$586,IF(F539="Balsan Europa",$AJ$587,IF(F539="Armstrong Pisos USA",$AJ$588,IF(F539="Tarkett USA",$AJ$589,IF(F539="Tarkett Brasil",$AJ$590,IF(F539="Tarkett MX",$AJ$591,IF(F539="Jome",$AJ$592,IF(F539="Offiho",$AJ$593,IF(F539="Lumbro",$AJ$594,IF(F539="Sunon Mty",$AJ$595,IF(F539="Conceptos Sofas",$AJ$596,IF(F539="Lauco Sofas",$AJ$597,IF(F539="CR Global - Mesas Ajustables",$AJ$598,IF(F539="Vandesk",$AJ$599,IF(F539="Mamparas Tela",$AJ$600,IF(F539="Mampara Cristales",$AJ$601,IF(F539="Herrajes",$AJ$602,IF(F539="MetalWork",$AJ$603,IF(F539="Requiez",$AJ$604,IF(F539="Labenze",$AJ$605,IF(F539="Infinity",$AJ$606,IF(F539="Proveedor Externo",$AJ$607)))))))))))))))))))))))))))))))</f>
        <v>0</v>
      </c>
      <c r="Z539" s="43">
        <v>0</v>
      </c>
      <c r="AA539" s="1220" t="e">
        <f>W539*Z539</f>
        <v>#N/A</v>
      </c>
      <c r="AB539" s="1220" t="e">
        <f>IF(Z539&gt;Y539,"ERROR",(W539-AA539))</f>
        <v>#N/A</v>
      </c>
      <c r="AC539" s="1220" t="e">
        <f t="shared" ref="AC539:AC571" si="363">AB539*H539</f>
        <v>#N/A</v>
      </c>
      <c r="AD539" s="1126" t="e">
        <f>IF(A540=TRUE,MAX(0,1-(AE539/W539)),"NA")</f>
        <v>#N/A</v>
      </c>
      <c r="AE539" s="1218" t="e">
        <f t="shared" ref="AE539:AE571" si="364">IF(A538=FALSE,"NO APLICA",AB539*1.2)</f>
        <v>#N/A</v>
      </c>
      <c r="AF539" s="1221" t="e">
        <f t="shared" ref="AF539:AF571" si="365">AE539*H539</f>
        <v>#N/A</v>
      </c>
      <c r="AG539" s="1177" t="e">
        <f t="shared" ref="AG539:AG571" si="366">(AC539-N539)/AC539</f>
        <v>#N/A</v>
      </c>
      <c r="AH539" s="1222" t="e">
        <f>IF(AG539&lt;30%,"ERROR","OK")</f>
        <v>#N/A</v>
      </c>
    </row>
    <row r="540" spans="1:34" ht="16">
      <c r="A540" s="1217" t="b">
        <f t="shared" si="354"/>
        <v>1</v>
      </c>
      <c r="B540" s="1218" t="b">
        <f t="shared" ref="B540:B571" si="367">A540</f>
        <v>1</v>
      </c>
      <c r="C540" s="1219" t="str">
        <f t="shared" ref="C540:C571" si="368">$C$13</f>
        <v>Dólares</v>
      </c>
      <c r="D540" s="46"/>
      <c r="E540" s="836"/>
      <c r="F540" s="50"/>
      <c r="G540" s="50" t="str">
        <f t="shared" si="355"/>
        <v xml:space="preserve"> </v>
      </c>
      <c r="H540" s="45">
        <v>0</v>
      </c>
      <c r="I540" s="49" t="str">
        <f>IFERROR(VLOOKUP(G540,Proveedores!B:C,2,0)," ")</f>
        <v xml:space="preserve"> </v>
      </c>
      <c r="J540" s="838">
        <v>0</v>
      </c>
      <c r="K540" s="1124"/>
      <c r="L540" s="1267">
        <f t="shared" si="356"/>
        <v>0</v>
      </c>
      <c r="M540" s="1268">
        <f t="shared" si="357"/>
        <v>0</v>
      </c>
      <c r="N540" s="1269">
        <f>M540*H540</f>
        <v>0</v>
      </c>
      <c r="O540" s="836" t="str">
        <f>IFERROR(VLOOKUP(G540,Proveedores!B:D,3,0)," ")</f>
        <v xml:space="preserve"> </v>
      </c>
      <c r="P540" s="836"/>
      <c r="Q540" s="1127" t="e">
        <f t="shared" si="358"/>
        <v>#N/A</v>
      </c>
      <c r="R540" s="1127" t="b">
        <f t="shared" ref="R540:R571" si="369">IF(P540="Centro",Q540,IF(P540="Norte",Q540*1.6,IF(P540="Occidente",Q540*1.2,IF(P540="Sur",Q540*2))))</f>
        <v>0</v>
      </c>
      <c r="S540" s="1127" t="e">
        <f t="shared" si="359"/>
        <v>#N/A</v>
      </c>
      <c r="T540" s="1127" t="b">
        <f t="shared" ref="T540:T571" si="370">IF(P540="Centro",S540,IF(P540="Norte",S540*1.1,IF(P540="Occidente",S540*1.1,IF(P540="Sur",S540*1.1))))</f>
        <v>0</v>
      </c>
      <c r="U540" s="1127" t="e">
        <f t="shared" si="360"/>
        <v>#N/A</v>
      </c>
      <c r="V540" s="1127" t="e">
        <f t="shared" ref="V540:V571" si="371">IF(K540=0,U540/$H$573,U540*(K540/L540))*H540</f>
        <v>#N/A</v>
      </c>
      <c r="W540" s="1127" t="e">
        <f>IF(F540="Offiho",J540,IF(_xlfn.XLOOKUP(F540,Proveedores!A$2:A$50,Proveedores!E$2:E$50,"")="Nacional",(J540/0.5)+(V540*H540),((J540/0.3/0.5)+(V540*H540))))</f>
        <v>#N/A</v>
      </c>
      <c r="X540" s="1127" t="e">
        <f t="shared" si="361"/>
        <v>#N/A</v>
      </c>
      <c r="Y540" s="1126" t="b">
        <f t="shared" si="362"/>
        <v>0</v>
      </c>
      <c r="Z540" s="43">
        <v>0</v>
      </c>
      <c r="AA540" s="1220" t="e">
        <f t="shared" ref="AA540:AA571" si="372">W540*Z540</f>
        <v>#N/A</v>
      </c>
      <c r="AB540" s="1220" t="e">
        <f t="shared" ref="AB540:AB571" si="373">IF(Z540&gt;Y540,"ERROR",(W540-AA540))</f>
        <v>#N/A</v>
      </c>
      <c r="AC540" s="1220" t="e">
        <f t="shared" si="363"/>
        <v>#N/A</v>
      </c>
      <c r="AD540" s="1126" t="e">
        <f t="shared" ref="AD540:AD571" si="374">IF(A541=TRUE,MAX(0,1-(AE540/W540)),"NA")</f>
        <v>#N/A</v>
      </c>
      <c r="AE540" s="1218" t="e">
        <f t="shared" si="364"/>
        <v>#N/A</v>
      </c>
      <c r="AF540" s="1221" t="e">
        <f t="shared" si="365"/>
        <v>#N/A</v>
      </c>
      <c r="AG540" s="1177" t="e">
        <f t="shared" si="366"/>
        <v>#N/A</v>
      </c>
      <c r="AH540" s="1222" t="e">
        <f t="shared" ref="AH540:AH571" si="375">IF(AG540&lt;30%,"ERROR","OK")</f>
        <v>#N/A</v>
      </c>
    </row>
    <row r="541" spans="1:34" ht="16">
      <c r="A541" s="1217" t="b">
        <f t="shared" si="354"/>
        <v>1</v>
      </c>
      <c r="B541" s="1218" t="b">
        <f t="shared" si="367"/>
        <v>1</v>
      </c>
      <c r="C541" s="1219" t="str">
        <f t="shared" si="368"/>
        <v>Dólares</v>
      </c>
      <c r="D541" s="46"/>
      <c r="E541" s="836"/>
      <c r="F541" s="50"/>
      <c r="G541" s="50" t="str">
        <f t="shared" si="355"/>
        <v xml:space="preserve"> </v>
      </c>
      <c r="H541" s="45">
        <v>0</v>
      </c>
      <c r="I541" s="49" t="str">
        <f>IFERROR(VLOOKUP(G541,Proveedores!B:C,2,0)," ")</f>
        <v xml:space="preserve"> </v>
      </c>
      <c r="J541" s="838">
        <v>0</v>
      </c>
      <c r="K541" s="1124"/>
      <c r="L541" s="1267">
        <f t="shared" si="356"/>
        <v>0</v>
      </c>
      <c r="M541" s="1268">
        <f t="shared" si="357"/>
        <v>0</v>
      </c>
      <c r="N541" s="1269">
        <f>(M541*H541)</f>
        <v>0</v>
      </c>
      <c r="O541" s="836" t="str">
        <f>IFERROR(VLOOKUP(G541,Proveedores!B:D,3,0)," ")</f>
        <v xml:space="preserve"> </v>
      </c>
      <c r="P541" s="836"/>
      <c r="Q541" s="1127" t="e">
        <f t="shared" si="358"/>
        <v>#N/A</v>
      </c>
      <c r="R541" s="1127" t="b">
        <f t="shared" si="369"/>
        <v>0</v>
      </c>
      <c r="S541" s="1127" t="e">
        <f t="shared" si="359"/>
        <v>#N/A</v>
      </c>
      <c r="T541" s="1127" t="b">
        <f t="shared" si="370"/>
        <v>0</v>
      </c>
      <c r="U541" s="1127" t="e">
        <f t="shared" si="360"/>
        <v>#N/A</v>
      </c>
      <c r="V541" s="1127" t="e">
        <f t="shared" si="371"/>
        <v>#N/A</v>
      </c>
      <c r="W541" s="1127" t="e">
        <f>IF(F541="Offiho",J541,IF(_xlfn.XLOOKUP(F541,Proveedores!A$2:A$50,Proveedores!E$2:E$50,"")="Nacional",(J541/0.5)+(V541*H541),((J541/0.3/0.5)+(V541*H541))))</f>
        <v>#N/A</v>
      </c>
      <c r="X541" s="1127" t="e">
        <f t="shared" si="361"/>
        <v>#N/A</v>
      </c>
      <c r="Y541" s="1126" t="b">
        <f t="shared" si="362"/>
        <v>0</v>
      </c>
      <c r="Z541" s="43">
        <v>0</v>
      </c>
      <c r="AA541" s="1220" t="e">
        <f t="shared" si="372"/>
        <v>#N/A</v>
      </c>
      <c r="AB541" s="1220" t="e">
        <f t="shared" si="373"/>
        <v>#N/A</v>
      </c>
      <c r="AC541" s="1220" t="e">
        <f t="shared" si="363"/>
        <v>#N/A</v>
      </c>
      <c r="AD541" s="1126" t="e">
        <f t="shared" si="374"/>
        <v>#N/A</v>
      </c>
      <c r="AE541" s="1218" t="e">
        <f t="shared" si="364"/>
        <v>#N/A</v>
      </c>
      <c r="AF541" s="1221" t="e">
        <f t="shared" si="365"/>
        <v>#N/A</v>
      </c>
      <c r="AG541" s="1177" t="e">
        <f t="shared" si="366"/>
        <v>#N/A</v>
      </c>
      <c r="AH541" s="1222" t="e">
        <f t="shared" si="375"/>
        <v>#N/A</v>
      </c>
    </row>
    <row r="542" spans="1:34" ht="16">
      <c r="A542" s="1217" t="b">
        <f t="shared" si="354"/>
        <v>1</v>
      </c>
      <c r="B542" s="1218" t="b">
        <f t="shared" si="367"/>
        <v>1</v>
      </c>
      <c r="C542" s="1219" t="str">
        <f t="shared" si="368"/>
        <v>Dólares</v>
      </c>
      <c r="D542" s="46"/>
      <c r="E542" s="836"/>
      <c r="F542" s="50"/>
      <c r="G542" s="50" t="str">
        <f t="shared" si="355"/>
        <v xml:space="preserve"> </v>
      </c>
      <c r="H542" s="45">
        <v>0</v>
      </c>
      <c r="I542" s="49" t="str">
        <f>IFERROR(VLOOKUP(G542,Proveedores!B:C,2,0)," ")</f>
        <v xml:space="preserve"> </v>
      </c>
      <c r="J542" s="838">
        <v>0</v>
      </c>
      <c r="K542" s="1124"/>
      <c r="L542" s="1267">
        <f t="shared" si="356"/>
        <v>0</v>
      </c>
      <c r="M542" s="1268">
        <f t="shared" si="357"/>
        <v>0</v>
      </c>
      <c r="N542" s="1269">
        <f t="shared" ref="N542:N571" si="376">M542*H542</f>
        <v>0</v>
      </c>
      <c r="O542" s="836" t="str">
        <f>IFERROR(VLOOKUP(G542,Proveedores!B:D,3,0)," ")</f>
        <v xml:space="preserve"> </v>
      </c>
      <c r="P542" s="836"/>
      <c r="Q542" s="1127" t="e">
        <f t="shared" si="358"/>
        <v>#N/A</v>
      </c>
      <c r="R542" s="1127" t="b">
        <f t="shared" si="369"/>
        <v>0</v>
      </c>
      <c r="S542" s="1127" t="e">
        <f t="shared" si="359"/>
        <v>#N/A</v>
      </c>
      <c r="T542" s="1127" t="b">
        <f t="shared" si="370"/>
        <v>0</v>
      </c>
      <c r="U542" s="1127" t="e">
        <f t="shared" si="360"/>
        <v>#N/A</v>
      </c>
      <c r="V542" s="1127" t="e">
        <f t="shared" si="371"/>
        <v>#N/A</v>
      </c>
      <c r="W542" s="1127" t="e">
        <f>IF(F542="Offiho",J542,IF(_xlfn.XLOOKUP(F542,Proveedores!A$2:A$50,Proveedores!E$2:E$50,"")="Nacional",(J542/0.5)+(V542*H542),((J542/0.3/0.5)+(V542*H542))))</f>
        <v>#N/A</v>
      </c>
      <c r="X542" s="1127" t="e">
        <f t="shared" si="361"/>
        <v>#N/A</v>
      </c>
      <c r="Y542" s="1126" t="b">
        <f t="shared" si="362"/>
        <v>0</v>
      </c>
      <c r="Z542" s="43">
        <v>0</v>
      </c>
      <c r="AA542" s="1220" t="e">
        <f t="shared" si="372"/>
        <v>#N/A</v>
      </c>
      <c r="AB542" s="1220" t="e">
        <f t="shared" si="373"/>
        <v>#N/A</v>
      </c>
      <c r="AC542" s="1220" t="e">
        <f t="shared" si="363"/>
        <v>#N/A</v>
      </c>
      <c r="AD542" s="1126" t="e">
        <f t="shared" si="374"/>
        <v>#N/A</v>
      </c>
      <c r="AE542" s="1218" t="e">
        <f t="shared" si="364"/>
        <v>#N/A</v>
      </c>
      <c r="AF542" s="1221" t="e">
        <f t="shared" si="365"/>
        <v>#N/A</v>
      </c>
      <c r="AG542" s="1177" t="e">
        <f t="shared" si="366"/>
        <v>#N/A</v>
      </c>
      <c r="AH542" s="1222" t="e">
        <f t="shared" si="375"/>
        <v>#N/A</v>
      </c>
    </row>
    <row r="543" spans="1:34" ht="16">
      <c r="A543" s="1217" t="b">
        <f t="shared" si="354"/>
        <v>1</v>
      </c>
      <c r="B543" s="1218" t="b">
        <f t="shared" si="367"/>
        <v>1</v>
      </c>
      <c r="C543" s="1219" t="str">
        <f t="shared" si="368"/>
        <v>Dólares</v>
      </c>
      <c r="D543" s="46"/>
      <c r="E543" s="836"/>
      <c r="F543" s="50"/>
      <c r="G543" s="50" t="str">
        <f t="shared" si="355"/>
        <v xml:space="preserve"> </v>
      </c>
      <c r="H543" s="45">
        <v>0</v>
      </c>
      <c r="I543" s="49" t="str">
        <f>IFERROR(VLOOKUP(G543,Proveedores!B:C,2,0)," ")</f>
        <v xml:space="preserve"> </v>
      </c>
      <c r="J543" s="838">
        <v>0</v>
      </c>
      <c r="K543" s="1124"/>
      <c r="L543" s="1267">
        <f t="shared" si="356"/>
        <v>0</v>
      </c>
      <c r="M543" s="1268">
        <f t="shared" si="357"/>
        <v>0</v>
      </c>
      <c r="N543" s="1269">
        <f t="shared" si="376"/>
        <v>0</v>
      </c>
      <c r="O543" s="836" t="str">
        <f>IFERROR(VLOOKUP(G543,Proveedores!B:D,3,0)," ")</f>
        <v xml:space="preserve"> </v>
      </c>
      <c r="P543" s="836"/>
      <c r="Q543" s="1127" t="e">
        <f t="shared" si="358"/>
        <v>#N/A</v>
      </c>
      <c r="R543" s="1127" t="b">
        <f t="shared" si="369"/>
        <v>0</v>
      </c>
      <c r="S543" s="1127" t="e">
        <f t="shared" si="359"/>
        <v>#N/A</v>
      </c>
      <c r="T543" s="1127" t="b">
        <f t="shared" si="370"/>
        <v>0</v>
      </c>
      <c r="U543" s="1127" t="e">
        <f t="shared" si="360"/>
        <v>#N/A</v>
      </c>
      <c r="V543" s="1127" t="e">
        <f t="shared" si="371"/>
        <v>#N/A</v>
      </c>
      <c r="W543" s="1127" t="e">
        <f>IF(F543="Offiho",J543,IF(_xlfn.XLOOKUP(F543,Proveedores!A$2:A$50,Proveedores!E$2:E$50,"")="Nacional",(J543/0.5)+(V543*H543),((J543/0.3/0.5)+(V543*H543))))</f>
        <v>#N/A</v>
      </c>
      <c r="X543" s="1127" t="e">
        <f t="shared" si="361"/>
        <v>#N/A</v>
      </c>
      <c r="Y543" s="1126" t="b">
        <f t="shared" si="362"/>
        <v>0</v>
      </c>
      <c r="Z543" s="43">
        <v>0</v>
      </c>
      <c r="AA543" s="1220" t="e">
        <f t="shared" si="372"/>
        <v>#N/A</v>
      </c>
      <c r="AB543" s="1220" t="e">
        <f t="shared" si="373"/>
        <v>#N/A</v>
      </c>
      <c r="AC543" s="1220" t="e">
        <f t="shared" si="363"/>
        <v>#N/A</v>
      </c>
      <c r="AD543" s="1126" t="e">
        <f t="shared" si="374"/>
        <v>#N/A</v>
      </c>
      <c r="AE543" s="1218" t="e">
        <f t="shared" si="364"/>
        <v>#N/A</v>
      </c>
      <c r="AF543" s="1221" t="e">
        <f t="shared" si="365"/>
        <v>#N/A</v>
      </c>
      <c r="AG543" s="1177" t="e">
        <f t="shared" si="366"/>
        <v>#N/A</v>
      </c>
      <c r="AH543" s="1222" t="e">
        <f t="shared" si="375"/>
        <v>#N/A</v>
      </c>
    </row>
    <row r="544" spans="1:34" ht="16">
      <c r="A544" s="1217" t="b">
        <f t="shared" si="354"/>
        <v>1</v>
      </c>
      <c r="B544" s="1218" t="b">
        <f t="shared" si="367"/>
        <v>1</v>
      </c>
      <c r="C544" s="1219" t="str">
        <f t="shared" si="368"/>
        <v>Dólares</v>
      </c>
      <c r="D544" s="46"/>
      <c r="E544" s="836"/>
      <c r="F544" s="50"/>
      <c r="G544" s="50" t="str">
        <f t="shared" si="355"/>
        <v xml:space="preserve"> </v>
      </c>
      <c r="H544" s="45">
        <v>0</v>
      </c>
      <c r="I544" s="49" t="str">
        <f>IFERROR(VLOOKUP(G544,Proveedores!B:C,2,0)," ")</f>
        <v xml:space="preserve"> </v>
      </c>
      <c r="J544" s="838">
        <v>0</v>
      </c>
      <c r="K544" s="1124"/>
      <c r="L544" s="1267">
        <f t="shared" si="356"/>
        <v>0</v>
      </c>
      <c r="M544" s="1268">
        <f t="shared" si="357"/>
        <v>0</v>
      </c>
      <c r="N544" s="1269">
        <f t="shared" si="376"/>
        <v>0</v>
      </c>
      <c r="O544" s="836" t="str">
        <f>IFERROR(VLOOKUP(G544,Proveedores!B:D,3,0)," ")</f>
        <v xml:space="preserve"> </v>
      </c>
      <c r="P544" s="836"/>
      <c r="Q544" s="1127" t="e">
        <f t="shared" si="358"/>
        <v>#N/A</v>
      </c>
      <c r="R544" s="1127" t="b">
        <f t="shared" si="369"/>
        <v>0</v>
      </c>
      <c r="S544" s="1127" t="e">
        <f t="shared" si="359"/>
        <v>#N/A</v>
      </c>
      <c r="T544" s="1127" t="b">
        <f t="shared" si="370"/>
        <v>0</v>
      </c>
      <c r="U544" s="1127" t="e">
        <f t="shared" si="360"/>
        <v>#N/A</v>
      </c>
      <c r="V544" s="1127" t="e">
        <f t="shared" si="371"/>
        <v>#N/A</v>
      </c>
      <c r="W544" s="1127" t="e">
        <f>IF(F544="Offiho",J544,IF(_xlfn.XLOOKUP(F544,Proveedores!A$2:A$50,Proveedores!E$2:E$50,"")="Nacional",(J544/0.5)+(V544*H544),((J544/0.3/0.5)+(V544*H544))))</f>
        <v>#N/A</v>
      </c>
      <c r="X544" s="1127" t="e">
        <f t="shared" si="361"/>
        <v>#N/A</v>
      </c>
      <c r="Y544" s="1126" t="b">
        <f t="shared" si="362"/>
        <v>0</v>
      </c>
      <c r="Z544" s="43">
        <v>0</v>
      </c>
      <c r="AA544" s="1220" t="e">
        <f t="shared" si="372"/>
        <v>#N/A</v>
      </c>
      <c r="AB544" s="1220" t="e">
        <f t="shared" si="373"/>
        <v>#N/A</v>
      </c>
      <c r="AC544" s="1220" t="e">
        <f t="shared" si="363"/>
        <v>#N/A</v>
      </c>
      <c r="AD544" s="1126" t="e">
        <f t="shared" si="374"/>
        <v>#N/A</v>
      </c>
      <c r="AE544" s="1218" t="e">
        <f t="shared" si="364"/>
        <v>#N/A</v>
      </c>
      <c r="AF544" s="1221" t="e">
        <f t="shared" si="365"/>
        <v>#N/A</v>
      </c>
      <c r="AG544" s="1177" t="e">
        <f t="shared" si="366"/>
        <v>#N/A</v>
      </c>
      <c r="AH544" s="1222" t="e">
        <f t="shared" si="375"/>
        <v>#N/A</v>
      </c>
    </row>
    <row r="545" spans="1:34" ht="16">
      <c r="A545" s="1217" t="b">
        <f t="shared" si="354"/>
        <v>1</v>
      </c>
      <c r="B545" s="1218" t="b">
        <f t="shared" si="367"/>
        <v>1</v>
      </c>
      <c r="C545" s="1219" t="str">
        <f t="shared" si="368"/>
        <v>Dólares</v>
      </c>
      <c r="D545" s="44"/>
      <c r="E545" s="836"/>
      <c r="F545" s="50"/>
      <c r="G545" s="50" t="str">
        <f t="shared" si="355"/>
        <v xml:space="preserve"> </v>
      </c>
      <c r="H545" s="45">
        <v>0</v>
      </c>
      <c r="I545" s="49" t="str">
        <f>IFERROR(VLOOKUP(G545,Proveedores!B:C,2,0)," ")</f>
        <v xml:space="preserve"> </v>
      </c>
      <c r="J545" s="838">
        <v>0</v>
      </c>
      <c r="K545" s="1124"/>
      <c r="L545" s="1267">
        <f t="shared" si="356"/>
        <v>0</v>
      </c>
      <c r="M545" s="1268">
        <f t="shared" si="357"/>
        <v>0</v>
      </c>
      <c r="N545" s="1269">
        <f t="shared" si="376"/>
        <v>0</v>
      </c>
      <c r="O545" s="836" t="str">
        <f>IFERROR(VLOOKUP(G545,Proveedores!B:D,3,0)," ")</f>
        <v xml:space="preserve"> </v>
      </c>
      <c r="P545" s="836"/>
      <c r="Q545" s="1127" t="e">
        <f t="shared" si="358"/>
        <v>#N/A</v>
      </c>
      <c r="R545" s="1127" t="b">
        <f t="shared" si="369"/>
        <v>0</v>
      </c>
      <c r="S545" s="1127" t="e">
        <f t="shared" si="359"/>
        <v>#N/A</v>
      </c>
      <c r="T545" s="1127" t="b">
        <f t="shared" si="370"/>
        <v>0</v>
      </c>
      <c r="U545" s="1127" t="e">
        <f t="shared" si="360"/>
        <v>#N/A</v>
      </c>
      <c r="V545" s="1127" t="e">
        <f t="shared" si="371"/>
        <v>#N/A</v>
      </c>
      <c r="W545" s="1127" t="e">
        <f>IF(F545="Offiho",J545,IF(_xlfn.XLOOKUP(F545,Proveedores!A$2:A$50,Proveedores!E$2:E$50,"")="Nacional",(J545/0.5)+(V545*H545),((J545/0.3/0.5)+(V545*H545))))</f>
        <v>#N/A</v>
      </c>
      <c r="X545" s="1127" t="e">
        <f t="shared" si="361"/>
        <v>#N/A</v>
      </c>
      <c r="Y545" s="1126" t="b">
        <f t="shared" si="362"/>
        <v>0</v>
      </c>
      <c r="Z545" s="43">
        <v>0</v>
      </c>
      <c r="AA545" s="1220" t="e">
        <f t="shared" si="372"/>
        <v>#N/A</v>
      </c>
      <c r="AB545" s="1220" t="e">
        <f t="shared" si="373"/>
        <v>#N/A</v>
      </c>
      <c r="AC545" s="1220" t="e">
        <f t="shared" si="363"/>
        <v>#N/A</v>
      </c>
      <c r="AD545" s="1126" t="e">
        <f t="shared" si="374"/>
        <v>#N/A</v>
      </c>
      <c r="AE545" s="1218" t="e">
        <f t="shared" si="364"/>
        <v>#N/A</v>
      </c>
      <c r="AF545" s="1221" t="e">
        <f t="shared" si="365"/>
        <v>#N/A</v>
      </c>
      <c r="AG545" s="1177" t="e">
        <f t="shared" si="366"/>
        <v>#N/A</v>
      </c>
      <c r="AH545" s="1222" t="e">
        <f t="shared" si="375"/>
        <v>#N/A</v>
      </c>
    </row>
    <row r="546" spans="1:34" ht="16">
      <c r="A546" s="1217" t="b">
        <f t="shared" si="354"/>
        <v>1</v>
      </c>
      <c r="B546" s="1218" t="b">
        <f t="shared" si="367"/>
        <v>1</v>
      </c>
      <c r="C546" s="1219" t="str">
        <f t="shared" si="368"/>
        <v>Dólares</v>
      </c>
      <c r="D546" s="44"/>
      <c r="E546" s="836"/>
      <c r="F546" s="50"/>
      <c r="G546" s="50" t="str">
        <f t="shared" si="355"/>
        <v xml:space="preserve"> </v>
      </c>
      <c r="H546" s="45">
        <v>0</v>
      </c>
      <c r="I546" s="49" t="str">
        <f>IFERROR(VLOOKUP(G546,Proveedores!B:C,2,0)," ")</f>
        <v xml:space="preserve"> </v>
      </c>
      <c r="J546" s="838">
        <v>0</v>
      </c>
      <c r="K546" s="1124"/>
      <c r="L546" s="1267">
        <f t="shared" si="356"/>
        <v>0</v>
      </c>
      <c r="M546" s="1268">
        <f t="shared" si="357"/>
        <v>0</v>
      </c>
      <c r="N546" s="1269">
        <f t="shared" si="376"/>
        <v>0</v>
      </c>
      <c r="O546" s="836" t="str">
        <f>IFERROR(VLOOKUP(G546,Proveedores!B:D,3,0)," ")</f>
        <v xml:space="preserve"> </v>
      </c>
      <c r="P546" s="836"/>
      <c r="Q546" s="1127" t="e">
        <f t="shared" si="358"/>
        <v>#N/A</v>
      </c>
      <c r="R546" s="1127" t="b">
        <f t="shared" si="369"/>
        <v>0</v>
      </c>
      <c r="S546" s="1127" t="e">
        <f t="shared" si="359"/>
        <v>#N/A</v>
      </c>
      <c r="T546" s="1127" t="b">
        <f t="shared" si="370"/>
        <v>0</v>
      </c>
      <c r="U546" s="1127" t="e">
        <f t="shared" si="360"/>
        <v>#N/A</v>
      </c>
      <c r="V546" s="1127" t="e">
        <f t="shared" si="371"/>
        <v>#N/A</v>
      </c>
      <c r="W546" s="1127" t="e">
        <f>IF(F546="Offiho",J546,IF(_xlfn.XLOOKUP(F546,Proveedores!A$2:A$50,Proveedores!E$2:E$50,"")="Nacional",(J546/0.5)+(V546*H546),((J546/0.3/0.5)+(V546*H546))))</f>
        <v>#N/A</v>
      </c>
      <c r="X546" s="1127" t="e">
        <f t="shared" si="361"/>
        <v>#N/A</v>
      </c>
      <c r="Y546" s="1126" t="b">
        <f t="shared" si="362"/>
        <v>0</v>
      </c>
      <c r="Z546" s="43">
        <v>0</v>
      </c>
      <c r="AA546" s="1220" t="e">
        <f t="shared" si="372"/>
        <v>#N/A</v>
      </c>
      <c r="AB546" s="1220" t="e">
        <f t="shared" si="373"/>
        <v>#N/A</v>
      </c>
      <c r="AC546" s="1220" t="e">
        <f t="shared" si="363"/>
        <v>#N/A</v>
      </c>
      <c r="AD546" s="1126" t="e">
        <f t="shared" si="374"/>
        <v>#N/A</v>
      </c>
      <c r="AE546" s="1218" t="e">
        <f t="shared" si="364"/>
        <v>#N/A</v>
      </c>
      <c r="AF546" s="1221" t="e">
        <f t="shared" si="365"/>
        <v>#N/A</v>
      </c>
      <c r="AG546" s="1177" t="e">
        <f t="shared" si="366"/>
        <v>#N/A</v>
      </c>
      <c r="AH546" s="1222" t="e">
        <f t="shared" si="375"/>
        <v>#N/A</v>
      </c>
    </row>
    <row r="547" spans="1:34" ht="16">
      <c r="A547" s="1217" t="b">
        <f t="shared" si="354"/>
        <v>1</v>
      </c>
      <c r="B547" s="1218" t="b">
        <f t="shared" si="367"/>
        <v>1</v>
      </c>
      <c r="C547" s="1219" t="str">
        <f t="shared" si="368"/>
        <v>Dólares</v>
      </c>
      <c r="D547" s="44"/>
      <c r="E547" s="836"/>
      <c r="F547" s="50"/>
      <c r="G547" s="50" t="str">
        <f t="shared" si="355"/>
        <v xml:space="preserve"> </v>
      </c>
      <c r="H547" s="45">
        <v>0</v>
      </c>
      <c r="I547" s="49" t="str">
        <f>IFERROR(VLOOKUP(G547,Proveedores!B:C,2,0)," ")</f>
        <v xml:space="preserve"> </v>
      </c>
      <c r="J547" s="838">
        <v>0</v>
      </c>
      <c r="K547" s="1124"/>
      <c r="L547" s="1267">
        <f t="shared" si="356"/>
        <v>0</v>
      </c>
      <c r="M547" s="1268">
        <f t="shared" si="357"/>
        <v>0</v>
      </c>
      <c r="N547" s="1269">
        <f t="shared" si="376"/>
        <v>0</v>
      </c>
      <c r="O547" s="836" t="str">
        <f>IFERROR(VLOOKUP(G547,Proveedores!B:D,3,0)," ")</f>
        <v xml:space="preserve"> </v>
      </c>
      <c r="P547" s="836"/>
      <c r="Q547" s="1127" t="e">
        <f t="shared" si="358"/>
        <v>#N/A</v>
      </c>
      <c r="R547" s="1127" t="b">
        <f t="shared" si="369"/>
        <v>0</v>
      </c>
      <c r="S547" s="1127" t="e">
        <f t="shared" si="359"/>
        <v>#N/A</v>
      </c>
      <c r="T547" s="1127" t="b">
        <f t="shared" si="370"/>
        <v>0</v>
      </c>
      <c r="U547" s="1127" t="e">
        <f t="shared" si="360"/>
        <v>#N/A</v>
      </c>
      <c r="V547" s="1127" t="e">
        <f t="shared" si="371"/>
        <v>#N/A</v>
      </c>
      <c r="W547" s="1127" t="e">
        <f>IF(F547="Offiho",J547,IF(_xlfn.XLOOKUP(F547,Proveedores!A$2:A$50,Proveedores!E$2:E$50,"")="Nacional",(J547/0.5)+(V547*H547),((J547/0.3/0.5)+(V547*H547))))</f>
        <v>#N/A</v>
      </c>
      <c r="X547" s="1127" t="e">
        <f t="shared" si="361"/>
        <v>#N/A</v>
      </c>
      <c r="Y547" s="1126" t="b">
        <f t="shared" si="362"/>
        <v>0</v>
      </c>
      <c r="Z547" s="43">
        <v>0</v>
      </c>
      <c r="AA547" s="1220" t="e">
        <f t="shared" si="372"/>
        <v>#N/A</v>
      </c>
      <c r="AB547" s="1220" t="e">
        <f t="shared" si="373"/>
        <v>#N/A</v>
      </c>
      <c r="AC547" s="1220" t="e">
        <f t="shared" si="363"/>
        <v>#N/A</v>
      </c>
      <c r="AD547" s="1126" t="e">
        <f t="shared" si="374"/>
        <v>#N/A</v>
      </c>
      <c r="AE547" s="1218" t="e">
        <f t="shared" si="364"/>
        <v>#N/A</v>
      </c>
      <c r="AF547" s="1221" t="e">
        <f t="shared" si="365"/>
        <v>#N/A</v>
      </c>
      <c r="AG547" s="1177" t="e">
        <f t="shared" si="366"/>
        <v>#N/A</v>
      </c>
      <c r="AH547" s="1222" t="e">
        <f t="shared" si="375"/>
        <v>#N/A</v>
      </c>
    </row>
    <row r="548" spans="1:34" ht="16">
      <c r="A548" s="1217" t="b">
        <f t="shared" si="354"/>
        <v>1</v>
      </c>
      <c r="B548" s="1218" t="b">
        <f t="shared" si="367"/>
        <v>1</v>
      </c>
      <c r="C548" s="1219" t="str">
        <f t="shared" si="368"/>
        <v>Dólares</v>
      </c>
      <c r="D548" s="44"/>
      <c r="E548" s="836"/>
      <c r="F548" s="50"/>
      <c r="G548" s="50" t="str">
        <f t="shared" si="355"/>
        <v xml:space="preserve"> </v>
      </c>
      <c r="H548" s="45">
        <v>0</v>
      </c>
      <c r="I548" s="49" t="str">
        <f>IFERROR(VLOOKUP(G548,Proveedores!B:C,2,0)," ")</f>
        <v xml:space="preserve"> </v>
      </c>
      <c r="J548" s="838">
        <v>0</v>
      </c>
      <c r="K548" s="1124"/>
      <c r="L548" s="1267">
        <f t="shared" si="356"/>
        <v>0</v>
      </c>
      <c r="M548" s="1268">
        <f t="shared" si="357"/>
        <v>0</v>
      </c>
      <c r="N548" s="1269">
        <f t="shared" si="376"/>
        <v>0</v>
      </c>
      <c r="O548" s="836" t="str">
        <f>IFERROR(VLOOKUP(G548,Proveedores!B:D,3,0)," ")</f>
        <v xml:space="preserve"> </v>
      </c>
      <c r="P548" s="836"/>
      <c r="Q548" s="1127" t="e">
        <f t="shared" si="358"/>
        <v>#N/A</v>
      </c>
      <c r="R548" s="1127" t="b">
        <f t="shared" si="369"/>
        <v>0</v>
      </c>
      <c r="S548" s="1127" t="e">
        <f t="shared" si="359"/>
        <v>#N/A</v>
      </c>
      <c r="T548" s="1127" t="b">
        <f t="shared" si="370"/>
        <v>0</v>
      </c>
      <c r="U548" s="1127" t="e">
        <f t="shared" si="360"/>
        <v>#N/A</v>
      </c>
      <c r="V548" s="1127" t="e">
        <f t="shared" si="371"/>
        <v>#N/A</v>
      </c>
      <c r="W548" s="1127" t="e">
        <f>IF(F548="Offiho",J548,IF(_xlfn.XLOOKUP(F548,Proveedores!A$2:A$50,Proveedores!E$2:E$50,"")="Nacional",(J548/0.5)+(V548*H548),((J548/0.3/0.5)+(V548*H548))))</f>
        <v>#N/A</v>
      </c>
      <c r="X548" s="1127" t="e">
        <f t="shared" si="361"/>
        <v>#N/A</v>
      </c>
      <c r="Y548" s="1126" t="b">
        <f t="shared" si="362"/>
        <v>0</v>
      </c>
      <c r="Z548" s="43">
        <v>0</v>
      </c>
      <c r="AA548" s="1220" t="e">
        <f t="shared" si="372"/>
        <v>#N/A</v>
      </c>
      <c r="AB548" s="1220" t="e">
        <f t="shared" si="373"/>
        <v>#N/A</v>
      </c>
      <c r="AC548" s="1220" t="e">
        <f t="shared" si="363"/>
        <v>#N/A</v>
      </c>
      <c r="AD548" s="1126" t="e">
        <f t="shared" si="374"/>
        <v>#N/A</v>
      </c>
      <c r="AE548" s="1218" t="e">
        <f t="shared" si="364"/>
        <v>#N/A</v>
      </c>
      <c r="AF548" s="1221" t="e">
        <f t="shared" si="365"/>
        <v>#N/A</v>
      </c>
      <c r="AG548" s="1177" t="e">
        <f t="shared" si="366"/>
        <v>#N/A</v>
      </c>
      <c r="AH548" s="1222" t="e">
        <f t="shared" si="375"/>
        <v>#N/A</v>
      </c>
    </row>
    <row r="549" spans="1:34" ht="16">
      <c r="A549" s="1217" t="b">
        <f t="shared" si="354"/>
        <v>1</v>
      </c>
      <c r="B549" s="1218" t="b">
        <f t="shared" si="367"/>
        <v>1</v>
      </c>
      <c r="C549" s="1219" t="str">
        <f t="shared" si="368"/>
        <v>Dólares</v>
      </c>
      <c r="D549" s="46"/>
      <c r="E549" s="836"/>
      <c r="F549" s="50"/>
      <c r="G549" s="50" t="str">
        <f t="shared" si="355"/>
        <v xml:space="preserve"> </v>
      </c>
      <c r="H549" s="45">
        <v>0</v>
      </c>
      <c r="I549" s="49" t="str">
        <f>IFERROR(VLOOKUP(G549,Proveedores!B:C,2,0)," ")</f>
        <v xml:space="preserve"> </v>
      </c>
      <c r="J549" s="838">
        <v>0</v>
      </c>
      <c r="K549" s="1124"/>
      <c r="L549" s="1267">
        <f t="shared" si="356"/>
        <v>0</v>
      </c>
      <c r="M549" s="1268">
        <f t="shared" si="357"/>
        <v>0</v>
      </c>
      <c r="N549" s="1269">
        <f t="shared" si="376"/>
        <v>0</v>
      </c>
      <c r="O549" s="836" t="str">
        <f>IFERROR(VLOOKUP(G549,Proveedores!B:D,3,0)," ")</f>
        <v xml:space="preserve"> </v>
      </c>
      <c r="P549" s="836"/>
      <c r="Q549" s="1127" t="e">
        <f t="shared" si="358"/>
        <v>#N/A</v>
      </c>
      <c r="R549" s="1127" t="b">
        <f t="shared" si="369"/>
        <v>0</v>
      </c>
      <c r="S549" s="1127" t="e">
        <f t="shared" si="359"/>
        <v>#N/A</v>
      </c>
      <c r="T549" s="1127" t="b">
        <f t="shared" si="370"/>
        <v>0</v>
      </c>
      <c r="U549" s="1127" t="e">
        <f t="shared" si="360"/>
        <v>#N/A</v>
      </c>
      <c r="V549" s="1127" t="e">
        <f t="shared" si="371"/>
        <v>#N/A</v>
      </c>
      <c r="W549" s="1127" t="e">
        <f>IF(F549="Offiho",J549,IF(_xlfn.XLOOKUP(F549,Proveedores!A$2:A$50,Proveedores!E$2:E$50,"")="Nacional",(J549/0.5)+(V549*H549),((J549/0.3/0.5)+(V549*H549))))</f>
        <v>#N/A</v>
      </c>
      <c r="X549" s="1127" t="e">
        <f t="shared" si="361"/>
        <v>#N/A</v>
      </c>
      <c r="Y549" s="1126" t="b">
        <f t="shared" si="362"/>
        <v>0</v>
      </c>
      <c r="Z549" s="43">
        <v>0</v>
      </c>
      <c r="AA549" s="1220" t="e">
        <f t="shared" si="372"/>
        <v>#N/A</v>
      </c>
      <c r="AB549" s="1220" t="e">
        <f t="shared" si="373"/>
        <v>#N/A</v>
      </c>
      <c r="AC549" s="1220" t="e">
        <f t="shared" si="363"/>
        <v>#N/A</v>
      </c>
      <c r="AD549" s="1126" t="e">
        <f t="shared" si="374"/>
        <v>#N/A</v>
      </c>
      <c r="AE549" s="1218" t="e">
        <f t="shared" si="364"/>
        <v>#N/A</v>
      </c>
      <c r="AF549" s="1221" t="e">
        <f t="shared" si="365"/>
        <v>#N/A</v>
      </c>
      <c r="AG549" s="1177" t="e">
        <f t="shared" si="366"/>
        <v>#N/A</v>
      </c>
      <c r="AH549" s="1222" t="e">
        <f t="shared" si="375"/>
        <v>#N/A</v>
      </c>
    </row>
    <row r="550" spans="1:34" ht="16">
      <c r="A550" s="1217" t="b">
        <f t="shared" si="354"/>
        <v>1</v>
      </c>
      <c r="B550" s="1218" t="b">
        <f t="shared" si="367"/>
        <v>1</v>
      </c>
      <c r="C550" s="1219" t="str">
        <f t="shared" si="368"/>
        <v>Dólares</v>
      </c>
      <c r="D550" s="46"/>
      <c r="E550" s="836"/>
      <c r="F550" s="50"/>
      <c r="G550" s="50" t="str">
        <f t="shared" si="355"/>
        <v xml:space="preserve"> </v>
      </c>
      <c r="H550" s="45">
        <v>0</v>
      </c>
      <c r="I550" s="49" t="str">
        <f>IFERROR(VLOOKUP(G550,Proveedores!B:C,2,0)," ")</f>
        <v xml:space="preserve"> </v>
      </c>
      <c r="J550" s="838">
        <v>0</v>
      </c>
      <c r="K550" s="1124"/>
      <c r="L550" s="1267">
        <f t="shared" si="356"/>
        <v>0</v>
      </c>
      <c r="M550" s="1268">
        <f t="shared" si="357"/>
        <v>0</v>
      </c>
      <c r="N550" s="1269">
        <f t="shared" si="376"/>
        <v>0</v>
      </c>
      <c r="O550" s="836" t="str">
        <f>IFERROR(VLOOKUP(G550,Proveedores!B:D,3,0)," ")</f>
        <v xml:space="preserve"> </v>
      </c>
      <c r="P550" s="836"/>
      <c r="Q550" s="1127" t="e">
        <f t="shared" si="358"/>
        <v>#N/A</v>
      </c>
      <c r="R550" s="1127" t="b">
        <f t="shared" si="369"/>
        <v>0</v>
      </c>
      <c r="S550" s="1127" t="e">
        <f t="shared" si="359"/>
        <v>#N/A</v>
      </c>
      <c r="T550" s="1127" t="b">
        <f t="shared" si="370"/>
        <v>0</v>
      </c>
      <c r="U550" s="1127" t="e">
        <f t="shared" si="360"/>
        <v>#N/A</v>
      </c>
      <c r="V550" s="1127" t="e">
        <f t="shared" si="371"/>
        <v>#N/A</v>
      </c>
      <c r="W550" s="1127" t="e">
        <f>IF(F550="Offiho",J550,IF(_xlfn.XLOOKUP(F550,Proveedores!A$2:A$50,Proveedores!E$2:E$50,"")="Nacional",(J550/0.5)+(V550*H550),((J550/0.3/0.5)+(V550*H550))))</f>
        <v>#N/A</v>
      </c>
      <c r="X550" s="1127" t="e">
        <f t="shared" si="361"/>
        <v>#N/A</v>
      </c>
      <c r="Y550" s="1126" t="b">
        <f t="shared" si="362"/>
        <v>0</v>
      </c>
      <c r="Z550" s="43">
        <v>0</v>
      </c>
      <c r="AA550" s="1220" t="e">
        <f t="shared" si="372"/>
        <v>#N/A</v>
      </c>
      <c r="AB550" s="1220" t="e">
        <f t="shared" si="373"/>
        <v>#N/A</v>
      </c>
      <c r="AC550" s="1220" t="e">
        <f t="shared" si="363"/>
        <v>#N/A</v>
      </c>
      <c r="AD550" s="1126" t="e">
        <f t="shared" si="374"/>
        <v>#N/A</v>
      </c>
      <c r="AE550" s="1218" t="e">
        <f t="shared" si="364"/>
        <v>#N/A</v>
      </c>
      <c r="AF550" s="1221" t="e">
        <f t="shared" si="365"/>
        <v>#N/A</v>
      </c>
      <c r="AG550" s="1177" t="e">
        <f t="shared" si="366"/>
        <v>#N/A</v>
      </c>
      <c r="AH550" s="1222" t="e">
        <f t="shared" si="375"/>
        <v>#N/A</v>
      </c>
    </row>
    <row r="551" spans="1:34" ht="16">
      <c r="A551" s="1217" t="b">
        <f t="shared" si="354"/>
        <v>1</v>
      </c>
      <c r="B551" s="1218" t="b">
        <f t="shared" si="367"/>
        <v>1</v>
      </c>
      <c r="C551" s="1219" t="str">
        <f t="shared" si="368"/>
        <v>Dólares</v>
      </c>
      <c r="D551" s="46"/>
      <c r="E551" s="836"/>
      <c r="F551" s="50"/>
      <c r="G551" s="50" t="str">
        <f t="shared" si="355"/>
        <v xml:space="preserve"> </v>
      </c>
      <c r="H551" s="45">
        <v>0</v>
      </c>
      <c r="I551" s="49" t="str">
        <f>IFERROR(VLOOKUP(G551,Proveedores!B:C,2,0)," ")</f>
        <v xml:space="preserve"> </v>
      </c>
      <c r="J551" s="838">
        <v>0</v>
      </c>
      <c r="K551" s="1124"/>
      <c r="L551" s="1267">
        <f t="shared" si="356"/>
        <v>0</v>
      </c>
      <c r="M551" s="1268">
        <f t="shared" si="357"/>
        <v>0</v>
      </c>
      <c r="N551" s="1269">
        <f t="shared" si="376"/>
        <v>0</v>
      </c>
      <c r="O551" s="836" t="str">
        <f>IFERROR(VLOOKUP(G551,Proveedores!B:D,3,0)," ")</f>
        <v xml:space="preserve"> </v>
      </c>
      <c r="P551" s="836"/>
      <c r="Q551" s="1127" t="e">
        <f t="shared" si="358"/>
        <v>#N/A</v>
      </c>
      <c r="R551" s="1127" t="b">
        <f t="shared" si="369"/>
        <v>0</v>
      </c>
      <c r="S551" s="1127" t="e">
        <f t="shared" si="359"/>
        <v>#N/A</v>
      </c>
      <c r="T551" s="1127" t="b">
        <f t="shared" si="370"/>
        <v>0</v>
      </c>
      <c r="U551" s="1127" t="e">
        <f t="shared" si="360"/>
        <v>#N/A</v>
      </c>
      <c r="V551" s="1127" t="e">
        <f t="shared" si="371"/>
        <v>#N/A</v>
      </c>
      <c r="W551" s="1127" t="e">
        <f>IF(F551="Offiho",J551,IF(_xlfn.XLOOKUP(F551,Proveedores!A$2:A$50,Proveedores!E$2:E$50,"")="Nacional",(J551/0.5)+(V551*H551),((J551/0.3/0.5)+(V551*H551))))</f>
        <v>#N/A</v>
      </c>
      <c r="X551" s="1127" t="e">
        <f t="shared" si="361"/>
        <v>#N/A</v>
      </c>
      <c r="Y551" s="1126" t="b">
        <f t="shared" si="362"/>
        <v>0</v>
      </c>
      <c r="Z551" s="43">
        <v>0</v>
      </c>
      <c r="AA551" s="1220" t="e">
        <f t="shared" si="372"/>
        <v>#N/A</v>
      </c>
      <c r="AB551" s="1220" t="e">
        <f t="shared" si="373"/>
        <v>#N/A</v>
      </c>
      <c r="AC551" s="1220" t="e">
        <f t="shared" si="363"/>
        <v>#N/A</v>
      </c>
      <c r="AD551" s="1126" t="e">
        <f t="shared" si="374"/>
        <v>#N/A</v>
      </c>
      <c r="AE551" s="1218" t="e">
        <f t="shared" si="364"/>
        <v>#N/A</v>
      </c>
      <c r="AF551" s="1221" t="e">
        <f t="shared" si="365"/>
        <v>#N/A</v>
      </c>
      <c r="AG551" s="1177" t="e">
        <f t="shared" si="366"/>
        <v>#N/A</v>
      </c>
      <c r="AH551" s="1222" t="e">
        <f t="shared" si="375"/>
        <v>#N/A</v>
      </c>
    </row>
    <row r="552" spans="1:34" ht="16">
      <c r="A552" s="1217" t="b">
        <f t="shared" si="354"/>
        <v>1</v>
      </c>
      <c r="B552" s="1218" t="b">
        <f t="shared" si="367"/>
        <v>1</v>
      </c>
      <c r="C552" s="1219" t="str">
        <f t="shared" si="368"/>
        <v>Dólares</v>
      </c>
      <c r="D552" s="46"/>
      <c r="E552" s="836"/>
      <c r="F552" s="50"/>
      <c r="G552" s="50" t="str">
        <f t="shared" si="355"/>
        <v xml:space="preserve"> </v>
      </c>
      <c r="H552" s="45">
        <v>0</v>
      </c>
      <c r="I552" s="49" t="str">
        <f>IFERROR(VLOOKUP(G552,Proveedores!B:C,2,0)," ")</f>
        <v xml:space="preserve"> </v>
      </c>
      <c r="J552" s="838">
        <v>0</v>
      </c>
      <c r="K552" s="1124"/>
      <c r="L552" s="1267">
        <f t="shared" si="356"/>
        <v>0</v>
      </c>
      <c r="M552" s="1268">
        <f t="shared" si="357"/>
        <v>0</v>
      </c>
      <c r="N552" s="1269">
        <f t="shared" si="376"/>
        <v>0</v>
      </c>
      <c r="O552" s="836" t="str">
        <f>IFERROR(VLOOKUP(G552,Proveedores!B:D,3,0)," ")</f>
        <v xml:space="preserve"> </v>
      </c>
      <c r="P552" s="836"/>
      <c r="Q552" s="1127" t="e">
        <f t="shared" si="358"/>
        <v>#N/A</v>
      </c>
      <c r="R552" s="1127" t="b">
        <f t="shared" si="369"/>
        <v>0</v>
      </c>
      <c r="S552" s="1127" t="e">
        <f t="shared" si="359"/>
        <v>#N/A</v>
      </c>
      <c r="T552" s="1127" t="b">
        <f t="shared" si="370"/>
        <v>0</v>
      </c>
      <c r="U552" s="1127" t="e">
        <f t="shared" si="360"/>
        <v>#N/A</v>
      </c>
      <c r="V552" s="1127" t="e">
        <f t="shared" si="371"/>
        <v>#N/A</v>
      </c>
      <c r="W552" s="1127" t="e">
        <f>IF(F552="Offiho",J552,IF(_xlfn.XLOOKUP(F552,Proveedores!A$2:A$50,Proveedores!E$2:E$50,"")="Nacional",(J552/0.5)+(V552*H552),((J552/0.3/0.5)+(V552*H552))))</f>
        <v>#N/A</v>
      </c>
      <c r="X552" s="1127" t="e">
        <f t="shared" si="361"/>
        <v>#N/A</v>
      </c>
      <c r="Y552" s="1126" t="b">
        <f t="shared" si="362"/>
        <v>0</v>
      </c>
      <c r="Z552" s="43">
        <v>0</v>
      </c>
      <c r="AA552" s="1220" t="e">
        <f t="shared" si="372"/>
        <v>#N/A</v>
      </c>
      <c r="AB552" s="1220" t="e">
        <f t="shared" si="373"/>
        <v>#N/A</v>
      </c>
      <c r="AC552" s="1220" t="e">
        <f t="shared" si="363"/>
        <v>#N/A</v>
      </c>
      <c r="AD552" s="1126" t="e">
        <f t="shared" si="374"/>
        <v>#N/A</v>
      </c>
      <c r="AE552" s="1218" t="e">
        <f t="shared" si="364"/>
        <v>#N/A</v>
      </c>
      <c r="AF552" s="1221" t="e">
        <f t="shared" si="365"/>
        <v>#N/A</v>
      </c>
      <c r="AG552" s="1177" t="e">
        <f t="shared" si="366"/>
        <v>#N/A</v>
      </c>
      <c r="AH552" s="1222" t="e">
        <f t="shared" si="375"/>
        <v>#N/A</v>
      </c>
    </row>
    <row r="553" spans="1:34" ht="16">
      <c r="A553" s="1217" t="b">
        <f t="shared" si="354"/>
        <v>1</v>
      </c>
      <c r="B553" s="1218" t="b">
        <f t="shared" si="367"/>
        <v>1</v>
      </c>
      <c r="C553" s="1219" t="str">
        <f t="shared" si="368"/>
        <v>Dólares</v>
      </c>
      <c r="D553" s="46"/>
      <c r="E553" s="836"/>
      <c r="F553" s="50"/>
      <c r="G553" s="50" t="str">
        <f t="shared" si="355"/>
        <v xml:space="preserve"> </v>
      </c>
      <c r="H553" s="45">
        <v>0</v>
      </c>
      <c r="I553" s="49" t="str">
        <f>IFERROR(VLOOKUP(G553,Proveedores!B:C,2,0)," ")</f>
        <v xml:space="preserve"> </v>
      </c>
      <c r="J553" s="838">
        <v>0</v>
      </c>
      <c r="K553" s="1124"/>
      <c r="L553" s="1267">
        <f t="shared" si="356"/>
        <v>0</v>
      </c>
      <c r="M553" s="1268">
        <f t="shared" si="357"/>
        <v>0</v>
      </c>
      <c r="N553" s="1269">
        <f t="shared" si="376"/>
        <v>0</v>
      </c>
      <c r="O553" s="836" t="str">
        <f>IFERROR(VLOOKUP(G553,Proveedores!B:D,3,0)," ")</f>
        <v xml:space="preserve"> </v>
      </c>
      <c r="P553" s="836"/>
      <c r="Q553" s="1127" t="e">
        <f t="shared" si="358"/>
        <v>#N/A</v>
      </c>
      <c r="R553" s="1127" t="b">
        <f t="shared" si="369"/>
        <v>0</v>
      </c>
      <c r="S553" s="1127" t="e">
        <f t="shared" si="359"/>
        <v>#N/A</v>
      </c>
      <c r="T553" s="1127" t="b">
        <f t="shared" si="370"/>
        <v>0</v>
      </c>
      <c r="U553" s="1127" t="e">
        <f t="shared" si="360"/>
        <v>#N/A</v>
      </c>
      <c r="V553" s="1127" t="e">
        <f t="shared" si="371"/>
        <v>#N/A</v>
      </c>
      <c r="W553" s="1127" t="e">
        <f>IF(F553="Offiho",J553,IF(_xlfn.XLOOKUP(F553,Proveedores!A$2:A$50,Proveedores!E$2:E$50,"")="Nacional",(J553/0.5)+(V553*H553),((J553/0.3/0.5)+(V553*H553))))</f>
        <v>#N/A</v>
      </c>
      <c r="X553" s="1127" t="e">
        <f t="shared" si="361"/>
        <v>#N/A</v>
      </c>
      <c r="Y553" s="1126" t="b">
        <f t="shared" si="362"/>
        <v>0</v>
      </c>
      <c r="Z553" s="43">
        <v>0</v>
      </c>
      <c r="AA553" s="1220" t="e">
        <f t="shared" si="372"/>
        <v>#N/A</v>
      </c>
      <c r="AB553" s="1220" t="e">
        <f t="shared" si="373"/>
        <v>#N/A</v>
      </c>
      <c r="AC553" s="1220" t="e">
        <f t="shared" si="363"/>
        <v>#N/A</v>
      </c>
      <c r="AD553" s="1126" t="e">
        <f t="shared" si="374"/>
        <v>#N/A</v>
      </c>
      <c r="AE553" s="1218" t="e">
        <f t="shared" si="364"/>
        <v>#N/A</v>
      </c>
      <c r="AF553" s="1221" t="e">
        <f t="shared" si="365"/>
        <v>#N/A</v>
      </c>
      <c r="AG553" s="1177" t="e">
        <f t="shared" si="366"/>
        <v>#N/A</v>
      </c>
      <c r="AH553" s="1222" t="e">
        <f t="shared" si="375"/>
        <v>#N/A</v>
      </c>
    </row>
    <row r="554" spans="1:34" ht="16">
      <c r="A554" s="1217" t="b">
        <f t="shared" si="354"/>
        <v>1</v>
      </c>
      <c r="B554" s="1218" t="b">
        <f t="shared" si="367"/>
        <v>1</v>
      </c>
      <c r="C554" s="1219" t="str">
        <f t="shared" si="368"/>
        <v>Dólares</v>
      </c>
      <c r="D554" s="46"/>
      <c r="E554" s="836"/>
      <c r="F554" s="50"/>
      <c r="G554" s="50" t="str">
        <f t="shared" si="355"/>
        <v xml:space="preserve"> </v>
      </c>
      <c r="H554" s="45">
        <v>0</v>
      </c>
      <c r="I554" s="49" t="str">
        <f>IFERROR(VLOOKUP(G554,Proveedores!B:C,2,0)," ")</f>
        <v xml:space="preserve"> </v>
      </c>
      <c r="J554" s="838">
        <v>0</v>
      </c>
      <c r="K554" s="1124"/>
      <c r="L554" s="1267">
        <f t="shared" si="356"/>
        <v>0</v>
      </c>
      <c r="M554" s="1268">
        <f t="shared" si="357"/>
        <v>0</v>
      </c>
      <c r="N554" s="1269">
        <f t="shared" si="376"/>
        <v>0</v>
      </c>
      <c r="O554" s="836" t="str">
        <f>IFERROR(VLOOKUP(G554,Proveedores!B:D,3,0)," ")</f>
        <v xml:space="preserve"> </v>
      </c>
      <c r="P554" s="836"/>
      <c r="Q554" s="1127" t="e">
        <f t="shared" si="358"/>
        <v>#N/A</v>
      </c>
      <c r="R554" s="1127" t="b">
        <f t="shared" si="369"/>
        <v>0</v>
      </c>
      <c r="S554" s="1127" t="e">
        <f t="shared" si="359"/>
        <v>#N/A</v>
      </c>
      <c r="T554" s="1127" t="b">
        <f t="shared" si="370"/>
        <v>0</v>
      </c>
      <c r="U554" s="1127" t="e">
        <f t="shared" si="360"/>
        <v>#N/A</v>
      </c>
      <c r="V554" s="1127" t="e">
        <f t="shared" si="371"/>
        <v>#N/A</v>
      </c>
      <c r="W554" s="1127" t="e">
        <f>IF(F554="Offiho",J554,IF(_xlfn.XLOOKUP(F554,Proveedores!A$2:A$50,Proveedores!E$2:E$50,"")="Nacional",(J554/0.5)+(V554*H554),((J554/0.3/0.5)+(V554*H554))))</f>
        <v>#N/A</v>
      </c>
      <c r="X554" s="1127" t="e">
        <f t="shared" si="361"/>
        <v>#N/A</v>
      </c>
      <c r="Y554" s="1126" t="b">
        <f t="shared" si="362"/>
        <v>0</v>
      </c>
      <c r="Z554" s="43">
        <v>0</v>
      </c>
      <c r="AA554" s="1220" t="e">
        <f t="shared" si="372"/>
        <v>#N/A</v>
      </c>
      <c r="AB554" s="1220" t="e">
        <f t="shared" si="373"/>
        <v>#N/A</v>
      </c>
      <c r="AC554" s="1220" t="e">
        <f t="shared" si="363"/>
        <v>#N/A</v>
      </c>
      <c r="AD554" s="1126" t="e">
        <f t="shared" si="374"/>
        <v>#N/A</v>
      </c>
      <c r="AE554" s="1218" t="e">
        <f t="shared" si="364"/>
        <v>#N/A</v>
      </c>
      <c r="AF554" s="1221" t="e">
        <f t="shared" si="365"/>
        <v>#N/A</v>
      </c>
      <c r="AG554" s="1177" t="e">
        <f t="shared" si="366"/>
        <v>#N/A</v>
      </c>
      <c r="AH554" s="1222" t="e">
        <f t="shared" si="375"/>
        <v>#N/A</v>
      </c>
    </row>
    <row r="555" spans="1:34" ht="16">
      <c r="A555" s="1217" t="b">
        <f t="shared" si="354"/>
        <v>1</v>
      </c>
      <c r="B555" s="1218" t="b">
        <f t="shared" si="367"/>
        <v>1</v>
      </c>
      <c r="C555" s="1219" t="str">
        <f t="shared" si="368"/>
        <v>Dólares</v>
      </c>
      <c r="D555" s="46"/>
      <c r="E555" s="836"/>
      <c r="F555" s="50"/>
      <c r="G555" s="50" t="str">
        <f t="shared" si="355"/>
        <v xml:space="preserve"> </v>
      </c>
      <c r="H555" s="45">
        <v>0</v>
      </c>
      <c r="I555" s="49" t="str">
        <f>IFERROR(VLOOKUP(G555,Proveedores!B:C,2,0)," ")</f>
        <v xml:space="preserve"> </v>
      </c>
      <c r="J555" s="838">
        <v>0</v>
      </c>
      <c r="K555" s="1124"/>
      <c r="L555" s="1267">
        <f t="shared" si="356"/>
        <v>0</v>
      </c>
      <c r="M555" s="1268">
        <f t="shared" si="357"/>
        <v>0</v>
      </c>
      <c r="N555" s="1269">
        <f t="shared" si="376"/>
        <v>0</v>
      </c>
      <c r="O555" s="836" t="str">
        <f>IFERROR(VLOOKUP(G555,Proveedores!B:D,3,0)," ")</f>
        <v xml:space="preserve"> </v>
      </c>
      <c r="P555" s="836"/>
      <c r="Q555" s="1127" t="e">
        <f t="shared" si="358"/>
        <v>#N/A</v>
      </c>
      <c r="R555" s="1127" t="b">
        <f t="shared" si="369"/>
        <v>0</v>
      </c>
      <c r="S555" s="1127" t="e">
        <f t="shared" si="359"/>
        <v>#N/A</v>
      </c>
      <c r="T555" s="1127" t="b">
        <f t="shared" si="370"/>
        <v>0</v>
      </c>
      <c r="U555" s="1127" t="e">
        <f t="shared" si="360"/>
        <v>#N/A</v>
      </c>
      <c r="V555" s="1127" t="e">
        <f t="shared" si="371"/>
        <v>#N/A</v>
      </c>
      <c r="W555" s="1127" t="e">
        <f>IF(F555="Offiho",J555,IF(_xlfn.XLOOKUP(F555,Proveedores!A$2:A$50,Proveedores!E$2:E$50,"")="Nacional",(J555/0.5)+(V555*H555),((J555/0.3/0.5)+(V555*H555))))</f>
        <v>#N/A</v>
      </c>
      <c r="X555" s="1127" t="e">
        <f t="shared" si="361"/>
        <v>#N/A</v>
      </c>
      <c r="Y555" s="1126" t="b">
        <f t="shared" si="362"/>
        <v>0</v>
      </c>
      <c r="Z555" s="43">
        <v>0</v>
      </c>
      <c r="AA555" s="1220" t="e">
        <f t="shared" si="372"/>
        <v>#N/A</v>
      </c>
      <c r="AB555" s="1220" t="e">
        <f t="shared" si="373"/>
        <v>#N/A</v>
      </c>
      <c r="AC555" s="1220" t="e">
        <f t="shared" si="363"/>
        <v>#N/A</v>
      </c>
      <c r="AD555" s="1126" t="e">
        <f t="shared" si="374"/>
        <v>#N/A</v>
      </c>
      <c r="AE555" s="1218" t="e">
        <f t="shared" si="364"/>
        <v>#N/A</v>
      </c>
      <c r="AF555" s="1221" t="e">
        <f t="shared" si="365"/>
        <v>#N/A</v>
      </c>
      <c r="AG555" s="1177" t="e">
        <f t="shared" si="366"/>
        <v>#N/A</v>
      </c>
      <c r="AH555" s="1222" t="e">
        <f t="shared" si="375"/>
        <v>#N/A</v>
      </c>
    </row>
    <row r="556" spans="1:34" ht="16">
      <c r="A556" s="1217" t="b">
        <f t="shared" si="354"/>
        <v>1</v>
      </c>
      <c r="B556" s="1218" t="b">
        <f t="shared" si="367"/>
        <v>1</v>
      </c>
      <c r="C556" s="1219" t="str">
        <f t="shared" si="368"/>
        <v>Dólares</v>
      </c>
      <c r="D556" s="47"/>
      <c r="E556" s="836"/>
      <c r="F556" s="50"/>
      <c r="G556" s="50" t="str">
        <f t="shared" si="355"/>
        <v xml:space="preserve"> </v>
      </c>
      <c r="H556" s="45">
        <v>0</v>
      </c>
      <c r="I556" s="49" t="str">
        <f>IFERROR(VLOOKUP(G556,Proveedores!B:C,2,0)," ")</f>
        <v xml:space="preserve"> </v>
      </c>
      <c r="J556" s="838">
        <v>0</v>
      </c>
      <c r="K556" s="1124"/>
      <c r="L556" s="1267">
        <f t="shared" si="356"/>
        <v>0</v>
      </c>
      <c r="M556" s="1268">
        <f t="shared" si="357"/>
        <v>0</v>
      </c>
      <c r="N556" s="1269">
        <f t="shared" si="376"/>
        <v>0</v>
      </c>
      <c r="O556" s="836" t="str">
        <f>IFERROR(VLOOKUP(G556,Proveedores!B:D,3,0)," ")</f>
        <v xml:space="preserve"> </v>
      </c>
      <c r="P556" s="836"/>
      <c r="Q556" s="1127" t="e">
        <f t="shared" si="358"/>
        <v>#N/A</v>
      </c>
      <c r="R556" s="1127" t="b">
        <f t="shared" si="369"/>
        <v>0</v>
      </c>
      <c r="S556" s="1127" t="e">
        <f t="shared" si="359"/>
        <v>#N/A</v>
      </c>
      <c r="T556" s="1127" t="b">
        <f t="shared" si="370"/>
        <v>0</v>
      </c>
      <c r="U556" s="1127" t="e">
        <f t="shared" si="360"/>
        <v>#N/A</v>
      </c>
      <c r="V556" s="1127" t="e">
        <f t="shared" si="371"/>
        <v>#N/A</v>
      </c>
      <c r="W556" s="1127" t="e">
        <f>IF(F556="Offiho",J556,IF(_xlfn.XLOOKUP(F556,Proveedores!A$2:A$50,Proveedores!E$2:E$50,"")="Nacional",(J556/0.5)+(V556*H556),((J556/0.3/0.5)+(V556*H556))))</f>
        <v>#N/A</v>
      </c>
      <c r="X556" s="1127" t="e">
        <f t="shared" si="361"/>
        <v>#N/A</v>
      </c>
      <c r="Y556" s="1126" t="b">
        <f t="shared" si="362"/>
        <v>0</v>
      </c>
      <c r="Z556" s="43">
        <v>0</v>
      </c>
      <c r="AA556" s="1220" t="e">
        <f t="shared" si="372"/>
        <v>#N/A</v>
      </c>
      <c r="AB556" s="1220" t="e">
        <f t="shared" si="373"/>
        <v>#N/A</v>
      </c>
      <c r="AC556" s="1220" t="e">
        <f t="shared" si="363"/>
        <v>#N/A</v>
      </c>
      <c r="AD556" s="1126" t="e">
        <f t="shared" si="374"/>
        <v>#N/A</v>
      </c>
      <c r="AE556" s="1218" t="e">
        <f t="shared" si="364"/>
        <v>#N/A</v>
      </c>
      <c r="AF556" s="1221" t="e">
        <f t="shared" si="365"/>
        <v>#N/A</v>
      </c>
      <c r="AG556" s="1177" t="e">
        <f t="shared" si="366"/>
        <v>#N/A</v>
      </c>
      <c r="AH556" s="1222" t="e">
        <f t="shared" si="375"/>
        <v>#N/A</v>
      </c>
    </row>
    <row r="557" spans="1:34" ht="16">
      <c r="A557" s="1217" t="b">
        <f t="shared" si="354"/>
        <v>1</v>
      </c>
      <c r="B557" s="1218" t="b">
        <f t="shared" si="367"/>
        <v>1</v>
      </c>
      <c r="C557" s="1219" t="str">
        <f t="shared" si="368"/>
        <v>Dólares</v>
      </c>
      <c r="D557" s="48"/>
      <c r="E557" s="836"/>
      <c r="F557" s="50"/>
      <c r="G557" s="50" t="str">
        <f t="shared" si="355"/>
        <v xml:space="preserve"> </v>
      </c>
      <c r="H557" s="45">
        <v>0</v>
      </c>
      <c r="I557" s="49" t="str">
        <f>IFERROR(VLOOKUP(G557,Proveedores!B:C,2,0)," ")</f>
        <v xml:space="preserve"> </v>
      </c>
      <c r="J557" s="838">
        <v>0</v>
      </c>
      <c r="K557" s="1124"/>
      <c r="L557" s="1267">
        <f t="shared" si="356"/>
        <v>0</v>
      </c>
      <c r="M557" s="1268">
        <f t="shared" si="357"/>
        <v>0</v>
      </c>
      <c r="N557" s="1269">
        <f t="shared" si="376"/>
        <v>0</v>
      </c>
      <c r="O557" s="836" t="str">
        <f>IFERROR(VLOOKUP(G557,Proveedores!B:D,3,0)," ")</f>
        <v xml:space="preserve"> </v>
      </c>
      <c r="P557" s="836"/>
      <c r="Q557" s="1127" t="e">
        <f t="shared" si="358"/>
        <v>#N/A</v>
      </c>
      <c r="R557" s="1127" t="b">
        <f t="shared" si="369"/>
        <v>0</v>
      </c>
      <c r="S557" s="1127" t="e">
        <f t="shared" si="359"/>
        <v>#N/A</v>
      </c>
      <c r="T557" s="1127" t="b">
        <f t="shared" si="370"/>
        <v>0</v>
      </c>
      <c r="U557" s="1127" t="e">
        <f t="shared" si="360"/>
        <v>#N/A</v>
      </c>
      <c r="V557" s="1127" t="e">
        <f t="shared" si="371"/>
        <v>#N/A</v>
      </c>
      <c r="W557" s="1127" t="e">
        <f>IF(F557="Offiho",J557,IF(_xlfn.XLOOKUP(F557,Proveedores!A$2:A$50,Proveedores!E$2:E$50,"")="Nacional",(J557/0.5)+(V557*H557),((J557/0.3/0.5)+(V557*H557))))</f>
        <v>#N/A</v>
      </c>
      <c r="X557" s="1127" t="e">
        <f t="shared" si="361"/>
        <v>#N/A</v>
      </c>
      <c r="Y557" s="1126" t="b">
        <f t="shared" si="362"/>
        <v>0</v>
      </c>
      <c r="Z557" s="43">
        <v>0</v>
      </c>
      <c r="AA557" s="1220" t="e">
        <f t="shared" si="372"/>
        <v>#N/A</v>
      </c>
      <c r="AB557" s="1220" t="e">
        <f t="shared" si="373"/>
        <v>#N/A</v>
      </c>
      <c r="AC557" s="1220" t="e">
        <f t="shared" si="363"/>
        <v>#N/A</v>
      </c>
      <c r="AD557" s="1126" t="e">
        <f t="shared" si="374"/>
        <v>#N/A</v>
      </c>
      <c r="AE557" s="1218" t="e">
        <f t="shared" si="364"/>
        <v>#N/A</v>
      </c>
      <c r="AF557" s="1221" t="e">
        <f t="shared" si="365"/>
        <v>#N/A</v>
      </c>
      <c r="AG557" s="1177" t="e">
        <f t="shared" si="366"/>
        <v>#N/A</v>
      </c>
      <c r="AH557" s="1222" t="e">
        <f t="shared" si="375"/>
        <v>#N/A</v>
      </c>
    </row>
    <row r="558" spans="1:34" ht="16">
      <c r="A558" s="1217" t="b">
        <f t="shared" si="354"/>
        <v>1</v>
      </c>
      <c r="B558" s="1218" t="b">
        <f t="shared" si="367"/>
        <v>1</v>
      </c>
      <c r="C558" s="1219" t="str">
        <f t="shared" si="368"/>
        <v>Dólares</v>
      </c>
      <c r="D558" s="48"/>
      <c r="E558" s="836"/>
      <c r="F558" s="50"/>
      <c r="G558" s="50" t="str">
        <f t="shared" si="355"/>
        <v xml:space="preserve"> </v>
      </c>
      <c r="H558" s="45">
        <v>0</v>
      </c>
      <c r="I558" s="49" t="str">
        <f>IFERROR(VLOOKUP(G558,Proveedores!B:C,2,0)," ")</f>
        <v xml:space="preserve"> </v>
      </c>
      <c r="J558" s="838">
        <v>0</v>
      </c>
      <c r="K558" s="1124"/>
      <c r="L558" s="1267">
        <f t="shared" si="356"/>
        <v>0</v>
      </c>
      <c r="M558" s="1268">
        <f t="shared" si="357"/>
        <v>0</v>
      </c>
      <c r="N558" s="1269">
        <f t="shared" si="376"/>
        <v>0</v>
      </c>
      <c r="O558" s="836" t="str">
        <f>IFERROR(VLOOKUP(G558,Proveedores!B:D,3,0)," ")</f>
        <v xml:space="preserve"> </v>
      </c>
      <c r="P558" s="836"/>
      <c r="Q558" s="1127" t="e">
        <f t="shared" si="358"/>
        <v>#N/A</v>
      </c>
      <c r="R558" s="1127" t="b">
        <f t="shared" si="369"/>
        <v>0</v>
      </c>
      <c r="S558" s="1127" t="e">
        <f t="shared" si="359"/>
        <v>#N/A</v>
      </c>
      <c r="T558" s="1127" t="b">
        <f t="shared" si="370"/>
        <v>0</v>
      </c>
      <c r="U558" s="1127" t="e">
        <f t="shared" si="360"/>
        <v>#N/A</v>
      </c>
      <c r="V558" s="1127" t="e">
        <f t="shared" si="371"/>
        <v>#N/A</v>
      </c>
      <c r="W558" s="1127" t="e">
        <f>IF(F558="Offiho",J558,IF(_xlfn.XLOOKUP(F558,Proveedores!A$2:A$50,Proveedores!E$2:E$50,"")="Nacional",(J558/0.5)+(V558*H558),((J558/0.3/0.5)+(V558*H558))))</f>
        <v>#N/A</v>
      </c>
      <c r="X558" s="1127" t="e">
        <f t="shared" si="361"/>
        <v>#N/A</v>
      </c>
      <c r="Y558" s="1126" t="b">
        <f t="shared" si="362"/>
        <v>0</v>
      </c>
      <c r="Z558" s="43">
        <v>0</v>
      </c>
      <c r="AA558" s="1220" t="e">
        <f t="shared" si="372"/>
        <v>#N/A</v>
      </c>
      <c r="AB558" s="1220" t="e">
        <f t="shared" si="373"/>
        <v>#N/A</v>
      </c>
      <c r="AC558" s="1220" t="e">
        <f t="shared" si="363"/>
        <v>#N/A</v>
      </c>
      <c r="AD558" s="1126" t="e">
        <f t="shared" si="374"/>
        <v>#N/A</v>
      </c>
      <c r="AE558" s="1218" t="e">
        <f t="shared" si="364"/>
        <v>#N/A</v>
      </c>
      <c r="AF558" s="1221" t="e">
        <f t="shared" si="365"/>
        <v>#N/A</v>
      </c>
      <c r="AG558" s="1177" t="e">
        <f t="shared" si="366"/>
        <v>#N/A</v>
      </c>
      <c r="AH558" s="1222" t="e">
        <f t="shared" si="375"/>
        <v>#N/A</v>
      </c>
    </row>
    <row r="559" spans="1:34" ht="16">
      <c r="A559" s="1217" t="b">
        <f t="shared" si="354"/>
        <v>1</v>
      </c>
      <c r="B559" s="1218" t="b">
        <f t="shared" si="367"/>
        <v>1</v>
      </c>
      <c r="C559" s="1219" t="str">
        <f t="shared" si="368"/>
        <v>Dólares</v>
      </c>
      <c r="D559" s="48"/>
      <c r="E559" s="836"/>
      <c r="F559" s="50"/>
      <c r="G559" s="50" t="str">
        <f t="shared" si="355"/>
        <v xml:space="preserve"> </v>
      </c>
      <c r="H559" s="45">
        <v>0</v>
      </c>
      <c r="I559" s="49" t="str">
        <f>IFERROR(VLOOKUP(G559,Proveedores!B:C,2,0)," ")</f>
        <v xml:space="preserve"> </v>
      </c>
      <c r="J559" s="838">
        <v>0</v>
      </c>
      <c r="K559" s="1124"/>
      <c r="L559" s="1267">
        <f t="shared" si="356"/>
        <v>0</v>
      </c>
      <c r="M559" s="1268">
        <f t="shared" si="357"/>
        <v>0</v>
      </c>
      <c r="N559" s="1269">
        <f t="shared" si="376"/>
        <v>0</v>
      </c>
      <c r="O559" s="836" t="str">
        <f>IFERROR(VLOOKUP(G559,Proveedores!B:D,3,0)," ")</f>
        <v xml:space="preserve"> </v>
      </c>
      <c r="P559" s="836"/>
      <c r="Q559" s="1127" t="e">
        <f t="shared" si="358"/>
        <v>#N/A</v>
      </c>
      <c r="R559" s="1127" t="b">
        <f t="shared" si="369"/>
        <v>0</v>
      </c>
      <c r="S559" s="1127" t="e">
        <f t="shared" si="359"/>
        <v>#N/A</v>
      </c>
      <c r="T559" s="1127" t="b">
        <f t="shared" si="370"/>
        <v>0</v>
      </c>
      <c r="U559" s="1127" t="e">
        <f t="shared" si="360"/>
        <v>#N/A</v>
      </c>
      <c r="V559" s="1127" t="e">
        <f t="shared" si="371"/>
        <v>#N/A</v>
      </c>
      <c r="W559" s="1127" t="e">
        <f>IF(F559="Offiho",J559,IF(_xlfn.XLOOKUP(F559,Proveedores!A$2:A$50,Proveedores!E$2:E$50,"")="Nacional",(J559/0.5)+(V559*H559),((J559/0.3/0.5)+(V559*H559))))</f>
        <v>#N/A</v>
      </c>
      <c r="X559" s="1127" t="e">
        <f t="shared" si="361"/>
        <v>#N/A</v>
      </c>
      <c r="Y559" s="1126" t="b">
        <f t="shared" si="362"/>
        <v>0</v>
      </c>
      <c r="Z559" s="43">
        <v>0</v>
      </c>
      <c r="AA559" s="1220" t="e">
        <f t="shared" si="372"/>
        <v>#N/A</v>
      </c>
      <c r="AB559" s="1220" t="e">
        <f t="shared" si="373"/>
        <v>#N/A</v>
      </c>
      <c r="AC559" s="1220" t="e">
        <f t="shared" si="363"/>
        <v>#N/A</v>
      </c>
      <c r="AD559" s="1126" t="e">
        <f t="shared" si="374"/>
        <v>#N/A</v>
      </c>
      <c r="AE559" s="1218" t="e">
        <f t="shared" si="364"/>
        <v>#N/A</v>
      </c>
      <c r="AF559" s="1221" t="e">
        <f t="shared" si="365"/>
        <v>#N/A</v>
      </c>
      <c r="AG559" s="1177" t="e">
        <f t="shared" si="366"/>
        <v>#N/A</v>
      </c>
      <c r="AH559" s="1222" t="e">
        <f t="shared" si="375"/>
        <v>#N/A</v>
      </c>
    </row>
    <row r="560" spans="1:34" ht="16">
      <c r="A560" s="1217" t="b">
        <f t="shared" si="354"/>
        <v>1</v>
      </c>
      <c r="B560" s="1218" t="b">
        <f t="shared" si="367"/>
        <v>1</v>
      </c>
      <c r="C560" s="1219" t="str">
        <f t="shared" si="368"/>
        <v>Dólares</v>
      </c>
      <c r="D560" s="48"/>
      <c r="E560" s="836"/>
      <c r="F560" s="50"/>
      <c r="G560" s="50" t="str">
        <f t="shared" si="355"/>
        <v xml:space="preserve"> </v>
      </c>
      <c r="H560" s="45">
        <v>0</v>
      </c>
      <c r="I560" s="49" t="str">
        <f>IFERROR(VLOOKUP(G560,Proveedores!B:C,2,0)," ")</f>
        <v xml:space="preserve"> </v>
      </c>
      <c r="J560" s="838">
        <v>0</v>
      </c>
      <c r="K560" s="1124"/>
      <c r="L560" s="1267">
        <f t="shared" si="356"/>
        <v>0</v>
      </c>
      <c r="M560" s="1268">
        <f t="shared" si="357"/>
        <v>0</v>
      </c>
      <c r="N560" s="1269">
        <f t="shared" si="376"/>
        <v>0</v>
      </c>
      <c r="O560" s="836" t="str">
        <f>IFERROR(VLOOKUP(G560,Proveedores!B:D,3,0)," ")</f>
        <v xml:space="preserve"> </v>
      </c>
      <c r="P560" s="836"/>
      <c r="Q560" s="1127" t="e">
        <f t="shared" si="358"/>
        <v>#N/A</v>
      </c>
      <c r="R560" s="1127" t="b">
        <f t="shared" si="369"/>
        <v>0</v>
      </c>
      <c r="S560" s="1127" t="e">
        <f t="shared" si="359"/>
        <v>#N/A</v>
      </c>
      <c r="T560" s="1127" t="b">
        <f t="shared" si="370"/>
        <v>0</v>
      </c>
      <c r="U560" s="1127" t="e">
        <f t="shared" si="360"/>
        <v>#N/A</v>
      </c>
      <c r="V560" s="1127" t="e">
        <f t="shared" si="371"/>
        <v>#N/A</v>
      </c>
      <c r="W560" s="1127" t="e">
        <f>IF(F560="Offiho",J560,IF(_xlfn.XLOOKUP(F560,Proveedores!A$2:A$50,Proveedores!E$2:E$50,"")="Nacional",(J560/0.5)+(V560*H560),((J560/0.3/0.5)+(V560*H560))))</f>
        <v>#N/A</v>
      </c>
      <c r="X560" s="1127" t="e">
        <f t="shared" si="361"/>
        <v>#N/A</v>
      </c>
      <c r="Y560" s="1126" t="b">
        <f t="shared" si="362"/>
        <v>0</v>
      </c>
      <c r="Z560" s="43">
        <v>0</v>
      </c>
      <c r="AA560" s="1220" t="e">
        <f t="shared" si="372"/>
        <v>#N/A</v>
      </c>
      <c r="AB560" s="1220" t="e">
        <f t="shared" si="373"/>
        <v>#N/A</v>
      </c>
      <c r="AC560" s="1220" t="e">
        <f t="shared" si="363"/>
        <v>#N/A</v>
      </c>
      <c r="AD560" s="1126" t="e">
        <f t="shared" si="374"/>
        <v>#N/A</v>
      </c>
      <c r="AE560" s="1218" t="e">
        <f t="shared" si="364"/>
        <v>#N/A</v>
      </c>
      <c r="AF560" s="1221" t="e">
        <f t="shared" si="365"/>
        <v>#N/A</v>
      </c>
      <c r="AG560" s="1177" t="e">
        <f t="shared" si="366"/>
        <v>#N/A</v>
      </c>
      <c r="AH560" s="1222" t="e">
        <f t="shared" si="375"/>
        <v>#N/A</v>
      </c>
    </row>
    <row r="561" spans="1:36" ht="16">
      <c r="A561" s="1217" t="b">
        <f t="shared" si="354"/>
        <v>1</v>
      </c>
      <c r="B561" s="1218" t="b">
        <f t="shared" si="367"/>
        <v>1</v>
      </c>
      <c r="C561" s="1219" t="str">
        <f t="shared" si="368"/>
        <v>Dólares</v>
      </c>
      <c r="D561" s="47"/>
      <c r="E561" s="836"/>
      <c r="F561" s="50"/>
      <c r="G561" s="50" t="str">
        <f t="shared" si="355"/>
        <v xml:space="preserve"> </v>
      </c>
      <c r="H561" s="45">
        <v>0</v>
      </c>
      <c r="I561" s="49" t="str">
        <f>IFERROR(VLOOKUP(G561,Proveedores!B:C,2,0)," ")</f>
        <v xml:space="preserve"> </v>
      </c>
      <c r="J561" s="838">
        <v>0</v>
      </c>
      <c r="K561" s="1124"/>
      <c r="L561" s="1267">
        <f t="shared" si="356"/>
        <v>0</v>
      </c>
      <c r="M561" s="1268">
        <f t="shared" si="357"/>
        <v>0</v>
      </c>
      <c r="N561" s="1269">
        <f t="shared" si="376"/>
        <v>0</v>
      </c>
      <c r="O561" s="836" t="str">
        <f>IFERROR(VLOOKUP(G561,Proveedores!B:D,3,0)," ")</f>
        <v xml:space="preserve"> </v>
      </c>
      <c r="P561" s="836"/>
      <c r="Q561" s="1127" t="e">
        <f t="shared" si="358"/>
        <v>#N/A</v>
      </c>
      <c r="R561" s="1127" t="b">
        <f t="shared" si="369"/>
        <v>0</v>
      </c>
      <c r="S561" s="1127" t="e">
        <f t="shared" si="359"/>
        <v>#N/A</v>
      </c>
      <c r="T561" s="1127" t="b">
        <f t="shared" si="370"/>
        <v>0</v>
      </c>
      <c r="U561" s="1127" t="e">
        <f t="shared" si="360"/>
        <v>#N/A</v>
      </c>
      <c r="V561" s="1127" t="e">
        <f t="shared" si="371"/>
        <v>#N/A</v>
      </c>
      <c r="W561" s="1127" t="e">
        <f>IF(F561="Offiho",J561,IF(_xlfn.XLOOKUP(F561,Proveedores!A$2:A$50,Proveedores!E$2:E$50,"")="Nacional",(J561/0.5)+(V561*H561),((J561/0.3/0.5)+(V561*H561))))</f>
        <v>#N/A</v>
      </c>
      <c r="X561" s="1127" t="e">
        <f t="shared" si="361"/>
        <v>#N/A</v>
      </c>
      <c r="Y561" s="1126" t="b">
        <f t="shared" si="362"/>
        <v>0</v>
      </c>
      <c r="Z561" s="43">
        <v>0</v>
      </c>
      <c r="AA561" s="1220" t="e">
        <f t="shared" si="372"/>
        <v>#N/A</v>
      </c>
      <c r="AB561" s="1220" t="e">
        <f t="shared" si="373"/>
        <v>#N/A</v>
      </c>
      <c r="AC561" s="1220" t="e">
        <f t="shared" si="363"/>
        <v>#N/A</v>
      </c>
      <c r="AD561" s="1126" t="e">
        <f t="shared" si="374"/>
        <v>#N/A</v>
      </c>
      <c r="AE561" s="1218" t="e">
        <f t="shared" si="364"/>
        <v>#N/A</v>
      </c>
      <c r="AF561" s="1221" t="e">
        <f t="shared" si="365"/>
        <v>#N/A</v>
      </c>
      <c r="AG561" s="1177" t="e">
        <f t="shared" si="366"/>
        <v>#N/A</v>
      </c>
      <c r="AH561" s="1222" t="e">
        <f t="shared" si="375"/>
        <v>#N/A</v>
      </c>
    </row>
    <row r="562" spans="1:36" ht="16">
      <c r="A562" s="1217" t="b">
        <f t="shared" si="354"/>
        <v>1</v>
      </c>
      <c r="B562" s="1218" t="b">
        <f t="shared" si="367"/>
        <v>1</v>
      </c>
      <c r="C562" s="1219" t="str">
        <f t="shared" si="368"/>
        <v>Dólares</v>
      </c>
      <c r="D562" s="47"/>
      <c r="E562" s="836"/>
      <c r="F562" s="50"/>
      <c r="G562" s="50" t="str">
        <f t="shared" si="355"/>
        <v xml:space="preserve"> </v>
      </c>
      <c r="H562" s="45">
        <v>0</v>
      </c>
      <c r="I562" s="49" t="str">
        <f>IFERROR(VLOOKUP(G562,Proveedores!B:C,2,0)," ")</f>
        <v xml:space="preserve"> </v>
      </c>
      <c r="J562" s="838">
        <v>0</v>
      </c>
      <c r="K562" s="1124"/>
      <c r="L562" s="1267">
        <f t="shared" si="356"/>
        <v>0</v>
      </c>
      <c r="M562" s="1268">
        <f t="shared" si="357"/>
        <v>0</v>
      </c>
      <c r="N562" s="1269">
        <f t="shared" si="376"/>
        <v>0</v>
      </c>
      <c r="O562" s="836" t="str">
        <f>IFERROR(VLOOKUP(G562,Proveedores!B:D,3,0)," ")</f>
        <v xml:space="preserve"> </v>
      </c>
      <c r="P562" s="836"/>
      <c r="Q562" s="1127" t="e">
        <f t="shared" si="358"/>
        <v>#N/A</v>
      </c>
      <c r="R562" s="1127" t="b">
        <f t="shared" si="369"/>
        <v>0</v>
      </c>
      <c r="S562" s="1127" t="e">
        <f t="shared" si="359"/>
        <v>#N/A</v>
      </c>
      <c r="T562" s="1127" t="b">
        <f t="shared" si="370"/>
        <v>0</v>
      </c>
      <c r="U562" s="1127" t="e">
        <f t="shared" si="360"/>
        <v>#N/A</v>
      </c>
      <c r="V562" s="1127" t="e">
        <f t="shared" si="371"/>
        <v>#N/A</v>
      </c>
      <c r="W562" s="1127" t="e">
        <f>IF(F562="Offiho",J562,IF(_xlfn.XLOOKUP(F562,Proveedores!A$2:A$50,Proveedores!E$2:E$50,"")="Nacional",(J562/0.5)+(V562*H562),((J562/0.3/0.5)+(V562*H562))))</f>
        <v>#N/A</v>
      </c>
      <c r="X562" s="1127" t="e">
        <f t="shared" si="361"/>
        <v>#N/A</v>
      </c>
      <c r="Y562" s="1126" t="b">
        <f t="shared" si="362"/>
        <v>0</v>
      </c>
      <c r="Z562" s="43">
        <v>0</v>
      </c>
      <c r="AA562" s="1220" t="e">
        <f t="shared" si="372"/>
        <v>#N/A</v>
      </c>
      <c r="AB562" s="1220" t="e">
        <f t="shared" si="373"/>
        <v>#N/A</v>
      </c>
      <c r="AC562" s="1220" t="e">
        <f t="shared" si="363"/>
        <v>#N/A</v>
      </c>
      <c r="AD562" s="1126" t="e">
        <f t="shared" si="374"/>
        <v>#N/A</v>
      </c>
      <c r="AE562" s="1218" t="e">
        <f t="shared" si="364"/>
        <v>#N/A</v>
      </c>
      <c r="AF562" s="1221" t="e">
        <f t="shared" si="365"/>
        <v>#N/A</v>
      </c>
      <c r="AG562" s="1177" t="e">
        <f t="shared" si="366"/>
        <v>#N/A</v>
      </c>
      <c r="AH562" s="1222" t="e">
        <f t="shared" si="375"/>
        <v>#N/A</v>
      </c>
    </row>
    <row r="563" spans="1:36" ht="16">
      <c r="A563" s="1217" t="b">
        <f t="shared" si="354"/>
        <v>1</v>
      </c>
      <c r="B563" s="1218" t="b">
        <f t="shared" si="367"/>
        <v>1</v>
      </c>
      <c r="C563" s="1219" t="str">
        <f t="shared" si="368"/>
        <v>Dólares</v>
      </c>
      <c r="D563" s="47"/>
      <c r="E563" s="836"/>
      <c r="F563" s="50"/>
      <c r="G563" s="50" t="str">
        <f t="shared" si="355"/>
        <v xml:space="preserve"> </v>
      </c>
      <c r="H563" s="45">
        <v>0</v>
      </c>
      <c r="I563" s="49" t="str">
        <f>IFERROR(VLOOKUP(G563,Proveedores!B:C,2,0)," ")</f>
        <v xml:space="preserve"> </v>
      </c>
      <c r="J563" s="838">
        <v>0</v>
      </c>
      <c r="K563" s="1124"/>
      <c r="L563" s="1267">
        <f t="shared" si="356"/>
        <v>0</v>
      </c>
      <c r="M563" s="1268">
        <f t="shared" si="357"/>
        <v>0</v>
      </c>
      <c r="N563" s="1269">
        <f t="shared" si="376"/>
        <v>0</v>
      </c>
      <c r="O563" s="836" t="str">
        <f>IFERROR(VLOOKUP(G563,Proveedores!B:D,3,0)," ")</f>
        <v xml:space="preserve"> </v>
      </c>
      <c r="P563" s="836"/>
      <c r="Q563" s="1127" t="e">
        <f t="shared" si="358"/>
        <v>#N/A</v>
      </c>
      <c r="R563" s="1127" t="b">
        <f t="shared" si="369"/>
        <v>0</v>
      </c>
      <c r="S563" s="1127" t="e">
        <f t="shared" si="359"/>
        <v>#N/A</v>
      </c>
      <c r="T563" s="1127" t="b">
        <f t="shared" si="370"/>
        <v>0</v>
      </c>
      <c r="U563" s="1127" t="e">
        <f t="shared" si="360"/>
        <v>#N/A</v>
      </c>
      <c r="V563" s="1127" t="e">
        <f t="shared" si="371"/>
        <v>#N/A</v>
      </c>
      <c r="W563" s="1127" t="e">
        <f>IF(F563="Offiho",J563,IF(_xlfn.XLOOKUP(F563,Proveedores!A$2:A$50,Proveedores!E$2:E$50,"")="Nacional",(J563/0.5)+(V563*H563),((J563/0.3/0.5)+(V563*H563))))</f>
        <v>#N/A</v>
      </c>
      <c r="X563" s="1127" t="e">
        <f t="shared" si="361"/>
        <v>#N/A</v>
      </c>
      <c r="Y563" s="1126" t="b">
        <f t="shared" si="362"/>
        <v>0</v>
      </c>
      <c r="Z563" s="43">
        <v>0</v>
      </c>
      <c r="AA563" s="1220" t="e">
        <f t="shared" si="372"/>
        <v>#N/A</v>
      </c>
      <c r="AB563" s="1220" t="e">
        <f t="shared" si="373"/>
        <v>#N/A</v>
      </c>
      <c r="AC563" s="1220" t="e">
        <f t="shared" si="363"/>
        <v>#N/A</v>
      </c>
      <c r="AD563" s="1126" t="e">
        <f t="shared" si="374"/>
        <v>#N/A</v>
      </c>
      <c r="AE563" s="1218" t="e">
        <f t="shared" si="364"/>
        <v>#N/A</v>
      </c>
      <c r="AF563" s="1221" t="e">
        <f t="shared" si="365"/>
        <v>#N/A</v>
      </c>
      <c r="AG563" s="1177" t="e">
        <f t="shared" si="366"/>
        <v>#N/A</v>
      </c>
      <c r="AH563" s="1222" t="e">
        <f t="shared" si="375"/>
        <v>#N/A</v>
      </c>
    </row>
    <row r="564" spans="1:36" ht="16">
      <c r="A564" s="1217" t="b">
        <f t="shared" si="354"/>
        <v>1</v>
      </c>
      <c r="B564" s="1218" t="b">
        <f t="shared" si="367"/>
        <v>1</v>
      </c>
      <c r="C564" s="1219" t="str">
        <f t="shared" si="368"/>
        <v>Dólares</v>
      </c>
      <c r="D564" s="48"/>
      <c r="E564" s="836"/>
      <c r="F564" s="50"/>
      <c r="G564" s="50" t="str">
        <f t="shared" si="355"/>
        <v xml:space="preserve"> </v>
      </c>
      <c r="H564" s="45">
        <v>0</v>
      </c>
      <c r="I564" s="49" t="str">
        <f>IFERROR(VLOOKUP(G564,Proveedores!B:C,2,0)," ")</f>
        <v xml:space="preserve"> </v>
      </c>
      <c r="J564" s="838">
        <v>0</v>
      </c>
      <c r="K564" s="1124"/>
      <c r="L564" s="1267">
        <f t="shared" si="356"/>
        <v>0</v>
      </c>
      <c r="M564" s="1268">
        <f t="shared" si="357"/>
        <v>0</v>
      </c>
      <c r="N564" s="1269">
        <f t="shared" si="376"/>
        <v>0</v>
      </c>
      <c r="O564" s="836" t="str">
        <f>IFERROR(VLOOKUP(G564,Proveedores!B:D,3,0)," ")</f>
        <v xml:space="preserve"> </v>
      </c>
      <c r="P564" s="836"/>
      <c r="Q564" s="1127" t="e">
        <f t="shared" si="358"/>
        <v>#N/A</v>
      </c>
      <c r="R564" s="1127" t="b">
        <f t="shared" si="369"/>
        <v>0</v>
      </c>
      <c r="S564" s="1127" t="e">
        <f t="shared" si="359"/>
        <v>#N/A</v>
      </c>
      <c r="T564" s="1127" t="b">
        <f t="shared" si="370"/>
        <v>0</v>
      </c>
      <c r="U564" s="1127" t="e">
        <f t="shared" si="360"/>
        <v>#N/A</v>
      </c>
      <c r="V564" s="1127" t="e">
        <f t="shared" si="371"/>
        <v>#N/A</v>
      </c>
      <c r="W564" s="1127" t="e">
        <f>IF(F564="Offiho",J564,IF(_xlfn.XLOOKUP(F564,Proveedores!A$2:A$50,Proveedores!E$2:E$50,"")="Nacional",(J564/0.5)+(V564*H564),((J564/0.3/0.5)+(V564*H564))))</f>
        <v>#N/A</v>
      </c>
      <c r="X564" s="1127" t="e">
        <f t="shared" si="361"/>
        <v>#N/A</v>
      </c>
      <c r="Y564" s="1126" t="b">
        <f t="shared" si="362"/>
        <v>0</v>
      </c>
      <c r="Z564" s="43">
        <v>0</v>
      </c>
      <c r="AA564" s="1220" t="e">
        <f t="shared" si="372"/>
        <v>#N/A</v>
      </c>
      <c r="AB564" s="1220" t="e">
        <f t="shared" si="373"/>
        <v>#N/A</v>
      </c>
      <c r="AC564" s="1220" t="e">
        <f t="shared" si="363"/>
        <v>#N/A</v>
      </c>
      <c r="AD564" s="1126" t="e">
        <f t="shared" si="374"/>
        <v>#N/A</v>
      </c>
      <c r="AE564" s="1218" t="e">
        <f t="shared" si="364"/>
        <v>#N/A</v>
      </c>
      <c r="AF564" s="1221" t="e">
        <f t="shared" si="365"/>
        <v>#N/A</v>
      </c>
      <c r="AG564" s="1177" t="e">
        <f t="shared" si="366"/>
        <v>#N/A</v>
      </c>
      <c r="AH564" s="1222" t="e">
        <f t="shared" si="375"/>
        <v>#N/A</v>
      </c>
    </row>
    <row r="565" spans="1:36" ht="16">
      <c r="A565" s="1217" t="b">
        <f t="shared" si="354"/>
        <v>1</v>
      </c>
      <c r="B565" s="1218" t="b">
        <f t="shared" si="367"/>
        <v>1</v>
      </c>
      <c r="C565" s="1219" t="str">
        <f t="shared" si="368"/>
        <v>Dólares</v>
      </c>
      <c r="D565" s="48"/>
      <c r="E565" s="836"/>
      <c r="F565" s="50"/>
      <c r="G565" s="50" t="str">
        <f t="shared" si="355"/>
        <v xml:space="preserve"> </v>
      </c>
      <c r="H565" s="45">
        <v>0</v>
      </c>
      <c r="I565" s="49" t="str">
        <f>IFERROR(VLOOKUP(G565,Proveedores!B:C,2,0)," ")</f>
        <v xml:space="preserve"> </v>
      </c>
      <c r="J565" s="838">
        <v>0</v>
      </c>
      <c r="K565" s="1124"/>
      <c r="L565" s="1267">
        <f t="shared" si="356"/>
        <v>0</v>
      </c>
      <c r="M565" s="1268">
        <f t="shared" si="357"/>
        <v>0</v>
      </c>
      <c r="N565" s="1269">
        <f t="shared" si="376"/>
        <v>0</v>
      </c>
      <c r="O565" s="836" t="str">
        <f>IFERROR(VLOOKUP(G565,Proveedores!B:D,3,0)," ")</f>
        <v xml:space="preserve"> </v>
      </c>
      <c r="P565" s="836"/>
      <c r="Q565" s="1127" t="e">
        <f t="shared" si="358"/>
        <v>#N/A</v>
      </c>
      <c r="R565" s="1127" t="b">
        <f t="shared" si="369"/>
        <v>0</v>
      </c>
      <c r="S565" s="1127" t="e">
        <f t="shared" si="359"/>
        <v>#N/A</v>
      </c>
      <c r="T565" s="1127" t="b">
        <f t="shared" si="370"/>
        <v>0</v>
      </c>
      <c r="U565" s="1127" t="e">
        <f t="shared" si="360"/>
        <v>#N/A</v>
      </c>
      <c r="V565" s="1127" t="e">
        <f t="shared" si="371"/>
        <v>#N/A</v>
      </c>
      <c r="W565" s="1127" t="e">
        <f>IF(F565="Offiho",J565,IF(_xlfn.XLOOKUP(F565,Proveedores!A$2:A$50,Proveedores!E$2:E$50,"")="Nacional",(J565/0.5)+(V565*H565),((J565/0.3/0.5)+(V565*H565))))</f>
        <v>#N/A</v>
      </c>
      <c r="X565" s="1127" t="e">
        <f t="shared" si="361"/>
        <v>#N/A</v>
      </c>
      <c r="Y565" s="1126" t="b">
        <f t="shared" si="362"/>
        <v>0</v>
      </c>
      <c r="Z565" s="43">
        <v>0</v>
      </c>
      <c r="AA565" s="1220" t="e">
        <f t="shared" si="372"/>
        <v>#N/A</v>
      </c>
      <c r="AB565" s="1220" t="e">
        <f t="shared" si="373"/>
        <v>#N/A</v>
      </c>
      <c r="AC565" s="1220" t="e">
        <f t="shared" si="363"/>
        <v>#N/A</v>
      </c>
      <c r="AD565" s="1126" t="e">
        <f t="shared" si="374"/>
        <v>#N/A</v>
      </c>
      <c r="AE565" s="1218" t="e">
        <f t="shared" si="364"/>
        <v>#N/A</v>
      </c>
      <c r="AF565" s="1221" t="e">
        <f t="shared" si="365"/>
        <v>#N/A</v>
      </c>
      <c r="AG565" s="1177" t="e">
        <f t="shared" si="366"/>
        <v>#N/A</v>
      </c>
      <c r="AH565" s="1222" t="e">
        <f t="shared" si="375"/>
        <v>#N/A</v>
      </c>
    </row>
    <row r="566" spans="1:36" ht="16">
      <c r="A566" s="1217" t="b">
        <f t="shared" si="354"/>
        <v>1</v>
      </c>
      <c r="B566" s="1218" t="b">
        <f t="shared" si="367"/>
        <v>1</v>
      </c>
      <c r="C566" s="1219" t="str">
        <f t="shared" si="368"/>
        <v>Dólares</v>
      </c>
      <c r="D566" s="47"/>
      <c r="E566" s="836"/>
      <c r="F566" s="50"/>
      <c r="G566" s="50" t="str">
        <f t="shared" si="355"/>
        <v xml:space="preserve"> </v>
      </c>
      <c r="H566" s="45">
        <v>0</v>
      </c>
      <c r="I566" s="49" t="str">
        <f>IFERROR(VLOOKUP(G566,Proveedores!B:C,2,0)," ")</f>
        <v xml:space="preserve"> </v>
      </c>
      <c r="J566" s="838">
        <v>0</v>
      </c>
      <c r="K566" s="1124"/>
      <c r="L566" s="1267">
        <f t="shared" si="356"/>
        <v>0</v>
      </c>
      <c r="M566" s="1268">
        <f t="shared" si="357"/>
        <v>0</v>
      </c>
      <c r="N566" s="1269">
        <f t="shared" si="376"/>
        <v>0</v>
      </c>
      <c r="O566" s="836" t="str">
        <f>IFERROR(VLOOKUP(G566,Proveedores!B:D,3,0)," ")</f>
        <v xml:space="preserve"> </v>
      </c>
      <c r="P566" s="836"/>
      <c r="Q566" s="1127" t="e">
        <f t="shared" si="358"/>
        <v>#N/A</v>
      </c>
      <c r="R566" s="1127" t="b">
        <f t="shared" si="369"/>
        <v>0</v>
      </c>
      <c r="S566" s="1127" t="e">
        <f t="shared" si="359"/>
        <v>#N/A</v>
      </c>
      <c r="T566" s="1127" t="b">
        <f t="shared" si="370"/>
        <v>0</v>
      </c>
      <c r="U566" s="1127" t="e">
        <f t="shared" si="360"/>
        <v>#N/A</v>
      </c>
      <c r="V566" s="1127" t="e">
        <f t="shared" si="371"/>
        <v>#N/A</v>
      </c>
      <c r="W566" s="1127" t="e">
        <f>IF(F566="Offiho",J566,IF(_xlfn.XLOOKUP(F566,Proveedores!A$2:A$50,Proveedores!E$2:E$50,"")="Nacional",(J566/0.5)+(V566*H566),((J566/0.3/0.5)+(V566*H566))))</f>
        <v>#N/A</v>
      </c>
      <c r="X566" s="1127" t="e">
        <f t="shared" si="361"/>
        <v>#N/A</v>
      </c>
      <c r="Y566" s="1126" t="b">
        <f t="shared" si="362"/>
        <v>0</v>
      </c>
      <c r="Z566" s="43">
        <v>0</v>
      </c>
      <c r="AA566" s="1220" t="e">
        <f t="shared" si="372"/>
        <v>#N/A</v>
      </c>
      <c r="AB566" s="1220" t="e">
        <f t="shared" si="373"/>
        <v>#N/A</v>
      </c>
      <c r="AC566" s="1220" t="e">
        <f t="shared" si="363"/>
        <v>#N/A</v>
      </c>
      <c r="AD566" s="1126" t="e">
        <f t="shared" si="374"/>
        <v>#N/A</v>
      </c>
      <c r="AE566" s="1218" t="e">
        <f t="shared" si="364"/>
        <v>#N/A</v>
      </c>
      <c r="AF566" s="1221" t="e">
        <f t="shared" si="365"/>
        <v>#N/A</v>
      </c>
      <c r="AG566" s="1177" t="e">
        <f t="shared" si="366"/>
        <v>#N/A</v>
      </c>
      <c r="AH566" s="1222" t="e">
        <f t="shared" si="375"/>
        <v>#N/A</v>
      </c>
    </row>
    <row r="567" spans="1:36" ht="16">
      <c r="A567" s="1217" t="b">
        <f t="shared" si="354"/>
        <v>1</v>
      </c>
      <c r="B567" s="1218" t="b">
        <f t="shared" si="367"/>
        <v>1</v>
      </c>
      <c r="C567" s="1219" t="str">
        <f t="shared" si="368"/>
        <v>Dólares</v>
      </c>
      <c r="D567" s="47"/>
      <c r="E567" s="836"/>
      <c r="F567" s="50"/>
      <c r="G567" s="50" t="str">
        <f t="shared" si="355"/>
        <v xml:space="preserve"> </v>
      </c>
      <c r="H567" s="45">
        <v>0</v>
      </c>
      <c r="I567" s="49" t="str">
        <f>IFERROR(VLOOKUP(G567,Proveedores!B:C,2,0)," ")</f>
        <v xml:space="preserve"> </v>
      </c>
      <c r="J567" s="838">
        <v>0</v>
      </c>
      <c r="K567" s="1124"/>
      <c r="L567" s="1267">
        <f t="shared" si="356"/>
        <v>0</v>
      </c>
      <c r="M567" s="1268">
        <f t="shared" si="357"/>
        <v>0</v>
      </c>
      <c r="N567" s="1269">
        <f t="shared" si="376"/>
        <v>0</v>
      </c>
      <c r="O567" s="836" t="str">
        <f>IFERROR(VLOOKUP(G567,Proveedores!B:D,3,0)," ")</f>
        <v xml:space="preserve"> </v>
      </c>
      <c r="P567" s="836"/>
      <c r="Q567" s="1127" t="e">
        <f t="shared" si="358"/>
        <v>#N/A</v>
      </c>
      <c r="R567" s="1127" t="b">
        <f t="shared" si="369"/>
        <v>0</v>
      </c>
      <c r="S567" s="1127" t="e">
        <f t="shared" si="359"/>
        <v>#N/A</v>
      </c>
      <c r="T567" s="1127" t="b">
        <f t="shared" si="370"/>
        <v>0</v>
      </c>
      <c r="U567" s="1127" t="e">
        <f t="shared" si="360"/>
        <v>#N/A</v>
      </c>
      <c r="V567" s="1127" t="e">
        <f t="shared" si="371"/>
        <v>#N/A</v>
      </c>
      <c r="W567" s="1127" t="e">
        <f>IF(F567="Offiho",J567,IF(_xlfn.XLOOKUP(F567,Proveedores!A$2:A$50,Proveedores!E$2:E$50,"")="Nacional",(J567/0.5)+(V567*H567),((J567/0.3/0.5)+(V567*H567))))</f>
        <v>#N/A</v>
      </c>
      <c r="X567" s="1127" t="e">
        <f t="shared" si="361"/>
        <v>#N/A</v>
      </c>
      <c r="Y567" s="1126" t="b">
        <f t="shared" si="362"/>
        <v>0</v>
      </c>
      <c r="Z567" s="43">
        <v>0</v>
      </c>
      <c r="AA567" s="1220" t="e">
        <f t="shared" si="372"/>
        <v>#N/A</v>
      </c>
      <c r="AB567" s="1220" t="e">
        <f t="shared" si="373"/>
        <v>#N/A</v>
      </c>
      <c r="AC567" s="1220" t="e">
        <f t="shared" si="363"/>
        <v>#N/A</v>
      </c>
      <c r="AD567" s="1126" t="e">
        <f t="shared" si="374"/>
        <v>#N/A</v>
      </c>
      <c r="AE567" s="1218" t="e">
        <f t="shared" si="364"/>
        <v>#N/A</v>
      </c>
      <c r="AF567" s="1221" t="e">
        <f t="shared" si="365"/>
        <v>#N/A</v>
      </c>
      <c r="AG567" s="1177" t="e">
        <f t="shared" si="366"/>
        <v>#N/A</v>
      </c>
      <c r="AH567" s="1222" t="e">
        <f t="shared" si="375"/>
        <v>#N/A</v>
      </c>
    </row>
    <row r="568" spans="1:36" ht="16">
      <c r="A568" s="1217" t="b">
        <f t="shared" si="354"/>
        <v>1</v>
      </c>
      <c r="B568" s="1218" t="b">
        <f t="shared" si="367"/>
        <v>1</v>
      </c>
      <c r="C568" s="1219" t="str">
        <f t="shared" si="368"/>
        <v>Dólares</v>
      </c>
      <c r="D568" s="47"/>
      <c r="E568" s="836"/>
      <c r="F568" s="50"/>
      <c r="G568" s="50" t="str">
        <f t="shared" si="355"/>
        <v xml:space="preserve"> </v>
      </c>
      <c r="H568" s="45">
        <v>0</v>
      </c>
      <c r="I568" s="49" t="str">
        <f>IFERROR(VLOOKUP(G568,Proveedores!B:C,2,0)," ")</f>
        <v xml:space="preserve"> </v>
      </c>
      <c r="J568" s="838">
        <v>0</v>
      </c>
      <c r="K568" s="1124"/>
      <c r="L568" s="1267">
        <f t="shared" si="356"/>
        <v>0</v>
      </c>
      <c r="M568" s="1268">
        <f t="shared" si="357"/>
        <v>0</v>
      </c>
      <c r="N568" s="1269">
        <f t="shared" si="376"/>
        <v>0</v>
      </c>
      <c r="O568" s="836" t="str">
        <f>IFERROR(VLOOKUP(G568,Proveedores!B:D,3,0)," ")</f>
        <v xml:space="preserve"> </v>
      </c>
      <c r="P568" s="836"/>
      <c r="Q568" s="1127" t="e">
        <f t="shared" si="358"/>
        <v>#N/A</v>
      </c>
      <c r="R568" s="1127" t="b">
        <f t="shared" si="369"/>
        <v>0</v>
      </c>
      <c r="S568" s="1127" t="e">
        <f t="shared" si="359"/>
        <v>#N/A</v>
      </c>
      <c r="T568" s="1127" t="b">
        <f t="shared" si="370"/>
        <v>0</v>
      </c>
      <c r="U568" s="1127" t="e">
        <f t="shared" si="360"/>
        <v>#N/A</v>
      </c>
      <c r="V568" s="1127" t="e">
        <f t="shared" si="371"/>
        <v>#N/A</v>
      </c>
      <c r="W568" s="1127" t="e">
        <f>IF(F568="Offiho",J568,IF(_xlfn.XLOOKUP(F568,Proveedores!A$2:A$50,Proveedores!E$2:E$50,"")="Nacional",(J568/0.5)+(V568*H568),((J568/0.3/0.5)+(V568*H568))))</f>
        <v>#N/A</v>
      </c>
      <c r="X568" s="1127" t="e">
        <f t="shared" si="361"/>
        <v>#N/A</v>
      </c>
      <c r="Y568" s="1126" t="b">
        <f t="shared" si="362"/>
        <v>0</v>
      </c>
      <c r="Z568" s="43">
        <v>0</v>
      </c>
      <c r="AA568" s="1220" t="e">
        <f t="shared" si="372"/>
        <v>#N/A</v>
      </c>
      <c r="AB568" s="1220" t="e">
        <f t="shared" si="373"/>
        <v>#N/A</v>
      </c>
      <c r="AC568" s="1220" t="e">
        <f t="shared" si="363"/>
        <v>#N/A</v>
      </c>
      <c r="AD568" s="1126" t="e">
        <f t="shared" si="374"/>
        <v>#N/A</v>
      </c>
      <c r="AE568" s="1218" t="e">
        <f t="shared" si="364"/>
        <v>#N/A</v>
      </c>
      <c r="AF568" s="1221" t="e">
        <f t="shared" si="365"/>
        <v>#N/A</v>
      </c>
      <c r="AG568" s="1177" t="e">
        <f t="shared" si="366"/>
        <v>#N/A</v>
      </c>
      <c r="AH568" s="1222" t="e">
        <f t="shared" si="375"/>
        <v>#N/A</v>
      </c>
    </row>
    <row r="569" spans="1:36" ht="16">
      <c r="A569" s="1217" t="b">
        <f t="shared" si="354"/>
        <v>1</v>
      </c>
      <c r="B569" s="1218" t="b">
        <f t="shared" si="367"/>
        <v>1</v>
      </c>
      <c r="C569" s="1219" t="str">
        <f t="shared" si="368"/>
        <v>Dólares</v>
      </c>
      <c r="D569" s="47"/>
      <c r="E569" s="836"/>
      <c r="F569" s="50"/>
      <c r="G569" s="50" t="str">
        <f t="shared" si="355"/>
        <v xml:space="preserve"> </v>
      </c>
      <c r="H569" s="45">
        <v>0</v>
      </c>
      <c r="I569" s="49" t="str">
        <f>IFERROR(VLOOKUP(G569,Proveedores!B:C,2,0)," ")</f>
        <v xml:space="preserve"> </v>
      </c>
      <c r="J569" s="838">
        <v>0</v>
      </c>
      <c r="K569" s="1124"/>
      <c r="L569" s="1267">
        <f t="shared" si="356"/>
        <v>0</v>
      </c>
      <c r="M569" s="1268">
        <f t="shared" si="357"/>
        <v>0</v>
      </c>
      <c r="N569" s="1269">
        <f t="shared" si="376"/>
        <v>0</v>
      </c>
      <c r="O569" s="836" t="str">
        <f>IFERROR(VLOOKUP(G569,Proveedores!B:D,3,0)," ")</f>
        <v xml:space="preserve"> </v>
      </c>
      <c r="P569" s="836"/>
      <c r="Q569" s="1127" t="e">
        <f t="shared" si="358"/>
        <v>#N/A</v>
      </c>
      <c r="R569" s="1127" t="b">
        <f t="shared" si="369"/>
        <v>0</v>
      </c>
      <c r="S569" s="1127" t="e">
        <f t="shared" si="359"/>
        <v>#N/A</v>
      </c>
      <c r="T569" s="1127" t="b">
        <f t="shared" si="370"/>
        <v>0</v>
      </c>
      <c r="U569" s="1127" t="e">
        <f t="shared" si="360"/>
        <v>#N/A</v>
      </c>
      <c r="V569" s="1127" t="e">
        <f t="shared" si="371"/>
        <v>#N/A</v>
      </c>
      <c r="W569" s="1127" t="e">
        <f>IF(F569="Offiho",J569,IF(_xlfn.XLOOKUP(F569,Proveedores!A$2:A$50,Proveedores!E$2:E$50,"")="Nacional",(J569/0.5)+(V569*H569),((J569/0.3/0.5)+(V569*H569))))</f>
        <v>#N/A</v>
      </c>
      <c r="X569" s="1127" t="e">
        <f t="shared" si="361"/>
        <v>#N/A</v>
      </c>
      <c r="Y569" s="1126" t="b">
        <f t="shared" si="362"/>
        <v>0</v>
      </c>
      <c r="Z569" s="43">
        <v>0</v>
      </c>
      <c r="AA569" s="1220" t="e">
        <f t="shared" si="372"/>
        <v>#N/A</v>
      </c>
      <c r="AB569" s="1220" t="e">
        <f t="shared" si="373"/>
        <v>#N/A</v>
      </c>
      <c r="AC569" s="1220" t="e">
        <f t="shared" si="363"/>
        <v>#N/A</v>
      </c>
      <c r="AD569" s="1126" t="e">
        <f t="shared" si="374"/>
        <v>#N/A</v>
      </c>
      <c r="AE569" s="1218" t="e">
        <f t="shared" si="364"/>
        <v>#N/A</v>
      </c>
      <c r="AF569" s="1221" t="e">
        <f t="shared" si="365"/>
        <v>#N/A</v>
      </c>
      <c r="AG569" s="1177" t="e">
        <f t="shared" si="366"/>
        <v>#N/A</v>
      </c>
      <c r="AH569" s="1222" t="e">
        <f t="shared" si="375"/>
        <v>#N/A</v>
      </c>
    </row>
    <row r="570" spans="1:36" ht="16">
      <c r="A570" s="1217" t="b">
        <f t="shared" si="354"/>
        <v>1</v>
      </c>
      <c r="B570" s="1218" t="b">
        <f t="shared" si="367"/>
        <v>1</v>
      </c>
      <c r="C570" s="1219" t="str">
        <f t="shared" si="368"/>
        <v>Dólares</v>
      </c>
      <c r="D570" s="47"/>
      <c r="E570" s="836"/>
      <c r="F570" s="50"/>
      <c r="G570" s="50" t="str">
        <f t="shared" si="355"/>
        <v xml:space="preserve"> </v>
      </c>
      <c r="H570" s="45">
        <v>0</v>
      </c>
      <c r="I570" s="49" t="str">
        <f>IFERROR(VLOOKUP(G570,Proveedores!B:C,2,0)," ")</f>
        <v xml:space="preserve"> </v>
      </c>
      <c r="J570" s="838">
        <v>0</v>
      </c>
      <c r="K570" s="1124"/>
      <c r="L570" s="1267">
        <f t="shared" si="356"/>
        <v>0</v>
      </c>
      <c r="M570" s="1268">
        <f t="shared" si="357"/>
        <v>0</v>
      </c>
      <c r="N570" s="1269">
        <f t="shared" si="376"/>
        <v>0</v>
      </c>
      <c r="O570" s="836" t="str">
        <f>IFERROR(VLOOKUP(G570,Proveedores!B:D,3,0)," ")</f>
        <v xml:space="preserve"> </v>
      </c>
      <c r="P570" s="836"/>
      <c r="Q570" s="1127" t="e">
        <f t="shared" si="358"/>
        <v>#N/A</v>
      </c>
      <c r="R570" s="1127" t="b">
        <f t="shared" si="369"/>
        <v>0</v>
      </c>
      <c r="S570" s="1127" t="e">
        <f t="shared" si="359"/>
        <v>#N/A</v>
      </c>
      <c r="T570" s="1127" t="b">
        <f t="shared" si="370"/>
        <v>0</v>
      </c>
      <c r="U570" s="1127" t="e">
        <f t="shared" si="360"/>
        <v>#N/A</v>
      </c>
      <c r="V570" s="1127" t="e">
        <f t="shared" si="371"/>
        <v>#N/A</v>
      </c>
      <c r="W570" s="1127" t="e">
        <f>IF(F570="Offiho",J570,IF(_xlfn.XLOOKUP(F570,Proveedores!A$2:A$50,Proveedores!E$2:E$50,"")="Nacional",(J570/0.5)+(V570*H570),((J570/0.3/0.5)+(V570*H570))))</f>
        <v>#N/A</v>
      </c>
      <c r="X570" s="1127" t="e">
        <f t="shared" si="361"/>
        <v>#N/A</v>
      </c>
      <c r="Y570" s="1126" t="b">
        <f t="shared" si="362"/>
        <v>0</v>
      </c>
      <c r="Z570" s="43">
        <v>0</v>
      </c>
      <c r="AA570" s="1220" t="e">
        <f t="shared" si="372"/>
        <v>#N/A</v>
      </c>
      <c r="AB570" s="1220" t="e">
        <f t="shared" si="373"/>
        <v>#N/A</v>
      </c>
      <c r="AC570" s="1220" t="e">
        <f t="shared" si="363"/>
        <v>#N/A</v>
      </c>
      <c r="AD570" s="1126" t="e">
        <f t="shared" si="374"/>
        <v>#N/A</v>
      </c>
      <c r="AE570" s="1218" t="e">
        <f t="shared" si="364"/>
        <v>#N/A</v>
      </c>
      <c r="AF570" s="1221" t="e">
        <f t="shared" si="365"/>
        <v>#N/A</v>
      </c>
      <c r="AG570" s="1177" t="e">
        <f t="shared" si="366"/>
        <v>#N/A</v>
      </c>
      <c r="AH570" s="1222" t="e">
        <f t="shared" si="375"/>
        <v>#N/A</v>
      </c>
    </row>
    <row r="571" spans="1:36" ht="16">
      <c r="A571" s="1217" t="b">
        <f t="shared" si="354"/>
        <v>1</v>
      </c>
      <c r="B571" s="1218" t="b">
        <f t="shared" si="367"/>
        <v>1</v>
      </c>
      <c r="C571" s="1219" t="str">
        <f t="shared" si="368"/>
        <v>Dólares</v>
      </c>
      <c r="D571" s="47"/>
      <c r="E571" s="836"/>
      <c r="F571" s="50"/>
      <c r="G571" s="50" t="str">
        <f t="shared" si="355"/>
        <v xml:space="preserve"> </v>
      </c>
      <c r="H571" s="45">
        <v>0</v>
      </c>
      <c r="I571" s="49" t="str">
        <f>IFERROR(VLOOKUP(G571,Proveedores!B:C,2,0)," ")</f>
        <v xml:space="preserve"> </v>
      </c>
      <c r="J571" s="838">
        <v>0</v>
      </c>
      <c r="K571" s="1124"/>
      <c r="L571" s="1267">
        <f t="shared" si="356"/>
        <v>0</v>
      </c>
      <c r="M571" s="1268">
        <f t="shared" si="357"/>
        <v>0</v>
      </c>
      <c r="N571" s="1269">
        <f t="shared" si="376"/>
        <v>0</v>
      </c>
      <c r="O571" s="836" t="str">
        <f>IFERROR(VLOOKUP(G571,Proveedores!B:D,3,0)," ")</f>
        <v xml:space="preserve"> </v>
      </c>
      <c r="P571" s="836"/>
      <c r="Q571" s="1127" t="e">
        <f t="shared" si="358"/>
        <v>#N/A</v>
      </c>
      <c r="R571" s="1127" t="b">
        <f t="shared" si="369"/>
        <v>0</v>
      </c>
      <c r="S571" s="1127" t="e">
        <f t="shared" si="359"/>
        <v>#N/A</v>
      </c>
      <c r="T571" s="1127" t="b">
        <f t="shared" si="370"/>
        <v>0</v>
      </c>
      <c r="U571" s="1127" t="e">
        <f t="shared" si="360"/>
        <v>#N/A</v>
      </c>
      <c r="V571" s="1127" t="e">
        <f t="shared" si="371"/>
        <v>#N/A</v>
      </c>
      <c r="W571" s="1127" t="e">
        <f>IF(F571="Offiho",J571,IF(_xlfn.XLOOKUP(F571,Proveedores!A$2:A$50,Proveedores!E$2:E$50,"")="Nacional",(J571/0.5)+(V571*H571),((J571/0.3/0.5)+(V571*H571))))</f>
        <v>#N/A</v>
      </c>
      <c r="X571" s="1127" t="e">
        <f t="shared" si="361"/>
        <v>#N/A</v>
      </c>
      <c r="Y571" s="1126" t="b">
        <f t="shared" si="362"/>
        <v>0</v>
      </c>
      <c r="Z571" s="43">
        <v>0</v>
      </c>
      <c r="AA571" s="1220" t="e">
        <f t="shared" si="372"/>
        <v>#N/A</v>
      </c>
      <c r="AB571" s="1220" t="e">
        <f t="shared" si="373"/>
        <v>#N/A</v>
      </c>
      <c r="AC571" s="1220" t="e">
        <f t="shared" si="363"/>
        <v>#N/A</v>
      </c>
      <c r="AD571" s="1126" t="str">
        <f t="shared" si="374"/>
        <v>NA</v>
      </c>
      <c r="AE571" s="1218" t="e">
        <f t="shared" si="364"/>
        <v>#N/A</v>
      </c>
      <c r="AF571" s="1221" t="e">
        <f t="shared" si="365"/>
        <v>#N/A</v>
      </c>
      <c r="AG571" s="1177" t="e">
        <f t="shared" si="366"/>
        <v>#N/A</v>
      </c>
      <c r="AH571" s="1222" t="e">
        <f t="shared" si="375"/>
        <v>#N/A</v>
      </c>
    </row>
    <row r="572" spans="1:36" ht="24" customHeight="1">
      <c r="A572" s="1305" t="s">
        <v>146</v>
      </c>
      <c r="B572" s="1305"/>
      <c r="C572" s="1305"/>
      <c r="D572" s="1305"/>
      <c r="E572" s="1305"/>
      <c r="F572" s="1305"/>
      <c r="G572" s="1229"/>
      <c r="H572" s="1230" cm="1">
        <f t="array" ref="H572">SUM(IFERROR(H539:H571,0))</f>
        <v>0</v>
      </c>
      <c r="I572" s="1229"/>
      <c r="J572" s="1231"/>
      <c r="K572" s="1232"/>
      <c r="L572" s="1230" cm="1">
        <f t="array" ref="L572">SUM(IFERROR(L539:L571,0))</f>
        <v>0</v>
      </c>
      <c r="M572" s="1236"/>
      <c r="N572" s="1233" cm="1">
        <f t="array" ref="N572">SUM(IFERROR(N539:N571,0))</f>
        <v>0</v>
      </c>
      <c r="O572" s="1234"/>
      <c r="P572" s="1232"/>
      <c r="Q572" s="1232"/>
      <c r="R572" s="1232"/>
      <c r="S572" s="1232"/>
      <c r="T572" s="1232"/>
      <c r="U572" s="1232"/>
      <c r="V572" s="1232"/>
      <c r="W572" s="1232"/>
      <c r="X572" s="1233" cm="1">
        <f t="array" ref="X572">SUM(IFERROR(X539:X571,0))</f>
        <v>0</v>
      </c>
      <c r="Y572" s="1238" t="s">
        <v>116</v>
      </c>
      <c r="Z572" s="1232"/>
      <c r="AA572" s="1234"/>
      <c r="AB572" s="1234"/>
      <c r="AC572" s="1233" cm="1">
        <f t="array" ref="AC572">SUM(IFERROR(AC539:AC571,0))</f>
        <v>0</v>
      </c>
      <c r="AD572" s="1233"/>
      <c r="AE572" s="1233"/>
      <c r="AF572" s="1233" cm="1">
        <f t="array" ref="AF572">SUM(IFERROR(AF539:AF571,0))</f>
        <v>0</v>
      </c>
      <c r="AG572" s="1178">
        <f>IFERROR(1-(N572/AC572),0)</f>
        <v>0</v>
      </c>
      <c r="AH572"/>
    </row>
    <row r="573" spans="1:36" ht="51">
      <c r="A573" s="1180"/>
      <c r="B573" s="1239"/>
      <c r="D573" s="1180"/>
      <c r="E573" s="1240"/>
      <c r="F573" s="1241" t="s">
        <v>147</v>
      </c>
      <c r="G573" s="1180"/>
      <c r="H573" s="1242">
        <f>H572+H537+H502+H467+H432+H397+H362+H327+H292+H257+H222+H187+H152+H117+H82+H47</f>
        <v>0</v>
      </c>
      <c r="I573" s="1182"/>
      <c r="J573" s="1240"/>
      <c r="K573" s="1243">
        <f>L572+L537+L502+L467+L432+L397+L362+L327+L292+L257+L222+L187+L152+L117+L82+L47</f>
        <v>0</v>
      </c>
      <c r="L573" s="1244"/>
      <c r="M573" s="1245">
        <f>N47+N82+N117+N152+N187+N222+N257+N292+N327+N362+N397+N432+N467+N502+N537+N572</f>
        <v>0</v>
      </c>
      <c r="P573" s="1240"/>
      <c r="Q573" s="1240"/>
      <c r="R573" s="1240"/>
      <c r="S573" s="1240"/>
      <c r="T573" s="1240"/>
      <c r="U573" s="1240"/>
      <c r="V573" s="1240"/>
      <c r="W573" s="1247" t="s">
        <v>148</v>
      </c>
      <c r="X573" s="1247">
        <f>X572+X537+X502+X467+X432+X397+X362+X327+X292+X257+X222+X187+X152+X117+X82+X47</f>
        <v>0</v>
      </c>
      <c r="Y573" s="1240"/>
      <c r="AB573" s="1247" t="s">
        <v>149</v>
      </c>
      <c r="AC573" s="1247">
        <f>AC572+AC537+AC502+AC467+AC432+AC397+AC362+AC327+AC292+AC257+AC222+AC187+AC152+AC117+AC82+AC47</f>
        <v>0</v>
      </c>
      <c r="AE573" s="1247" t="s">
        <v>150</v>
      </c>
      <c r="AF573" s="1247">
        <f>AF572+AF537+AF502+AF467+AF432+AF397+AF362+AF327+AF292+AF257+AF222+AF187+AF152+AF117+AF82+AF47</f>
        <v>0</v>
      </c>
      <c r="AG573" s="1181">
        <f>AVERAGE(AG572,AG537,AG502,AG467,AG432,AG397,AG362,AG327,AG292,AG257,AG222,AG187,AG152,AG117,AG82,AG47)</f>
        <v>0</v>
      </c>
    </row>
    <row r="574" spans="1:36" ht="16">
      <c r="D574" s="1182"/>
      <c r="E574" s="1155"/>
      <c r="F574" s="1182"/>
      <c r="G574" s="1182"/>
      <c r="H574" s="1182"/>
      <c r="J574" s="1248"/>
      <c r="K574" s="1248"/>
      <c r="L574" s="1249"/>
      <c r="M574" s="1249"/>
      <c r="N574" s="1250"/>
      <c r="O574" s="1251"/>
      <c r="P574" s="1155"/>
      <c r="Q574" s="1155"/>
      <c r="R574" s="1155"/>
      <c r="S574" s="1155"/>
      <c r="T574" s="1155"/>
      <c r="U574" s="1155"/>
      <c r="V574" s="1155"/>
      <c r="W574" s="1155"/>
      <c r="X574" s="1154"/>
      <c r="Y574" s="1154"/>
      <c r="Z574" s="1154"/>
      <c r="AA574" s="1155"/>
      <c r="AB574" s="1205"/>
      <c r="AC574" s="1205"/>
      <c r="AD574" s="1205"/>
      <c r="AE574" s="1205"/>
      <c r="AF574" s="1205"/>
      <c r="AG574" s="1204"/>
      <c r="AH574" s="1183"/>
    </row>
    <row r="575" spans="1:36" ht="16">
      <c r="D575" s="1184"/>
      <c r="E575" s="1155"/>
      <c r="F575" s="1184"/>
      <c r="G575" s="1184"/>
      <c r="H575" s="1184"/>
      <c r="I575" s="1223"/>
      <c r="J575" s="1252"/>
      <c r="K575" s="1252"/>
      <c r="L575" s="1252"/>
      <c r="M575" s="1252"/>
      <c r="N575" s="1253"/>
      <c r="O575" s="1254"/>
      <c r="P575" s="1155"/>
      <c r="Q575" s="1155"/>
      <c r="R575" s="1155"/>
      <c r="S575" s="1155"/>
      <c r="T575" s="1155"/>
      <c r="U575" s="1155"/>
      <c r="V575" s="1155"/>
      <c r="W575" s="1155"/>
      <c r="X575" s="1154"/>
      <c r="Y575" s="1154"/>
      <c r="Z575" s="1154"/>
      <c r="AA575" s="1155"/>
      <c r="AB575" s="1205"/>
      <c r="AC575" s="1205"/>
      <c r="AD575" s="1205"/>
      <c r="AE575" s="1205"/>
      <c r="AF575" s="1205"/>
      <c r="AG575" s="1204"/>
      <c r="AH575" s="1183"/>
    </row>
    <row r="576" spans="1:36" ht="16">
      <c r="D576" s="1227"/>
      <c r="E576" s="1155"/>
      <c r="F576" s="1227"/>
      <c r="G576" s="1227"/>
      <c r="H576" s="1227"/>
      <c r="I576" s="1223"/>
      <c r="J576" s="1227"/>
      <c r="K576" s="1227"/>
      <c r="L576" s="1227"/>
      <c r="M576" s="1227"/>
      <c r="N576" s="1255"/>
      <c r="O576" s="1223"/>
      <c r="P576" s="1155"/>
      <c r="Q576" s="1155"/>
      <c r="R576" s="1155"/>
      <c r="S576" s="1155"/>
      <c r="T576" s="1155"/>
      <c r="U576" s="1155"/>
      <c r="V576" s="1155"/>
      <c r="W576" s="1155"/>
      <c r="X576" s="1154"/>
      <c r="Y576" s="1154"/>
      <c r="Z576" s="1154"/>
      <c r="AA576" s="1155"/>
      <c r="AB576" s="1205"/>
      <c r="AC576" s="1205"/>
      <c r="AD576" s="1205"/>
      <c r="AE576" s="1205"/>
      <c r="AF576" s="1205"/>
      <c r="AG576" s="1204"/>
      <c r="AH576" s="1183"/>
      <c r="AJ576" t="s">
        <v>151</v>
      </c>
    </row>
    <row r="577" spans="4:41" ht="17" thickBot="1">
      <c r="D577" s="1227"/>
      <c r="E577" s="1155"/>
      <c r="F577" s="1227"/>
      <c r="G577" s="1227"/>
      <c r="H577" s="1227"/>
      <c r="I577" s="1223"/>
      <c r="J577" s="1227"/>
      <c r="K577" s="1227"/>
      <c r="L577" s="1227"/>
      <c r="M577" s="1227"/>
      <c r="N577" s="1255"/>
      <c r="O577" s="1223"/>
      <c r="P577" s="1155"/>
      <c r="Q577" s="1155"/>
      <c r="R577" s="1155"/>
      <c r="S577" s="1155"/>
      <c r="T577" s="1155"/>
      <c r="U577" s="1155"/>
      <c r="V577" s="1155"/>
      <c r="W577" s="1155"/>
      <c r="X577" s="1154"/>
      <c r="Y577" s="1154"/>
      <c r="Z577" s="1154"/>
      <c r="AA577" s="1155"/>
      <c r="AB577" s="1205"/>
      <c r="AC577" s="1205"/>
      <c r="AD577" s="1205"/>
      <c r="AE577" s="1205"/>
      <c r="AF577" s="1205"/>
      <c r="AG577" s="1204"/>
      <c r="AH577" s="1183"/>
      <c r="AI577" t="s">
        <v>152</v>
      </c>
      <c r="AJ577" s="1175">
        <v>0.5</v>
      </c>
      <c r="AO577" t="s">
        <v>86</v>
      </c>
    </row>
    <row r="578" spans="4:41">
      <c r="D578" s="1324" t="s">
        <v>153</v>
      </c>
      <c r="E578" s="1325"/>
      <c r="F578" s="1227"/>
      <c r="G578" s="1227"/>
      <c r="H578" s="1227"/>
      <c r="I578" s="1223"/>
      <c r="J578" s="1223"/>
      <c r="K578" s="1227"/>
      <c r="L578" s="1227"/>
      <c r="M578" s="1227"/>
      <c r="N578" s="1227"/>
      <c r="O578" s="1255"/>
      <c r="P578" s="1223"/>
      <c r="AA578" s="1205"/>
      <c r="AB578" s="1205"/>
      <c r="AC578" s="1205"/>
      <c r="AD578" s="1205"/>
      <c r="AE578" s="1205"/>
      <c r="AF578" s="1205"/>
      <c r="AG578" s="1205"/>
      <c r="AH578" s="1205"/>
      <c r="AI578" t="s">
        <v>154</v>
      </c>
      <c r="AJ578" s="1175">
        <v>0.5</v>
      </c>
      <c r="AO578">
        <v>20</v>
      </c>
    </row>
    <row r="579" spans="4:41">
      <c r="D579" s="1256"/>
      <c r="E579" s="1257" t="s">
        <v>151</v>
      </c>
      <c r="F579" s="1227"/>
      <c r="G579" s="1227"/>
      <c r="H579" s="1223"/>
      <c r="I579" s="1223"/>
      <c r="J579" s="1227"/>
      <c r="K579" s="1227"/>
      <c r="L579" s="1227"/>
      <c r="M579" s="1227"/>
      <c r="N579" s="1255"/>
      <c r="O579" s="1223"/>
      <c r="W579" s="1173"/>
      <c r="Z579" s="1205"/>
      <c r="AA579" s="1205"/>
      <c r="AB579" s="1205"/>
      <c r="AC579" s="1205"/>
      <c r="AD579" s="1205"/>
      <c r="AE579" s="1205"/>
      <c r="AF579" s="1205"/>
      <c r="AG579" s="1205"/>
      <c r="AH579"/>
      <c r="AI579" t="s">
        <v>155</v>
      </c>
      <c r="AJ579" s="1175">
        <v>0.5</v>
      </c>
      <c r="AN579">
        <v>50</v>
      </c>
    </row>
    <row r="580" spans="4:41">
      <c r="D580" s="1258" t="s">
        <v>152</v>
      </c>
      <c r="E580" s="1150">
        <v>0.5</v>
      </c>
      <c r="G580" s="1227"/>
      <c r="H580" s="1223"/>
      <c r="I580" s="1223"/>
      <c r="J580" s="1227"/>
      <c r="K580" s="1227"/>
      <c r="L580" s="1227"/>
      <c r="M580" s="1227"/>
      <c r="N580" s="1255"/>
      <c r="O580" s="1223"/>
      <c r="W580" s="1173"/>
      <c r="Z580" s="1205"/>
      <c r="AA580" s="1189"/>
      <c r="AG580" s="1189"/>
      <c r="AH580"/>
      <c r="AI580" t="s">
        <v>156</v>
      </c>
      <c r="AJ580" s="1175">
        <v>0.5</v>
      </c>
      <c r="AN580">
        <v>50</v>
      </c>
    </row>
    <row r="581" spans="4:41">
      <c r="D581" s="1258" t="s">
        <v>154</v>
      </c>
      <c r="E581" s="1150">
        <v>0.5</v>
      </c>
      <c r="F581" s="1227"/>
      <c r="G581" s="1227"/>
      <c r="H581" s="1223"/>
      <c r="I581" s="1223"/>
      <c r="J581" s="1227"/>
      <c r="K581" s="1227"/>
      <c r="L581" s="1227"/>
      <c r="M581" s="1227"/>
      <c r="N581" s="1255"/>
      <c r="O581" s="1223"/>
      <c r="W581" s="1173"/>
      <c r="Z581" s="1205"/>
      <c r="AA581" s="1189"/>
      <c r="AG581" s="1189"/>
      <c r="AH581"/>
      <c r="AI581" t="s">
        <v>157</v>
      </c>
      <c r="AJ581" s="1175">
        <v>0.5</v>
      </c>
    </row>
    <row r="582" spans="4:41">
      <c r="D582" s="1258" t="s">
        <v>155</v>
      </c>
      <c r="E582" s="1150">
        <v>0.5</v>
      </c>
      <c r="F582" s="1227"/>
      <c r="G582" s="1227"/>
      <c r="H582" s="1223"/>
      <c r="I582" s="1223"/>
      <c r="J582" s="1227"/>
      <c r="K582" s="1227"/>
      <c r="L582" s="1227"/>
      <c r="M582" s="1227"/>
      <c r="N582" s="1255"/>
      <c r="O582" s="1223"/>
      <c r="W582" s="1173"/>
      <c r="AA582" s="1189"/>
      <c r="AG582" s="1189"/>
      <c r="AH582"/>
      <c r="AI582" t="s">
        <v>158</v>
      </c>
      <c r="AJ582" s="1175">
        <v>0.5</v>
      </c>
    </row>
    <row r="583" spans="4:41">
      <c r="D583" s="1258" t="s">
        <v>156</v>
      </c>
      <c r="E583" s="1150">
        <v>0.5</v>
      </c>
      <c r="F583" s="1227"/>
      <c r="G583" s="1227"/>
      <c r="H583" s="1223"/>
      <c r="I583" s="1223"/>
      <c r="J583" s="1227"/>
      <c r="K583" s="1227"/>
      <c r="L583" s="1227"/>
      <c r="M583" s="1227"/>
      <c r="N583" s="1255"/>
      <c r="O583" s="1223"/>
      <c r="W583" s="1173"/>
      <c r="Z583" s="1205"/>
      <c r="AA583" s="1189"/>
      <c r="AG583" s="1189"/>
      <c r="AH583"/>
      <c r="AI583" t="s">
        <v>159</v>
      </c>
      <c r="AJ583" s="1175">
        <v>0.5</v>
      </c>
    </row>
    <row r="584" spans="4:41">
      <c r="D584" s="1258" t="s">
        <v>157</v>
      </c>
      <c r="E584" s="1150">
        <v>0.5</v>
      </c>
      <c r="F584" s="1227"/>
      <c r="G584" s="1227"/>
      <c r="H584" s="1223"/>
      <c r="I584" s="1223"/>
      <c r="J584" s="1227"/>
      <c r="K584" s="1227"/>
      <c r="L584" s="1227"/>
      <c r="M584" s="1227"/>
      <c r="N584" s="1255"/>
      <c r="O584" s="1223"/>
      <c r="W584" s="1173"/>
      <c r="Z584" s="1205"/>
      <c r="AA584" s="1189"/>
      <c r="AG584" s="1189"/>
      <c r="AH584"/>
      <c r="AI584" t="s">
        <v>160</v>
      </c>
      <c r="AJ584" s="1175">
        <v>0.5</v>
      </c>
    </row>
    <row r="585" spans="4:41">
      <c r="D585" s="1258" t="s">
        <v>158</v>
      </c>
      <c r="E585" s="1150">
        <v>0.5</v>
      </c>
      <c r="F585" s="1227"/>
      <c r="G585" s="1227"/>
      <c r="H585" s="1223"/>
      <c r="I585" s="1223"/>
      <c r="J585" s="1227"/>
      <c r="K585" s="1227"/>
      <c r="L585" s="1227"/>
      <c r="M585" s="1227"/>
      <c r="N585" s="1255"/>
      <c r="O585" s="1223"/>
      <c r="W585" s="1173"/>
      <c r="Z585" s="1205"/>
      <c r="AA585" s="1189"/>
      <c r="AG585" s="1189"/>
      <c r="AH585"/>
      <c r="AI585" t="s">
        <v>161</v>
      </c>
      <c r="AJ585" s="1175">
        <v>0.5</v>
      </c>
    </row>
    <row r="586" spans="4:41">
      <c r="D586" s="1258" t="s">
        <v>159</v>
      </c>
      <c r="E586" s="1150">
        <v>0.5</v>
      </c>
      <c r="F586" s="1227"/>
      <c r="G586" s="1227"/>
      <c r="H586" s="1223"/>
      <c r="I586" s="1223"/>
      <c r="J586" s="1259"/>
      <c r="K586" s="1259"/>
      <c r="L586" s="1259"/>
      <c r="M586" s="1259"/>
      <c r="N586" s="1260"/>
      <c r="O586" s="1223"/>
      <c r="W586" s="1173"/>
      <c r="Z586" s="1205"/>
      <c r="AA586" s="1189"/>
      <c r="AF586" s="1189">
        <f>AS16-AS15</f>
        <v>0</v>
      </c>
      <c r="AG586" s="1189"/>
      <c r="AH586"/>
      <c r="AI586" t="s">
        <v>162</v>
      </c>
      <c r="AJ586" s="1175">
        <v>0.5</v>
      </c>
    </row>
    <row r="587" spans="4:41">
      <c r="D587" s="1258" t="s">
        <v>160</v>
      </c>
      <c r="E587" s="1150">
        <v>0.5</v>
      </c>
      <c r="F587" s="1227"/>
      <c r="G587" s="1227"/>
      <c r="H587" s="1223"/>
      <c r="I587" s="1223"/>
      <c r="J587" s="1261"/>
      <c r="K587" s="1261"/>
      <c r="L587" s="1261"/>
      <c r="M587" s="1261"/>
      <c r="N587" s="1262"/>
      <c r="O587" s="1223"/>
      <c r="W587" s="1173"/>
      <c r="AA587" s="1189"/>
      <c r="AG587" s="1189"/>
      <c r="AH587"/>
      <c r="AI587" t="s">
        <v>163</v>
      </c>
      <c r="AJ587" s="1175">
        <v>0.5</v>
      </c>
    </row>
    <row r="588" spans="4:41">
      <c r="D588" s="1258" t="s">
        <v>161</v>
      </c>
      <c r="E588" s="1150">
        <v>0.5</v>
      </c>
      <c r="F588" s="1227"/>
      <c r="G588" s="1227"/>
      <c r="H588" s="1223"/>
      <c r="I588" s="1223"/>
      <c r="J588" s="1261"/>
      <c r="K588" s="1261"/>
      <c r="L588" s="1261"/>
      <c r="M588" s="1261"/>
      <c r="N588" s="1262"/>
      <c r="O588" s="1223"/>
      <c r="W588" s="1173"/>
      <c r="AA588" s="1189"/>
      <c r="AG588" s="1189"/>
      <c r="AH588"/>
      <c r="AI588" t="s">
        <v>164</v>
      </c>
      <c r="AJ588" s="1175">
        <v>0.5</v>
      </c>
    </row>
    <row r="589" spans="4:41">
      <c r="D589" s="1258" t="s">
        <v>162</v>
      </c>
      <c r="E589" s="1150">
        <v>0.5</v>
      </c>
      <c r="F589" s="1227"/>
      <c r="G589" s="1227"/>
      <c r="H589" s="1223"/>
      <c r="I589" s="1223"/>
      <c r="J589" s="1261"/>
      <c r="K589" s="1261"/>
      <c r="L589" s="1261"/>
      <c r="M589" s="1261"/>
      <c r="N589" s="1262"/>
      <c r="O589" s="1223"/>
      <c r="W589" s="1173"/>
      <c r="Z589" s="1223"/>
      <c r="AA589" s="1189"/>
      <c r="AG589" s="1189"/>
      <c r="AH589"/>
      <c r="AI589" t="s">
        <v>165</v>
      </c>
      <c r="AJ589" s="1175">
        <v>0.5</v>
      </c>
    </row>
    <row r="590" spans="4:41" ht="17" thickBot="1">
      <c r="D590" s="1263" t="s">
        <v>163</v>
      </c>
      <c r="E590" s="1150">
        <v>0.5</v>
      </c>
      <c r="F590" s="1227"/>
      <c r="H590" s="1223"/>
      <c r="J590" s="1227"/>
      <c r="K590" s="1227"/>
      <c r="L590" s="1227"/>
      <c r="M590" s="1227"/>
      <c r="N590" s="1255"/>
      <c r="O590" s="1223"/>
      <c r="W590" s="1173"/>
      <c r="Z590" s="1223"/>
      <c r="AA590" s="1189"/>
      <c r="AG590" s="1189"/>
      <c r="AH590"/>
      <c r="AI590" t="s">
        <v>166</v>
      </c>
      <c r="AJ590" s="1175">
        <v>0.5</v>
      </c>
    </row>
    <row r="591" spans="4:41" ht="16">
      <c r="D591" s="1263" t="s">
        <v>164</v>
      </c>
      <c r="E591" s="1150">
        <v>0.5</v>
      </c>
      <c r="F591" s="1299" t="s">
        <v>167</v>
      </c>
      <c r="H591" s="1264"/>
      <c r="W591" s="1173"/>
      <c r="Z591" s="1189"/>
      <c r="AA591" s="1189"/>
      <c r="AG591" s="1189"/>
      <c r="AH591"/>
      <c r="AI591" t="s">
        <v>168</v>
      </c>
      <c r="AJ591" s="1175">
        <v>0.2</v>
      </c>
    </row>
    <row r="592" spans="4:41" ht="16">
      <c r="D592" s="1263" t="s">
        <v>165</v>
      </c>
      <c r="E592" s="1150">
        <v>0.5</v>
      </c>
      <c r="F592" s="1300"/>
      <c r="H592" s="1264"/>
      <c r="W592" s="1173"/>
      <c r="Z592" s="1189"/>
      <c r="AA592" s="1189"/>
      <c r="AG592" s="1189"/>
      <c r="AH592"/>
      <c r="AI592" t="s">
        <v>169</v>
      </c>
      <c r="AJ592" s="1175">
        <v>0.2</v>
      </c>
    </row>
    <row r="593" spans="4:36" ht="16">
      <c r="D593" s="1263" t="s">
        <v>166</v>
      </c>
      <c r="E593" s="1150">
        <v>0.5</v>
      </c>
      <c r="F593" s="1300"/>
      <c r="H593" s="1264"/>
      <c r="W593" s="1173"/>
      <c r="Z593" s="1189"/>
      <c r="AA593" s="1189"/>
      <c r="AG593" s="1189"/>
      <c r="AH593"/>
      <c r="AI593" t="s">
        <v>170</v>
      </c>
      <c r="AJ593" s="1175">
        <v>0.2</v>
      </c>
    </row>
    <row r="594" spans="4:36" ht="16">
      <c r="D594" s="1263" t="s">
        <v>168</v>
      </c>
      <c r="E594" s="1150">
        <v>0.2</v>
      </c>
      <c r="F594" s="1300"/>
      <c r="H594" s="1264"/>
      <c r="R594" s="1173"/>
      <c r="S594" s="1173"/>
      <c r="T594" s="1173"/>
      <c r="U594" s="1173"/>
      <c r="V594" s="1173"/>
      <c r="X594" s="1189"/>
      <c r="Y594" s="1189"/>
      <c r="Z594" s="1189"/>
      <c r="AA594" s="1189"/>
      <c r="AG594" s="1189"/>
      <c r="AH594"/>
      <c r="AI594" t="s">
        <v>171</v>
      </c>
      <c r="AJ594" s="1175">
        <v>0.2</v>
      </c>
    </row>
    <row r="595" spans="4:36" ht="17" thickBot="1">
      <c r="D595" s="1263" t="s">
        <v>169</v>
      </c>
      <c r="E595" s="1150">
        <v>0.2</v>
      </c>
      <c r="F595" s="1301"/>
      <c r="H595" s="1264"/>
      <c r="R595" s="1173"/>
      <c r="S595" s="1173"/>
      <c r="T595" s="1173"/>
      <c r="U595" s="1173"/>
      <c r="V595" s="1173"/>
      <c r="X595" s="1189"/>
      <c r="Y595" s="1189"/>
      <c r="Z595" s="1189"/>
      <c r="AA595" s="1189"/>
      <c r="AG595" s="1189"/>
      <c r="AH595"/>
      <c r="AI595" t="s">
        <v>172</v>
      </c>
      <c r="AJ595" s="1175">
        <v>0.2</v>
      </c>
    </row>
    <row r="596" spans="4:36" ht="16">
      <c r="D596" s="1263" t="s">
        <v>170</v>
      </c>
      <c r="E596" s="1150">
        <v>0.2</v>
      </c>
      <c r="H596" s="1264"/>
      <c r="R596" s="1173"/>
      <c r="S596" s="1173"/>
      <c r="T596" s="1173"/>
      <c r="U596" s="1173"/>
      <c r="V596" s="1173"/>
      <c r="X596" s="1189"/>
      <c r="Y596" s="1189"/>
      <c r="Z596" s="1189"/>
      <c r="AA596" s="1189"/>
      <c r="AG596" s="1189"/>
      <c r="AH596"/>
      <c r="AI596" t="s">
        <v>173</v>
      </c>
      <c r="AJ596" s="1175">
        <v>0.2</v>
      </c>
    </row>
    <row r="597" spans="4:36" ht="16">
      <c r="D597" s="1263" t="s">
        <v>171</v>
      </c>
      <c r="E597" s="1150">
        <v>0.2</v>
      </c>
      <c r="H597" s="1264"/>
      <c r="R597" s="1173"/>
      <c r="S597" s="1173"/>
      <c r="T597" s="1173"/>
      <c r="U597" s="1173"/>
      <c r="V597" s="1173"/>
      <c r="X597" s="1189"/>
      <c r="Y597" s="1189"/>
      <c r="Z597" s="1189"/>
      <c r="AA597" s="1189"/>
      <c r="AG597" s="1189"/>
      <c r="AH597"/>
      <c r="AI597" t="s">
        <v>174</v>
      </c>
      <c r="AJ597" s="1175">
        <v>0.2</v>
      </c>
    </row>
    <row r="598" spans="4:36" ht="16">
      <c r="D598" s="1263" t="s">
        <v>172</v>
      </c>
      <c r="E598" s="1150">
        <v>0.2</v>
      </c>
      <c r="H598" s="1264"/>
      <c r="R598" s="1173"/>
      <c r="S598" s="1173"/>
      <c r="T598" s="1173"/>
      <c r="U598" s="1173"/>
      <c r="V598" s="1173"/>
      <c r="X598" s="1189"/>
      <c r="Y598" s="1189"/>
      <c r="Z598" s="1189"/>
      <c r="AA598" s="1189"/>
      <c r="AG598" s="1189"/>
      <c r="AH598"/>
      <c r="AI598" t="s">
        <v>175</v>
      </c>
      <c r="AJ598" s="1175">
        <v>0.2</v>
      </c>
    </row>
    <row r="599" spans="4:36" ht="16">
      <c r="D599" s="1263" t="s">
        <v>173</v>
      </c>
      <c r="E599" s="1150">
        <v>0.2</v>
      </c>
      <c r="H599" s="1264"/>
      <c r="R599" s="1173"/>
      <c r="S599" s="1173"/>
      <c r="T599" s="1173"/>
      <c r="U599" s="1173"/>
      <c r="V599" s="1173"/>
      <c r="X599" s="1189"/>
      <c r="Y599" s="1189"/>
      <c r="Z599" s="1189"/>
      <c r="AA599" s="1189"/>
      <c r="AG599" s="1189"/>
      <c r="AH599"/>
      <c r="AI599" t="s">
        <v>176</v>
      </c>
      <c r="AJ599" s="1175">
        <v>0.2</v>
      </c>
    </row>
    <row r="600" spans="4:36" ht="16">
      <c r="D600" s="1263" t="s">
        <v>174</v>
      </c>
      <c r="E600" s="1150">
        <v>0.2</v>
      </c>
      <c r="H600" s="1264"/>
      <c r="R600" s="1173"/>
      <c r="S600" s="1173"/>
      <c r="T600" s="1173"/>
      <c r="U600" s="1173"/>
      <c r="V600" s="1173"/>
      <c r="X600" s="1189"/>
      <c r="Y600" s="1189"/>
      <c r="Z600" s="1189"/>
      <c r="AA600" s="1189"/>
      <c r="AG600" s="1189"/>
      <c r="AH600"/>
      <c r="AI600" t="s">
        <v>177</v>
      </c>
      <c r="AJ600" s="1175">
        <v>0.2</v>
      </c>
    </row>
    <row r="601" spans="4:36" ht="16">
      <c r="D601" s="1263" t="s">
        <v>175</v>
      </c>
      <c r="E601" s="1150">
        <v>0.2</v>
      </c>
      <c r="H601" s="1264"/>
      <c r="R601" s="1173"/>
      <c r="S601" s="1173"/>
      <c r="T601" s="1173"/>
      <c r="U601" s="1173"/>
      <c r="V601" s="1173"/>
      <c r="X601" s="1189"/>
      <c r="Y601" s="1189"/>
      <c r="Z601" s="1189"/>
      <c r="AA601" s="1189"/>
      <c r="AG601" s="1189"/>
      <c r="AH601"/>
      <c r="AI601" t="s">
        <v>178</v>
      </c>
      <c r="AJ601" s="1175">
        <v>0.2</v>
      </c>
    </row>
    <row r="602" spans="4:36" ht="16">
      <c r="D602" s="1263" t="s">
        <v>176</v>
      </c>
      <c r="E602" s="1150">
        <v>0.2</v>
      </c>
      <c r="H602" s="1264"/>
      <c r="R602" s="1173"/>
      <c r="S602" s="1173"/>
      <c r="T602" s="1173"/>
      <c r="U602" s="1173"/>
      <c r="V602" s="1173"/>
      <c r="X602" s="1189"/>
      <c r="Y602" s="1189"/>
      <c r="Z602" s="1189"/>
      <c r="AA602" s="1189"/>
      <c r="AG602" s="1189"/>
      <c r="AH602"/>
      <c r="AI602" t="s">
        <v>179</v>
      </c>
      <c r="AJ602" s="1175">
        <v>0.2</v>
      </c>
    </row>
    <row r="603" spans="4:36" ht="16">
      <c r="D603" s="1263" t="s">
        <v>177</v>
      </c>
      <c r="E603" s="1150">
        <v>0.2</v>
      </c>
      <c r="H603" s="1264"/>
      <c r="R603" s="1173"/>
      <c r="S603" s="1173"/>
      <c r="T603" s="1173"/>
      <c r="U603" s="1173"/>
      <c r="V603" s="1173"/>
      <c r="X603" s="1189"/>
      <c r="Y603" s="1189"/>
      <c r="Z603" s="1189"/>
      <c r="AA603" s="1189"/>
      <c r="AG603" s="1189"/>
      <c r="AH603"/>
      <c r="AI603" t="s">
        <v>180</v>
      </c>
      <c r="AJ603" s="1175">
        <v>0.2</v>
      </c>
    </row>
    <row r="604" spans="4:36" ht="16">
      <c r="D604" s="1263" t="s">
        <v>178</v>
      </c>
      <c r="E604" s="1150">
        <v>0.2</v>
      </c>
      <c r="H604" s="1264"/>
      <c r="R604" s="1173"/>
      <c r="S604" s="1173"/>
      <c r="T604" s="1173"/>
      <c r="U604" s="1173"/>
      <c r="V604" s="1173"/>
      <c r="X604" s="1189"/>
      <c r="Y604" s="1189"/>
      <c r="Z604" s="1189"/>
      <c r="AA604" s="1189"/>
      <c r="AG604" s="1189"/>
      <c r="AH604"/>
      <c r="AI604" t="s">
        <v>181</v>
      </c>
      <c r="AJ604" s="1175">
        <v>0.2</v>
      </c>
    </row>
    <row r="605" spans="4:36" ht="16">
      <c r="D605" s="1263" t="s">
        <v>179</v>
      </c>
      <c r="E605" s="1150">
        <v>0.2</v>
      </c>
      <c r="H605" s="1264"/>
      <c r="R605" s="1173"/>
      <c r="S605" s="1173"/>
      <c r="T605" s="1173"/>
      <c r="U605" s="1173"/>
      <c r="V605" s="1173"/>
      <c r="X605" s="1189"/>
      <c r="Y605" s="1189"/>
      <c r="Z605" s="1189"/>
      <c r="AA605" s="1189"/>
      <c r="AG605" s="1189"/>
      <c r="AH605"/>
      <c r="AI605" t="s">
        <v>182</v>
      </c>
      <c r="AJ605" s="1175">
        <v>0.2</v>
      </c>
    </row>
    <row r="606" spans="4:36" ht="16">
      <c r="D606" s="1263" t="s">
        <v>180</v>
      </c>
      <c r="E606" s="1150">
        <v>0.2</v>
      </c>
      <c r="H606" s="1264"/>
      <c r="R606" s="1173"/>
      <c r="S606" s="1173"/>
      <c r="T606" s="1173"/>
      <c r="U606" s="1173"/>
      <c r="V606" s="1173"/>
      <c r="X606" s="1189"/>
      <c r="Y606" s="1189"/>
      <c r="Z606" s="1189"/>
      <c r="AA606" s="1189"/>
      <c r="AG606" s="1189"/>
      <c r="AH606"/>
      <c r="AI606" t="s">
        <v>183</v>
      </c>
      <c r="AJ606" s="1175">
        <v>0.2</v>
      </c>
    </row>
    <row r="607" spans="4:36" ht="16">
      <c r="D607" s="1263" t="s">
        <v>181</v>
      </c>
      <c r="E607" s="1150">
        <v>0.2</v>
      </c>
      <c r="H607" s="1264"/>
      <c r="R607" s="1173"/>
      <c r="S607" s="1173"/>
      <c r="T607" s="1173"/>
      <c r="U607" s="1173"/>
      <c r="V607" s="1173"/>
      <c r="X607" s="1189"/>
      <c r="Y607" s="1189"/>
      <c r="Z607" s="1189"/>
      <c r="AA607" s="1189"/>
      <c r="AG607" s="1189"/>
      <c r="AH607"/>
      <c r="AI607" t="s">
        <v>184</v>
      </c>
      <c r="AJ607" s="1175">
        <v>0.2</v>
      </c>
    </row>
    <row r="608" spans="4:36" ht="16">
      <c r="D608" s="1263" t="s">
        <v>182</v>
      </c>
      <c r="E608" s="1150">
        <v>0.2</v>
      </c>
      <c r="U608" s="1173"/>
      <c r="V608" s="1173"/>
      <c r="W608" s="1173"/>
      <c r="X608" s="1188"/>
    </row>
    <row r="609" spans="4:5" ht="16">
      <c r="D609" s="1263" t="s">
        <v>183</v>
      </c>
      <c r="E609" s="1150">
        <v>0.2</v>
      </c>
    </row>
    <row r="610" spans="4:5" ht="17" thickBot="1">
      <c r="D610" s="1265" t="s">
        <v>184</v>
      </c>
      <c r="E610" s="1163">
        <v>0.2</v>
      </c>
    </row>
  </sheetData>
  <sheetProtection algorithmName="SHA-512" hashValue="C9N61u7XnNQ77wWc7H5On4ZTmutrCUtTqgS6tyECFboJID3sYwv3YPc0dkNR0VdCpeFIDqmGTRH1qx7Px99KuA==" saltValue="xr4A/IOPsvjwyv+YGxhGzg==" spinCount="100000" sheet="1" formatColumns="0" formatRows="0"/>
  <mergeCells count="56">
    <mergeCell ref="J2:L2"/>
    <mergeCell ref="AA3:AA5"/>
    <mergeCell ref="D578:E578"/>
    <mergeCell ref="A327:F327"/>
    <mergeCell ref="A47:F47"/>
    <mergeCell ref="A6:D6"/>
    <mergeCell ref="A8:D8"/>
    <mergeCell ref="B11:B12"/>
    <mergeCell ref="A11:A12"/>
    <mergeCell ref="H11:H12"/>
    <mergeCell ref="D11:D12"/>
    <mergeCell ref="F11:F12"/>
    <mergeCell ref="G11:G12"/>
    <mergeCell ref="C11:C12"/>
    <mergeCell ref="A432:F432"/>
    <mergeCell ref="A397:F397"/>
    <mergeCell ref="AH3:AH4"/>
    <mergeCell ref="I11:V11"/>
    <mergeCell ref="W11:AF11"/>
    <mergeCell ref="A292:F292"/>
    <mergeCell ref="A257:F257"/>
    <mergeCell ref="A222:F222"/>
    <mergeCell ref="A187:F187"/>
    <mergeCell ref="A152:F152"/>
    <mergeCell ref="A3:E3"/>
    <mergeCell ref="E11:E12"/>
    <mergeCell ref="A117:F117"/>
    <mergeCell ref="A82:F82"/>
    <mergeCell ref="Y5:Y8"/>
    <mergeCell ref="U4:U5"/>
    <mergeCell ref="A4:D4"/>
    <mergeCell ref="A5:D5"/>
    <mergeCell ref="A362:F362"/>
    <mergeCell ref="A223:J223"/>
    <mergeCell ref="A188:J188"/>
    <mergeCell ref="A468:J468"/>
    <mergeCell ref="A572:F572"/>
    <mergeCell ref="A537:F537"/>
    <mergeCell ref="A502:F502"/>
    <mergeCell ref="A467:F467"/>
    <mergeCell ref="AU12:AU19"/>
    <mergeCell ref="AR14:AT14"/>
    <mergeCell ref="F591:F595"/>
    <mergeCell ref="A48:J48"/>
    <mergeCell ref="A433:J433"/>
    <mergeCell ref="A538:J538"/>
    <mergeCell ref="A503:J503"/>
    <mergeCell ref="A293:J293"/>
    <mergeCell ref="A258:J258"/>
    <mergeCell ref="D13:J13"/>
    <mergeCell ref="A153:J153"/>
    <mergeCell ref="A118:J118"/>
    <mergeCell ref="A83:J83"/>
    <mergeCell ref="A398:J398"/>
    <mergeCell ref="A363:J363"/>
    <mergeCell ref="A328:J328"/>
  </mergeCells>
  <conditionalFormatting sqref="A14:H46">
    <cfRule type="containsText" dxfId="105" priority="327" operator="containsText" text="*">
      <formula>NOT(ISERROR(SEARCH("*",A14)))</formula>
    </cfRule>
  </conditionalFormatting>
  <conditionalFormatting sqref="A49:H81">
    <cfRule type="containsText" dxfId="104" priority="145" operator="containsText" text="*">
      <formula>NOT(ISERROR(SEARCH("*",A49)))</formula>
    </cfRule>
  </conditionalFormatting>
  <conditionalFormatting sqref="A84:H116">
    <cfRule type="containsText" dxfId="103" priority="144" operator="containsText" text="*">
      <formula>NOT(ISERROR(SEARCH("*",A84)))</formula>
    </cfRule>
  </conditionalFormatting>
  <conditionalFormatting sqref="A119:H151">
    <cfRule type="containsText" dxfId="102" priority="143" operator="containsText" text="*">
      <formula>NOT(ISERROR(SEARCH("*",A119)))</formula>
    </cfRule>
  </conditionalFormatting>
  <conditionalFormatting sqref="A154:H186">
    <cfRule type="containsText" dxfId="101" priority="142" operator="containsText" text="*">
      <formula>NOT(ISERROR(SEARCH("*",A154)))</formula>
    </cfRule>
  </conditionalFormatting>
  <conditionalFormatting sqref="A189:H221">
    <cfRule type="containsText" dxfId="100" priority="141" operator="containsText" text="*">
      <formula>NOT(ISERROR(SEARCH("*",A189)))</formula>
    </cfRule>
  </conditionalFormatting>
  <conditionalFormatting sqref="A224:H256">
    <cfRule type="containsText" dxfId="99" priority="140" operator="containsText" text="*">
      <formula>NOT(ISERROR(SEARCH("*",A224)))</formula>
    </cfRule>
  </conditionalFormatting>
  <conditionalFormatting sqref="A259:H291">
    <cfRule type="containsText" dxfId="98" priority="139" operator="containsText" text="*">
      <formula>NOT(ISERROR(SEARCH("*",A259)))</formula>
    </cfRule>
  </conditionalFormatting>
  <conditionalFormatting sqref="A294:H326">
    <cfRule type="containsText" dxfId="97" priority="138" operator="containsText" text="*">
      <formula>NOT(ISERROR(SEARCH("*",A294)))</formula>
    </cfRule>
  </conditionalFormatting>
  <conditionalFormatting sqref="A329:H361">
    <cfRule type="containsText" dxfId="96" priority="137" operator="containsText" text="*">
      <formula>NOT(ISERROR(SEARCH("*",A329)))</formula>
    </cfRule>
  </conditionalFormatting>
  <conditionalFormatting sqref="A364:H396">
    <cfRule type="containsText" dxfId="95" priority="136" operator="containsText" text="*">
      <formula>NOT(ISERROR(SEARCH("*",A364)))</formula>
    </cfRule>
  </conditionalFormatting>
  <conditionalFormatting sqref="A399:H431">
    <cfRule type="containsText" dxfId="94" priority="135" operator="containsText" text="*">
      <formula>NOT(ISERROR(SEARCH("*",A399)))</formula>
    </cfRule>
  </conditionalFormatting>
  <conditionalFormatting sqref="A434:H466">
    <cfRule type="containsText" dxfId="93" priority="134" operator="containsText" text="*">
      <formula>NOT(ISERROR(SEARCH("*",A434)))</formula>
    </cfRule>
  </conditionalFormatting>
  <conditionalFormatting sqref="A469:H501">
    <cfRule type="containsText" dxfId="92" priority="133" operator="containsText" text="*">
      <formula>NOT(ISERROR(SEARCH("*",A469)))</formula>
    </cfRule>
  </conditionalFormatting>
  <conditionalFormatting sqref="A504:H536">
    <cfRule type="containsText" dxfId="91" priority="132" operator="containsText" text="*">
      <formula>NOT(ISERROR(SEARCH("*",A504)))</formula>
    </cfRule>
  </conditionalFormatting>
  <conditionalFormatting sqref="A539:H571">
    <cfRule type="containsText" dxfId="90" priority="131" operator="containsText" text="*">
      <formula>NOT(ISERROR(SEARCH("*",A539)))</formula>
    </cfRule>
  </conditionalFormatting>
  <conditionalFormatting sqref="D14:D46 F14:H46 D49:D81 F49:H81 D84:D116 F84:H116 D119:D151 F119:H151 D154:D186 F154:H186 D189:D221 F189:H221 D224:D256 F224:H256 D259:D291 F259:H291 D294:D326 F294:H326 D329:D361 F329:H361 D364:D396 F364:H396 D399:D431 F399:H431 D434:D466 F434:H466 D469:D501 F469:H501 D504:D536 F504:H536 D539:D571 F539:H571">
    <cfRule type="containsBlanks" dxfId="89" priority="794">
      <formula>LEN(TRIM(D14))=0</formula>
    </cfRule>
  </conditionalFormatting>
  <conditionalFormatting sqref="K14:K46 K49:K81 K84:K116 K119:K151 K154:K186 K189:K221 K224:K256 K259:K291 K294:K326 K329:K361 K364:K396 K399:K431 K434:K466 K469:K501 K504:K536 K539:K571">
    <cfRule type="containsBlanks" dxfId="88" priority="567">
      <formula>LEN(TRIM(K14))=0</formula>
    </cfRule>
    <cfRule type="containsText" dxfId="87" priority="568" operator="containsText" text="*">
      <formula>NOT(ISERROR(SEARCH("*",K14)))</formula>
    </cfRule>
  </conditionalFormatting>
  <conditionalFormatting sqref="O49:T81">
    <cfRule type="containsText" dxfId="86" priority="229" operator="containsText" text="*">
      <formula>NOT(ISERROR(SEARCH("*",O49)))</formula>
    </cfRule>
  </conditionalFormatting>
  <conditionalFormatting sqref="O84:T116">
    <cfRule type="containsText" dxfId="85" priority="228" operator="containsText" text="*">
      <formula>NOT(ISERROR(SEARCH("*",O84)))</formula>
    </cfRule>
  </conditionalFormatting>
  <conditionalFormatting sqref="O119:T151">
    <cfRule type="containsText" dxfId="84" priority="227" operator="containsText" text="*">
      <formula>NOT(ISERROR(SEARCH("*",O119)))</formula>
    </cfRule>
  </conditionalFormatting>
  <conditionalFormatting sqref="O154:T186">
    <cfRule type="containsText" dxfId="83" priority="226" operator="containsText" text="*">
      <formula>NOT(ISERROR(SEARCH("*",O154)))</formula>
    </cfRule>
  </conditionalFormatting>
  <conditionalFormatting sqref="O189:T221">
    <cfRule type="containsText" dxfId="82" priority="225" operator="containsText" text="*">
      <formula>NOT(ISERROR(SEARCH("*",O189)))</formula>
    </cfRule>
  </conditionalFormatting>
  <conditionalFormatting sqref="O224:T256">
    <cfRule type="containsText" dxfId="81" priority="224" operator="containsText" text="*">
      <formula>NOT(ISERROR(SEARCH("*",O224)))</formula>
    </cfRule>
  </conditionalFormatting>
  <conditionalFormatting sqref="O259:T291">
    <cfRule type="containsText" dxfId="80" priority="238" operator="containsText" text="*">
      <formula>NOT(ISERROR(SEARCH("*",O259)))</formula>
    </cfRule>
  </conditionalFormatting>
  <conditionalFormatting sqref="O294:T326">
    <cfRule type="containsText" dxfId="79" priority="237" operator="containsText" text="*">
      <formula>NOT(ISERROR(SEARCH("*",O294)))</formula>
    </cfRule>
  </conditionalFormatting>
  <conditionalFormatting sqref="O329:T361">
    <cfRule type="containsText" dxfId="78" priority="236" operator="containsText" text="*">
      <formula>NOT(ISERROR(SEARCH("*",O329)))</formula>
    </cfRule>
  </conditionalFormatting>
  <conditionalFormatting sqref="O364:T396">
    <cfRule type="containsText" dxfId="77" priority="235" operator="containsText" text="*">
      <formula>NOT(ISERROR(SEARCH("*",O364)))</formula>
    </cfRule>
  </conditionalFormatting>
  <conditionalFormatting sqref="O399:T431">
    <cfRule type="containsText" dxfId="76" priority="234" operator="containsText" text="*">
      <formula>NOT(ISERROR(SEARCH("*",O399)))</formula>
    </cfRule>
  </conditionalFormatting>
  <conditionalFormatting sqref="O434:T466">
    <cfRule type="containsText" dxfId="75" priority="233" operator="containsText" text="*">
      <formula>NOT(ISERROR(SEARCH("*",O434)))</formula>
    </cfRule>
  </conditionalFormatting>
  <conditionalFormatting sqref="O469:T501">
    <cfRule type="containsText" dxfId="74" priority="232" operator="containsText" text="*">
      <formula>NOT(ISERROR(SEARCH("*",O469)))</formula>
    </cfRule>
  </conditionalFormatting>
  <conditionalFormatting sqref="O504:T536">
    <cfRule type="containsText" dxfId="73" priority="231" operator="containsText" text="*">
      <formula>NOT(ISERROR(SEARCH("*",O504)))</formula>
    </cfRule>
  </conditionalFormatting>
  <conditionalFormatting sqref="O539:T571">
    <cfRule type="containsText" dxfId="72" priority="230" operator="containsText" text="*">
      <formula>NOT(ISERROR(SEARCH("*",O539)))</formula>
    </cfRule>
  </conditionalFormatting>
  <conditionalFormatting sqref="O14:AE46">
    <cfRule type="containsText" dxfId="71" priority="377" operator="containsText" text="*">
      <formula>NOT(ISERROR(SEARCH("*",O14)))</formula>
    </cfRule>
  </conditionalFormatting>
  <conditionalFormatting sqref="U49:X81 U84:X116 U119:X151 U154:X186 U189:X221 U224:X256 U259:X291 U294:X326 U329:X361 U364:X396 U399:X431 U434:X466 U469:X501 U504:X536 U539:X571">
    <cfRule type="containsText" dxfId="70" priority="747" operator="containsText" text="*">
      <formula>NOT(ISERROR(SEARCH("*",U49)))</formula>
    </cfRule>
  </conditionalFormatting>
  <conditionalFormatting sqref="W14:W46 W49:W81 W84:W116 W119:W151 W154:W186 W189:W221 W224:W256 W259:W291 W294:W326 W329:W361 W364:W396 W399:W431 W434:W466 W469:W501 W504:W536 W539:W571">
    <cfRule type="expression" dxfId="69" priority="376">
      <formula>IF($A$13=FALSE,$AD:$AF,)</formula>
    </cfRule>
  </conditionalFormatting>
  <conditionalFormatting sqref="W14:W46">
    <cfRule type="containsText" dxfId="68" priority="262" operator="containsText" text="*">
      <formula>NOT(ISERROR(SEARCH("*",W14)))</formula>
    </cfRule>
  </conditionalFormatting>
  <conditionalFormatting sqref="W49:W81">
    <cfRule type="containsText" dxfId="67" priority="31" operator="containsText" text="*">
      <formula>NOT(ISERROR(SEARCH("*",W49)))</formula>
    </cfRule>
  </conditionalFormatting>
  <conditionalFormatting sqref="W84:W116">
    <cfRule type="containsText" dxfId="66" priority="29" operator="containsText" text="*">
      <formula>NOT(ISERROR(SEARCH("*",W84)))</formula>
    </cfRule>
  </conditionalFormatting>
  <conditionalFormatting sqref="W119:W151">
    <cfRule type="containsText" dxfId="65" priority="27" operator="containsText" text="*">
      <formula>NOT(ISERROR(SEARCH("*",W119)))</formula>
    </cfRule>
  </conditionalFormatting>
  <conditionalFormatting sqref="W154:W186">
    <cfRule type="containsText" dxfId="64" priority="25" operator="containsText" text="*">
      <formula>NOT(ISERROR(SEARCH("*",W154)))</formula>
    </cfRule>
  </conditionalFormatting>
  <conditionalFormatting sqref="W189:W221">
    <cfRule type="containsText" dxfId="63" priority="23" operator="containsText" text="*">
      <formula>NOT(ISERROR(SEARCH("*",W189)))</formula>
    </cfRule>
  </conditionalFormatting>
  <conditionalFormatting sqref="W224:W256">
    <cfRule type="containsText" dxfId="62" priority="21" operator="containsText" text="*">
      <formula>NOT(ISERROR(SEARCH("*",W224)))</formula>
    </cfRule>
  </conditionalFormatting>
  <conditionalFormatting sqref="W259:W291">
    <cfRule type="containsText" dxfId="61" priority="19" operator="containsText" text="*">
      <formula>NOT(ISERROR(SEARCH("*",W259)))</formula>
    </cfRule>
  </conditionalFormatting>
  <conditionalFormatting sqref="W294:W326">
    <cfRule type="containsText" dxfId="60" priority="17" operator="containsText" text="*">
      <formula>NOT(ISERROR(SEARCH("*",W294)))</formula>
    </cfRule>
  </conditionalFormatting>
  <conditionalFormatting sqref="W329:W361">
    <cfRule type="containsText" dxfId="59" priority="15" operator="containsText" text="*">
      <formula>NOT(ISERROR(SEARCH("*",W329)))</formula>
    </cfRule>
  </conditionalFormatting>
  <conditionalFormatting sqref="W364:W396">
    <cfRule type="containsText" dxfId="58" priority="13" operator="containsText" text="*">
      <formula>NOT(ISERROR(SEARCH("*",W364)))</formula>
    </cfRule>
  </conditionalFormatting>
  <conditionalFormatting sqref="W399:W431">
    <cfRule type="containsText" dxfId="57" priority="11" operator="containsText" text="*">
      <formula>NOT(ISERROR(SEARCH("*",W399)))</formula>
    </cfRule>
  </conditionalFormatting>
  <conditionalFormatting sqref="W434:W466">
    <cfRule type="containsText" dxfId="56" priority="9" operator="containsText" text="*">
      <formula>NOT(ISERROR(SEARCH("*",W434)))</formula>
    </cfRule>
  </conditionalFormatting>
  <conditionalFormatting sqref="W469:W501">
    <cfRule type="containsText" dxfId="55" priority="7" operator="containsText" text="*">
      <formula>NOT(ISERROR(SEARCH("*",W469)))</formula>
    </cfRule>
  </conditionalFormatting>
  <conditionalFormatting sqref="W504:W536">
    <cfRule type="containsText" dxfId="54" priority="5" operator="containsText" text="*">
      <formula>NOT(ISERROR(SEARCH("*",W504)))</formula>
    </cfRule>
  </conditionalFormatting>
  <conditionalFormatting sqref="W539:W571">
    <cfRule type="containsText" dxfId="53" priority="1" operator="containsText" text="*">
      <formula>NOT(ISERROR(SEARCH("*",W539)))</formula>
    </cfRule>
  </conditionalFormatting>
  <conditionalFormatting sqref="Y49:AE81">
    <cfRule type="containsText" dxfId="52" priority="161" operator="containsText" text="*">
      <formula>NOT(ISERROR(SEARCH("*",Y49)))</formula>
    </cfRule>
  </conditionalFormatting>
  <conditionalFormatting sqref="Y84:AE116">
    <cfRule type="containsText" dxfId="51" priority="160" operator="containsText" text="*">
      <formula>NOT(ISERROR(SEARCH("*",Y84)))</formula>
    </cfRule>
  </conditionalFormatting>
  <conditionalFormatting sqref="Y119:AE151">
    <cfRule type="containsText" dxfId="50" priority="159" operator="containsText" text="*">
      <formula>NOT(ISERROR(SEARCH("*",Y119)))</formula>
    </cfRule>
  </conditionalFormatting>
  <conditionalFormatting sqref="Y154:AE186">
    <cfRule type="containsText" dxfId="49" priority="158" operator="containsText" text="*">
      <formula>NOT(ISERROR(SEARCH("*",Y154)))</formula>
    </cfRule>
  </conditionalFormatting>
  <conditionalFormatting sqref="Y189:AE221">
    <cfRule type="containsText" dxfId="48" priority="157" operator="containsText" text="*">
      <formula>NOT(ISERROR(SEARCH("*",Y189)))</formula>
    </cfRule>
  </conditionalFormatting>
  <conditionalFormatting sqref="Y224:AE256">
    <cfRule type="containsText" dxfId="47" priority="156" operator="containsText" text="*">
      <formula>NOT(ISERROR(SEARCH("*",Y224)))</formula>
    </cfRule>
  </conditionalFormatting>
  <conditionalFormatting sqref="Y259:AE291">
    <cfRule type="containsText" dxfId="46" priority="155" operator="containsText" text="*">
      <formula>NOT(ISERROR(SEARCH("*",Y259)))</formula>
    </cfRule>
  </conditionalFormatting>
  <conditionalFormatting sqref="Y294:AE326">
    <cfRule type="containsText" dxfId="45" priority="154" operator="containsText" text="*">
      <formula>NOT(ISERROR(SEARCH("*",Y294)))</formula>
    </cfRule>
  </conditionalFormatting>
  <conditionalFormatting sqref="Y329:AE361">
    <cfRule type="containsText" dxfId="44" priority="153" operator="containsText" text="*">
      <formula>NOT(ISERROR(SEARCH("*",Y329)))</formula>
    </cfRule>
  </conditionalFormatting>
  <conditionalFormatting sqref="Y364:AE396">
    <cfRule type="containsText" dxfId="43" priority="152" operator="containsText" text="*">
      <formula>NOT(ISERROR(SEARCH("*",Y364)))</formula>
    </cfRule>
  </conditionalFormatting>
  <conditionalFormatting sqref="Y399:AE431">
    <cfRule type="containsText" dxfId="42" priority="151" operator="containsText" text="*">
      <formula>NOT(ISERROR(SEARCH("*",Y399)))</formula>
    </cfRule>
  </conditionalFormatting>
  <conditionalFormatting sqref="Y434:AE466">
    <cfRule type="containsText" dxfId="41" priority="150" operator="containsText" text="*">
      <formula>NOT(ISERROR(SEARCH("*",Y434)))</formula>
    </cfRule>
  </conditionalFormatting>
  <conditionalFormatting sqref="Y469:AE501">
    <cfRule type="containsText" dxfId="40" priority="149" operator="containsText" text="*">
      <formula>NOT(ISERROR(SEARCH("*",Y469)))</formula>
    </cfRule>
  </conditionalFormatting>
  <conditionalFormatting sqref="Y504:AE536">
    <cfRule type="containsText" dxfId="39" priority="148" operator="containsText" text="*">
      <formula>NOT(ISERROR(SEARCH("*",Y504)))</formula>
    </cfRule>
  </conditionalFormatting>
  <conditionalFormatting sqref="Y539:AE571">
    <cfRule type="containsText" dxfId="38" priority="146" operator="containsText" text="*">
      <formula>NOT(ISERROR(SEARCH("*",Y539)))</formula>
    </cfRule>
  </conditionalFormatting>
  <conditionalFormatting sqref="AH14:AH46">
    <cfRule type="containsText" dxfId="37" priority="796" operator="containsText" text="ERROR">
      <formula>NOT(ISERROR(SEARCH("ERROR",AH14)))</formula>
    </cfRule>
    <cfRule type="containsText" dxfId="36" priority="797" operator="containsText" text="OK">
      <formula>NOT(ISERROR(SEARCH("OK",AH14)))</formula>
    </cfRule>
    <cfRule type="iconSet" priority="798">
      <iconSet showValue="0">
        <cfvo type="percent" val="0"/>
        <cfvo type="percent" val="$AG$14"/>
        <cfvo type="percent" val="$AH$1863"/>
      </iconSet>
    </cfRule>
    <cfRule type="iconSet" priority="799">
      <iconSet>
        <cfvo type="percent" val="0"/>
        <cfvo type="percent" val="30"/>
        <cfvo type="percent" val="30"/>
      </iconSet>
    </cfRule>
  </conditionalFormatting>
  <conditionalFormatting sqref="AH49:AH81">
    <cfRule type="containsText" dxfId="35" priority="696" operator="containsText" text="ERROR">
      <formula>NOT(ISERROR(SEARCH("ERROR",AH49)))</formula>
    </cfRule>
    <cfRule type="containsText" dxfId="34" priority="697" operator="containsText" text="OK">
      <formula>NOT(ISERROR(SEARCH("OK",AH49)))</formula>
    </cfRule>
    <cfRule type="iconSet" priority="698">
      <iconSet showValue="0">
        <cfvo type="percent" val="0"/>
        <cfvo type="percent" val="$AG$14"/>
        <cfvo type="percent" val="$AH$1863"/>
      </iconSet>
    </cfRule>
    <cfRule type="iconSet" priority="699">
      <iconSet>
        <cfvo type="percent" val="0"/>
        <cfvo type="percent" val="30"/>
        <cfvo type="percent" val="30"/>
      </iconSet>
    </cfRule>
  </conditionalFormatting>
  <conditionalFormatting sqref="AH84:AH116">
    <cfRule type="containsText" dxfId="33" priority="692" operator="containsText" text="ERROR">
      <formula>NOT(ISERROR(SEARCH("ERROR",AH84)))</formula>
    </cfRule>
    <cfRule type="containsText" dxfId="32" priority="693" operator="containsText" text="OK">
      <formula>NOT(ISERROR(SEARCH("OK",AH84)))</formula>
    </cfRule>
    <cfRule type="iconSet" priority="694">
      <iconSet showValue="0">
        <cfvo type="percent" val="0"/>
        <cfvo type="percent" val="$AG$14"/>
        <cfvo type="percent" val="$AH$1863"/>
      </iconSet>
    </cfRule>
    <cfRule type="iconSet" priority="695">
      <iconSet>
        <cfvo type="percent" val="0"/>
        <cfvo type="percent" val="30"/>
        <cfvo type="percent" val="30"/>
      </iconSet>
    </cfRule>
  </conditionalFormatting>
  <conditionalFormatting sqref="AH119:AH151">
    <cfRule type="containsText" dxfId="31" priority="688" operator="containsText" text="ERROR">
      <formula>NOT(ISERROR(SEARCH("ERROR",AH119)))</formula>
    </cfRule>
    <cfRule type="containsText" dxfId="30" priority="689" operator="containsText" text="OK">
      <formula>NOT(ISERROR(SEARCH("OK",AH119)))</formula>
    </cfRule>
    <cfRule type="iconSet" priority="690">
      <iconSet showValue="0">
        <cfvo type="percent" val="0"/>
        <cfvo type="percent" val="$AG$14"/>
        <cfvo type="percent" val="$AH$1863"/>
      </iconSet>
    </cfRule>
    <cfRule type="iconSet" priority="691">
      <iconSet>
        <cfvo type="percent" val="0"/>
        <cfvo type="percent" val="30"/>
        <cfvo type="percent" val="30"/>
      </iconSet>
    </cfRule>
  </conditionalFormatting>
  <conditionalFormatting sqref="AH154:AH186">
    <cfRule type="containsText" dxfId="29" priority="684" operator="containsText" text="ERROR">
      <formula>NOT(ISERROR(SEARCH("ERROR",AH154)))</formula>
    </cfRule>
    <cfRule type="containsText" dxfId="28" priority="685" operator="containsText" text="OK">
      <formula>NOT(ISERROR(SEARCH("OK",AH154)))</formula>
    </cfRule>
    <cfRule type="iconSet" priority="686">
      <iconSet showValue="0">
        <cfvo type="percent" val="0"/>
        <cfvo type="percent" val="$AG$14"/>
        <cfvo type="percent" val="$AH$1863"/>
      </iconSet>
    </cfRule>
    <cfRule type="iconSet" priority="687">
      <iconSet>
        <cfvo type="percent" val="0"/>
        <cfvo type="percent" val="30"/>
        <cfvo type="percent" val="30"/>
      </iconSet>
    </cfRule>
  </conditionalFormatting>
  <conditionalFormatting sqref="AH189:AH221">
    <cfRule type="containsText" dxfId="27" priority="680" operator="containsText" text="ERROR">
      <formula>NOT(ISERROR(SEARCH("ERROR",AH189)))</formula>
    </cfRule>
    <cfRule type="containsText" dxfId="26" priority="681" operator="containsText" text="OK">
      <formula>NOT(ISERROR(SEARCH("OK",AH189)))</formula>
    </cfRule>
    <cfRule type="iconSet" priority="682">
      <iconSet showValue="0">
        <cfvo type="percent" val="0"/>
        <cfvo type="percent" val="$AG$14"/>
        <cfvo type="percent" val="$AH$1863"/>
      </iconSet>
    </cfRule>
    <cfRule type="iconSet" priority="683">
      <iconSet>
        <cfvo type="percent" val="0"/>
        <cfvo type="percent" val="30"/>
        <cfvo type="percent" val="30"/>
      </iconSet>
    </cfRule>
  </conditionalFormatting>
  <conditionalFormatting sqref="AH224:AH256">
    <cfRule type="containsText" dxfId="25" priority="676" operator="containsText" text="ERROR">
      <formula>NOT(ISERROR(SEARCH("ERROR",AH224)))</formula>
    </cfRule>
    <cfRule type="containsText" dxfId="24" priority="677" operator="containsText" text="OK">
      <formula>NOT(ISERROR(SEARCH("OK",AH224)))</formula>
    </cfRule>
    <cfRule type="iconSet" priority="678">
      <iconSet showValue="0">
        <cfvo type="percent" val="0"/>
        <cfvo type="percent" val="$AG$14"/>
        <cfvo type="percent" val="$AH$1863"/>
      </iconSet>
    </cfRule>
    <cfRule type="iconSet" priority="679">
      <iconSet>
        <cfvo type="percent" val="0"/>
        <cfvo type="percent" val="30"/>
        <cfvo type="percent" val="30"/>
      </iconSet>
    </cfRule>
  </conditionalFormatting>
  <conditionalFormatting sqref="AH259:AH291">
    <cfRule type="containsText" dxfId="23" priority="672" operator="containsText" text="ERROR">
      <formula>NOT(ISERROR(SEARCH("ERROR",AH259)))</formula>
    </cfRule>
    <cfRule type="containsText" dxfId="22" priority="673" operator="containsText" text="OK">
      <formula>NOT(ISERROR(SEARCH("OK",AH259)))</formula>
    </cfRule>
    <cfRule type="iconSet" priority="674">
      <iconSet showValue="0">
        <cfvo type="percent" val="0"/>
        <cfvo type="percent" val="$AG$14"/>
        <cfvo type="percent" val="$AH$1863"/>
      </iconSet>
    </cfRule>
    <cfRule type="iconSet" priority="675">
      <iconSet>
        <cfvo type="percent" val="0"/>
        <cfvo type="percent" val="30"/>
        <cfvo type="percent" val="30"/>
      </iconSet>
    </cfRule>
  </conditionalFormatting>
  <conditionalFormatting sqref="AH294:AH326">
    <cfRule type="containsText" dxfId="21" priority="668" operator="containsText" text="ERROR">
      <formula>NOT(ISERROR(SEARCH("ERROR",AH294)))</formula>
    </cfRule>
    <cfRule type="containsText" dxfId="20" priority="669" operator="containsText" text="OK">
      <formula>NOT(ISERROR(SEARCH("OK",AH294)))</formula>
    </cfRule>
    <cfRule type="iconSet" priority="670">
      <iconSet showValue="0">
        <cfvo type="percent" val="0"/>
        <cfvo type="percent" val="$AG$14"/>
        <cfvo type="percent" val="$AH$1863"/>
      </iconSet>
    </cfRule>
    <cfRule type="iconSet" priority="671">
      <iconSet>
        <cfvo type="percent" val="0"/>
        <cfvo type="percent" val="30"/>
        <cfvo type="percent" val="30"/>
      </iconSet>
    </cfRule>
  </conditionalFormatting>
  <conditionalFormatting sqref="AH329:AH361">
    <cfRule type="containsText" dxfId="19" priority="664" operator="containsText" text="ERROR">
      <formula>NOT(ISERROR(SEARCH("ERROR",AH329)))</formula>
    </cfRule>
    <cfRule type="containsText" dxfId="18" priority="665" operator="containsText" text="OK">
      <formula>NOT(ISERROR(SEARCH("OK",AH329)))</formula>
    </cfRule>
    <cfRule type="iconSet" priority="666">
      <iconSet showValue="0">
        <cfvo type="percent" val="0"/>
        <cfvo type="percent" val="$AG$14"/>
        <cfvo type="percent" val="$AH$1863"/>
      </iconSet>
    </cfRule>
    <cfRule type="iconSet" priority="667">
      <iconSet>
        <cfvo type="percent" val="0"/>
        <cfvo type="percent" val="30"/>
        <cfvo type="percent" val="30"/>
      </iconSet>
    </cfRule>
  </conditionalFormatting>
  <conditionalFormatting sqref="AH364:AH396">
    <cfRule type="containsText" dxfId="17" priority="660" operator="containsText" text="ERROR">
      <formula>NOT(ISERROR(SEARCH("ERROR",AH364)))</formula>
    </cfRule>
    <cfRule type="containsText" dxfId="16" priority="661" operator="containsText" text="OK">
      <formula>NOT(ISERROR(SEARCH("OK",AH364)))</formula>
    </cfRule>
    <cfRule type="iconSet" priority="662">
      <iconSet showValue="0">
        <cfvo type="percent" val="0"/>
        <cfvo type="percent" val="$AG$14"/>
        <cfvo type="percent" val="$AH$1863"/>
      </iconSet>
    </cfRule>
    <cfRule type="iconSet" priority="663">
      <iconSet>
        <cfvo type="percent" val="0"/>
        <cfvo type="percent" val="30"/>
        <cfvo type="percent" val="30"/>
      </iconSet>
    </cfRule>
  </conditionalFormatting>
  <conditionalFormatting sqref="AH399:AH431">
    <cfRule type="containsText" dxfId="15" priority="656" operator="containsText" text="ERROR">
      <formula>NOT(ISERROR(SEARCH("ERROR",AH399)))</formula>
    </cfRule>
    <cfRule type="containsText" dxfId="14" priority="657" operator="containsText" text="OK">
      <formula>NOT(ISERROR(SEARCH("OK",AH399)))</formula>
    </cfRule>
    <cfRule type="iconSet" priority="658">
      <iconSet showValue="0">
        <cfvo type="percent" val="0"/>
        <cfvo type="percent" val="$AG$14"/>
        <cfvo type="percent" val="$AH$1863"/>
      </iconSet>
    </cfRule>
    <cfRule type="iconSet" priority="659">
      <iconSet>
        <cfvo type="percent" val="0"/>
        <cfvo type="percent" val="30"/>
        <cfvo type="percent" val="30"/>
      </iconSet>
    </cfRule>
  </conditionalFormatting>
  <conditionalFormatting sqref="AH434:AH466">
    <cfRule type="containsText" dxfId="13" priority="652" operator="containsText" text="ERROR">
      <formula>NOT(ISERROR(SEARCH("ERROR",AH434)))</formula>
    </cfRule>
    <cfRule type="containsText" dxfId="12" priority="653" operator="containsText" text="OK">
      <formula>NOT(ISERROR(SEARCH("OK",AH434)))</formula>
    </cfRule>
    <cfRule type="iconSet" priority="654">
      <iconSet showValue="0">
        <cfvo type="percent" val="0"/>
        <cfvo type="percent" val="$AG$14"/>
        <cfvo type="percent" val="$AH$1863"/>
      </iconSet>
    </cfRule>
    <cfRule type="iconSet" priority="655">
      <iconSet>
        <cfvo type="percent" val="0"/>
        <cfvo type="percent" val="30"/>
        <cfvo type="percent" val="30"/>
      </iconSet>
    </cfRule>
  </conditionalFormatting>
  <conditionalFormatting sqref="AH469:AH501">
    <cfRule type="containsText" dxfId="11" priority="648" operator="containsText" text="ERROR">
      <formula>NOT(ISERROR(SEARCH("ERROR",AH469)))</formula>
    </cfRule>
    <cfRule type="containsText" dxfId="10" priority="649" operator="containsText" text="OK">
      <formula>NOT(ISERROR(SEARCH("OK",AH469)))</formula>
    </cfRule>
    <cfRule type="iconSet" priority="650">
      <iconSet showValue="0">
        <cfvo type="percent" val="0"/>
        <cfvo type="percent" val="$AG$14"/>
        <cfvo type="percent" val="$AH$1863"/>
      </iconSet>
    </cfRule>
    <cfRule type="iconSet" priority="651">
      <iconSet>
        <cfvo type="percent" val="0"/>
        <cfvo type="percent" val="30"/>
        <cfvo type="percent" val="30"/>
      </iconSet>
    </cfRule>
  </conditionalFormatting>
  <conditionalFormatting sqref="AH504:AH536">
    <cfRule type="containsText" dxfId="9" priority="644" operator="containsText" text="ERROR">
      <formula>NOT(ISERROR(SEARCH("ERROR",AH504)))</formula>
    </cfRule>
    <cfRule type="containsText" dxfId="8" priority="645" operator="containsText" text="OK">
      <formula>NOT(ISERROR(SEARCH("OK",AH504)))</formula>
    </cfRule>
    <cfRule type="iconSet" priority="646">
      <iconSet showValue="0">
        <cfvo type="percent" val="0"/>
        <cfvo type="percent" val="$AG$14"/>
        <cfvo type="percent" val="$AH$1863"/>
      </iconSet>
    </cfRule>
    <cfRule type="iconSet" priority="647">
      <iconSet>
        <cfvo type="percent" val="0"/>
        <cfvo type="percent" val="30"/>
        <cfvo type="percent" val="30"/>
      </iconSet>
    </cfRule>
  </conditionalFormatting>
  <conditionalFormatting sqref="AH539:AH571">
    <cfRule type="containsText" dxfId="7" priority="636" operator="containsText" text="ERROR">
      <formula>NOT(ISERROR(SEARCH("ERROR",AH539)))</formula>
    </cfRule>
    <cfRule type="containsText" dxfId="6" priority="637" operator="containsText" text="OK">
      <formula>NOT(ISERROR(SEARCH("OK",AH539)))</formula>
    </cfRule>
    <cfRule type="iconSet" priority="638">
      <iconSet showValue="0">
        <cfvo type="percent" val="0"/>
        <cfvo type="percent" val="$AG$14"/>
        <cfvo type="percent" val="$AH$1863"/>
      </iconSet>
    </cfRule>
    <cfRule type="iconSet" priority="639">
      <iconSet>
        <cfvo type="percent" val="0"/>
        <cfvo type="percent" val="30"/>
        <cfvo type="percent" val="30"/>
      </iconSet>
    </cfRule>
  </conditionalFormatting>
  <conditionalFormatting sqref="AI14:AI15">
    <cfRule type="iconSet" priority="731">
      <iconSet iconSet="3Symbols" showValue="0">
        <cfvo type="percent" val="0"/>
        <cfvo type="percent" val="0.3"/>
        <cfvo type="percent" val="0.5"/>
      </iconSet>
    </cfRule>
  </conditionalFormatting>
  <dataValidations count="1">
    <dataValidation type="list" allowBlank="1" showInputMessage="1" showErrorMessage="1" sqref="E504:E536 E539:E571 E49:E81 E84:E116 E119:E151 E154:E186 E189:E221 E224:E256 E259:E291 E294:E326 E329:E361 E364:E396 E399:E431 E434:E466 E469:E501 E14:E46" xr:uid="{D39A8067-ACE5-9549-88E1-9F40E63C0757}">
      <formula1>Mobiliario</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ErrorMessage="1" xr:uid="{84D5F539-7594-B245-9689-55ED80F9A2FA}">
          <x14:formula1>
            <xm:f>Proveedores!$A$2:$A$32</xm:f>
          </x14:formula1>
          <xm:sqref>F539:F571 F49:F81 F84:F116 F119:F151 F154:F186 F189:F221 F224:F256 F259:F291 F294:F326 F329:F361 F364:F396 F399:F431 F434:F466 F469:F501 F504:F536 F14:F46</xm:sqref>
        </x14:dataValidation>
        <x14:dataValidation type="list" allowBlank="1" showInputMessage="1" showErrorMessage="1" xr:uid="{302C2CD9-BC4C-EC4B-B4FA-3F03E7003D24}">
          <x14:formula1>
            <xm:f>Fletes!$A$33:$A$34</xm:f>
          </x14:formula1>
          <xm:sqref>C504:C536 C539:C571 C49:C81 C84:C116 C119:C151 C154:C186 C189:C221 C224:C256 C259:C291 C294:C326 C329:C361 C364:C396 C399:C431 C434:C466 C469:C501 C14:C46</xm:sqref>
        </x14:dataValidation>
        <x14:dataValidation type="list" allowBlank="1" showInputMessage="1" showErrorMessage="1" xr:uid="{BBEE1EED-3EBE-3E47-84B9-E394F1102921}">
          <x14:formula1>
            <xm:f>Fletes!$A$33:$A$35</xm:f>
          </x14:formula1>
          <xm:sqref>C13</xm:sqref>
        </x14:dataValidation>
        <x14:dataValidation type="list" allowBlank="1" showInputMessage="1" showErrorMessage="1" xr:uid="{940AB172-6675-A844-8C35-4B7F6C6D2826}">
          <x14:formula1>
            <xm:f>Fletes!$A$27:$A$30</xm:f>
          </x14:formula1>
          <xm:sqref>P539:P571 P49:P81 P84:P116 P119:P151 P154:P186 P189:P221 P224:P256 P259:P291 P294:P326 P329:P361 P364:P396 P399:P431 P434:P466 P469:P501 P504:P536 P14:P46</xm:sqref>
        </x14:dataValidation>
        <x14:dataValidation type="list" allowBlank="1" showInputMessage="1" showErrorMessage="1" xr:uid="{101567D1-CA33-1F4B-9FBF-FB4FB1741DD6}">
          <x14:formula1>
            <xm:f>Fletes!$C$5:$C$17</xm:f>
          </x14:formula1>
          <xm:sqref>K8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rgb="FFFF0000"/>
  </sheetPr>
  <dimension ref="A1:AA268"/>
  <sheetViews>
    <sheetView view="pageBreakPreview" zoomScaleNormal="110" zoomScaleSheetLayoutView="120" workbookViewId="0">
      <selection activeCell="D98" sqref="D98"/>
    </sheetView>
  </sheetViews>
  <sheetFormatPr baseColWidth="10" defaultColWidth="10.6640625" defaultRowHeight="14"/>
  <cols>
    <col min="1" max="1" width="29.5" style="11" customWidth="1"/>
    <col min="2" max="3" width="31.6640625" style="11" customWidth="1"/>
    <col min="4" max="4" width="19.83203125" style="11" customWidth="1"/>
    <col min="5" max="5" width="27.5" style="149" customWidth="1"/>
    <col min="6" max="6" width="26.5" style="11" customWidth="1"/>
    <col min="7" max="23" width="11" style="11" customWidth="1"/>
    <col min="24" max="16384" width="10.6640625" style="11"/>
  </cols>
  <sheetData>
    <row r="1" spans="1:27" s="6" customFormat="1" ht="45.75" customHeight="1">
      <c r="A1" s="161" t="s">
        <v>185</v>
      </c>
      <c r="B1" s="30"/>
      <c r="C1" s="5"/>
      <c r="D1" s="1279"/>
      <c r="E1" s="1280"/>
      <c r="F1" s="1279"/>
      <c r="G1" s="1279"/>
      <c r="H1" s="1279"/>
      <c r="I1" s="1279"/>
      <c r="J1" s="1279"/>
      <c r="K1" s="1279"/>
      <c r="L1" s="1279"/>
      <c r="M1" s="1279"/>
      <c r="N1" s="1279"/>
      <c r="O1" s="1279"/>
      <c r="P1" s="1279"/>
      <c r="Q1" s="1279"/>
      <c r="R1" s="1279"/>
      <c r="S1" s="1279"/>
      <c r="T1" s="1279"/>
    </row>
    <row r="2" spans="1:27" s="6" customFormat="1" ht="13.5" customHeight="1">
      <c r="A2" s="162" t="s">
        <v>186</v>
      </c>
      <c r="B2" s="5"/>
      <c r="C2" s="5"/>
      <c r="D2" s="1279"/>
      <c r="E2" s="1280"/>
      <c r="F2" s="1279"/>
      <c r="G2" s="1279"/>
      <c r="H2" s="1279"/>
      <c r="I2" s="1279"/>
      <c r="J2" s="1279"/>
      <c r="K2" s="1279"/>
      <c r="L2" s="1279"/>
      <c r="M2" s="1279"/>
      <c r="N2" s="1279"/>
      <c r="O2" s="1279"/>
      <c r="P2" s="1279"/>
      <c r="Q2" s="1279"/>
      <c r="R2" s="1279"/>
      <c r="S2" s="1279"/>
      <c r="T2" s="1279"/>
    </row>
    <row r="3" spans="1:27" s="6" customFormat="1" ht="15.75" customHeight="1">
      <c r="A3" s="163" t="s">
        <v>187</v>
      </c>
      <c r="B3" s="152" t="s">
        <v>188</v>
      </c>
      <c r="C3" s="164" t="str">
        <f>IF(OR(B3="usd",B3="mxn")," ","HAY QUE ESPECIFICAR MONEDA")</f>
        <v xml:space="preserve"> </v>
      </c>
      <c r="D3" s="1279"/>
      <c r="E3" s="1280"/>
      <c r="F3" s="1279"/>
      <c r="G3" s="1279"/>
      <c r="H3" s="1279"/>
      <c r="I3" s="1279"/>
      <c r="J3" s="1279"/>
      <c r="K3" s="1279"/>
      <c r="L3" s="1279"/>
      <c r="M3" s="1279"/>
      <c r="N3" s="1279"/>
      <c r="O3" s="1279"/>
      <c r="P3" s="1279"/>
      <c r="Q3" s="1279"/>
      <c r="R3" s="1279"/>
      <c r="S3" s="1279"/>
      <c r="T3" s="1279"/>
    </row>
    <row r="4" spans="1:27" s="7" customFormat="1">
      <c r="C4" s="20"/>
      <c r="D4" s="23"/>
      <c r="E4" s="138"/>
      <c r="F4" s="23"/>
      <c r="G4" s="23"/>
      <c r="H4" s="23"/>
      <c r="I4" s="23"/>
      <c r="J4" s="23"/>
      <c r="K4" s="23"/>
      <c r="L4" s="23"/>
      <c r="M4" s="23"/>
      <c r="N4" s="23"/>
      <c r="O4" s="23"/>
      <c r="P4" s="23"/>
      <c r="Q4" s="23"/>
      <c r="R4" s="23"/>
      <c r="S4" s="23"/>
      <c r="T4" s="23"/>
    </row>
    <row r="5" spans="1:27" s="7" customFormat="1" ht="19">
      <c r="A5" s="1403" t="s">
        <v>189</v>
      </c>
      <c r="B5" s="1404"/>
      <c r="C5" s="1405"/>
      <c r="D5" s="23"/>
      <c r="E5" s="138"/>
      <c r="F5" s="23"/>
      <c r="G5" s="23"/>
      <c r="H5" s="23"/>
      <c r="I5" s="23"/>
      <c r="J5" s="23"/>
      <c r="K5" s="23"/>
      <c r="L5" s="23"/>
      <c r="M5" s="23"/>
      <c r="N5" s="23"/>
      <c r="O5" s="23"/>
      <c r="P5" s="23"/>
      <c r="Q5" s="23"/>
      <c r="R5" s="23"/>
      <c r="S5" s="23"/>
      <c r="T5" s="23"/>
    </row>
    <row r="6" spans="1:27" s="9" customFormat="1" ht="19">
      <c r="A6" s="124" t="s">
        <v>190</v>
      </c>
      <c r="B6" s="125" t="s">
        <v>83</v>
      </c>
      <c r="C6" s="126" t="s">
        <v>191</v>
      </c>
      <c r="D6" s="132"/>
      <c r="E6" s="4"/>
      <c r="F6" s="24"/>
      <c r="G6" s="132"/>
      <c r="H6" s="25"/>
      <c r="I6" s="24"/>
      <c r="J6" s="24"/>
      <c r="K6" s="24"/>
      <c r="L6" s="24"/>
      <c r="M6" s="24"/>
      <c r="N6" s="24"/>
      <c r="O6" s="24"/>
      <c r="P6" s="24"/>
      <c r="Q6" s="24"/>
      <c r="R6" s="24"/>
      <c r="S6" s="24"/>
      <c r="T6" s="24"/>
      <c r="U6" s="8"/>
      <c r="V6" s="8"/>
      <c r="W6" s="8"/>
      <c r="X6" s="8"/>
      <c r="Y6" s="8"/>
      <c r="Z6" s="8"/>
      <c r="AA6" s="8"/>
    </row>
    <row r="7" spans="1:27" ht="15">
      <c r="A7" s="165" t="s">
        <v>192</v>
      </c>
      <c r="B7" s="31">
        <f>SUMIF(Mobiliti!$G$14:$G$571,"P00500",Mobiliti!$AC$14:$AC$571)</f>
        <v>0</v>
      </c>
      <c r="C7" s="839">
        <f>SUMIF(Mobiliti!$G$14:$G$571,"P00500",Mobiliti!$N$14:$N$571)</f>
        <v>0</v>
      </c>
      <c r="D7" s="1"/>
      <c r="E7" s="4"/>
      <c r="F7" s="1"/>
      <c r="G7" s="1"/>
      <c r="H7" s="1"/>
      <c r="I7" s="1"/>
      <c r="J7" s="1"/>
      <c r="K7" s="1"/>
      <c r="L7" s="1"/>
      <c r="M7" s="1"/>
      <c r="N7" s="1"/>
      <c r="O7" s="1"/>
      <c r="P7" s="1"/>
      <c r="Q7" s="1"/>
      <c r="R7" s="1"/>
      <c r="S7" s="1"/>
      <c r="T7" s="1"/>
      <c r="U7" s="10"/>
      <c r="V7" s="10"/>
      <c r="W7" s="10"/>
      <c r="X7" s="10"/>
      <c r="Y7" s="10"/>
      <c r="Z7" s="10"/>
      <c r="AA7" s="10"/>
    </row>
    <row r="8" spans="1:27" ht="15">
      <c r="A8" s="165" t="s">
        <v>193</v>
      </c>
      <c r="B8" s="31">
        <f>SUMIF(Mobiliti!$G$14:$G$571,"P00172",Mobiliti!$AC$14:$AC$571)</f>
        <v>0</v>
      </c>
      <c r="C8" s="839">
        <f>SUMIF(Mobiliti!$G$14:$G$571,"P00172",Mobiliti!$N$14:$N$571)</f>
        <v>0</v>
      </c>
      <c r="D8" s="1"/>
      <c r="E8" s="4"/>
      <c r="F8" s="1"/>
      <c r="G8" s="1"/>
      <c r="H8" s="1"/>
      <c r="I8" s="1"/>
      <c r="J8" s="1"/>
      <c r="K8" s="1"/>
      <c r="L8" s="1"/>
      <c r="M8" s="1"/>
      <c r="N8" s="1"/>
      <c r="O8" s="1"/>
      <c r="P8" s="1"/>
      <c r="Q8" s="1"/>
      <c r="R8" s="1"/>
      <c r="S8" s="1"/>
      <c r="T8" s="1"/>
      <c r="U8" s="10"/>
      <c r="V8" s="10"/>
      <c r="W8" s="10"/>
      <c r="X8" s="10"/>
      <c r="Y8" s="10"/>
      <c r="Z8" s="10"/>
      <c r="AA8" s="10"/>
    </row>
    <row r="9" spans="1:27" ht="15">
      <c r="A9" s="165" t="s">
        <v>194</v>
      </c>
      <c r="B9" s="31">
        <f>SUMIF(Mobiliti!$G$14:$G$571,"P00173",Mobiliti!$AC$14:$AC$571)</f>
        <v>0</v>
      </c>
      <c r="C9" s="839">
        <f>SUMIF(Mobiliti!$G$14:$G$571,"P00173",Mobiliti!$N$14:$N$571)</f>
        <v>0</v>
      </c>
      <c r="D9" s="1"/>
      <c r="E9" s="4"/>
      <c r="F9" s="1"/>
      <c r="G9" s="1"/>
      <c r="H9" s="1"/>
      <c r="I9" s="1"/>
      <c r="J9" s="1"/>
      <c r="K9" s="1"/>
      <c r="L9" s="1"/>
      <c r="M9" s="1"/>
      <c r="N9" s="1"/>
      <c r="O9" s="1"/>
      <c r="P9" s="1"/>
      <c r="Q9" s="1"/>
      <c r="R9" s="1"/>
      <c r="S9" s="1"/>
      <c r="T9" s="1"/>
      <c r="U9" s="10"/>
      <c r="V9" s="10"/>
      <c r="W9" s="10"/>
      <c r="X9" s="10"/>
      <c r="Y9" s="10"/>
      <c r="Z9" s="10"/>
      <c r="AA9" s="10"/>
    </row>
    <row r="10" spans="1:27" ht="15">
      <c r="A10" s="165" t="s">
        <v>195</v>
      </c>
      <c r="B10" s="31">
        <f>SUMIF(Mobiliti!$G$14:$G$571,"P00180",Mobiliti!$AC$14:$AC$571)</f>
        <v>0</v>
      </c>
      <c r="C10" s="839">
        <f>SUMIF(Mobiliti!$G$14:$G$571,"P00180",Mobiliti!$N$14:$N$571)</f>
        <v>0</v>
      </c>
      <c r="D10" s="1"/>
      <c r="E10" s="4"/>
      <c r="F10" s="1"/>
      <c r="G10" s="1"/>
      <c r="H10" s="1"/>
      <c r="I10" s="1"/>
      <c r="J10" s="1"/>
      <c r="K10" s="1"/>
      <c r="L10" s="1"/>
      <c r="M10" s="1"/>
      <c r="N10" s="1"/>
      <c r="O10" s="1"/>
      <c r="P10" s="1"/>
      <c r="Q10" s="1"/>
      <c r="R10" s="1"/>
      <c r="S10" s="1"/>
      <c r="T10" s="1"/>
      <c r="U10" s="10"/>
      <c r="V10" s="10"/>
      <c r="W10" s="10"/>
      <c r="X10" s="10"/>
      <c r="Y10" s="10"/>
      <c r="Z10" s="10"/>
      <c r="AA10" s="10"/>
    </row>
    <row r="11" spans="1:27" ht="16">
      <c r="A11" s="165" t="s">
        <v>196</v>
      </c>
      <c r="B11" s="31">
        <f>SUMIF(Mobiliti!$G$14:$G$571,"P00181",Mobiliti!$AC$14:$AC$571)</f>
        <v>0</v>
      </c>
      <c r="C11" s="839">
        <f>SUMIF(Mobiliti!$G$14:$G$571,"P00181",Mobiliti!$N$14:$N$571)</f>
        <v>0</v>
      </c>
      <c r="D11" s="1279"/>
      <c r="E11" s="4"/>
      <c r="F11" s="1"/>
      <c r="G11" s="1"/>
      <c r="H11" s="1"/>
      <c r="I11" s="1"/>
      <c r="J11" s="1"/>
      <c r="K11" s="1"/>
      <c r="L11" s="1"/>
      <c r="M11" s="1"/>
      <c r="N11" s="1"/>
      <c r="O11" s="1"/>
      <c r="P11" s="1"/>
      <c r="Q11" s="1"/>
      <c r="R11" s="1"/>
      <c r="S11" s="1"/>
      <c r="T11" s="1"/>
      <c r="U11" s="10"/>
      <c r="V11" s="10"/>
      <c r="W11" s="10"/>
      <c r="X11" s="10"/>
      <c r="Y11" s="10"/>
      <c r="Z11" s="10"/>
      <c r="AA11" s="10"/>
    </row>
    <row r="12" spans="1:27" ht="15">
      <c r="A12" s="165" t="s">
        <v>197</v>
      </c>
      <c r="B12" s="31">
        <f>SUMIF(Mobiliti!$G$14:$G$571,"P00182",Mobiliti!$AC$14:$AC$571)</f>
        <v>0</v>
      </c>
      <c r="C12" s="839">
        <f>SUMIF(Mobiliti!$G$14:$G$571,"P00182",Mobiliti!$N$14:$N$571)</f>
        <v>0</v>
      </c>
      <c r="D12" s="1"/>
      <c r="E12" s="4"/>
      <c r="F12" s="1"/>
      <c r="G12" s="1"/>
      <c r="H12" s="1"/>
      <c r="I12" s="1"/>
      <c r="J12" s="1"/>
      <c r="K12" s="1"/>
      <c r="L12" s="1"/>
      <c r="M12" s="1"/>
      <c r="N12" s="1"/>
      <c r="O12" s="1"/>
      <c r="P12" s="1"/>
      <c r="Q12" s="1"/>
      <c r="R12" s="1"/>
      <c r="S12" s="1"/>
      <c r="T12" s="1"/>
      <c r="U12" s="10"/>
      <c r="V12" s="10"/>
      <c r="W12" s="10"/>
      <c r="X12" s="10"/>
      <c r="Y12" s="10"/>
      <c r="Z12" s="10"/>
      <c r="AA12" s="10"/>
    </row>
    <row r="13" spans="1:27" ht="15">
      <c r="A13" s="165" t="s">
        <v>198</v>
      </c>
      <c r="B13" s="31">
        <f>SUMIF(Mobiliti!$G$14:$G$571,"P00186",Mobiliti!$AC$14:$AC$571)</f>
        <v>0</v>
      </c>
      <c r="C13" s="839">
        <f>SUMIF(Mobiliti!$G$14:$G$571,"P00186",Mobiliti!$N$14:$N$571)</f>
        <v>0</v>
      </c>
      <c r="D13" s="1"/>
      <c r="E13" s="4"/>
      <c r="F13" s="1"/>
      <c r="G13" s="1"/>
      <c r="H13" s="21"/>
      <c r="I13" s="1"/>
      <c r="J13" s="1"/>
      <c r="K13" s="1"/>
      <c r="L13" s="1"/>
      <c r="M13" s="1"/>
      <c r="N13" s="1"/>
      <c r="O13" s="1"/>
      <c r="P13" s="1"/>
      <c r="Q13" s="1"/>
      <c r="R13" s="1"/>
      <c r="S13" s="1"/>
      <c r="T13" s="1"/>
      <c r="U13" s="10"/>
      <c r="V13" s="10"/>
      <c r="W13" s="10"/>
      <c r="X13" s="10"/>
      <c r="Y13" s="10"/>
      <c r="Z13" s="10"/>
      <c r="AA13" s="10"/>
    </row>
    <row r="14" spans="1:27" ht="15">
      <c r="A14" s="165" t="s">
        <v>199</v>
      </c>
      <c r="B14" s="31">
        <f>SUMIF(Mobiliti!$G$14:$G$571,"P00187",Mobiliti!$AC$14:$AC$571)</f>
        <v>0</v>
      </c>
      <c r="C14" s="839">
        <f>SUMIF(Mobiliti!$G$14:$G$571,"P00187",Mobiliti!$N$14:$N$571)</f>
        <v>0</v>
      </c>
      <c r="D14" s="1"/>
      <c r="E14" s="4"/>
      <c r="F14" s="1"/>
      <c r="G14" s="1"/>
      <c r="H14" s="1"/>
      <c r="I14" s="1"/>
      <c r="J14" s="1"/>
      <c r="K14" s="1"/>
      <c r="L14" s="1"/>
      <c r="M14" s="1"/>
      <c r="N14" s="1"/>
      <c r="O14" s="1"/>
      <c r="P14" s="1"/>
      <c r="Q14" s="1"/>
      <c r="R14" s="1"/>
      <c r="S14" s="1"/>
      <c r="T14" s="1"/>
      <c r="U14" s="10"/>
      <c r="V14" s="10"/>
      <c r="W14" s="10"/>
      <c r="X14" s="10"/>
      <c r="Y14" s="10"/>
      <c r="Z14" s="10"/>
      <c r="AA14" s="10"/>
    </row>
    <row r="15" spans="1:27" ht="15">
      <c r="A15" s="165" t="s">
        <v>200</v>
      </c>
      <c r="B15" s="31">
        <f>SUMIF(Mobiliti!$G$14:$G$571,"P00339",Mobiliti!$AC$14:$AC$571)</f>
        <v>0</v>
      </c>
      <c r="C15" s="839">
        <f>SUMIF(Mobiliti!$G$14:$G$571,"P00339",Mobiliti!$N$14:$N$571)</f>
        <v>0</v>
      </c>
      <c r="D15" s="1"/>
      <c r="E15" s="4"/>
      <c r="F15" s="1"/>
      <c r="G15" s="1"/>
      <c r="H15" s="1"/>
      <c r="I15" s="1"/>
      <c r="J15" s="1"/>
      <c r="K15" s="1"/>
      <c r="L15" s="1"/>
      <c r="M15" s="1"/>
      <c r="N15" s="1"/>
      <c r="O15" s="1"/>
      <c r="P15" s="1"/>
      <c r="Q15" s="1"/>
      <c r="R15" s="1"/>
      <c r="S15" s="1"/>
      <c r="T15" s="1"/>
      <c r="U15" s="10"/>
      <c r="V15" s="10"/>
      <c r="W15" s="10"/>
      <c r="X15" s="10"/>
      <c r="Y15" s="10"/>
      <c r="Z15" s="10"/>
      <c r="AA15" s="10"/>
    </row>
    <row r="16" spans="1:27" ht="15">
      <c r="A16" s="165" t="s">
        <v>201</v>
      </c>
      <c r="B16" s="31">
        <f>SUMIF(Mobiliti!$G$14:$G$571,"P00183",Mobiliti!$AC$14:$AC$571)</f>
        <v>0</v>
      </c>
      <c r="C16" s="839">
        <f>SUMIF(Mobiliti!$G$14:$G$571,"P00183",Mobiliti!$N$14:$N$571)</f>
        <v>0</v>
      </c>
      <c r="D16" s="1"/>
      <c r="E16" s="4"/>
      <c r="F16" s="1"/>
      <c r="G16" s="1"/>
      <c r="H16" s="1"/>
      <c r="I16" s="1"/>
      <c r="J16" s="1"/>
      <c r="K16" s="1"/>
      <c r="L16" s="1"/>
      <c r="M16" s="1"/>
      <c r="N16" s="1"/>
      <c r="O16" s="1"/>
      <c r="P16" s="1"/>
      <c r="Q16" s="1"/>
      <c r="R16" s="1"/>
      <c r="S16" s="1"/>
      <c r="T16" s="1"/>
      <c r="U16" s="10"/>
      <c r="V16" s="10"/>
      <c r="W16" s="10"/>
      <c r="X16" s="10"/>
      <c r="Y16" s="10"/>
      <c r="Z16" s="10"/>
      <c r="AA16" s="10"/>
    </row>
    <row r="17" spans="1:27" ht="15">
      <c r="A17" s="165" t="s">
        <v>202</v>
      </c>
      <c r="B17" s="31">
        <f>SUMIF(Mobiliti!$G$14:$G$571,"P00184",Mobiliti!$AC$14:$AC$571)</f>
        <v>0</v>
      </c>
      <c r="C17" s="839">
        <f>SUMIF(Mobiliti!$G$14:$G$571,"P00184",Mobiliti!$N$14:$N$571)</f>
        <v>0</v>
      </c>
      <c r="D17" s="1"/>
      <c r="E17" s="4"/>
      <c r="F17" s="1"/>
      <c r="G17" s="1"/>
      <c r="H17" s="1"/>
      <c r="I17" s="1"/>
      <c r="J17" s="1"/>
      <c r="K17" s="1"/>
      <c r="L17" s="1"/>
      <c r="M17" s="1"/>
      <c r="N17" s="1"/>
      <c r="O17" s="1"/>
      <c r="P17" s="1"/>
      <c r="Q17" s="1"/>
      <c r="R17" s="1"/>
      <c r="S17" s="1"/>
      <c r="T17" s="1"/>
      <c r="U17" s="10"/>
      <c r="V17" s="10"/>
      <c r="W17" s="10"/>
      <c r="X17" s="10"/>
      <c r="Y17" s="10"/>
      <c r="Z17" s="10"/>
      <c r="AA17" s="10"/>
    </row>
    <row r="18" spans="1:27" ht="15">
      <c r="A18" s="165" t="s">
        <v>203</v>
      </c>
      <c r="B18" s="31">
        <f>SUMIF(Mobiliti!$G$14:$G$571,"P00185",Mobiliti!$AC$14:$AC$571)</f>
        <v>0</v>
      </c>
      <c r="C18" s="839">
        <f>SUMIF(Mobiliti!$G$14:$G$571,"P00185",Mobiliti!$N$14:$N$571)</f>
        <v>0</v>
      </c>
      <c r="D18" s="1"/>
      <c r="E18" s="4"/>
      <c r="F18" s="1"/>
      <c r="G18" s="1"/>
      <c r="H18" s="1"/>
      <c r="I18" s="1"/>
      <c r="J18" s="1"/>
      <c r="K18" s="1"/>
      <c r="L18" s="1"/>
      <c r="M18" s="1"/>
      <c r="N18" s="1"/>
      <c r="O18" s="1"/>
      <c r="P18" s="1"/>
      <c r="Q18" s="1"/>
      <c r="R18" s="1"/>
      <c r="S18" s="1"/>
      <c r="T18" s="1"/>
      <c r="U18" s="10"/>
      <c r="V18" s="10"/>
      <c r="W18" s="10"/>
      <c r="X18" s="10"/>
      <c r="Y18" s="10"/>
      <c r="Z18" s="10"/>
      <c r="AA18" s="10"/>
    </row>
    <row r="19" spans="1:27" ht="15">
      <c r="A19" s="165" t="s">
        <v>204</v>
      </c>
      <c r="B19" s="31">
        <f>SUMIF(Mobiliti!$G$14:$G$571,"P00713",Mobiliti!$AC$14:$AC$571)</f>
        <v>0</v>
      </c>
      <c r="C19" s="839">
        <f>SUMIF(Mobiliti!$G$14:$G$571,"P00713",Mobiliti!$N$14:$N$571)</f>
        <v>0</v>
      </c>
      <c r="D19" s="1"/>
      <c r="E19" s="4"/>
      <c r="F19" s="1"/>
      <c r="G19" s="1"/>
      <c r="H19" s="1"/>
      <c r="I19" s="1"/>
      <c r="J19" s="1"/>
      <c r="K19" s="1"/>
      <c r="L19" s="1"/>
      <c r="M19" s="1"/>
      <c r="N19" s="1"/>
      <c r="O19" s="1"/>
      <c r="P19" s="1"/>
      <c r="Q19" s="1"/>
      <c r="R19" s="1"/>
      <c r="S19" s="1"/>
      <c r="T19" s="1"/>
      <c r="U19" s="10"/>
      <c r="V19" s="10"/>
      <c r="W19" s="10"/>
      <c r="X19" s="10"/>
      <c r="Y19" s="10"/>
      <c r="Z19" s="10"/>
      <c r="AA19" s="10"/>
    </row>
    <row r="20" spans="1:27" ht="15">
      <c r="A20" s="165" t="s">
        <v>205</v>
      </c>
      <c r="B20" s="31">
        <f>SUMIF(Mobiliti!$G$14:$G$571,"P00714",Mobiliti!$AC$14:$AC$571)</f>
        <v>0</v>
      </c>
      <c r="C20" s="839">
        <f>SUMIF(Mobiliti!$G$14:$G$571,"P00714",Mobiliti!$N$14:$N$571)</f>
        <v>0</v>
      </c>
      <c r="D20" s="1"/>
      <c r="E20" s="4"/>
      <c r="F20" s="1"/>
      <c r="G20" s="1"/>
      <c r="H20" s="1"/>
      <c r="I20" s="1"/>
      <c r="J20" s="1"/>
      <c r="K20" s="1"/>
      <c r="L20" s="1"/>
      <c r="M20" s="1"/>
      <c r="N20" s="1"/>
      <c r="O20" s="1"/>
      <c r="P20" s="1"/>
      <c r="Q20" s="1"/>
      <c r="R20" s="1"/>
      <c r="S20" s="1"/>
      <c r="T20" s="1"/>
      <c r="U20" s="10"/>
      <c r="V20" s="10"/>
      <c r="W20" s="10"/>
      <c r="X20" s="10"/>
      <c r="Y20" s="10"/>
      <c r="Z20" s="10"/>
      <c r="AA20" s="10"/>
    </row>
    <row r="21" spans="1:27" ht="15">
      <c r="A21" s="165" t="s">
        <v>206</v>
      </c>
      <c r="B21" s="31">
        <f>SUMIF(Mobiliti!$G$14:$G$571,"P00715",Mobiliti!$AC$14:$AC$571)</f>
        <v>0</v>
      </c>
      <c r="C21" s="839">
        <f>SUMIF(Mobiliti!$G$14:$G$571,"P00715",Mobiliti!$N$14:$N$571)</f>
        <v>0</v>
      </c>
      <c r="D21" s="1"/>
      <c r="E21" s="4"/>
      <c r="F21" s="1"/>
      <c r="G21" s="1"/>
      <c r="H21" s="1"/>
      <c r="I21" s="1"/>
      <c r="J21" s="1"/>
      <c r="K21" s="1"/>
      <c r="L21" s="1"/>
      <c r="M21" s="1"/>
      <c r="N21" s="1"/>
      <c r="O21" s="1"/>
      <c r="P21" s="1"/>
      <c r="Q21" s="1"/>
      <c r="R21" s="1"/>
      <c r="S21" s="1"/>
      <c r="T21" s="1"/>
      <c r="U21" s="10"/>
      <c r="V21" s="10"/>
      <c r="W21" s="10"/>
      <c r="X21" s="10"/>
      <c r="Y21" s="10"/>
      <c r="Z21" s="10"/>
      <c r="AA21" s="10"/>
    </row>
    <row r="22" spans="1:27" ht="15">
      <c r="A22" s="165" t="s">
        <v>207</v>
      </c>
      <c r="B22" s="31">
        <f>SUMIF(Mobiliti!$G$14:$G$571,"P00209",Mobiliti!$AC$14:$AC$571)</f>
        <v>0</v>
      </c>
      <c r="C22" s="839">
        <f>SUMIF(Mobiliti!$G$14:$G$571,"P00209",Mobiliti!$N$14:$N$571)</f>
        <v>0</v>
      </c>
      <c r="D22" s="1"/>
      <c r="E22" s="4"/>
      <c r="F22" s="1"/>
      <c r="G22" s="1"/>
      <c r="H22" s="1"/>
      <c r="I22" s="1"/>
      <c r="J22" s="1"/>
      <c r="K22" s="1"/>
      <c r="L22" s="1"/>
      <c r="M22" s="1"/>
      <c r="N22" s="1"/>
      <c r="O22" s="1"/>
      <c r="P22" s="1"/>
      <c r="Q22" s="1"/>
      <c r="R22" s="1"/>
      <c r="S22" s="1"/>
      <c r="T22" s="1"/>
      <c r="U22" s="10"/>
      <c r="V22" s="10"/>
      <c r="W22" s="10"/>
      <c r="X22" s="10"/>
      <c r="Y22" s="10"/>
      <c r="Z22" s="10"/>
      <c r="AA22" s="10"/>
    </row>
    <row r="23" spans="1:27" ht="15">
      <c r="A23" s="165" t="s">
        <v>208</v>
      </c>
      <c r="B23" s="31">
        <f>SUMIF(Mobiliti!$G$14:$G$571,"P00131",Mobiliti!$AC$14:$AC$571)</f>
        <v>0</v>
      </c>
      <c r="C23" s="839">
        <f>SUMIF(Mobiliti!$G$14:$G$571,"P00131",Mobiliti!$N$14:$N$571)</f>
        <v>0</v>
      </c>
      <c r="D23" s="1"/>
      <c r="E23" s="4"/>
      <c r="F23" s="1"/>
      <c r="G23" s="1"/>
      <c r="H23" s="1"/>
      <c r="I23" s="1"/>
      <c r="J23" s="1"/>
      <c r="K23" s="1"/>
      <c r="L23" s="1"/>
      <c r="M23" s="1"/>
      <c r="N23" s="1"/>
      <c r="O23" s="1"/>
      <c r="P23" s="1"/>
      <c r="Q23" s="1"/>
      <c r="R23" s="1"/>
      <c r="S23" s="1"/>
      <c r="T23" s="1"/>
      <c r="U23" s="10"/>
      <c r="V23" s="10"/>
      <c r="W23" s="10"/>
      <c r="X23" s="10"/>
      <c r="Y23" s="10"/>
      <c r="Z23" s="10"/>
      <c r="AA23" s="10"/>
    </row>
    <row r="24" spans="1:27" ht="15">
      <c r="A24" s="165" t="s">
        <v>209</v>
      </c>
      <c r="B24" s="31">
        <f>SUMIF(Mobiliti!$G$14:$G$571,"P00251",Mobiliti!$AC$14:$AC$571)</f>
        <v>0</v>
      </c>
      <c r="C24" s="839">
        <f>SUMIF(Mobiliti!$G$14:$G$571,"P00251",Mobiliti!$N$14:$N$571)</f>
        <v>0</v>
      </c>
      <c r="D24" s="1"/>
      <c r="E24" s="4"/>
      <c r="F24" s="1"/>
      <c r="G24" s="1"/>
      <c r="H24" s="1"/>
      <c r="I24" s="1"/>
      <c r="J24" s="1"/>
      <c r="K24" s="1"/>
      <c r="L24" s="1"/>
      <c r="M24" s="1"/>
      <c r="N24" s="1"/>
      <c r="O24" s="1"/>
      <c r="P24" s="1"/>
      <c r="Q24" s="1"/>
      <c r="R24" s="1"/>
      <c r="S24" s="1"/>
      <c r="T24" s="1"/>
      <c r="U24" s="10"/>
      <c r="V24" s="10"/>
      <c r="W24" s="10"/>
      <c r="X24" s="10"/>
      <c r="Y24" s="10"/>
      <c r="Z24" s="10"/>
      <c r="AA24" s="10"/>
    </row>
    <row r="25" spans="1:27" ht="15">
      <c r="A25" s="165" t="s">
        <v>210</v>
      </c>
      <c r="B25" s="31">
        <f>SUMIF(Mobiliti!$G$14:$G$571,"P00741",Mobiliti!$AC$14:$AC$571)</f>
        <v>0</v>
      </c>
      <c r="C25" s="839">
        <f>SUMIF(Mobiliti!$G$14:$G$571,"P00741",Mobiliti!$N$14:$N$571)</f>
        <v>0</v>
      </c>
      <c r="D25" s="190" t="s">
        <v>211</v>
      </c>
      <c r="E25" s="4"/>
      <c r="F25" s="1"/>
      <c r="G25" s="1"/>
      <c r="H25" s="1"/>
      <c r="I25" s="1"/>
      <c r="J25" s="1"/>
      <c r="K25" s="1"/>
      <c r="L25" s="1"/>
      <c r="M25" s="1"/>
      <c r="N25" s="1"/>
      <c r="O25" s="1"/>
      <c r="P25" s="1"/>
      <c r="Q25" s="1"/>
      <c r="R25" s="1"/>
      <c r="S25" s="1"/>
      <c r="T25" s="1"/>
      <c r="U25" s="10"/>
      <c r="V25" s="10"/>
      <c r="W25" s="10"/>
      <c r="X25" s="10"/>
      <c r="Y25" s="10"/>
      <c r="Z25" s="10"/>
      <c r="AA25" s="10"/>
    </row>
    <row r="26" spans="1:27" ht="15">
      <c r="A26" s="165" t="s">
        <v>212</v>
      </c>
      <c r="B26" s="31">
        <f>SUMIF(Mobiliti!$G$14:$G$571,"P00176",Mobiliti!$AC$14:$AC$571)</f>
        <v>0</v>
      </c>
      <c r="C26" s="839">
        <f>SUMIF(Mobiliti!$G$14:$G$571,"P00176",Mobiliti!$N$14:$N$571)</f>
        <v>0</v>
      </c>
      <c r="D26" s="190" t="s">
        <v>213</v>
      </c>
      <c r="E26" s="4"/>
      <c r="F26" s="1"/>
      <c r="G26" s="1"/>
      <c r="H26" s="1"/>
      <c r="I26" s="1"/>
      <c r="J26" s="1"/>
      <c r="K26" s="1"/>
      <c r="L26" s="1"/>
      <c r="M26" s="1"/>
      <c r="N26" s="1"/>
      <c r="O26" s="1"/>
      <c r="P26" s="1"/>
      <c r="Q26" s="1"/>
      <c r="R26" s="1"/>
      <c r="S26" s="1"/>
      <c r="T26" s="1"/>
      <c r="U26" s="10"/>
      <c r="V26" s="10"/>
      <c r="W26" s="10"/>
      <c r="X26" s="10"/>
      <c r="Y26" s="10"/>
      <c r="Z26" s="10"/>
      <c r="AA26" s="10"/>
    </row>
    <row r="27" spans="1:27" ht="15">
      <c r="A27" s="165" t="s">
        <v>214</v>
      </c>
      <c r="B27" s="31">
        <f>SUMIF(Mobiliti!$G$14:$G$571,"P00375",Mobiliti!$AC$14:$AC$571)</f>
        <v>0</v>
      </c>
      <c r="C27" s="839">
        <f>SUMIF(Mobiliti!$G$14:$G$571,"P00375",Mobiliti!$N$14:$N$571)</f>
        <v>0</v>
      </c>
      <c r="D27" s="190"/>
      <c r="E27" s="4"/>
      <c r="F27" s="1"/>
      <c r="G27" s="1"/>
      <c r="H27" s="1"/>
      <c r="I27" s="1"/>
      <c r="J27" s="1"/>
      <c r="K27" s="1"/>
      <c r="L27" s="1"/>
      <c r="M27" s="1"/>
      <c r="N27" s="1"/>
      <c r="O27" s="1"/>
      <c r="P27" s="1"/>
      <c r="Q27" s="1"/>
      <c r="R27" s="1"/>
      <c r="S27" s="1"/>
      <c r="T27" s="1"/>
      <c r="U27" s="10"/>
      <c r="V27" s="10"/>
      <c r="W27" s="10"/>
      <c r="X27" s="10"/>
      <c r="Y27" s="10"/>
      <c r="Z27" s="10"/>
      <c r="AA27" s="10"/>
    </row>
    <row r="28" spans="1:27" ht="15">
      <c r="A28" s="165" t="s">
        <v>215</v>
      </c>
      <c r="B28" s="31">
        <f>SUMIF(Mobiliti!$G$14:$G$571,"P00376",Mobiliti!$AC$14:$AC$571)</f>
        <v>0</v>
      </c>
      <c r="C28" s="839">
        <f>SUMIF(Mobiliti!$G$14:$G$571,"P00376",Mobiliti!$N$14:$N$571)</f>
        <v>0</v>
      </c>
      <c r="D28" s="190"/>
      <c r="E28" s="4"/>
      <c r="F28" s="1"/>
      <c r="G28" s="1"/>
      <c r="H28" s="1"/>
      <c r="I28" s="1"/>
      <c r="J28" s="1"/>
      <c r="K28" s="1"/>
      <c r="L28" s="1"/>
      <c r="M28" s="1"/>
      <c r="N28" s="1"/>
      <c r="O28" s="1"/>
      <c r="P28" s="1"/>
      <c r="Q28" s="1"/>
      <c r="R28" s="1"/>
      <c r="S28" s="1"/>
      <c r="T28" s="1"/>
      <c r="U28" s="10"/>
      <c r="V28" s="10"/>
      <c r="W28" s="10"/>
      <c r="X28" s="10"/>
      <c r="Y28" s="10"/>
      <c r="Z28" s="10"/>
      <c r="AA28" s="10"/>
    </row>
    <row r="29" spans="1:27" ht="15">
      <c r="A29" s="165" t="s">
        <v>216</v>
      </c>
      <c r="B29" s="31">
        <f>SUMIF(Mobiliti!$G$14:$G$571,"P00709",Mobiliti!$AC$14:$AC$571)</f>
        <v>0</v>
      </c>
      <c r="C29" s="839">
        <f>SUMIF(Mobiliti!$G$14:$G$571,"P00709",Mobiliti!$N$14:$N$571)</f>
        <v>0</v>
      </c>
      <c r="D29" s="190"/>
      <c r="E29" s="4"/>
      <c r="F29" s="1"/>
      <c r="G29" s="1"/>
      <c r="H29" s="1"/>
      <c r="I29" s="1"/>
      <c r="J29" s="1"/>
      <c r="K29" s="1"/>
      <c r="L29" s="1"/>
      <c r="M29" s="1"/>
      <c r="N29" s="1"/>
      <c r="O29" s="1"/>
      <c r="P29" s="1"/>
      <c r="Q29" s="1"/>
      <c r="R29" s="1"/>
      <c r="S29" s="1"/>
      <c r="T29" s="1"/>
      <c r="U29" s="10"/>
      <c r="V29" s="10"/>
      <c r="W29" s="10"/>
      <c r="X29" s="10"/>
      <c r="Y29" s="10"/>
      <c r="Z29" s="10"/>
      <c r="AA29" s="10"/>
    </row>
    <row r="30" spans="1:27" ht="15">
      <c r="A30" s="165" t="s">
        <v>217</v>
      </c>
      <c r="B30" s="31">
        <f>SUMIF(Mobiliti!$G$14:$G$571,"P00455",Mobiliti!$AC$14:$AC$571)</f>
        <v>0</v>
      </c>
      <c r="C30" s="839">
        <f>SUMIF(Mobiliti!$G$14:$G$571,"P00455",Mobiliti!$N$14:$N$571)</f>
        <v>0</v>
      </c>
      <c r="D30" s="190"/>
      <c r="E30" s="4"/>
      <c r="F30" s="1"/>
      <c r="G30" s="1"/>
      <c r="H30" s="1"/>
      <c r="I30" s="1"/>
      <c r="J30" s="1"/>
      <c r="K30" s="1"/>
      <c r="L30" s="1"/>
      <c r="M30" s="1"/>
      <c r="N30" s="1"/>
      <c r="O30" s="1"/>
      <c r="P30" s="1"/>
      <c r="Q30" s="1"/>
      <c r="R30" s="1"/>
      <c r="S30" s="1"/>
      <c r="T30" s="1"/>
      <c r="U30" s="10"/>
      <c r="V30" s="10"/>
      <c r="W30" s="10"/>
      <c r="X30" s="10"/>
      <c r="Y30" s="10"/>
      <c r="Z30" s="10"/>
      <c r="AA30" s="10"/>
    </row>
    <row r="31" spans="1:27" ht="15">
      <c r="A31" s="165" t="s">
        <v>218</v>
      </c>
      <c r="B31" s="31">
        <f>SUMIF(Mobiliti!$G$14:$G$571,"P00188",Mobiliti!$AC$14:$AC$571)</f>
        <v>0</v>
      </c>
      <c r="C31" s="839">
        <f>SUMIF(Mobiliti!$G$14:$G$571,"P00188",Mobiliti!$N$14:$N$571)</f>
        <v>0</v>
      </c>
      <c r="D31" s="190"/>
      <c r="E31" s="4"/>
      <c r="F31" s="1"/>
      <c r="G31" s="1"/>
      <c r="H31" s="1"/>
      <c r="I31" s="1"/>
      <c r="J31" s="1"/>
      <c r="K31" s="1"/>
      <c r="L31" s="1"/>
      <c r="M31" s="1"/>
      <c r="N31" s="1"/>
      <c r="O31" s="1"/>
      <c r="P31" s="1"/>
      <c r="Q31" s="1"/>
      <c r="R31" s="1"/>
      <c r="S31" s="1"/>
      <c r="T31" s="1"/>
      <c r="U31" s="10"/>
      <c r="V31" s="10"/>
      <c r="W31" s="10"/>
      <c r="X31" s="10"/>
      <c r="Y31" s="10"/>
      <c r="Z31" s="10"/>
      <c r="AA31" s="10"/>
    </row>
    <row r="32" spans="1:27" ht="15">
      <c r="A32" s="165" t="s">
        <v>219</v>
      </c>
      <c r="B32" s="31">
        <f>SUMIF(Mobiliti!$G$14:$G$571,"P00354",Mobiliti!$AC$14:$AC$571)</f>
        <v>0</v>
      </c>
      <c r="C32" s="839">
        <f>SUMIF(Mobiliti!$G$14:$G$571,"P00354",Mobiliti!$N$14:$N$571)</f>
        <v>0</v>
      </c>
      <c r="D32" s="190"/>
      <c r="E32" s="4"/>
      <c r="F32" s="1"/>
      <c r="G32" s="1"/>
      <c r="H32" s="1"/>
      <c r="I32" s="1"/>
      <c r="J32" s="1"/>
      <c r="K32" s="1"/>
      <c r="L32" s="1"/>
      <c r="M32" s="1"/>
      <c r="N32" s="1"/>
      <c r="O32" s="1"/>
      <c r="P32" s="1"/>
      <c r="Q32" s="1"/>
      <c r="R32" s="1"/>
      <c r="S32" s="1"/>
      <c r="T32" s="1"/>
      <c r="U32" s="10"/>
      <c r="V32" s="10"/>
      <c r="W32" s="10"/>
      <c r="X32" s="10"/>
      <c r="Y32" s="10"/>
      <c r="Z32" s="10"/>
      <c r="AA32" s="10"/>
    </row>
    <row r="33" spans="1:27" ht="15">
      <c r="A33" s="165" t="s">
        <v>220</v>
      </c>
      <c r="B33" s="31">
        <f>SUMIF(Mobiliti!$G$14:$G$571,"P00143",Mobiliti!$AC$14:$AC$571)</f>
        <v>0</v>
      </c>
      <c r="C33" s="839">
        <f>SUMIF(Mobiliti!$G$14:$G$571,"P00143",Mobiliti!$N$14:$N$571)</f>
        <v>0</v>
      </c>
      <c r="D33" s="190"/>
      <c r="E33" s="4"/>
      <c r="F33" s="1"/>
      <c r="G33" s="1"/>
      <c r="H33" s="1"/>
      <c r="I33" s="1"/>
      <c r="J33" s="1"/>
      <c r="K33" s="1"/>
      <c r="L33" s="1"/>
      <c r="M33" s="1"/>
      <c r="N33" s="1"/>
      <c r="O33" s="1"/>
      <c r="P33" s="1"/>
      <c r="Q33" s="1"/>
      <c r="R33" s="1"/>
      <c r="S33" s="1"/>
      <c r="T33" s="1"/>
      <c r="U33" s="10"/>
      <c r="V33" s="10"/>
      <c r="W33" s="10"/>
      <c r="X33" s="10"/>
      <c r="Y33" s="10"/>
      <c r="Z33" s="10"/>
      <c r="AA33" s="10"/>
    </row>
    <row r="34" spans="1:27" ht="15">
      <c r="A34" s="165" t="s">
        <v>221</v>
      </c>
      <c r="B34" s="31">
        <f>SUMIF(Mobiliti!$G$14:$G$571,"P00128",Mobiliti!$AC$14:$AC$571)</f>
        <v>0</v>
      </c>
      <c r="C34" s="839">
        <f>SUMIF(Mobiliti!$G$14:$G$571,"P00128",Mobiliti!$N$14:$N$571)</f>
        <v>0</v>
      </c>
      <c r="D34" s="190"/>
      <c r="E34" s="4"/>
      <c r="F34" s="1"/>
      <c r="G34" s="1"/>
      <c r="H34" s="1"/>
      <c r="I34" s="1"/>
      <c r="J34" s="1"/>
      <c r="K34" s="1"/>
      <c r="L34" s="1"/>
      <c r="M34" s="1"/>
      <c r="N34" s="1"/>
      <c r="O34" s="1"/>
      <c r="P34" s="1"/>
      <c r="Q34" s="1"/>
      <c r="R34" s="1"/>
      <c r="S34" s="1"/>
      <c r="T34" s="1"/>
      <c r="U34" s="10"/>
      <c r="V34" s="10"/>
      <c r="W34" s="10"/>
      <c r="X34" s="10"/>
      <c r="Y34" s="10"/>
      <c r="Z34" s="10"/>
      <c r="AA34" s="10"/>
    </row>
    <row r="35" spans="1:27" ht="15">
      <c r="A35" s="165" t="s">
        <v>222</v>
      </c>
      <c r="B35" s="31">
        <f>SUMIF(Mobiliti!$G$14:$G$571,"P00128-1",Mobiliti!$AC$14:$AC$571)</f>
        <v>0</v>
      </c>
      <c r="C35" s="839">
        <f>SUMIF(Mobiliti!$G$14:$G$571,"P00128-1",Mobiliti!$N$14:$N$571)</f>
        <v>0</v>
      </c>
      <c r="D35" s="190"/>
      <c r="E35" s="4"/>
      <c r="F35" s="1"/>
      <c r="G35" s="1"/>
      <c r="H35" s="1"/>
      <c r="I35" s="1"/>
      <c r="J35" s="1"/>
      <c r="K35" s="1"/>
      <c r="L35" s="1"/>
      <c r="M35" s="1"/>
      <c r="N35" s="1"/>
      <c r="O35" s="1"/>
      <c r="P35" s="1"/>
      <c r="Q35" s="1"/>
      <c r="R35" s="1"/>
      <c r="S35" s="1"/>
      <c r="T35" s="1"/>
      <c r="U35" s="10"/>
      <c r="V35" s="10"/>
      <c r="W35" s="10"/>
      <c r="X35" s="10"/>
      <c r="Y35" s="10"/>
      <c r="Z35" s="10"/>
      <c r="AA35" s="10"/>
    </row>
    <row r="36" spans="1:27" ht="15">
      <c r="A36" s="165" t="s">
        <v>223</v>
      </c>
      <c r="B36" s="31">
        <f>SUMIF(Mobiliti!$G$14:$G$571,"P00128-2",Mobiliti!$AC$14:$AC$571)</f>
        <v>0</v>
      </c>
      <c r="C36" s="839">
        <f>SUMIF(Mobiliti!$G$14:$G$571,"P00128-2",Mobiliti!$N$14:$N$571)</f>
        <v>0</v>
      </c>
      <c r="D36" s="190"/>
      <c r="E36" s="4"/>
      <c r="F36" s="1"/>
      <c r="G36" s="1"/>
      <c r="H36" s="1"/>
      <c r="I36" s="1"/>
      <c r="J36" s="1"/>
      <c r="K36" s="1"/>
      <c r="L36" s="1"/>
      <c r="M36" s="1"/>
      <c r="N36" s="1"/>
      <c r="O36" s="1"/>
      <c r="P36" s="1"/>
      <c r="Q36" s="1"/>
      <c r="R36" s="1"/>
      <c r="S36" s="1"/>
      <c r="T36" s="1"/>
      <c r="U36" s="10"/>
      <c r="V36" s="10"/>
      <c r="W36" s="10"/>
      <c r="X36" s="10"/>
      <c r="Y36" s="10"/>
      <c r="Z36" s="10"/>
      <c r="AA36" s="10"/>
    </row>
    <row r="37" spans="1:27" ht="15">
      <c r="A37" s="165" t="s">
        <v>224</v>
      </c>
      <c r="B37" s="31">
        <f>SUMIF(Mobiliti!$G$14:$G$571,"P00539",Mobiliti!$AC$14:$AC$571)</f>
        <v>0</v>
      </c>
      <c r="C37" s="839">
        <f>SUMIF(Mobiliti!$G$14:$G$571,"P00539",Mobiliti!$N$14:$N$571)</f>
        <v>0</v>
      </c>
      <c r="D37" s="190"/>
      <c r="E37" s="4"/>
      <c r="F37" s="1"/>
      <c r="G37" s="1"/>
      <c r="H37" s="1"/>
      <c r="I37" s="1"/>
      <c r="J37" s="1"/>
      <c r="K37" s="1"/>
      <c r="L37" s="1"/>
      <c r="M37" s="1"/>
      <c r="N37" s="1"/>
      <c r="O37" s="1"/>
      <c r="P37" s="1"/>
      <c r="Q37" s="1"/>
      <c r="R37" s="1"/>
      <c r="S37" s="1"/>
      <c r="T37" s="1"/>
      <c r="U37" s="10"/>
      <c r="V37" s="10"/>
      <c r="W37" s="10"/>
      <c r="X37" s="10"/>
      <c r="Y37" s="10"/>
      <c r="Z37" s="10"/>
      <c r="AA37" s="10"/>
    </row>
    <row r="38" spans="1:27" ht="17">
      <c r="A38" s="35" t="s">
        <v>184</v>
      </c>
      <c r="B38" s="36">
        <f>SUM(B7:B26)</f>
        <v>0</v>
      </c>
      <c r="C38" s="32">
        <f>SUM(C7:C26)</f>
        <v>0</v>
      </c>
      <c r="D38" s="1"/>
      <c r="E38" s="4"/>
      <c r="F38" s="1"/>
      <c r="G38" s="1"/>
      <c r="H38" s="1"/>
      <c r="I38" s="1"/>
      <c r="J38" s="1"/>
      <c r="K38" s="1"/>
      <c r="L38" s="1"/>
      <c r="M38" s="1"/>
      <c r="N38" s="1"/>
      <c r="O38" s="1"/>
      <c r="P38" s="1"/>
      <c r="Q38" s="1"/>
      <c r="R38" s="1"/>
      <c r="S38" s="1"/>
      <c r="T38" s="1"/>
      <c r="U38" s="10"/>
      <c r="V38" s="10"/>
      <c r="W38" s="10"/>
      <c r="X38" s="10"/>
      <c r="Y38" s="10"/>
      <c r="Z38" s="10"/>
      <c r="AA38" s="10"/>
    </row>
    <row r="39" spans="1:27" ht="16">
      <c r="A39" s="1"/>
      <c r="B39" s="21"/>
      <c r="C39" s="1279"/>
      <c r="D39" s="1"/>
      <c r="E39" s="4"/>
      <c r="F39" s="1"/>
      <c r="G39" s="1"/>
      <c r="H39" s="1"/>
      <c r="I39" s="1"/>
      <c r="J39" s="1"/>
      <c r="K39" s="1"/>
      <c r="L39" s="1"/>
      <c r="M39" s="1"/>
      <c r="N39" s="1"/>
      <c r="O39" s="1"/>
      <c r="P39" s="1"/>
      <c r="Q39" s="1"/>
      <c r="R39" s="1"/>
      <c r="S39" s="1"/>
      <c r="T39" s="1"/>
      <c r="U39" s="10"/>
      <c r="V39" s="10"/>
      <c r="W39" s="10"/>
      <c r="X39" s="10"/>
      <c r="Y39" s="10"/>
      <c r="Z39" s="10"/>
      <c r="AA39" s="10"/>
    </row>
    <row r="40" spans="1:27" ht="19">
      <c r="A40" s="1397" t="s">
        <v>225</v>
      </c>
      <c r="B40" s="1398"/>
      <c r="C40" s="1399"/>
      <c r="D40" s="1"/>
      <c r="E40" s="4"/>
      <c r="F40" s="1"/>
      <c r="G40" s="1"/>
      <c r="H40" s="1"/>
      <c r="I40" s="1"/>
      <c r="J40" s="1"/>
      <c r="K40" s="1"/>
      <c r="L40" s="1"/>
      <c r="M40" s="1"/>
      <c r="N40" s="1"/>
      <c r="O40" s="1"/>
      <c r="P40" s="1"/>
      <c r="Q40" s="1"/>
      <c r="R40" s="1"/>
      <c r="S40" s="1"/>
      <c r="T40" s="1"/>
      <c r="U40" s="10"/>
      <c r="V40" s="10"/>
      <c r="W40" s="10"/>
      <c r="X40" s="10"/>
      <c r="Y40" s="10"/>
      <c r="Z40" s="10"/>
      <c r="AA40" s="10"/>
    </row>
    <row r="41" spans="1:27" ht="16">
      <c r="A41" s="1395" t="s">
        <v>226</v>
      </c>
      <c r="B41" s="1396"/>
      <c r="C41" s="153">
        <v>0</v>
      </c>
      <c r="D41" s="1"/>
      <c r="E41" s="4"/>
      <c r="F41" s="1"/>
      <c r="G41" s="1"/>
      <c r="H41" s="1"/>
      <c r="I41" s="1"/>
      <c r="J41" s="1"/>
      <c r="K41" s="1"/>
      <c r="L41" s="1"/>
      <c r="M41" s="1"/>
      <c r="N41" s="1"/>
      <c r="O41" s="1"/>
      <c r="P41" s="1"/>
      <c r="Q41" s="1"/>
      <c r="R41" s="1"/>
      <c r="S41" s="1"/>
      <c r="T41" s="1"/>
      <c r="U41" s="10"/>
      <c r="V41" s="10"/>
      <c r="W41" s="10"/>
      <c r="X41" s="10"/>
      <c r="Y41" s="10"/>
      <c r="Z41" s="10"/>
      <c r="AA41" s="10"/>
    </row>
    <row r="42" spans="1:27" ht="16">
      <c r="A42" s="1395" t="s">
        <v>227</v>
      </c>
      <c r="B42" s="1396"/>
      <c r="C42" s="154">
        <v>0</v>
      </c>
      <c r="D42" s="1"/>
      <c r="E42" s="4"/>
      <c r="F42" s="1"/>
      <c r="G42" s="1"/>
      <c r="H42" s="1"/>
      <c r="I42" s="1"/>
      <c r="J42" s="1"/>
      <c r="K42" s="1"/>
      <c r="L42" s="1"/>
      <c r="M42" s="1"/>
      <c r="N42" s="1"/>
      <c r="O42" s="1"/>
      <c r="P42" s="1"/>
      <c r="Q42" s="1"/>
      <c r="R42" s="1"/>
      <c r="S42" s="1"/>
      <c r="T42" s="1"/>
      <c r="U42" s="10"/>
      <c r="V42" s="10"/>
      <c r="W42" s="10"/>
      <c r="X42" s="10"/>
      <c r="Y42" s="10"/>
      <c r="Z42" s="10"/>
      <c r="AA42" s="10"/>
    </row>
    <row r="43" spans="1:27" ht="16">
      <c r="A43" s="1395" t="s">
        <v>228</v>
      </c>
      <c r="B43" s="1396"/>
      <c r="C43" s="155">
        <v>0</v>
      </c>
      <c r="D43" s="1"/>
      <c r="E43" s="4"/>
      <c r="F43" s="1"/>
      <c r="G43" s="1"/>
      <c r="H43" s="1"/>
      <c r="I43" s="1"/>
      <c r="J43" s="1"/>
      <c r="K43" s="1"/>
      <c r="L43" s="1"/>
      <c r="M43" s="1"/>
      <c r="N43" s="1"/>
      <c r="O43" s="1"/>
      <c r="P43" s="1"/>
      <c r="Q43" s="1"/>
      <c r="R43" s="1"/>
      <c r="S43" s="1"/>
      <c r="T43" s="1"/>
      <c r="U43" s="10"/>
      <c r="V43" s="10"/>
      <c r="W43" s="10"/>
      <c r="X43" s="10"/>
      <c r="Y43" s="10"/>
      <c r="Z43" s="10"/>
      <c r="AA43" s="10"/>
    </row>
    <row r="44" spans="1:27" ht="16">
      <c r="A44" s="1395" t="s">
        <v>229</v>
      </c>
      <c r="B44" s="1396"/>
      <c r="C44" s="153">
        <v>0</v>
      </c>
      <c r="D44" s="1"/>
      <c r="E44" s="4"/>
      <c r="F44" s="1"/>
      <c r="G44" s="1"/>
      <c r="H44" s="1"/>
      <c r="I44" s="1"/>
      <c r="J44" s="1"/>
      <c r="K44" s="1"/>
      <c r="L44" s="1"/>
      <c r="M44" s="1"/>
      <c r="N44" s="1"/>
      <c r="O44" s="1"/>
      <c r="P44" s="1"/>
      <c r="Q44" s="1"/>
      <c r="R44" s="1"/>
      <c r="S44" s="1"/>
      <c r="T44" s="1"/>
      <c r="U44" s="10"/>
      <c r="V44" s="10"/>
      <c r="W44" s="10"/>
      <c r="X44" s="10"/>
      <c r="Y44" s="10"/>
      <c r="Z44" s="10"/>
      <c r="AA44" s="10"/>
    </row>
    <row r="45" spans="1:27" ht="16">
      <c r="A45" s="1395" t="s">
        <v>230</v>
      </c>
      <c r="B45" s="1396"/>
      <c r="C45" s="154">
        <v>0</v>
      </c>
      <c r="D45" s="1"/>
      <c r="E45" s="4"/>
      <c r="F45" s="1"/>
      <c r="G45" s="1"/>
      <c r="H45" s="1"/>
      <c r="I45" s="1"/>
      <c r="J45" s="1"/>
      <c r="K45" s="1"/>
      <c r="L45" s="1"/>
      <c r="M45" s="1"/>
      <c r="N45" s="1"/>
      <c r="O45" s="1"/>
      <c r="P45" s="1"/>
      <c r="Q45" s="1"/>
      <c r="R45" s="1"/>
      <c r="S45" s="1"/>
      <c r="T45" s="1"/>
      <c r="U45" s="10"/>
      <c r="V45" s="10"/>
      <c r="W45" s="10"/>
      <c r="X45" s="10"/>
      <c r="Y45" s="10"/>
      <c r="Z45" s="10"/>
      <c r="AA45" s="10"/>
    </row>
    <row r="46" spans="1:27" ht="16">
      <c r="A46" s="1395" t="s">
        <v>231</v>
      </c>
      <c r="B46" s="1396"/>
      <c r="C46" s="155">
        <v>0</v>
      </c>
      <c r="D46" s="1"/>
      <c r="E46" s="4"/>
      <c r="F46" s="190">
        <f>SUM(F48:F50)/870</f>
        <v>2.1471264367816092</v>
      </c>
      <c r="G46" s="1"/>
      <c r="H46" s="1"/>
      <c r="I46" s="1"/>
      <c r="J46" s="1"/>
      <c r="K46" s="1"/>
      <c r="L46" s="1"/>
      <c r="M46" s="1"/>
      <c r="N46" s="1"/>
      <c r="O46" s="1"/>
      <c r="P46" s="1"/>
      <c r="Q46" s="1"/>
      <c r="R46" s="1"/>
      <c r="S46" s="1"/>
      <c r="T46" s="1"/>
      <c r="U46" s="10"/>
      <c r="V46" s="10"/>
      <c r="W46" s="10"/>
      <c r="X46" s="10"/>
      <c r="Y46" s="10"/>
      <c r="Z46" s="10"/>
      <c r="AA46" s="10"/>
    </row>
    <row r="47" spans="1:27" ht="17">
      <c r="A47" s="1401" t="s">
        <v>232</v>
      </c>
      <c r="B47" s="1402"/>
      <c r="C47" s="33">
        <f>SUM(C41:C46)</f>
        <v>0</v>
      </c>
      <c r="D47" s="1"/>
      <c r="E47" s="4"/>
      <c r="F47" s="190"/>
      <c r="G47" s="1"/>
      <c r="H47" s="1"/>
      <c r="I47" s="1"/>
      <c r="J47" s="1"/>
      <c r="K47" s="1"/>
      <c r="L47" s="1"/>
      <c r="M47" s="1"/>
      <c r="N47" s="1"/>
      <c r="O47" s="1"/>
      <c r="P47" s="1"/>
      <c r="Q47" s="1"/>
      <c r="R47" s="1"/>
      <c r="S47" s="1"/>
      <c r="T47" s="1"/>
      <c r="U47" s="10"/>
      <c r="V47" s="10"/>
      <c r="W47" s="10"/>
      <c r="X47" s="10"/>
      <c r="Y47" s="10"/>
      <c r="Z47" s="10"/>
      <c r="AA47" s="10"/>
    </row>
    <row r="48" spans="1:27" ht="16">
      <c r="A48" s="1"/>
      <c r="B48" s="21"/>
      <c r="C48" s="1279"/>
      <c r="D48" s="1"/>
      <c r="E48" s="4"/>
      <c r="F48" s="190">
        <v>398</v>
      </c>
      <c r="G48" s="1"/>
      <c r="H48" s="1"/>
      <c r="I48" s="1"/>
      <c r="J48" s="1"/>
      <c r="K48" s="1"/>
      <c r="L48" s="1"/>
      <c r="M48" s="1"/>
      <c r="N48" s="1"/>
      <c r="O48" s="1"/>
      <c r="P48" s="1"/>
      <c r="Q48" s="1"/>
      <c r="R48" s="1"/>
      <c r="S48" s="1"/>
      <c r="T48" s="1"/>
      <c r="U48" s="10"/>
      <c r="V48" s="10"/>
      <c r="W48" s="10"/>
      <c r="X48" s="10"/>
      <c r="Y48" s="10"/>
      <c r="Z48" s="10"/>
      <c r="AA48" s="10"/>
    </row>
    <row r="49" spans="1:27" ht="19">
      <c r="A49" s="1397" t="s">
        <v>233</v>
      </c>
      <c r="B49" s="1398"/>
      <c r="C49" s="1399"/>
      <c r="D49" s="1"/>
      <c r="E49" s="4"/>
      <c r="F49" s="190">
        <v>600</v>
      </c>
      <c r="G49" s="1"/>
      <c r="H49" s="1"/>
      <c r="I49" s="1"/>
      <c r="J49" s="1"/>
      <c r="K49" s="1"/>
      <c r="L49" s="1"/>
      <c r="M49" s="1"/>
      <c r="N49" s="1"/>
      <c r="O49" s="1"/>
      <c r="P49" s="1"/>
      <c r="Q49" s="1"/>
      <c r="R49" s="1"/>
      <c r="S49" s="1"/>
      <c r="T49" s="1"/>
      <c r="U49" s="10"/>
      <c r="V49" s="10"/>
      <c r="W49" s="10"/>
      <c r="X49" s="10"/>
      <c r="Y49" s="10"/>
      <c r="Z49" s="10"/>
      <c r="AA49" s="10"/>
    </row>
    <row r="50" spans="1:27" ht="16">
      <c r="A50" s="1281"/>
      <c r="B50" s="1406" t="s">
        <v>234</v>
      </c>
      <c r="C50" s="1407"/>
      <c r="D50" s="1"/>
      <c r="E50" s="4"/>
      <c r="F50" s="190">
        <v>870</v>
      </c>
      <c r="G50" s="1"/>
      <c r="H50" s="1"/>
      <c r="I50" s="1"/>
      <c r="J50" s="1"/>
      <c r="K50" s="1"/>
      <c r="L50" s="1"/>
      <c r="M50" s="1"/>
      <c r="N50" s="1"/>
      <c r="O50" s="1"/>
      <c r="P50" s="1"/>
      <c r="Q50" s="1"/>
      <c r="R50" s="1"/>
      <c r="S50" s="1"/>
      <c r="T50" s="1"/>
      <c r="U50" s="10"/>
      <c r="V50" s="10"/>
      <c r="W50" s="10"/>
      <c r="X50" s="10"/>
      <c r="Y50" s="10"/>
      <c r="Z50" s="10"/>
      <c r="AA50" s="10"/>
    </row>
    <row r="51" spans="1:27" ht="15">
      <c r="A51" s="22"/>
      <c r="B51" s="166" t="s">
        <v>235</v>
      </c>
      <c r="C51" s="166" t="s">
        <v>236</v>
      </c>
      <c r="D51" s="1"/>
      <c r="E51" s="4"/>
      <c r="F51" s="1"/>
      <c r="G51" s="1"/>
      <c r="H51" s="1"/>
      <c r="I51" s="1"/>
      <c r="J51" s="1"/>
      <c r="K51" s="1"/>
      <c r="L51" s="1"/>
      <c r="M51" s="1"/>
      <c r="N51" s="1"/>
      <c r="O51" s="1"/>
      <c r="P51" s="1"/>
      <c r="Q51" s="1"/>
      <c r="R51" s="1"/>
      <c r="S51" s="1"/>
      <c r="T51" s="1"/>
      <c r="U51" s="10"/>
      <c r="V51" s="10"/>
      <c r="W51" s="10"/>
      <c r="X51" s="10"/>
      <c r="Y51" s="10"/>
      <c r="Z51" s="10"/>
      <c r="AA51" s="10"/>
    </row>
    <row r="52" spans="1:27" ht="15">
      <c r="A52" s="167" t="s">
        <v>237</v>
      </c>
      <c r="B52" s="168">
        <v>23</v>
      </c>
      <c r="C52" s="168">
        <v>450</v>
      </c>
      <c r="D52" s="1"/>
      <c r="E52" s="195" t="s">
        <v>238</v>
      </c>
      <c r="F52" s="196">
        <v>150</v>
      </c>
      <c r="G52" s="1"/>
      <c r="H52" s="1"/>
      <c r="I52" s="1"/>
      <c r="J52" s="1"/>
      <c r="K52" s="1"/>
      <c r="L52" s="1"/>
      <c r="M52" s="1"/>
      <c r="N52" s="1"/>
      <c r="O52" s="1"/>
      <c r="P52" s="1"/>
      <c r="Q52" s="1"/>
      <c r="R52" s="1"/>
      <c r="S52" s="1"/>
      <c r="T52" s="1"/>
      <c r="U52" s="10"/>
      <c r="V52" s="10"/>
      <c r="W52" s="10"/>
      <c r="X52" s="10"/>
      <c r="Y52" s="10"/>
      <c r="Z52" s="10"/>
      <c r="AA52" s="10"/>
    </row>
    <row r="53" spans="1:27" ht="15">
      <c r="A53" s="167" t="s">
        <v>239</v>
      </c>
      <c r="B53" s="156">
        <v>0</v>
      </c>
      <c r="C53" s="156">
        <v>0</v>
      </c>
      <c r="D53" s="1"/>
      <c r="E53" s="195" t="s">
        <v>240</v>
      </c>
      <c r="F53" s="196">
        <v>292</v>
      </c>
      <c r="G53" s="1"/>
      <c r="H53" s="1"/>
      <c r="I53" s="1"/>
      <c r="J53" s="1"/>
      <c r="K53" s="1"/>
      <c r="L53" s="1"/>
      <c r="M53" s="1"/>
      <c r="N53" s="1"/>
      <c r="O53" s="1"/>
      <c r="P53" s="1"/>
      <c r="Q53" s="1"/>
      <c r="R53" s="1"/>
      <c r="S53" s="1"/>
      <c r="T53" s="1"/>
      <c r="U53" s="10"/>
      <c r="V53" s="10"/>
      <c r="W53" s="10"/>
      <c r="X53" s="10"/>
      <c r="Y53" s="10"/>
      <c r="Z53" s="10"/>
      <c r="AA53" s="10"/>
    </row>
    <row r="54" spans="1:27" ht="15">
      <c r="A54" s="167" t="s">
        <v>241</v>
      </c>
      <c r="B54" s="169">
        <f>B52*B53</f>
        <v>0</v>
      </c>
      <c r="C54" s="169">
        <f>C52*C53</f>
        <v>0</v>
      </c>
      <c r="D54" s="1"/>
      <c r="E54" s="134" t="s">
        <v>242</v>
      </c>
      <c r="F54" s="134">
        <v>22</v>
      </c>
      <c r="G54" s="1"/>
      <c r="H54" s="1"/>
      <c r="I54" s="1"/>
      <c r="J54" s="1"/>
      <c r="K54" s="1"/>
      <c r="L54" s="1"/>
      <c r="M54" s="1"/>
      <c r="N54" s="1"/>
      <c r="O54" s="1"/>
      <c r="P54" s="1"/>
      <c r="Q54" s="1"/>
      <c r="R54" s="1"/>
      <c r="S54" s="1"/>
      <c r="T54" s="1"/>
      <c r="U54" s="10"/>
      <c r="V54" s="10"/>
      <c r="W54" s="10"/>
      <c r="X54" s="10"/>
      <c r="Y54" s="10"/>
      <c r="Z54" s="10"/>
      <c r="AA54" s="10"/>
    </row>
    <row r="55" spans="1:27" ht="17">
      <c r="A55" s="1401" t="s">
        <v>243</v>
      </c>
      <c r="B55" s="1402"/>
      <c r="C55" s="33">
        <f>IF(B54&gt;0,B54,C54)</f>
        <v>0</v>
      </c>
      <c r="D55" s="1"/>
      <c r="E55" s="137"/>
      <c r="F55" s="135"/>
      <c r="G55" s="1"/>
      <c r="H55" s="1"/>
      <c r="I55" s="1"/>
      <c r="J55" s="1"/>
      <c r="K55" s="1"/>
      <c r="L55" s="1"/>
      <c r="M55" s="1"/>
      <c r="N55" s="1"/>
      <c r="O55" s="1"/>
      <c r="P55" s="1"/>
      <c r="Q55" s="1"/>
      <c r="R55" s="1"/>
      <c r="S55" s="1"/>
      <c r="T55" s="1"/>
      <c r="U55" s="10"/>
      <c r="V55" s="10"/>
      <c r="W55" s="10"/>
      <c r="X55" s="10"/>
      <c r="Y55" s="10"/>
      <c r="Z55" s="10"/>
      <c r="AA55" s="10"/>
    </row>
    <row r="56" spans="1:27" s="1" customFormat="1" ht="15">
      <c r="A56" s="190"/>
      <c r="B56" s="190"/>
      <c r="C56" s="190"/>
      <c r="E56" s="139"/>
      <c r="F56" s="135"/>
    </row>
    <row r="57" spans="1:27" ht="15">
      <c r="A57" s="1"/>
      <c r="B57" s="1"/>
      <c r="C57" s="1"/>
      <c r="D57" s="1"/>
      <c r="E57" s="139"/>
      <c r="F57" s="135"/>
      <c r="G57" s="1"/>
      <c r="H57" s="1"/>
      <c r="I57" s="1"/>
      <c r="J57" s="1"/>
      <c r="K57" s="1"/>
      <c r="L57" s="1"/>
      <c r="M57" s="1"/>
      <c r="N57" s="1"/>
      <c r="O57" s="1"/>
      <c r="P57" s="1"/>
      <c r="Q57" s="1"/>
      <c r="R57" s="1"/>
      <c r="S57" s="1"/>
      <c r="T57" s="1"/>
      <c r="U57" s="10"/>
      <c r="V57" s="10"/>
      <c r="W57" s="10"/>
      <c r="X57" s="10"/>
      <c r="Y57" s="10"/>
      <c r="Z57" s="10"/>
      <c r="AA57" s="10"/>
    </row>
    <row r="58" spans="1:27" ht="19">
      <c r="A58" s="1397" t="s">
        <v>244</v>
      </c>
      <c r="B58" s="1398"/>
      <c r="C58" s="1399"/>
      <c r="D58" s="135"/>
      <c r="E58" s="26" t="s">
        <v>245</v>
      </c>
      <c r="F58" s="135"/>
      <c r="G58" s="1"/>
      <c r="H58" s="1"/>
      <c r="I58" s="1"/>
      <c r="J58" s="1"/>
      <c r="K58" s="1"/>
      <c r="L58" s="1"/>
      <c r="M58" s="1"/>
      <c r="N58" s="1"/>
      <c r="O58" s="1"/>
      <c r="P58" s="1"/>
      <c r="Q58" s="1"/>
      <c r="R58" s="1"/>
      <c r="S58" s="1"/>
      <c r="T58" s="1"/>
      <c r="U58" s="10"/>
      <c r="V58" s="10"/>
      <c r="W58" s="10"/>
      <c r="X58" s="10"/>
      <c r="Y58" s="10"/>
      <c r="Z58" s="10"/>
      <c r="AA58" s="10"/>
    </row>
    <row r="59" spans="1:27" ht="15">
      <c r="A59" s="1"/>
      <c r="B59" s="1400" t="s">
        <v>246</v>
      </c>
      <c r="C59" s="1400"/>
      <c r="D59" s="151">
        <f>Cotizacion!H25</f>
        <v>0</v>
      </c>
      <c r="E59" s="140">
        <f>C38</f>
        <v>0</v>
      </c>
      <c r="F59" s="136" t="s">
        <v>247</v>
      </c>
      <c r="G59" s="1"/>
      <c r="H59" s="1"/>
      <c r="I59" s="1"/>
      <c r="J59" s="1"/>
      <c r="K59" s="1"/>
      <c r="L59" s="1"/>
      <c r="M59" s="1"/>
      <c r="N59" s="1"/>
      <c r="O59" s="1"/>
      <c r="P59" s="1"/>
      <c r="Q59" s="1"/>
      <c r="R59" s="1"/>
      <c r="S59" s="1"/>
      <c r="T59" s="1"/>
      <c r="U59" s="10"/>
      <c r="V59" s="10"/>
      <c r="W59" s="10"/>
      <c r="X59" s="10"/>
      <c r="Y59" s="10"/>
      <c r="Z59" s="10"/>
      <c r="AA59" s="10"/>
    </row>
    <row r="60" spans="1:27" ht="16">
      <c r="A60" s="170" t="s">
        <v>248</v>
      </c>
      <c r="B60" s="157">
        <v>0.06</v>
      </c>
      <c r="C60" s="158">
        <v>0</v>
      </c>
      <c r="D60" s="1"/>
      <c r="E60" s="140">
        <f>C26*1.16</f>
        <v>0</v>
      </c>
      <c r="F60" s="136" t="s">
        <v>249</v>
      </c>
      <c r="G60" s="1"/>
      <c r="H60" s="1"/>
      <c r="I60" s="1"/>
      <c r="J60" s="1"/>
      <c r="K60" s="1"/>
      <c r="L60" s="1"/>
      <c r="M60" s="1"/>
      <c r="N60" s="1"/>
      <c r="O60" s="1"/>
      <c r="P60" s="1"/>
      <c r="Q60" s="1"/>
      <c r="R60" s="1"/>
      <c r="S60" s="1"/>
      <c r="T60" s="1"/>
      <c r="U60" s="10"/>
      <c r="V60" s="10"/>
      <c r="W60" s="10"/>
      <c r="X60" s="10"/>
      <c r="Y60" s="10"/>
      <c r="Z60" s="10"/>
      <c r="AA60" s="10"/>
    </row>
    <row r="61" spans="1:27" ht="16">
      <c r="A61" s="170" t="s">
        <v>250</v>
      </c>
      <c r="B61" s="159">
        <v>0.06</v>
      </c>
      <c r="C61" s="158">
        <v>0</v>
      </c>
      <c r="D61" s="1"/>
      <c r="E61" s="140"/>
      <c r="F61" s="136" t="s">
        <v>251</v>
      </c>
      <c r="G61" s="1"/>
      <c r="H61" s="1"/>
      <c r="I61" s="1"/>
      <c r="J61" s="1"/>
      <c r="K61" s="1"/>
      <c r="L61" s="1"/>
      <c r="M61" s="1"/>
      <c r="N61" s="1"/>
      <c r="O61" s="1"/>
      <c r="P61" s="1"/>
      <c r="Q61" s="1"/>
      <c r="R61" s="1"/>
      <c r="S61" s="1"/>
      <c r="T61" s="1"/>
      <c r="U61" s="10"/>
      <c r="V61" s="10"/>
      <c r="W61" s="10"/>
      <c r="X61" s="10"/>
      <c r="Y61" s="10"/>
      <c r="Z61" s="10"/>
      <c r="AA61" s="10"/>
    </row>
    <row r="62" spans="1:27" ht="16">
      <c r="A62" s="167" t="s">
        <v>252</v>
      </c>
      <c r="B62" s="1282">
        <f>IF(B60=0, C60,B60*B38)</f>
        <v>0</v>
      </c>
      <c r="C62" s="171"/>
      <c r="D62" s="1"/>
      <c r="E62" s="140"/>
      <c r="F62" s="136" t="s">
        <v>253</v>
      </c>
      <c r="G62" s="1"/>
      <c r="H62" s="1"/>
      <c r="I62" s="1"/>
      <c r="J62" s="1"/>
      <c r="K62" s="1"/>
      <c r="L62" s="1"/>
      <c r="M62" s="1"/>
      <c r="N62" s="1"/>
      <c r="O62" s="1"/>
      <c r="P62" s="1"/>
      <c r="Q62" s="1"/>
      <c r="R62" s="1"/>
      <c r="S62" s="1"/>
      <c r="T62" s="1"/>
      <c r="U62" s="10"/>
      <c r="V62" s="10"/>
      <c r="W62" s="10"/>
      <c r="X62" s="10"/>
      <c r="Y62" s="10"/>
      <c r="Z62" s="10"/>
      <c r="AA62" s="10"/>
    </row>
    <row r="63" spans="1:27" ht="16">
      <c r="A63" s="167" t="s">
        <v>254</v>
      </c>
      <c r="B63" s="1282">
        <f>IF(B61=0, C61,B61*B38)</f>
        <v>0</v>
      </c>
      <c r="C63" s="172"/>
      <c r="D63" s="1"/>
      <c r="E63" s="140"/>
      <c r="F63" s="134" t="s">
        <v>255</v>
      </c>
      <c r="G63" s="1"/>
      <c r="H63" s="1"/>
      <c r="I63" s="1"/>
      <c r="J63" s="1"/>
      <c r="K63" s="1"/>
      <c r="L63" s="1"/>
      <c r="M63" s="1"/>
      <c r="N63" s="1"/>
      <c r="O63" s="1"/>
      <c r="P63" s="1"/>
      <c r="Q63" s="1"/>
      <c r="R63" s="1"/>
      <c r="S63" s="1"/>
      <c r="T63" s="1"/>
      <c r="U63" s="10"/>
      <c r="V63" s="10"/>
      <c r="W63" s="10"/>
      <c r="X63" s="10"/>
      <c r="Y63" s="10"/>
      <c r="Z63" s="10"/>
      <c r="AA63" s="10"/>
    </row>
    <row r="64" spans="1:27" ht="15">
      <c r="A64" s="1"/>
      <c r="B64" s="1"/>
      <c r="C64" s="1"/>
      <c r="D64" s="1"/>
      <c r="E64" s="140"/>
      <c r="F64" s="134" t="s">
        <v>256</v>
      </c>
      <c r="G64" s="1"/>
      <c r="H64" s="1"/>
      <c r="I64" s="1"/>
      <c r="J64" s="1"/>
      <c r="K64" s="1"/>
      <c r="L64" s="1"/>
      <c r="M64" s="1"/>
      <c r="N64" s="1"/>
      <c r="O64" s="1"/>
      <c r="P64" s="1"/>
      <c r="Q64" s="1"/>
      <c r="R64" s="1"/>
      <c r="S64" s="1"/>
      <c r="T64" s="1"/>
      <c r="U64" s="10"/>
      <c r="V64" s="10"/>
      <c r="W64" s="10"/>
      <c r="X64" s="10"/>
      <c r="Y64" s="10"/>
      <c r="Z64" s="10"/>
      <c r="AA64" s="10"/>
    </row>
    <row r="65" spans="1:27" ht="19">
      <c r="A65" s="1397" t="s">
        <v>257</v>
      </c>
      <c r="B65" s="1398"/>
      <c r="C65" s="1399"/>
      <c r="D65" s="1"/>
      <c r="E65" s="140"/>
      <c r="F65" s="134" t="s">
        <v>258</v>
      </c>
      <c r="G65" s="1"/>
      <c r="H65" s="1"/>
      <c r="I65" s="1"/>
      <c r="J65" s="1"/>
      <c r="K65" s="1"/>
      <c r="L65" s="1"/>
      <c r="M65" s="1"/>
      <c r="N65" s="1"/>
      <c r="O65" s="1"/>
      <c r="P65" s="1"/>
      <c r="Q65" s="1"/>
      <c r="R65" s="1"/>
      <c r="S65" s="1"/>
      <c r="T65" s="1"/>
      <c r="U65" s="10"/>
      <c r="V65" s="10"/>
      <c r="W65" s="10"/>
      <c r="X65" s="10"/>
      <c r="Y65" s="10"/>
      <c r="Z65" s="10"/>
      <c r="AA65" s="10"/>
    </row>
    <row r="66" spans="1:27" ht="16">
      <c r="A66" s="167" t="s">
        <v>259</v>
      </c>
      <c r="B66" s="1282">
        <f>B63</f>
        <v>0</v>
      </c>
      <c r="C66" s="10"/>
      <c r="D66" s="1"/>
      <c r="E66" s="140"/>
      <c r="F66" s="134" t="s">
        <v>260</v>
      </c>
      <c r="G66" s="1"/>
      <c r="H66" s="1"/>
      <c r="I66" s="1"/>
      <c r="J66" s="1"/>
      <c r="K66" s="1"/>
      <c r="L66" s="1"/>
      <c r="M66" s="1"/>
      <c r="N66" s="1"/>
      <c r="O66" s="1"/>
      <c r="P66" s="1"/>
      <c r="Q66" s="1"/>
      <c r="R66" s="1"/>
      <c r="S66" s="1"/>
      <c r="T66" s="1"/>
      <c r="U66" s="10"/>
      <c r="V66" s="10"/>
      <c r="W66" s="10"/>
      <c r="X66" s="10"/>
      <c r="Y66" s="10"/>
      <c r="Z66" s="10"/>
      <c r="AA66" s="10"/>
    </row>
    <row r="67" spans="1:27" ht="17" customHeight="1">
      <c r="A67" s="39" t="s">
        <v>16</v>
      </c>
      <c r="B67" s="38">
        <f>B38+B66</f>
        <v>0</v>
      </c>
      <c r="C67"/>
      <c r="D67" s="1"/>
      <c r="E67" s="140"/>
      <c r="F67" s="257" t="s">
        <v>261</v>
      </c>
      <c r="G67" s="1"/>
      <c r="H67" s="1"/>
      <c r="I67" s="1"/>
      <c r="J67" s="1"/>
      <c r="K67" s="1"/>
      <c r="L67" s="1"/>
      <c r="M67" s="1"/>
      <c r="N67" s="1"/>
      <c r="O67" s="1"/>
      <c r="P67" s="1"/>
      <c r="Q67" s="1"/>
      <c r="R67" s="1"/>
      <c r="S67" s="1"/>
      <c r="T67" s="1"/>
      <c r="U67" s="10"/>
      <c r="V67" s="10"/>
      <c r="W67" s="10"/>
      <c r="X67" s="10"/>
      <c r="Y67" s="10"/>
      <c r="Z67" s="10"/>
      <c r="AA67" s="10"/>
    </row>
    <row r="68" spans="1:27" ht="16">
      <c r="A68" s="167" t="s">
        <v>262</v>
      </c>
      <c r="B68" s="1282">
        <f>B67*16%</f>
        <v>0</v>
      </c>
      <c r="C68" s="1279"/>
      <c r="D68" s="1"/>
      <c r="E68" s="140"/>
      <c r="F68" s="134" t="s">
        <v>263</v>
      </c>
      <c r="G68" s="1"/>
      <c r="H68" s="1"/>
      <c r="I68" s="1"/>
      <c r="J68" s="1"/>
      <c r="K68" s="1"/>
      <c r="L68" s="1"/>
      <c r="M68" s="1"/>
      <c r="N68" s="1"/>
      <c r="O68" s="1"/>
      <c r="P68" s="1"/>
      <c r="Q68" s="1"/>
      <c r="R68" s="1"/>
      <c r="S68" s="1"/>
      <c r="T68" s="1"/>
      <c r="U68" s="10"/>
      <c r="V68" s="10"/>
      <c r="W68" s="10"/>
      <c r="X68" s="10"/>
      <c r="Y68" s="10"/>
      <c r="Z68" s="10"/>
      <c r="AA68" s="10"/>
    </row>
    <row r="69" spans="1:27" ht="16">
      <c r="A69" s="39" t="s">
        <v>264</v>
      </c>
      <c r="B69" s="40">
        <f>B67+B68</f>
        <v>0</v>
      </c>
      <c r="C69" s="173"/>
      <c r="D69" s="1"/>
      <c r="E69" s="140"/>
      <c r="F69" s="134" t="s">
        <v>265</v>
      </c>
      <c r="G69" s="1"/>
      <c r="H69" s="1"/>
      <c r="I69" s="1"/>
      <c r="J69" s="1"/>
      <c r="K69" s="1"/>
      <c r="L69" s="1"/>
      <c r="M69" s="1"/>
      <c r="N69" s="1"/>
      <c r="O69" s="1"/>
      <c r="P69" s="1"/>
      <c r="Q69" s="1"/>
      <c r="R69" s="1"/>
      <c r="S69" s="1"/>
      <c r="T69" s="1"/>
      <c r="U69" s="10"/>
      <c r="V69" s="10"/>
      <c r="W69" s="10"/>
      <c r="X69" s="10"/>
      <c r="Y69" s="10"/>
      <c r="Z69" s="10"/>
      <c r="AA69" s="10"/>
    </row>
    <row r="70" spans="1:27" ht="16">
      <c r="A70" s="1"/>
      <c r="B70" s="1"/>
      <c r="C70" s="1279"/>
      <c r="D70" s="1"/>
      <c r="E70" s="140"/>
      <c r="F70" s="134" t="s">
        <v>266</v>
      </c>
      <c r="G70" s="1"/>
      <c r="H70" s="1"/>
      <c r="I70" s="1"/>
      <c r="J70" s="1"/>
      <c r="K70" s="1"/>
      <c r="L70" s="1"/>
      <c r="M70" s="1"/>
      <c r="N70" s="1"/>
      <c r="O70" s="1"/>
      <c r="P70" s="1"/>
      <c r="Q70" s="1"/>
      <c r="R70" s="1"/>
      <c r="S70" s="1"/>
      <c r="T70" s="1"/>
      <c r="U70" s="10"/>
      <c r="V70" s="10"/>
      <c r="W70" s="10"/>
      <c r="X70" s="10"/>
      <c r="Y70" s="10"/>
      <c r="Z70" s="10"/>
      <c r="AA70" s="10"/>
    </row>
    <row r="71" spans="1:27" ht="19">
      <c r="A71" s="1397" t="s">
        <v>267</v>
      </c>
      <c r="B71" s="1398"/>
      <c r="C71" s="1399"/>
      <c r="D71" s="1"/>
      <c r="E71" s="140">
        <v>0</v>
      </c>
      <c r="F71" s="134" t="s">
        <v>268</v>
      </c>
      <c r="G71" s="1"/>
      <c r="H71" s="1"/>
      <c r="I71" s="1"/>
      <c r="J71" s="1"/>
      <c r="K71" s="1"/>
      <c r="L71" s="1"/>
      <c r="M71" s="1"/>
      <c r="N71" s="1"/>
      <c r="O71" s="1"/>
      <c r="P71" s="1"/>
      <c r="Q71" s="1"/>
      <c r="R71" s="1"/>
      <c r="S71" s="1"/>
      <c r="T71" s="1"/>
      <c r="U71" s="10"/>
      <c r="V71" s="10"/>
      <c r="W71" s="10"/>
      <c r="X71" s="10"/>
      <c r="Y71" s="10"/>
      <c r="Z71" s="10"/>
      <c r="AA71" s="10"/>
    </row>
    <row r="72" spans="1:27" s="1" customFormat="1" ht="16">
      <c r="A72" s="1413" t="s">
        <v>269</v>
      </c>
      <c r="B72" s="1414"/>
      <c r="C72" s="1415"/>
      <c r="E72" s="140">
        <f>E59*5%</f>
        <v>0</v>
      </c>
      <c r="F72" s="134" t="s">
        <v>270</v>
      </c>
    </row>
    <row r="73" spans="1:27" ht="16">
      <c r="A73" s="1416" t="s">
        <v>271</v>
      </c>
      <c r="B73" s="1416"/>
      <c r="C73" s="174" t="s">
        <v>272</v>
      </c>
      <c r="D73" s="1"/>
      <c r="E73" s="193">
        <f>C97</f>
        <v>0</v>
      </c>
      <c r="F73" s="194" t="s">
        <v>273</v>
      </c>
      <c r="G73" s="1"/>
      <c r="H73" s="1"/>
      <c r="I73" s="1"/>
      <c r="J73" s="1"/>
      <c r="K73" s="1"/>
      <c r="L73" s="1"/>
      <c r="M73" s="1"/>
      <c r="N73" s="1"/>
      <c r="O73" s="1"/>
      <c r="P73" s="1"/>
      <c r="Q73" s="1"/>
      <c r="R73" s="1"/>
      <c r="S73" s="1"/>
      <c r="T73" s="1"/>
      <c r="U73" s="10"/>
      <c r="V73" s="10"/>
      <c r="W73" s="10"/>
      <c r="X73" s="10"/>
      <c r="Y73" s="10"/>
      <c r="Z73" s="10"/>
      <c r="AA73" s="10"/>
    </row>
    <row r="74" spans="1:27" ht="16">
      <c r="A74" s="1416" t="s">
        <v>274</v>
      </c>
      <c r="B74" s="1416"/>
      <c r="C74" s="154">
        <v>0</v>
      </c>
      <c r="D74" s="1"/>
      <c r="E74" s="191">
        <f>B63</f>
        <v>0</v>
      </c>
      <c r="F74" s="192" t="s">
        <v>275</v>
      </c>
      <c r="G74" s="1"/>
      <c r="H74" s="1"/>
      <c r="I74" s="1"/>
      <c r="J74" s="1"/>
      <c r="K74" s="1"/>
      <c r="L74" s="1"/>
      <c r="M74" s="1"/>
      <c r="N74" s="1"/>
      <c r="O74" s="1"/>
      <c r="P74" s="1"/>
      <c r="Q74" s="1"/>
      <c r="R74" s="1"/>
      <c r="S74" s="1"/>
      <c r="T74" s="1"/>
      <c r="U74" s="10"/>
      <c r="V74" s="10"/>
      <c r="W74" s="10"/>
      <c r="X74" s="10"/>
      <c r="Y74" s="10"/>
      <c r="Z74" s="10"/>
      <c r="AA74" s="10"/>
    </row>
    <row r="75" spans="1:27" ht="16">
      <c r="A75" s="1416" t="s">
        <v>276</v>
      </c>
      <c r="B75" s="1416"/>
      <c r="C75" s="175">
        <f>IF(C73="si",IF(B89=0,B85,B89),0)</f>
        <v>0</v>
      </c>
      <c r="D75" s="1"/>
      <c r="E75" s="141">
        <f>SUM(E59:E74)</f>
        <v>0</v>
      </c>
      <c r="F75" s="133" t="s">
        <v>277</v>
      </c>
      <c r="G75" s="1"/>
      <c r="H75" s="1"/>
      <c r="I75" s="1"/>
      <c r="J75" s="1"/>
      <c r="K75" s="1"/>
      <c r="L75" s="1"/>
      <c r="M75" s="1"/>
      <c r="N75" s="1"/>
      <c r="O75" s="1"/>
      <c r="P75" s="1"/>
      <c r="Q75" s="1"/>
      <c r="R75" s="1"/>
      <c r="S75" s="1"/>
      <c r="T75" s="1"/>
      <c r="U75" s="10"/>
      <c r="V75" s="10"/>
      <c r="W75" s="10"/>
      <c r="X75" s="10"/>
      <c r="Y75" s="10"/>
      <c r="Z75" s="10"/>
      <c r="AA75" s="10"/>
    </row>
    <row r="76" spans="1:27" ht="16">
      <c r="A76" s="1394" t="s">
        <v>278</v>
      </c>
      <c r="B76" s="1394"/>
      <c r="C76" s="176">
        <f>IF(C73="si",(C74*0.00023016)*C75,0)</f>
        <v>0</v>
      </c>
      <c r="D76" s="1"/>
      <c r="E76" s="142"/>
      <c r="F76" s="1"/>
      <c r="G76" s="1"/>
      <c r="H76" s="1"/>
      <c r="I76" s="1"/>
      <c r="J76" s="1"/>
      <c r="K76" s="1"/>
      <c r="L76" s="1"/>
      <c r="M76" s="1"/>
      <c r="N76" s="1"/>
      <c r="O76" s="1"/>
      <c r="P76" s="1"/>
      <c r="Q76" s="1"/>
      <c r="R76" s="1"/>
      <c r="S76" s="1"/>
      <c r="T76" s="1"/>
      <c r="U76" s="10"/>
      <c r="V76" s="10"/>
      <c r="W76" s="10"/>
      <c r="X76" s="10"/>
      <c r="Y76" s="10"/>
      <c r="Z76" s="10"/>
      <c r="AA76" s="10"/>
    </row>
    <row r="77" spans="1:27" s="13" customFormat="1" ht="16">
      <c r="A77" s="1"/>
      <c r="B77" s="1"/>
      <c r="C77" s="1"/>
      <c r="D77" s="1279"/>
      <c r="E77" s="239">
        <f>D59-E75</f>
        <v>0</v>
      </c>
      <c r="F77" s="240" t="s">
        <v>279</v>
      </c>
      <c r="G77" s="1279"/>
      <c r="H77" s="1279"/>
      <c r="I77" s="1279"/>
      <c r="J77" s="1279"/>
      <c r="K77" s="1279"/>
      <c r="L77" s="1279"/>
      <c r="M77" s="1279"/>
      <c r="N77" s="1279"/>
      <c r="O77" s="1279"/>
      <c r="P77" s="1279"/>
      <c r="Q77" s="1279"/>
      <c r="R77" s="1279"/>
      <c r="S77" s="1279"/>
      <c r="T77" s="1279"/>
      <c r="U77" s="6"/>
      <c r="V77" s="6"/>
      <c r="W77" s="6"/>
      <c r="X77" s="6"/>
      <c r="Y77" s="6"/>
      <c r="Z77" s="6"/>
      <c r="AA77" s="6"/>
    </row>
    <row r="78" spans="1:27" s="13" customFormat="1" ht="16">
      <c r="A78" s="1413" t="s">
        <v>280</v>
      </c>
      <c r="B78" s="1414"/>
      <c r="C78" s="1415"/>
      <c r="D78" s="1279"/>
      <c r="E78" s="239">
        <f>E77/1.16</f>
        <v>0</v>
      </c>
      <c r="F78" s="240" t="s">
        <v>281</v>
      </c>
      <c r="G78" s="1279"/>
      <c r="H78" s="1279"/>
      <c r="I78" s="1279"/>
      <c r="J78" s="1279"/>
      <c r="K78" s="1279"/>
      <c r="L78" s="1279"/>
      <c r="M78" s="1279"/>
      <c r="N78" s="1279"/>
      <c r="O78" s="1279"/>
      <c r="P78" s="1279"/>
      <c r="Q78" s="1279"/>
      <c r="R78" s="1279"/>
      <c r="S78" s="1279"/>
      <c r="T78" s="1279"/>
      <c r="U78" s="6"/>
      <c r="V78" s="6"/>
      <c r="W78" s="6"/>
      <c r="X78" s="6"/>
      <c r="Y78" s="6"/>
      <c r="Z78" s="6"/>
      <c r="AA78" s="6"/>
    </row>
    <row r="79" spans="1:27" ht="16">
      <c r="A79" s="1408" t="s">
        <v>282</v>
      </c>
      <c r="B79" s="1409"/>
      <c r="C79" s="1410"/>
      <c r="D79" s="1"/>
      <c r="E79" s="150" t="e">
        <f>-(E75/D59-1)*1</f>
        <v>#DIV/0!</v>
      </c>
      <c r="F79" s="137" t="s">
        <v>283</v>
      </c>
      <c r="G79" s="1"/>
      <c r="H79" s="1"/>
      <c r="I79" s="1"/>
      <c r="J79" s="1"/>
      <c r="K79" s="1"/>
      <c r="L79" s="1"/>
      <c r="M79" s="1"/>
      <c r="N79" s="1"/>
      <c r="O79" s="1"/>
      <c r="P79" s="1"/>
      <c r="Q79" s="1"/>
      <c r="R79" s="1"/>
      <c r="S79" s="1"/>
      <c r="T79" s="1"/>
      <c r="U79" s="10"/>
      <c r="V79" s="10"/>
      <c r="W79" s="10"/>
      <c r="X79" s="10"/>
      <c r="Y79" s="10"/>
      <c r="Z79" s="10"/>
      <c r="AA79" s="10"/>
    </row>
    <row r="80" spans="1:27" ht="18.75" customHeight="1">
      <c r="A80" s="167" t="s">
        <v>284</v>
      </c>
      <c r="B80" s="167" t="s">
        <v>285</v>
      </c>
      <c r="C80" s="167" t="s">
        <v>81</v>
      </c>
      <c r="D80" s="1"/>
      <c r="E80" s="4"/>
      <c r="F80" s="1"/>
      <c r="G80" s="1"/>
      <c r="H80" s="1"/>
      <c r="I80" s="1"/>
      <c r="J80" s="1"/>
      <c r="K80" s="1"/>
      <c r="L80" s="1"/>
      <c r="M80" s="1"/>
      <c r="N80" s="1"/>
      <c r="O80" s="1"/>
      <c r="P80" s="1"/>
      <c r="Q80" s="1"/>
      <c r="R80" s="1"/>
      <c r="S80" s="1"/>
      <c r="T80" s="1"/>
      <c r="U80" s="10"/>
      <c r="V80" s="10"/>
      <c r="W80" s="10"/>
      <c r="X80" s="10"/>
      <c r="Y80" s="10"/>
      <c r="Z80" s="10"/>
      <c r="AA80" s="10"/>
    </row>
    <row r="81" spans="1:27" ht="16">
      <c r="A81" s="1283">
        <v>0.6</v>
      </c>
      <c r="B81" s="177">
        <v>1</v>
      </c>
      <c r="C81" s="178">
        <f>B67*A81</f>
        <v>0</v>
      </c>
      <c r="D81" s="1"/>
      <c r="E81" s="4"/>
      <c r="F81" s="1"/>
      <c r="G81" s="1"/>
      <c r="H81" s="1"/>
      <c r="I81" s="1"/>
      <c r="J81" s="1"/>
      <c r="K81" s="1"/>
      <c r="L81" s="1"/>
      <c r="M81" s="1"/>
      <c r="N81" s="1"/>
      <c r="O81" s="1"/>
      <c r="P81" s="1"/>
      <c r="Q81" s="1"/>
      <c r="R81" s="1"/>
      <c r="S81" s="1"/>
      <c r="T81" s="1"/>
      <c r="U81" s="10"/>
      <c r="V81" s="10"/>
      <c r="W81" s="10"/>
      <c r="X81" s="10"/>
      <c r="Y81" s="10"/>
      <c r="Z81" s="10"/>
      <c r="AA81" s="10"/>
    </row>
    <row r="82" spans="1:27" ht="16">
      <c r="A82" s="1279"/>
      <c r="B82" s="37" t="s">
        <v>286</v>
      </c>
      <c r="C82" s="38">
        <f>((C81*0.35%)*B81)</f>
        <v>0</v>
      </c>
      <c r="D82" s="1"/>
      <c r="E82" s="4"/>
      <c r="F82" s="1"/>
      <c r="G82" s="1"/>
      <c r="H82" s="1"/>
      <c r="I82" s="1"/>
      <c r="J82" s="1"/>
      <c r="K82" s="1"/>
      <c r="L82" s="1"/>
      <c r="M82" s="1"/>
      <c r="N82" s="1"/>
      <c r="O82" s="1"/>
      <c r="P82" s="1"/>
      <c r="Q82" s="1"/>
      <c r="R82" s="1"/>
      <c r="S82" s="1"/>
      <c r="T82" s="1"/>
      <c r="U82" s="10"/>
      <c r="V82" s="10"/>
      <c r="W82" s="10"/>
      <c r="X82" s="10"/>
      <c r="Y82" s="10"/>
      <c r="Z82" s="10"/>
      <c r="AA82" s="10"/>
    </row>
    <row r="83" spans="1:27" ht="16">
      <c r="A83" s="1408" t="s">
        <v>287</v>
      </c>
      <c r="B83" s="1409"/>
      <c r="C83" s="1410"/>
      <c r="D83" s="1"/>
      <c r="E83" s="4"/>
      <c r="F83" s="1"/>
      <c r="G83" s="1"/>
      <c r="H83" s="1"/>
      <c r="I83" s="1"/>
      <c r="J83" s="1"/>
      <c r="K83" s="1"/>
      <c r="L83" s="1"/>
      <c r="M83" s="1"/>
      <c r="N83" s="1"/>
      <c r="O83" s="1"/>
      <c r="P83" s="1"/>
      <c r="Q83" s="1"/>
      <c r="R83" s="1"/>
      <c r="S83" s="1"/>
      <c r="T83" s="1"/>
      <c r="U83" s="10"/>
      <c r="V83" s="10"/>
      <c r="W83" s="10"/>
      <c r="X83" s="10"/>
      <c r="Y83" s="10"/>
      <c r="Z83" s="10"/>
      <c r="AA83" s="10"/>
    </row>
    <row r="84" spans="1:27" ht="15">
      <c r="A84" s="167" t="s">
        <v>284</v>
      </c>
      <c r="B84" s="167" t="s">
        <v>285</v>
      </c>
      <c r="C84" s="167" t="s">
        <v>81</v>
      </c>
      <c r="D84" s="1"/>
      <c r="E84" s="4"/>
      <c r="F84" s="1"/>
      <c r="G84" s="1"/>
      <c r="H84" s="1"/>
      <c r="I84" s="1"/>
      <c r="J84" s="1"/>
      <c r="K84" s="1"/>
      <c r="L84" s="1"/>
      <c r="M84" s="1"/>
      <c r="N84" s="1"/>
      <c r="O84" s="1"/>
      <c r="P84" s="1"/>
      <c r="Q84" s="1"/>
      <c r="R84" s="1"/>
      <c r="S84" s="1"/>
      <c r="T84" s="1"/>
      <c r="U84" s="10"/>
      <c r="V84" s="10"/>
      <c r="W84" s="10"/>
      <c r="X84" s="10"/>
      <c r="Y84" s="10"/>
      <c r="Z84" s="10"/>
      <c r="AA84" s="10"/>
    </row>
    <row r="85" spans="1:27" ht="16">
      <c r="A85" s="1283">
        <v>0.2</v>
      </c>
      <c r="B85" s="177">
        <v>10</v>
      </c>
      <c r="C85" s="178">
        <f>B67*A85</f>
        <v>0</v>
      </c>
      <c r="D85" s="1"/>
      <c r="E85" s="4"/>
      <c r="F85" s="1"/>
      <c r="G85" s="1"/>
      <c r="H85" s="1"/>
      <c r="I85" s="1"/>
      <c r="J85" s="1"/>
      <c r="K85" s="1"/>
      <c r="L85" s="1"/>
      <c r="M85" s="1"/>
      <c r="N85" s="1"/>
      <c r="O85" s="1"/>
      <c r="P85" s="1"/>
      <c r="Q85" s="1"/>
      <c r="R85" s="1"/>
      <c r="S85" s="1"/>
      <c r="T85" s="1"/>
      <c r="U85" s="10"/>
      <c r="V85" s="10"/>
      <c r="W85" s="10"/>
      <c r="X85" s="10"/>
      <c r="Y85" s="10"/>
      <c r="Z85" s="10"/>
      <c r="AA85" s="10"/>
    </row>
    <row r="86" spans="1:27" ht="16">
      <c r="A86" s="1284"/>
      <c r="B86" s="37" t="s">
        <v>286</v>
      </c>
      <c r="C86" s="38">
        <f>((C85*0.35%)*B85)</f>
        <v>0</v>
      </c>
      <c r="D86" s="1"/>
      <c r="E86" s="143"/>
      <c r="F86" s="1"/>
      <c r="G86" s="1"/>
      <c r="H86" s="1"/>
      <c r="I86" s="1"/>
      <c r="J86" s="1"/>
      <c r="K86" s="1"/>
      <c r="L86" s="1"/>
      <c r="M86" s="1"/>
      <c r="N86" s="1"/>
      <c r="O86" s="1"/>
      <c r="P86" s="1"/>
      <c r="Q86" s="1"/>
      <c r="R86" s="1"/>
      <c r="S86" s="1"/>
      <c r="T86" s="1"/>
      <c r="U86" s="10"/>
      <c r="V86" s="10"/>
      <c r="W86" s="10"/>
      <c r="X86" s="10"/>
      <c r="Y86" s="10"/>
      <c r="Z86" s="10"/>
      <c r="AA86" s="10"/>
    </row>
    <row r="87" spans="1:27" ht="16">
      <c r="A87" s="1408" t="s">
        <v>288</v>
      </c>
      <c r="B87" s="1409"/>
      <c r="C87" s="1410"/>
      <c r="D87" s="1"/>
      <c r="E87" s="4"/>
      <c r="F87" s="1"/>
      <c r="G87" s="1"/>
      <c r="H87" s="1"/>
      <c r="I87" s="1"/>
      <c r="J87" s="1"/>
      <c r="K87" s="1"/>
      <c r="L87" s="1"/>
      <c r="M87" s="1"/>
      <c r="N87" s="1"/>
      <c r="O87" s="1"/>
      <c r="P87" s="1"/>
      <c r="Q87" s="1"/>
      <c r="R87" s="1"/>
      <c r="S87" s="1"/>
      <c r="T87" s="1"/>
      <c r="U87" s="10"/>
      <c r="V87" s="10"/>
      <c r="W87" s="10"/>
      <c r="X87" s="10"/>
      <c r="Y87" s="10"/>
      <c r="Z87" s="10"/>
      <c r="AA87" s="10"/>
    </row>
    <row r="88" spans="1:27" ht="16">
      <c r="A88" s="167" t="s">
        <v>284</v>
      </c>
      <c r="B88" s="167" t="s">
        <v>285</v>
      </c>
      <c r="C88" s="167" t="s">
        <v>81</v>
      </c>
      <c r="D88" s="1"/>
      <c r="E88" s="1280"/>
      <c r="F88" s="1279"/>
      <c r="G88" s="1"/>
      <c r="H88" s="1"/>
      <c r="I88" s="1"/>
      <c r="J88" s="1"/>
      <c r="K88" s="1"/>
      <c r="L88" s="1"/>
      <c r="M88" s="1"/>
      <c r="N88" s="1"/>
      <c r="O88" s="1"/>
      <c r="P88" s="1"/>
      <c r="Q88" s="1"/>
      <c r="R88" s="1"/>
      <c r="S88" s="1"/>
      <c r="T88" s="1"/>
      <c r="U88" s="10"/>
      <c r="V88" s="10"/>
      <c r="W88" s="10"/>
      <c r="X88" s="10"/>
      <c r="Y88" s="10"/>
      <c r="Z88" s="10"/>
      <c r="AA88" s="10"/>
    </row>
    <row r="89" spans="1:27" ht="16">
      <c r="A89" s="1283">
        <v>0.2</v>
      </c>
      <c r="B89" s="177">
        <v>14</v>
      </c>
      <c r="C89" s="178">
        <f>B67*A89</f>
        <v>0</v>
      </c>
      <c r="D89" s="1"/>
      <c r="E89" s="1280"/>
      <c r="F89" s="1279"/>
      <c r="G89" s="1"/>
      <c r="H89" s="1"/>
      <c r="I89" s="1"/>
      <c r="J89" s="1"/>
      <c r="K89" s="1"/>
      <c r="L89" s="1"/>
      <c r="M89" s="1"/>
      <c r="N89" s="1"/>
      <c r="O89" s="1"/>
      <c r="P89" s="1"/>
      <c r="Q89" s="1"/>
      <c r="R89" s="1"/>
      <c r="S89" s="1"/>
      <c r="T89" s="1"/>
      <c r="U89" s="10"/>
      <c r="V89" s="10"/>
      <c r="W89" s="10"/>
      <c r="X89" s="10"/>
      <c r="Y89" s="10"/>
      <c r="Z89" s="10"/>
      <c r="AA89" s="10"/>
    </row>
    <row r="90" spans="1:27" ht="16">
      <c r="A90" s="26" t="str">
        <f>IF(ROUND((A81+A85+A89), 2)=100%, " ", "REVISAR PORCENTAJES")</f>
        <v xml:space="preserve"> </v>
      </c>
      <c r="B90" s="37" t="s">
        <v>286</v>
      </c>
      <c r="C90" s="38">
        <f>((C89*0.35%)*B89)</f>
        <v>0</v>
      </c>
      <c r="D90" s="1"/>
      <c r="E90" s="4"/>
      <c r="F90" s="1"/>
      <c r="G90" s="1"/>
      <c r="H90" s="1"/>
      <c r="I90" s="1"/>
      <c r="J90" s="1"/>
      <c r="K90" s="1"/>
      <c r="L90" s="1"/>
      <c r="M90" s="1"/>
      <c r="N90" s="1"/>
      <c r="O90" s="1"/>
      <c r="P90" s="1"/>
      <c r="Q90" s="1"/>
      <c r="R90" s="1"/>
      <c r="S90" s="1"/>
      <c r="T90" s="1"/>
      <c r="U90" s="10"/>
      <c r="V90" s="10"/>
      <c r="W90" s="10"/>
      <c r="X90" s="10"/>
      <c r="Y90" s="10"/>
      <c r="Z90" s="10"/>
      <c r="AA90" s="10"/>
    </row>
    <row r="91" spans="1:27" ht="16">
      <c r="A91" s="1411" t="s">
        <v>289</v>
      </c>
      <c r="B91" s="1412"/>
      <c r="C91" s="179">
        <f>C82+C86+C90</f>
        <v>0</v>
      </c>
      <c r="D91" s="1"/>
      <c r="E91" s="4"/>
      <c r="F91" s="1"/>
      <c r="G91" s="1"/>
      <c r="H91" s="1"/>
      <c r="I91" s="1"/>
      <c r="J91" s="1"/>
      <c r="K91" s="1"/>
      <c r="L91" s="1"/>
      <c r="M91" s="1"/>
      <c r="N91" s="1"/>
      <c r="O91" s="1"/>
      <c r="P91" s="1"/>
      <c r="Q91" s="1"/>
      <c r="R91" s="1"/>
      <c r="S91" s="1"/>
      <c r="T91" s="1"/>
      <c r="U91" s="10"/>
      <c r="V91" s="10"/>
      <c r="W91" s="10"/>
      <c r="X91" s="10"/>
      <c r="Y91" s="10"/>
      <c r="Z91" s="10"/>
      <c r="AA91" s="10"/>
    </row>
    <row r="92" spans="1:27" ht="17">
      <c r="A92" s="1401" t="s">
        <v>290</v>
      </c>
      <c r="B92" s="1402"/>
      <c r="C92" s="33">
        <f>C76+C91</f>
        <v>0</v>
      </c>
      <c r="D92" s="1"/>
      <c r="E92" s="4"/>
      <c r="F92" s="1"/>
      <c r="G92" s="1"/>
      <c r="H92" s="1"/>
      <c r="I92" s="1"/>
      <c r="J92" s="1"/>
      <c r="K92" s="1"/>
      <c r="L92" s="1"/>
      <c r="M92" s="1"/>
      <c r="N92" s="1"/>
      <c r="O92" s="1"/>
      <c r="P92" s="1"/>
      <c r="Q92" s="1"/>
      <c r="R92" s="1"/>
      <c r="S92" s="1"/>
      <c r="T92" s="1"/>
      <c r="U92" s="10"/>
      <c r="V92" s="10"/>
      <c r="W92" s="10"/>
      <c r="X92" s="10"/>
      <c r="Y92" s="10"/>
      <c r="Z92" s="10"/>
      <c r="AA92" s="10"/>
    </row>
    <row r="93" spans="1:27" ht="16">
      <c r="A93" s="1"/>
      <c r="B93" s="21"/>
      <c r="C93" s="1279"/>
      <c r="D93" s="1"/>
      <c r="E93" s="4"/>
      <c r="F93" s="1"/>
      <c r="G93" s="1"/>
      <c r="H93" s="1"/>
      <c r="I93" s="1"/>
      <c r="J93" s="1"/>
      <c r="K93" s="1"/>
      <c r="L93" s="1"/>
      <c r="M93" s="1"/>
      <c r="N93" s="1"/>
      <c r="O93" s="1"/>
      <c r="P93" s="1"/>
      <c r="Q93" s="1"/>
      <c r="R93" s="1"/>
      <c r="S93" s="1"/>
      <c r="T93" s="1"/>
      <c r="U93" s="10"/>
      <c r="V93" s="10"/>
      <c r="W93" s="10"/>
      <c r="X93" s="10"/>
      <c r="Y93" s="10"/>
      <c r="Z93" s="10"/>
      <c r="AA93" s="10"/>
    </row>
    <row r="94" spans="1:27" ht="19">
      <c r="A94" s="1397" t="s">
        <v>291</v>
      </c>
      <c r="B94" s="1398"/>
      <c r="C94" s="1399"/>
      <c r="D94" s="1"/>
      <c r="E94" s="4"/>
      <c r="F94" s="1"/>
      <c r="G94" s="1"/>
      <c r="H94" s="1"/>
      <c r="I94" s="1"/>
      <c r="J94" s="1"/>
      <c r="K94" s="1"/>
      <c r="L94" s="1"/>
      <c r="M94" s="1"/>
      <c r="N94" s="1"/>
      <c r="O94" s="1"/>
      <c r="P94" s="1"/>
      <c r="Q94" s="1"/>
      <c r="R94" s="1"/>
      <c r="S94" s="1"/>
      <c r="T94" s="1"/>
      <c r="U94" s="10"/>
      <c r="V94" s="10"/>
      <c r="W94" s="10"/>
      <c r="X94" s="10"/>
      <c r="Y94" s="10"/>
      <c r="Z94" s="10"/>
      <c r="AA94" s="10"/>
    </row>
    <row r="95" spans="1:27" ht="16">
      <c r="A95" s="1416" t="s">
        <v>292</v>
      </c>
      <c r="B95" s="1416"/>
      <c r="C95" s="153" t="s">
        <v>293</v>
      </c>
      <c r="D95" s="1"/>
      <c r="E95" s="4"/>
      <c r="F95" s="1"/>
      <c r="G95" s="1"/>
      <c r="H95" s="1"/>
      <c r="I95" s="1"/>
      <c r="J95" s="1"/>
      <c r="K95" s="1"/>
      <c r="L95" s="1"/>
      <c r="M95" s="1"/>
      <c r="N95" s="1"/>
      <c r="O95" s="1"/>
      <c r="P95" s="1"/>
      <c r="Q95" s="1"/>
      <c r="R95" s="1"/>
      <c r="S95" s="1"/>
      <c r="T95" s="1"/>
      <c r="U95" s="10"/>
      <c r="V95" s="10"/>
      <c r="W95" s="10"/>
      <c r="X95" s="10"/>
      <c r="Y95" s="10"/>
      <c r="Z95" s="10"/>
      <c r="AA95" s="10"/>
    </row>
    <row r="96" spans="1:27" ht="16">
      <c r="A96" s="1416" t="s">
        <v>294</v>
      </c>
      <c r="B96" s="1416"/>
      <c r="C96" s="160">
        <v>0</v>
      </c>
      <c r="D96" s="1"/>
      <c r="E96" s="4"/>
      <c r="F96" s="1"/>
      <c r="G96" s="1"/>
      <c r="H96" s="1"/>
      <c r="I96" s="1"/>
      <c r="J96" s="1"/>
      <c r="K96" s="1"/>
      <c r="L96" s="1"/>
      <c r="M96" s="1"/>
      <c r="N96" s="1"/>
      <c r="O96" s="1"/>
      <c r="P96" s="1"/>
      <c r="Q96" s="1"/>
      <c r="R96" s="1"/>
      <c r="S96" s="1"/>
      <c r="T96" s="1"/>
      <c r="U96" s="10"/>
      <c r="V96" s="10"/>
      <c r="W96" s="10"/>
      <c r="X96" s="10"/>
      <c r="Y96" s="10"/>
      <c r="Z96" s="10"/>
      <c r="AA96" s="10"/>
    </row>
    <row r="97" spans="1:27" ht="17">
      <c r="A97" s="1401" t="s">
        <v>295</v>
      </c>
      <c r="B97" s="1402"/>
      <c r="C97" s="33">
        <f>IF(C96=0,0,D97-B38)</f>
        <v>0</v>
      </c>
      <c r="D97" s="1129">
        <f>B38*1.2</f>
        <v>0</v>
      </c>
      <c r="E97" s="1128"/>
      <c r="F97" s="1"/>
      <c r="G97" s="1"/>
      <c r="H97" s="1"/>
      <c r="I97" s="1"/>
      <c r="J97" s="1"/>
      <c r="K97" s="1"/>
      <c r="L97" s="1"/>
      <c r="M97" s="1"/>
      <c r="N97" s="1"/>
      <c r="O97" s="1"/>
      <c r="P97" s="1"/>
      <c r="Q97" s="1"/>
      <c r="R97" s="1"/>
      <c r="S97" s="1"/>
      <c r="T97" s="1"/>
      <c r="U97" s="10"/>
      <c r="V97" s="10"/>
      <c r="W97" s="10"/>
      <c r="X97" s="10"/>
      <c r="Y97" s="10"/>
      <c r="Z97" s="10"/>
      <c r="AA97" s="10"/>
    </row>
    <row r="98" spans="1:27" ht="15">
      <c r="A98" s="1"/>
      <c r="B98" s="1"/>
      <c r="C98" s="1"/>
      <c r="D98" s="1"/>
      <c r="E98" s="4"/>
      <c r="F98" s="1"/>
      <c r="G98" s="1"/>
      <c r="H98" s="1"/>
      <c r="I98" s="1"/>
      <c r="J98" s="1"/>
      <c r="K98" s="1"/>
      <c r="L98" s="1"/>
      <c r="M98" s="1"/>
      <c r="N98" s="1"/>
      <c r="O98" s="1"/>
      <c r="P98" s="1"/>
      <c r="Q98" s="1"/>
      <c r="R98" s="1"/>
      <c r="S98" s="1"/>
      <c r="T98" s="1"/>
      <c r="U98" s="10"/>
      <c r="V98" s="10"/>
      <c r="W98" s="10"/>
      <c r="X98" s="10"/>
      <c r="Y98" s="10"/>
      <c r="Z98" s="10"/>
      <c r="AA98" s="10"/>
    </row>
    <row r="99" spans="1:27" ht="24">
      <c r="A99" s="1421" t="s">
        <v>296</v>
      </c>
      <c r="B99" s="1422"/>
      <c r="C99" s="34">
        <f>C38+C92+C55+B62+C97+C47</f>
        <v>0</v>
      </c>
      <c r="D99" s="1"/>
      <c r="E99" s="4"/>
      <c r="F99" s="1"/>
      <c r="G99" s="1"/>
      <c r="H99" s="1"/>
      <c r="I99" s="1"/>
      <c r="J99" s="1"/>
      <c r="K99" s="1"/>
      <c r="L99" s="1"/>
      <c r="M99" s="1"/>
      <c r="N99" s="1"/>
      <c r="O99" s="1"/>
      <c r="P99" s="1"/>
      <c r="Q99" s="1"/>
      <c r="R99" s="1"/>
      <c r="S99" s="1"/>
      <c r="T99" s="1"/>
      <c r="U99" s="10"/>
      <c r="V99" s="10"/>
      <c r="W99" s="10"/>
      <c r="X99" s="10"/>
      <c r="Y99" s="10"/>
      <c r="Z99" s="10"/>
      <c r="AA99" s="10"/>
    </row>
    <row r="100" spans="1:27" ht="15">
      <c r="A100" s="1"/>
      <c r="B100" s="1"/>
      <c r="C100" s="1"/>
      <c r="D100" s="1"/>
      <c r="E100" s="4"/>
      <c r="F100" s="1"/>
      <c r="G100" s="1"/>
      <c r="H100" s="1"/>
      <c r="I100" s="1"/>
      <c r="J100" s="1"/>
      <c r="K100" s="1"/>
      <c r="L100" s="1"/>
      <c r="M100" s="1"/>
      <c r="N100" s="1"/>
      <c r="O100" s="1"/>
      <c r="P100" s="1"/>
      <c r="Q100" s="1"/>
      <c r="R100" s="1"/>
      <c r="S100" s="1"/>
      <c r="T100" s="1"/>
      <c r="U100" s="10"/>
      <c r="V100" s="10"/>
      <c r="W100" s="10"/>
      <c r="X100" s="10"/>
      <c r="Y100" s="10"/>
      <c r="Z100" s="10"/>
      <c r="AA100" s="10"/>
    </row>
    <row r="101" spans="1:27" ht="24">
      <c r="A101" s="1423" t="s">
        <v>297</v>
      </c>
      <c r="B101" s="1424"/>
      <c r="C101" s="180">
        <f>B67</f>
        <v>0</v>
      </c>
      <c r="D101" s="1"/>
      <c r="E101" s="4"/>
      <c r="F101" s="1"/>
      <c r="G101" s="1"/>
      <c r="H101" s="1"/>
      <c r="I101" s="1"/>
      <c r="J101" s="1"/>
      <c r="K101" s="1"/>
      <c r="L101" s="1"/>
      <c r="M101" s="1"/>
      <c r="N101" s="1"/>
      <c r="O101" s="1"/>
      <c r="P101" s="1"/>
      <c r="Q101" s="1"/>
      <c r="R101" s="1"/>
      <c r="S101" s="1"/>
      <c r="T101" s="1"/>
      <c r="U101" s="10"/>
      <c r="V101" s="10"/>
      <c r="W101" s="10"/>
      <c r="X101" s="10"/>
      <c r="Y101" s="10"/>
      <c r="Z101" s="10"/>
      <c r="AA101" s="10"/>
    </row>
    <row r="102" spans="1:27" ht="15">
      <c r="A102" s="1"/>
      <c r="B102" s="1"/>
      <c r="C102" s="1"/>
      <c r="D102" s="1"/>
      <c r="E102" s="4"/>
      <c r="F102" s="1"/>
      <c r="G102" s="1"/>
      <c r="H102" s="1"/>
      <c r="I102" s="1"/>
      <c r="J102" s="1"/>
      <c r="K102" s="1"/>
      <c r="L102" s="1"/>
      <c r="M102" s="1"/>
      <c r="N102" s="1"/>
      <c r="O102" s="1"/>
      <c r="P102" s="1"/>
      <c r="Q102" s="1"/>
      <c r="R102" s="1"/>
      <c r="S102" s="1"/>
      <c r="T102" s="1"/>
      <c r="U102" s="10"/>
      <c r="V102" s="10"/>
      <c r="W102" s="10"/>
      <c r="X102" s="10"/>
      <c r="Y102" s="10"/>
      <c r="Z102" s="10"/>
      <c r="AA102" s="10"/>
    </row>
    <row r="103" spans="1:27" ht="19">
      <c r="A103" s="1417" t="s">
        <v>298</v>
      </c>
      <c r="B103" s="1417"/>
      <c r="C103" s="1417"/>
      <c r="D103" s="1"/>
      <c r="E103" s="4"/>
      <c r="F103" s="1"/>
      <c r="G103" s="1"/>
      <c r="H103" s="1"/>
      <c r="I103" s="1"/>
      <c r="J103" s="1"/>
      <c r="K103" s="1"/>
      <c r="L103" s="1"/>
      <c r="M103" s="1"/>
      <c r="N103" s="1"/>
      <c r="O103" s="1"/>
      <c r="P103" s="1"/>
      <c r="Q103" s="1"/>
      <c r="R103" s="1"/>
      <c r="S103" s="1"/>
      <c r="T103" s="1"/>
      <c r="U103" s="10"/>
      <c r="V103" s="10"/>
      <c r="W103" s="10"/>
      <c r="X103" s="10"/>
      <c r="Y103" s="10"/>
      <c r="Z103" s="10"/>
      <c r="AA103" s="10"/>
    </row>
    <row r="104" spans="1:27" ht="15">
      <c r="A104" s="1418" t="s">
        <v>299</v>
      </c>
      <c r="B104" s="1418"/>
      <c r="C104" s="181">
        <f>IFERROR(1-(C38/B38),0)</f>
        <v>0</v>
      </c>
      <c r="D104" s="1"/>
      <c r="E104" s="4"/>
      <c r="F104" s="1"/>
      <c r="G104" s="1"/>
      <c r="H104" s="1"/>
      <c r="I104" s="1"/>
      <c r="J104" s="1"/>
      <c r="K104" s="1"/>
      <c r="L104" s="1"/>
      <c r="M104" s="1"/>
      <c r="N104" s="1"/>
      <c r="O104" s="1"/>
      <c r="P104" s="1"/>
      <c r="Q104" s="1"/>
      <c r="R104" s="1"/>
      <c r="S104" s="1"/>
      <c r="T104" s="1"/>
      <c r="U104" s="10"/>
      <c r="V104" s="10"/>
      <c r="W104" s="10"/>
      <c r="X104" s="10"/>
      <c r="Y104" s="10"/>
      <c r="Z104" s="10"/>
      <c r="AA104" s="10"/>
    </row>
    <row r="105" spans="1:27" ht="19">
      <c r="A105" s="1419" t="s">
        <v>300</v>
      </c>
      <c r="B105" s="1419"/>
      <c r="C105" s="41">
        <f>B67-(C38+C47+C55+B62+C92+C97)</f>
        <v>0</v>
      </c>
      <c r="D105" s="1"/>
      <c r="E105" s="4"/>
      <c r="F105" s="1"/>
      <c r="G105" s="1"/>
      <c r="H105" s="1"/>
      <c r="I105" s="1"/>
      <c r="J105" s="1"/>
      <c r="K105" s="1"/>
      <c r="L105" s="1"/>
      <c r="M105" s="1"/>
      <c r="N105" s="1"/>
      <c r="O105" s="1"/>
      <c r="P105" s="1"/>
      <c r="Q105" s="1"/>
      <c r="R105" s="1"/>
      <c r="S105" s="1"/>
      <c r="T105" s="1"/>
      <c r="U105" s="10"/>
      <c r="V105" s="10"/>
      <c r="W105" s="10"/>
      <c r="X105" s="10"/>
      <c r="Y105" s="10"/>
      <c r="Z105" s="10"/>
      <c r="AA105" s="10"/>
    </row>
    <row r="106" spans="1:27" s="1" customFormat="1" ht="27" customHeight="1">
      <c r="A106" s="1420" t="s">
        <v>301</v>
      </c>
      <c r="B106" s="1420"/>
      <c r="C106" s="183">
        <f>IFERROR(1-(C99/C101),0)</f>
        <v>0</v>
      </c>
      <c r="E106" s="4"/>
    </row>
    <row r="107" spans="1:27" s="1" customFormat="1" ht="19">
      <c r="A107" s="184"/>
      <c r="B107" s="29"/>
      <c r="C107" s="1279"/>
      <c r="E107" s="4"/>
    </row>
    <row r="108" spans="1:27" s="1" customFormat="1" ht="19">
      <c r="A108" s="1417" t="s">
        <v>302</v>
      </c>
      <c r="B108" s="1417"/>
      <c r="C108" s="1417"/>
      <c r="E108" s="4"/>
    </row>
    <row r="109" spans="1:27" s="1" customFormat="1" ht="19">
      <c r="A109" s="182" t="s">
        <v>303</v>
      </c>
      <c r="B109" s="185">
        <f>C105*C109</f>
        <v>0</v>
      </c>
      <c r="C109" s="42">
        <f>IF(AND(C106&gt;0%,C106&lt;25%),3%,IF(AND(C106&gt;=25%,C106&lt;29%),4.5%,IF(AND(C106&gt;=29%,C106&lt;33%),5.5%,IF(AND(C106&gt;=33%,C106&lt;37%),6%,IF(C106&gt;=37%,7%,0)))))+IF(AND(C81&gt;=(B67*0.6),B81=0),0.5%,0)</f>
        <v>0</v>
      </c>
      <c r="E109" s="4"/>
    </row>
    <row r="110" spans="1:27" s="1" customFormat="1" ht="27" customHeight="1">
      <c r="A110" s="182" t="s">
        <v>304</v>
      </c>
      <c r="B110" s="185">
        <f>C105*C110</f>
        <v>0</v>
      </c>
      <c r="C110" s="42">
        <v>1.4999999999999999E-2</v>
      </c>
      <c r="E110" s="4"/>
    </row>
    <row r="111" spans="1:27" s="13" customFormat="1" ht="16">
      <c r="A111" s="12"/>
      <c r="B111" s="12"/>
      <c r="C111" s="12"/>
      <c r="D111" s="1279"/>
      <c r="E111" s="4"/>
      <c r="F111" s="1"/>
      <c r="G111" s="1279"/>
      <c r="H111" s="1279"/>
      <c r="I111" s="1279"/>
      <c r="J111" s="1279"/>
      <c r="K111" s="1279"/>
      <c r="L111" s="1279"/>
      <c r="M111" s="1279"/>
      <c r="N111" s="1279"/>
      <c r="O111" s="1279"/>
      <c r="P111" s="1279"/>
      <c r="Q111" s="1279"/>
      <c r="R111" s="1279"/>
      <c r="S111" s="1279"/>
      <c r="T111" s="1279"/>
      <c r="U111" s="6"/>
      <c r="V111" s="6"/>
      <c r="W111" s="6"/>
      <c r="X111" s="6"/>
      <c r="Y111" s="6"/>
      <c r="Z111" s="6"/>
      <c r="AA111" s="6"/>
    </row>
    <row r="112" spans="1:27" s="13" customFormat="1" ht="16">
      <c r="A112" s="14"/>
      <c r="B112" s="15"/>
      <c r="C112" s="15"/>
      <c r="D112" s="1279"/>
      <c r="E112" s="4"/>
      <c r="F112" s="1"/>
      <c r="G112" s="1279"/>
      <c r="H112" s="1279"/>
      <c r="I112" s="1279"/>
      <c r="J112" s="1279"/>
      <c r="K112" s="1279"/>
      <c r="L112" s="1279"/>
      <c r="M112" s="1279"/>
      <c r="N112" s="1279"/>
      <c r="O112" s="1279"/>
      <c r="P112" s="1279"/>
      <c r="Q112" s="1279"/>
      <c r="R112" s="1279"/>
      <c r="S112" s="1279"/>
      <c r="T112" s="1279"/>
      <c r="U112" s="6"/>
      <c r="V112" s="6"/>
      <c r="W112" s="6"/>
      <c r="X112" s="6"/>
      <c r="Y112" s="6"/>
      <c r="Z112" s="6"/>
      <c r="AA112" s="6"/>
    </row>
    <row r="113" spans="1:27" s="13" customFormat="1" ht="16">
      <c r="A113" s="15"/>
      <c r="B113" s="15"/>
      <c r="C113" s="15"/>
      <c r="D113" s="1279"/>
      <c r="E113" s="4"/>
      <c r="F113" s="1"/>
      <c r="G113" s="1279"/>
      <c r="H113" s="1279"/>
      <c r="I113" s="1279"/>
      <c r="J113" s="1279"/>
      <c r="K113" s="1279"/>
      <c r="L113" s="1279"/>
      <c r="M113" s="1279"/>
      <c r="N113" s="1279"/>
      <c r="O113" s="1279"/>
      <c r="P113" s="1279"/>
      <c r="Q113" s="1279"/>
      <c r="R113" s="1279"/>
      <c r="S113" s="1279"/>
      <c r="T113" s="1279"/>
      <c r="U113" s="6"/>
      <c r="V113" s="6"/>
      <c r="W113" s="6"/>
      <c r="X113" s="6"/>
      <c r="Y113" s="6"/>
      <c r="Z113" s="6"/>
      <c r="AA113" s="6"/>
    </row>
    <row r="114" spans="1:27" s="13" customFormat="1" ht="16">
      <c r="A114" s="15"/>
      <c r="B114" s="15"/>
      <c r="C114" s="15"/>
      <c r="D114" s="1279"/>
      <c r="E114" s="4"/>
      <c r="F114" s="1"/>
      <c r="G114" s="1279"/>
      <c r="H114" s="1279"/>
      <c r="I114" s="1279"/>
      <c r="J114" s="1279"/>
      <c r="K114" s="1279"/>
      <c r="L114" s="1279"/>
      <c r="M114" s="1279"/>
      <c r="N114" s="1279"/>
      <c r="O114" s="1279"/>
      <c r="P114" s="1279"/>
      <c r="Q114" s="1279"/>
      <c r="R114" s="1279"/>
      <c r="S114" s="1279"/>
      <c r="T114" s="1279"/>
      <c r="U114" s="6"/>
      <c r="V114" s="6"/>
      <c r="W114" s="6"/>
      <c r="X114" s="6"/>
      <c r="Y114" s="6"/>
      <c r="Z114" s="6"/>
      <c r="AA114" s="6"/>
    </row>
    <row r="115" spans="1:27" s="13" customFormat="1" ht="16">
      <c r="A115" s="15"/>
      <c r="B115" s="15"/>
      <c r="C115" s="15"/>
      <c r="D115" s="1279"/>
      <c r="E115" s="4"/>
      <c r="F115" s="1"/>
      <c r="G115" s="1279"/>
      <c r="H115" s="1279"/>
      <c r="I115" s="1279"/>
      <c r="J115" s="1279"/>
      <c r="K115" s="1279"/>
      <c r="L115" s="1279"/>
      <c r="M115" s="1279"/>
      <c r="N115" s="1279"/>
      <c r="O115" s="1279"/>
      <c r="P115" s="1279"/>
      <c r="Q115" s="1279"/>
      <c r="R115" s="1279"/>
      <c r="S115" s="1279"/>
      <c r="T115" s="1279"/>
      <c r="U115" s="6"/>
      <c r="V115" s="6"/>
      <c r="W115" s="6"/>
      <c r="X115" s="6"/>
      <c r="Y115" s="6"/>
      <c r="Z115" s="6"/>
      <c r="AA115" s="6"/>
    </row>
    <row r="116" spans="1:27" s="13" customFormat="1" ht="16">
      <c r="A116" s="17"/>
      <c r="B116" s="17"/>
      <c r="C116" s="15"/>
      <c r="D116" s="1279"/>
      <c r="E116" s="4"/>
      <c r="F116" s="1"/>
      <c r="G116" s="1279"/>
      <c r="H116" s="1279"/>
      <c r="I116" s="1279"/>
      <c r="J116" s="1279"/>
      <c r="K116" s="1279"/>
      <c r="L116" s="1279"/>
      <c r="M116" s="1279"/>
      <c r="N116" s="1279"/>
      <c r="O116" s="1279"/>
      <c r="P116" s="1279"/>
      <c r="Q116" s="1279"/>
      <c r="R116" s="1279"/>
      <c r="S116" s="1279"/>
      <c r="T116" s="1279"/>
      <c r="U116" s="6"/>
      <c r="V116" s="6"/>
      <c r="W116" s="6"/>
      <c r="X116" s="6"/>
      <c r="Y116" s="6"/>
      <c r="Z116" s="6"/>
      <c r="AA116" s="6"/>
    </row>
    <row r="117" spans="1:27" ht="15">
      <c r="A117" s="186"/>
      <c r="B117" s="186"/>
      <c r="C117" s="15"/>
      <c r="D117" s="1"/>
      <c r="E117" s="4"/>
      <c r="F117" s="1"/>
      <c r="G117" s="1"/>
      <c r="H117" s="1"/>
      <c r="I117" s="1"/>
      <c r="J117" s="1"/>
      <c r="K117" s="1"/>
      <c r="L117" s="1"/>
      <c r="M117" s="1"/>
      <c r="N117" s="1"/>
      <c r="O117" s="1"/>
      <c r="P117" s="1"/>
      <c r="Q117" s="1"/>
      <c r="R117" s="1"/>
      <c r="S117" s="1"/>
      <c r="T117" s="1"/>
      <c r="U117" s="10"/>
      <c r="V117" s="10"/>
      <c r="W117" s="10"/>
      <c r="X117" s="10"/>
      <c r="Y117" s="10"/>
      <c r="Z117" s="10"/>
      <c r="AA117" s="10"/>
    </row>
    <row r="118" spans="1:27" ht="15">
      <c r="A118" s="17"/>
      <c r="B118" s="17"/>
      <c r="C118" s="15"/>
      <c r="D118" s="1"/>
      <c r="E118" s="4"/>
      <c r="F118" s="1"/>
      <c r="G118" s="1"/>
      <c r="H118" s="1"/>
      <c r="I118" s="1"/>
      <c r="J118" s="1"/>
      <c r="K118" s="1"/>
      <c r="L118" s="1"/>
      <c r="M118" s="1"/>
      <c r="N118" s="1"/>
      <c r="O118" s="1"/>
      <c r="P118" s="1"/>
      <c r="Q118" s="1"/>
      <c r="R118" s="1"/>
      <c r="S118" s="1"/>
      <c r="T118" s="1"/>
      <c r="U118" s="10"/>
      <c r="V118" s="10"/>
      <c r="W118" s="10"/>
      <c r="X118" s="10"/>
      <c r="Y118" s="10"/>
      <c r="Z118" s="10"/>
      <c r="AA118" s="10"/>
    </row>
    <row r="119" spans="1:27" ht="15">
      <c r="A119" s="186"/>
      <c r="B119" s="15"/>
      <c r="C119" s="15"/>
      <c r="D119" s="1"/>
      <c r="E119" s="4"/>
      <c r="F119" s="1"/>
      <c r="G119" s="1"/>
      <c r="H119" s="1"/>
      <c r="I119" s="1"/>
      <c r="J119" s="1"/>
      <c r="K119" s="1"/>
      <c r="L119" s="1"/>
      <c r="M119" s="1"/>
      <c r="N119" s="1"/>
      <c r="O119" s="1"/>
      <c r="P119" s="1"/>
      <c r="Q119" s="1"/>
      <c r="R119" s="1"/>
      <c r="S119" s="1"/>
      <c r="T119" s="1"/>
      <c r="U119" s="10"/>
      <c r="V119" s="10"/>
      <c r="W119" s="10"/>
      <c r="X119" s="10"/>
      <c r="Y119" s="10"/>
      <c r="Z119" s="10"/>
      <c r="AA119" s="10"/>
    </row>
    <row r="120" spans="1:27" s="16" customFormat="1" ht="14.25" customHeight="1">
      <c r="D120" s="27"/>
      <c r="E120" s="4"/>
      <c r="F120" s="1"/>
      <c r="G120" s="27"/>
      <c r="H120" s="27"/>
      <c r="I120" s="27"/>
      <c r="J120" s="27"/>
      <c r="K120" s="27"/>
      <c r="L120" s="27"/>
      <c r="M120" s="27"/>
      <c r="N120" s="27"/>
      <c r="O120" s="27"/>
      <c r="P120" s="27"/>
      <c r="Q120" s="27"/>
      <c r="R120" s="27"/>
      <c r="S120" s="27"/>
      <c r="T120" s="27"/>
    </row>
    <row r="121" spans="1:27" s="16" customFormat="1" ht="14.25" customHeight="1">
      <c r="A121" s="187"/>
      <c r="B121" s="187"/>
      <c r="C121" s="187"/>
      <c r="D121" s="27"/>
      <c r="E121" s="4"/>
      <c r="F121" s="1"/>
      <c r="G121" s="27"/>
      <c r="H121" s="27"/>
      <c r="I121" s="27"/>
      <c r="J121" s="27"/>
      <c r="K121" s="27"/>
      <c r="L121" s="27"/>
      <c r="M121" s="27"/>
      <c r="N121" s="27"/>
      <c r="O121" s="27"/>
      <c r="P121" s="27"/>
      <c r="Q121" s="27"/>
      <c r="R121" s="27"/>
      <c r="S121" s="27"/>
      <c r="T121" s="27"/>
    </row>
    <row r="122" spans="1:27" s="16" customFormat="1" ht="14.25" customHeight="1">
      <c r="A122" s="18"/>
      <c r="B122" s="18"/>
      <c r="D122" s="27"/>
      <c r="E122" s="1280"/>
      <c r="F122" s="1279"/>
      <c r="G122" s="27"/>
      <c r="H122" s="27"/>
      <c r="I122" s="27"/>
      <c r="J122" s="27"/>
      <c r="K122" s="27"/>
      <c r="L122" s="27"/>
      <c r="M122" s="27"/>
      <c r="N122" s="27"/>
      <c r="O122" s="27"/>
      <c r="P122" s="27"/>
      <c r="Q122" s="27"/>
      <c r="R122" s="27"/>
      <c r="S122" s="27"/>
      <c r="T122" s="27"/>
    </row>
    <row r="123" spans="1:27" s="16" customFormat="1" ht="35.25" customHeight="1">
      <c r="A123" s="188"/>
      <c r="D123" s="27"/>
      <c r="E123" s="1280"/>
      <c r="F123" s="1279"/>
      <c r="G123" s="27"/>
      <c r="H123" s="27"/>
      <c r="I123" s="27"/>
      <c r="J123" s="27"/>
      <c r="K123" s="27"/>
      <c r="L123" s="27"/>
      <c r="M123" s="27"/>
      <c r="N123" s="27"/>
      <c r="O123" s="27"/>
      <c r="P123" s="27"/>
      <c r="Q123" s="27"/>
      <c r="R123" s="27"/>
      <c r="S123" s="27"/>
      <c r="T123" s="27"/>
    </row>
    <row r="124" spans="1:27" s="16" customFormat="1" ht="15.75" customHeight="1">
      <c r="A124" s="18"/>
      <c r="B124" s="18"/>
      <c r="D124" s="27"/>
      <c r="E124" s="1280"/>
      <c r="F124" s="1279"/>
      <c r="G124" s="27"/>
      <c r="H124" s="27"/>
      <c r="I124" s="27"/>
      <c r="J124" s="27"/>
      <c r="K124" s="27"/>
      <c r="L124" s="27"/>
      <c r="M124" s="27"/>
      <c r="N124" s="27"/>
      <c r="O124" s="27"/>
      <c r="P124" s="27"/>
      <c r="Q124" s="27"/>
      <c r="R124" s="27"/>
      <c r="S124" s="27"/>
      <c r="T124" s="27"/>
    </row>
    <row r="125" spans="1:27" s="16" customFormat="1" ht="16">
      <c r="A125" s="188"/>
      <c r="D125" s="27"/>
      <c r="E125" s="144"/>
      <c r="F125" s="1279"/>
      <c r="G125" s="27"/>
      <c r="H125" s="27"/>
      <c r="I125" s="27"/>
      <c r="J125" s="27"/>
      <c r="K125" s="27"/>
      <c r="L125" s="27"/>
      <c r="M125" s="27"/>
      <c r="N125" s="27"/>
      <c r="O125" s="27"/>
      <c r="P125" s="27"/>
      <c r="Q125" s="27"/>
      <c r="R125" s="27"/>
      <c r="S125" s="27"/>
      <c r="T125" s="27"/>
    </row>
    <row r="126" spans="1:27" s="16" customFormat="1" ht="16">
      <c r="A126" s="18"/>
      <c r="B126" s="18"/>
      <c r="D126" s="27"/>
      <c r="E126" s="1285"/>
      <c r="F126" s="1279"/>
      <c r="G126" s="27"/>
      <c r="H126" s="27"/>
      <c r="I126" s="27"/>
      <c r="J126" s="27"/>
      <c r="K126" s="27"/>
      <c r="L126" s="27"/>
      <c r="M126" s="27"/>
      <c r="N126" s="27"/>
      <c r="O126" s="27"/>
      <c r="P126" s="27"/>
      <c r="Q126" s="27"/>
      <c r="R126" s="27"/>
      <c r="S126" s="27"/>
      <c r="T126" s="27"/>
    </row>
    <row r="127" spans="1:27" s="16" customFormat="1" ht="15.75" customHeight="1">
      <c r="A127" s="188"/>
      <c r="D127" s="27"/>
      <c r="E127" s="1280"/>
      <c r="F127" s="1279"/>
      <c r="G127" s="27"/>
      <c r="H127" s="27"/>
      <c r="I127" s="27"/>
      <c r="J127" s="27"/>
      <c r="K127" s="27"/>
      <c r="L127" s="27"/>
      <c r="M127" s="27"/>
      <c r="N127" s="27"/>
      <c r="O127" s="27"/>
      <c r="P127" s="27"/>
      <c r="Q127" s="27"/>
      <c r="R127" s="27"/>
      <c r="S127" s="27"/>
      <c r="T127" s="27"/>
    </row>
    <row r="128" spans="1:27" s="16" customFormat="1" ht="15.75" customHeight="1">
      <c r="D128" s="27"/>
      <c r="E128" s="4"/>
      <c r="F128" s="1"/>
      <c r="G128" s="27"/>
      <c r="H128" s="27"/>
      <c r="I128" s="27"/>
      <c r="J128" s="27"/>
      <c r="K128" s="27"/>
      <c r="L128" s="27"/>
      <c r="M128" s="27"/>
      <c r="N128" s="27"/>
      <c r="O128" s="27"/>
      <c r="P128" s="27"/>
      <c r="Q128" s="27"/>
      <c r="R128" s="27"/>
      <c r="S128" s="27"/>
      <c r="T128" s="27"/>
    </row>
    <row r="129" spans="1:20" s="16" customFormat="1" ht="15">
      <c r="A129" s="189"/>
      <c r="B129" s="189"/>
      <c r="D129" s="27"/>
      <c r="E129" s="4"/>
      <c r="F129" s="1"/>
      <c r="G129" s="27"/>
      <c r="H129" s="27"/>
      <c r="I129" s="27"/>
      <c r="J129" s="27"/>
      <c r="K129" s="27"/>
      <c r="L129" s="27"/>
      <c r="M129" s="27"/>
      <c r="N129" s="27"/>
      <c r="O129" s="27"/>
      <c r="P129" s="27"/>
      <c r="Q129" s="27"/>
      <c r="R129" s="27"/>
      <c r="S129" s="27"/>
      <c r="T129" s="27"/>
    </row>
    <row r="130" spans="1:20" s="16" customFormat="1" ht="15">
      <c r="A130" s="18"/>
      <c r="B130" s="18"/>
      <c r="D130" s="27"/>
      <c r="E130" s="4"/>
      <c r="F130" s="1"/>
      <c r="G130" s="27"/>
      <c r="H130" s="27"/>
      <c r="I130" s="27"/>
      <c r="J130" s="27"/>
      <c r="K130" s="27"/>
      <c r="L130" s="27"/>
      <c r="M130" s="27"/>
      <c r="N130" s="27"/>
      <c r="O130" s="27"/>
      <c r="P130" s="27"/>
      <c r="Q130" s="27"/>
      <c r="R130" s="27"/>
      <c r="S130" s="27"/>
      <c r="T130" s="27"/>
    </row>
    <row r="131" spans="1:20" s="16" customFormat="1">
      <c r="A131" s="188"/>
      <c r="D131" s="27"/>
      <c r="E131" s="145"/>
      <c r="F131" s="27"/>
      <c r="G131" s="27"/>
      <c r="H131" s="27"/>
      <c r="I131" s="27"/>
      <c r="J131" s="27"/>
      <c r="K131" s="27"/>
      <c r="L131" s="27"/>
      <c r="M131" s="27"/>
      <c r="N131" s="27"/>
      <c r="O131" s="27"/>
      <c r="P131" s="27"/>
      <c r="Q131" s="27"/>
      <c r="R131" s="27"/>
      <c r="S131" s="27"/>
      <c r="T131" s="27"/>
    </row>
    <row r="132" spans="1:20" s="16" customFormat="1">
      <c r="A132" s="18"/>
      <c r="B132" s="18"/>
      <c r="D132" s="27"/>
      <c r="E132" s="145"/>
      <c r="F132" s="27"/>
      <c r="G132" s="27"/>
      <c r="H132" s="27"/>
      <c r="I132" s="27"/>
      <c r="J132" s="27"/>
      <c r="K132" s="27"/>
      <c r="L132" s="27"/>
      <c r="M132" s="27"/>
      <c r="N132" s="27"/>
      <c r="O132" s="27"/>
      <c r="P132" s="27"/>
      <c r="Q132" s="27"/>
      <c r="R132" s="27"/>
      <c r="S132" s="27"/>
      <c r="T132" s="27"/>
    </row>
    <row r="133" spans="1:20" s="16" customFormat="1">
      <c r="A133" s="188"/>
      <c r="D133" s="27"/>
      <c r="E133" s="145"/>
      <c r="F133" s="27"/>
      <c r="G133" s="27"/>
      <c r="H133" s="27"/>
      <c r="I133" s="27"/>
      <c r="J133" s="27"/>
      <c r="K133" s="27"/>
      <c r="L133" s="27"/>
      <c r="M133" s="27"/>
      <c r="N133" s="27"/>
      <c r="O133" s="27"/>
      <c r="P133" s="27"/>
      <c r="Q133" s="27"/>
      <c r="R133" s="27"/>
      <c r="S133" s="27"/>
      <c r="T133" s="27"/>
    </row>
    <row r="134" spans="1:20" s="16" customFormat="1">
      <c r="A134" s="18"/>
      <c r="B134" s="18"/>
      <c r="D134" s="27"/>
      <c r="E134" s="145"/>
      <c r="F134" s="27"/>
      <c r="G134" s="27"/>
      <c r="H134" s="27"/>
      <c r="I134" s="27"/>
      <c r="J134" s="27"/>
      <c r="K134" s="27"/>
      <c r="L134" s="27"/>
      <c r="M134" s="27"/>
      <c r="N134" s="27"/>
      <c r="O134" s="27"/>
      <c r="P134" s="27"/>
      <c r="Q134" s="27"/>
      <c r="R134" s="27"/>
      <c r="S134" s="27"/>
      <c r="T134" s="27"/>
    </row>
    <row r="135" spans="1:20" s="16" customFormat="1">
      <c r="A135" s="188"/>
      <c r="D135" s="27"/>
      <c r="E135" s="145"/>
      <c r="F135" s="27"/>
      <c r="G135" s="27"/>
      <c r="H135" s="27"/>
      <c r="I135" s="27"/>
      <c r="J135" s="27"/>
      <c r="K135" s="27"/>
      <c r="L135" s="27"/>
      <c r="M135" s="27"/>
      <c r="N135" s="27"/>
      <c r="O135" s="27"/>
      <c r="P135" s="27"/>
      <c r="Q135" s="27"/>
      <c r="R135" s="27"/>
      <c r="S135" s="27"/>
      <c r="T135" s="27"/>
    </row>
    <row r="136" spans="1:20" s="16" customFormat="1" ht="15.75" customHeight="1">
      <c r="A136" s="19"/>
      <c r="B136" s="19"/>
      <c r="C136" s="19"/>
      <c r="D136" s="27"/>
      <c r="E136" s="145"/>
      <c r="F136" s="27"/>
      <c r="G136" s="27"/>
      <c r="H136" s="27"/>
      <c r="I136" s="27"/>
      <c r="J136" s="27"/>
      <c r="K136" s="27"/>
      <c r="L136" s="27"/>
      <c r="M136" s="27"/>
      <c r="N136" s="27"/>
      <c r="O136" s="27"/>
      <c r="P136" s="27"/>
      <c r="Q136" s="27"/>
      <c r="R136" s="27"/>
      <c r="S136" s="27"/>
      <c r="T136" s="27"/>
    </row>
    <row r="137" spans="1:20" s="16" customFormat="1" ht="16">
      <c r="A137" s="6"/>
      <c r="B137" s="6"/>
      <c r="C137" s="6"/>
      <c r="D137" s="27"/>
      <c r="E137" s="145"/>
      <c r="F137" s="27"/>
      <c r="G137" s="27"/>
      <c r="H137" s="27"/>
      <c r="I137" s="27"/>
      <c r="J137" s="27"/>
      <c r="K137" s="27"/>
      <c r="L137" s="27"/>
      <c r="M137" s="27"/>
      <c r="N137" s="27"/>
      <c r="O137" s="27"/>
      <c r="P137" s="27"/>
      <c r="Q137" s="27"/>
      <c r="R137" s="27"/>
      <c r="S137" s="27"/>
      <c r="T137" s="27"/>
    </row>
    <row r="138" spans="1:20" s="16" customFormat="1" ht="16">
      <c r="A138" s="6"/>
      <c r="B138" s="6"/>
      <c r="C138" s="6"/>
      <c r="D138" s="27"/>
      <c r="E138" s="145"/>
      <c r="F138" s="27"/>
      <c r="G138" s="27"/>
      <c r="H138" s="27"/>
      <c r="I138" s="27"/>
      <c r="J138" s="27"/>
      <c r="K138" s="27"/>
      <c r="L138" s="27"/>
      <c r="M138" s="27"/>
      <c r="N138" s="27"/>
      <c r="O138" s="27"/>
      <c r="P138" s="27"/>
      <c r="Q138" s="27"/>
      <c r="R138" s="27"/>
      <c r="S138" s="27"/>
      <c r="T138" s="27"/>
    </row>
    <row r="139" spans="1:20" s="16" customFormat="1" ht="16">
      <c r="A139" s="6"/>
      <c r="B139" s="6"/>
      <c r="C139" s="6"/>
      <c r="D139" s="27"/>
      <c r="E139" s="145"/>
      <c r="F139" s="27"/>
      <c r="G139" s="27"/>
      <c r="H139" s="27"/>
      <c r="I139" s="27"/>
      <c r="J139" s="27"/>
      <c r="K139" s="27"/>
      <c r="L139" s="27"/>
      <c r="M139" s="27"/>
      <c r="N139" s="27"/>
      <c r="O139" s="27"/>
      <c r="P139" s="27"/>
      <c r="Q139" s="27"/>
      <c r="R139" s="27"/>
      <c r="S139" s="27"/>
      <c r="T139" s="27"/>
    </row>
    <row r="140" spans="1:20" s="16" customFormat="1" ht="16">
      <c r="A140" s="6"/>
      <c r="B140" s="6"/>
      <c r="C140" s="6"/>
      <c r="D140" s="27"/>
      <c r="E140" s="145"/>
      <c r="F140" s="27"/>
      <c r="G140" s="27"/>
      <c r="H140" s="27"/>
      <c r="I140" s="27"/>
      <c r="J140" s="27"/>
      <c r="K140" s="27"/>
      <c r="L140" s="27"/>
      <c r="M140" s="27"/>
      <c r="N140" s="27"/>
      <c r="O140" s="27"/>
      <c r="P140" s="27"/>
      <c r="Q140" s="27"/>
      <c r="R140" s="27"/>
      <c r="S140" s="27"/>
      <c r="T140" s="27"/>
    </row>
    <row r="141" spans="1:20" s="16" customFormat="1" ht="16">
      <c r="A141" s="6"/>
      <c r="B141" s="6"/>
      <c r="C141" s="6"/>
      <c r="D141" s="27"/>
      <c r="E141" s="145"/>
      <c r="F141" s="27"/>
      <c r="G141" s="27"/>
      <c r="H141" s="27"/>
      <c r="I141" s="27"/>
      <c r="J141" s="27"/>
      <c r="K141" s="27"/>
      <c r="L141" s="27"/>
      <c r="M141" s="27"/>
      <c r="N141" s="27"/>
      <c r="O141" s="27"/>
      <c r="P141" s="27"/>
      <c r="Q141" s="27"/>
      <c r="R141" s="27"/>
      <c r="S141" s="27"/>
      <c r="T141" s="27"/>
    </row>
    <row r="142" spans="1:20" s="16" customFormat="1" ht="16">
      <c r="A142" s="6"/>
      <c r="B142" s="6"/>
      <c r="C142" s="6"/>
      <c r="D142" s="27"/>
      <c r="E142" s="145"/>
      <c r="F142" s="27"/>
      <c r="G142" s="27"/>
      <c r="H142" s="27"/>
      <c r="I142" s="27"/>
      <c r="J142" s="27"/>
      <c r="K142" s="27"/>
      <c r="L142" s="27"/>
      <c r="M142" s="27"/>
      <c r="N142" s="27"/>
      <c r="O142" s="27"/>
      <c r="P142" s="27"/>
      <c r="Q142" s="27"/>
      <c r="R142" s="27"/>
      <c r="S142" s="27"/>
      <c r="T142" s="27"/>
    </row>
    <row r="143" spans="1:20" s="16" customFormat="1" ht="16">
      <c r="A143" s="6"/>
      <c r="B143" s="6"/>
      <c r="C143" s="6"/>
      <c r="D143" s="27"/>
      <c r="E143" s="145"/>
      <c r="F143" s="27"/>
      <c r="G143" s="27"/>
      <c r="H143" s="27"/>
      <c r="I143" s="27"/>
      <c r="J143" s="27"/>
      <c r="K143" s="27"/>
      <c r="L143" s="27"/>
      <c r="M143" s="27"/>
      <c r="N143" s="27"/>
      <c r="O143" s="27"/>
      <c r="P143" s="27"/>
      <c r="Q143" s="27"/>
      <c r="R143" s="27"/>
      <c r="S143" s="27"/>
      <c r="T143" s="27"/>
    </row>
    <row r="144" spans="1:20" s="19" customFormat="1" ht="16">
      <c r="A144" s="6"/>
      <c r="B144" s="6"/>
      <c r="C144" s="6"/>
      <c r="D144" s="28"/>
      <c r="E144" s="145"/>
      <c r="F144" s="27"/>
      <c r="G144" s="28"/>
      <c r="H144" s="28"/>
      <c r="I144" s="28"/>
      <c r="J144" s="28"/>
      <c r="K144" s="28"/>
      <c r="L144" s="28"/>
      <c r="M144" s="28"/>
      <c r="N144" s="28"/>
      <c r="O144" s="28"/>
      <c r="P144" s="28"/>
      <c r="Q144" s="28"/>
      <c r="R144" s="28"/>
      <c r="S144" s="28"/>
      <c r="T144" s="28"/>
    </row>
    <row r="145" spans="1:20" s="6" customFormat="1" ht="16">
      <c r="D145" s="1279"/>
      <c r="E145" s="145"/>
      <c r="F145" s="27"/>
      <c r="G145" s="1279"/>
      <c r="H145" s="1279"/>
      <c r="I145" s="1279"/>
      <c r="J145" s="1279"/>
      <c r="K145" s="1279"/>
      <c r="L145" s="1279"/>
      <c r="M145" s="1279"/>
      <c r="N145" s="1279"/>
      <c r="O145" s="1279"/>
      <c r="P145" s="1279"/>
      <c r="Q145" s="1279"/>
      <c r="R145" s="1279"/>
      <c r="S145" s="1279"/>
      <c r="T145" s="1279"/>
    </row>
    <row r="146" spans="1:20" s="6" customFormat="1" ht="16">
      <c r="D146" s="27"/>
      <c r="E146" s="145"/>
      <c r="F146" s="27"/>
      <c r="G146" s="1279"/>
      <c r="H146" s="1279"/>
      <c r="I146" s="1279"/>
      <c r="J146" s="1279"/>
      <c r="K146" s="1279"/>
      <c r="L146" s="1279"/>
      <c r="M146" s="1279"/>
      <c r="N146" s="1279"/>
      <c r="O146" s="1279"/>
      <c r="P146" s="1279"/>
      <c r="Q146" s="1279"/>
      <c r="R146" s="1279"/>
      <c r="S146" s="1279"/>
      <c r="T146" s="1279"/>
    </row>
    <row r="147" spans="1:20" s="6" customFormat="1" ht="16">
      <c r="D147" s="1279"/>
      <c r="E147" s="145"/>
      <c r="F147" s="27"/>
      <c r="G147" s="1279"/>
      <c r="H147" s="1279"/>
      <c r="I147" s="1279"/>
      <c r="J147" s="1279"/>
      <c r="K147" s="1279"/>
      <c r="L147" s="1279"/>
      <c r="M147" s="1279"/>
      <c r="N147" s="1279"/>
      <c r="O147" s="1279"/>
      <c r="P147" s="1279"/>
      <c r="Q147" s="1279"/>
      <c r="R147" s="1279"/>
      <c r="S147" s="1279"/>
      <c r="T147" s="1279"/>
    </row>
    <row r="148" spans="1:20" s="6" customFormat="1" ht="16">
      <c r="D148" s="1279"/>
      <c r="E148" s="145"/>
      <c r="F148" s="27"/>
      <c r="G148" s="1279"/>
      <c r="H148" s="1279"/>
      <c r="I148" s="1279"/>
      <c r="J148" s="1279"/>
      <c r="K148" s="1279"/>
      <c r="L148" s="1279"/>
      <c r="M148" s="1279"/>
      <c r="N148" s="1279"/>
      <c r="O148" s="1279"/>
      <c r="P148" s="1279"/>
      <c r="Q148" s="1279"/>
      <c r="R148" s="1279"/>
      <c r="S148" s="1279"/>
      <c r="T148" s="1279"/>
    </row>
    <row r="149" spans="1:20" s="6" customFormat="1" ht="16">
      <c r="A149" s="10"/>
      <c r="B149" s="10"/>
      <c r="C149" s="10"/>
      <c r="D149" s="1279"/>
      <c r="E149" s="145"/>
      <c r="F149" s="27"/>
      <c r="G149" s="1279"/>
      <c r="H149" s="1279"/>
      <c r="I149" s="1279"/>
      <c r="J149" s="1279"/>
      <c r="K149" s="1279"/>
      <c r="L149" s="1279"/>
      <c r="M149" s="1279"/>
      <c r="N149" s="1279"/>
      <c r="O149" s="1279"/>
      <c r="P149" s="1279"/>
      <c r="Q149" s="1279"/>
      <c r="R149" s="1279"/>
      <c r="S149" s="1279"/>
      <c r="T149" s="1279"/>
    </row>
    <row r="150" spans="1:20" s="6" customFormat="1" ht="16">
      <c r="A150" s="10"/>
      <c r="B150" s="10"/>
      <c r="C150" s="10"/>
      <c r="D150" s="1279"/>
      <c r="E150" s="145"/>
      <c r="F150" s="27"/>
      <c r="G150" s="1279"/>
      <c r="H150" s="1279"/>
      <c r="I150" s="1279"/>
      <c r="J150" s="1279"/>
      <c r="K150" s="1279"/>
      <c r="L150" s="1279"/>
      <c r="M150" s="1279"/>
      <c r="N150" s="1279"/>
      <c r="O150" s="1279"/>
      <c r="P150" s="1279"/>
      <c r="Q150" s="1279"/>
      <c r="R150" s="1279"/>
      <c r="S150" s="1279"/>
      <c r="T150" s="1279"/>
    </row>
    <row r="151" spans="1:20" s="6" customFormat="1" ht="16">
      <c r="A151" s="10"/>
      <c r="B151" s="10"/>
      <c r="C151" s="10"/>
      <c r="D151" s="1279"/>
      <c r="E151" s="145"/>
      <c r="F151" s="27"/>
      <c r="G151" s="1279"/>
      <c r="H151" s="1279"/>
      <c r="I151" s="1279"/>
      <c r="J151" s="1279"/>
      <c r="K151" s="1279"/>
      <c r="L151" s="1279"/>
      <c r="M151" s="1279"/>
      <c r="N151" s="1279"/>
      <c r="O151" s="1279"/>
      <c r="P151" s="1279"/>
      <c r="Q151" s="1279"/>
      <c r="R151" s="1279"/>
      <c r="S151" s="1279"/>
      <c r="T151" s="1279"/>
    </row>
    <row r="152" spans="1:20" s="6" customFormat="1" ht="16">
      <c r="A152" s="10"/>
      <c r="B152" s="10"/>
      <c r="C152" s="10"/>
      <c r="D152" s="1279"/>
      <c r="E152" s="145"/>
      <c r="F152" s="27"/>
      <c r="G152" s="1279"/>
      <c r="H152" s="1279"/>
      <c r="I152" s="1279"/>
      <c r="J152" s="1279"/>
      <c r="K152" s="1279"/>
      <c r="L152" s="1279"/>
      <c r="M152" s="1279"/>
      <c r="N152" s="1279"/>
      <c r="O152" s="1279"/>
      <c r="P152" s="1279"/>
      <c r="Q152" s="1279"/>
      <c r="R152" s="1279"/>
      <c r="S152" s="1279"/>
      <c r="T152" s="1279"/>
    </row>
    <row r="153" spans="1:20" s="6" customFormat="1" ht="16">
      <c r="A153" s="10"/>
      <c r="B153" s="10"/>
      <c r="C153" s="10"/>
      <c r="D153" s="1279"/>
      <c r="E153" s="145"/>
      <c r="F153" s="27"/>
      <c r="G153" s="1279"/>
      <c r="H153" s="1279"/>
      <c r="I153" s="1279"/>
      <c r="J153" s="1279"/>
      <c r="K153" s="1279"/>
      <c r="L153" s="1279"/>
      <c r="M153" s="1279"/>
      <c r="N153" s="1279"/>
      <c r="O153" s="1279"/>
      <c r="P153" s="1279"/>
      <c r="Q153" s="1279"/>
      <c r="R153" s="1279"/>
      <c r="S153" s="1279"/>
      <c r="T153" s="1279"/>
    </row>
    <row r="154" spans="1:20" s="6" customFormat="1" ht="16">
      <c r="A154" s="10"/>
      <c r="B154" s="10"/>
      <c r="C154" s="10"/>
      <c r="D154" s="1279"/>
      <c r="E154" s="145"/>
      <c r="F154" s="27"/>
      <c r="G154" s="1279"/>
      <c r="H154" s="1279"/>
      <c r="I154" s="1279"/>
      <c r="J154" s="1279"/>
      <c r="K154" s="1279"/>
      <c r="L154" s="1279"/>
      <c r="M154" s="1279"/>
      <c r="N154" s="1279"/>
      <c r="O154" s="1279"/>
      <c r="P154" s="1279"/>
      <c r="Q154" s="1279"/>
      <c r="R154" s="1279"/>
      <c r="S154" s="1279"/>
      <c r="T154" s="1279"/>
    </row>
    <row r="155" spans="1:20" s="6" customFormat="1" ht="16">
      <c r="A155" s="10"/>
      <c r="B155" s="10"/>
      <c r="C155" s="10"/>
      <c r="D155" s="1279"/>
      <c r="E155" s="146"/>
      <c r="F155" s="28"/>
      <c r="G155" s="1279"/>
      <c r="H155" s="1279"/>
      <c r="I155" s="1279"/>
      <c r="J155" s="1279"/>
      <c r="K155" s="1279"/>
      <c r="L155" s="1279"/>
      <c r="M155" s="1279"/>
      <c r="N155" s="1279"/>
      <c r="O155" s="1279"/>
      <c r="P155" s="1279"/>
      <c r="Q155" s="1279"/>
      <c r="R155" s="1279"/>
      <c r="S155" s="1279"/>
      <c r="T155" s="1279"/>
    </row>
    <row r="156" spans="1:20" s="6" customFormat="1" ht="16">
      <c r="A156" s="10"/>
      <c r="B156" s="10"/>
      <c r="C156" s="10"/>
      <c r="D156" s="1279"/>
      <c r="E156" s="147"/>
      <c r="F156" s="1279"/>
      <c r="G156" s="1279"/>
      <c r="H156" s="1279"/>
      <c r="I156" s="1279"/>
      <c r="J156" s="1279"/>
      <c r="K156" s="1279"/>
      <c r="L156" s="1279"/>
      <c r="M156" s="1279"/>
      <c r="N156" s="1279"/>
      <c r="O156" s="1279"/>
      <c r="P156" s="1279"/>
      <c r="Q156" s="1279"/>
      <c r="R156" s="1279"/>
      <c r="S156" s="1279"/>
      <c r="T156" s="1279"/>
    </row>
    <row r="157" spans="1:20" s="10" customFormat="1" ht="16">
      <c r="D157" s="1"/>
      <c r="E157" s="1280"/>
      <c r="F157" s="1279"/>
      <c r="G157" s="1"/>
      <c r="H157" s="1"/>
      <c r="I157" s="1"/>
      <c r="J157" s="1"/>
      <c r="K157" s="1"/>
      <c r="L157" s="1"/>
      <c r="M157" s="1"/>
      <c r="N157" s="1"/>
      <c r="O157" s="1"/>
      <c r="P157" s="1"/>
      <c r="Q157" s="1"/>
      <c r="R157" s="1"/>
      <c r="S157" s="1"/>
      <c r="T157" s="1"/>
    </row>
    <row r="158" spans="1:20" s="10" customFormat="1" ht="16">
      <c r="D158" s="1"/>
      <c r="E158" s="1280"/>
      <c r="F158" s="1279"/>
      <c r="G158" s="1"/>
      <c r="H158" s="1"/>
      <c r="I158" s="1"/>
      <c r="J158" s="1"/>
      <c r="K158" s="1"/>
      <c r="L158" s="1"/>
      <c r="M158" s="1"/>
      <c r="N158" s="1"/>
      <c r="O158" s="1"/>
      <c r="P158" s="1"/>
      <c r="Q158" s="1"/>
      <c r="R158" s="1"/>
      <c r="S158" s="1"/>
      <c r="T158" s="1"/>
    </row>
    <row r="159" spans="1:20" s="10" customFormat="1" ht="16">
      <c r="D159" s="1"/>
      <c r="E159" s="1280"/>
      <c r="F159" s="1279"/>
      <c r="G159" s="1"/>
      <c r="H159" s="1"/>
      <c r="I159" s="1"/>
      <c r="J159" s="1"/>
      <c r="K159" s="1"/>
      <c r="L159" s="1"/>
      <c r="M159" s="1"/>
      <c r="N159" s="1"/>
      <c r="O159" s="1"/>
      <c r="P159" s="1"/>
      <c r="Q159" s="1"/>
      <c r="R159" s="1"/>
      <c r="S159" s="1"/>
      <c r="T159" s="1"/>
    </row>
    <row r="160" spans="1:20" s="10" customFormat="1" ht="16">
      <c r="D160" s="1"/>
      <c r="E160" s="1280"/>
      <c r="F160" s="1279"/>
      <c r="G160" s="1"/>
      <c r="H160" s="1"/>
      <c r="I160" s="1"/>
      <c r="J160" s="1"/>
      <c r="K160" s="1"/>
      <c r="L160" s="1"/>
      <c r="M160" s="1"/>
      <c r="N160" s="1"/>
      <c r="O160" s="1"/>
      <c r="P160" s="1"/>
      <c r="Q160" s="1"/>
      <c r="R160" s="1"/>
      <c r="S160" s="1"/>
      <c r="T160" s="1"/>
    </row>
    <row r="161" spans="4:20" s="10" customFormat="1" ht="16">
      <c r="D161" s="1"/>
      <c r="E161" s="1280"/>
      <c r="F161" s="1279"/>
      <c r="G161" s="1"/>
      <c r="H161" s="1"/>
      <c r="I161" s="1"/>
      <c r="J161" s="1"/>
      <c r="K161" s="1"/>
      <c r="L161" s="1"/>
      <c r="M161" s="1"/>
      <c r="N161" s="1"/>
      <c r="O161" s="1"/>
      <c r="P161" s="1"/>
      <c r="Q161" s="1"/>
      <c r="R161" s="1"/>
      <c r="S161" s="1"/>
      <c r="T161" s="1"/>
    </row>
    <row r="162" spans="4:20" s="10" customFormat="1" ht="16">
      <c r="D162" s="1"/>
      <c r="E162" s="1280"/>
      <c r="F162" s="1279"/>
      <c r="G162" s="1"/>
      <c r="H162" s="1"/>
      <c r="I162" s="1"/>
      <c r="J162" s="1"/>
      <c r="K162" s="1"/>
      <c r="L162" s="1"/>
      <c r="M162" s="1"/>
      <c r="N162" s="1"/>
      <c r="O162" s="1"/>
      <c r="P162" s="1"/>
      <c r="Q162" s="1"/>
      <c r="R162" s="1"/>
      <c r="S162" s="1"/>
      <c r="T162" s="1"/>
    </row>
    <row r="163" spans="4:20" s="10" customFormat="1" ht="16">
      <c r="D163" s="1"/>
      <c r="E163" s="1280"/>
      <c r="F163" s="1279"/>
      <c r="G163" s="1"/>
      <c r="H163" s="1"/>
      <c r="I163" s="1"/>
      <c r="J163" s="1"/>
      <c r="K163" s="1"/>
      <c r="L163" s="1"/>
      <c r="M163" s="1"/>
      <c r="N163" s="1"/>
      <c r="O163" s="1"/>
      <c r="P163" s="1"/>
      <c r="Q163" s="1"/>
      <c r="R163" s="1"/>
      <c r="S163" s="1"/>
      <c r="T163" s="1"/>
    </row>
    <row r="164" spans="4:20" s="10" customFormat="1" ht="16">
      <c r="D164" s="1"/>
      <c r="E164" s="1280"/>
      <c r="F164" s="1279"/>
      <c r="G164" s="1"/>
      <c r="H164" s="1"/>
      <c r="I164" s="1"/>
      <c r="J164" s="1"/>
      <c r="K164" s="1"/>
      <c r="L164" s="1"/>
      <c r="M164" s="1"/>
      <c r="N164" s="1"/>
      <c r="O164" s="1"/>
      <c r="P164" s="1"/>
      <c r="Q164" s="1"/>
      <c r="R164" s="1"/>
      <c r="S164" s="1"/>
      <c r="T164" s="1"/>
    </row>
    <row r="165" spans="4:20" s="10" customFormat="1" ht="16">
      <c r="D165" s="1"/>
      <c r="E165" s="1280"/>
      <c r="F165" s="1279"/>
      <c r="G165" s="1"/>
      <c r="H165" s="1"/>
      <c r="I165" s="1"/>
      <c r="J165" s="1"/>
      <c r="K165" s="1"/>
      <c r="L165" s="1"/>
      <c r="M165" s="1"/>
      <c r="N165" s="1"/>
      <c r="O165" s="1"/>
      <c r="P165" s="1"/>
      <c r="Q165" s="1"/>
      <c r="R165" s="1"/>
      <c r="S165" s="1"/>
      <c r="T165" s="1"/>
    </row>
    <row r="166" spans="4:20" s="10" customFormat="1" ht="16">
      <c r="D166" s="1"/>
      <c r="E166" s="1280"/>
      <c r="F166" s="1279"/>
      <c r="G166" s="1"/>
      <c r="H166" s="1"/>
      <c r="I166" s="1"/>
      <c r="J166" s="1"/>
      <c r="K166" s="1"/>
      <c r="L166" s="1"/>
      <c r="M166" s="1"/>
      <c r="N166" s="1"/>
      <c r="O166" s="1"/>
      <c r="P166" s="1"/>
      <c r="Q166" s="1"/>
      <c r="R166" s="1"/>
      <c r="S166" s="1"/>
      <c r="T166" s="1"/>
    </row>
    <row r="167" spans="4:20" s="10" customFormat="1" ht="16">
      <c r="D167" s="1"/>
      <c r="E167" s="1280"/>
      <c r="F167" s="1279"/>
      <c r="G167" s="1"/>
      <c r="H167" s="1"/>
      <c r="I167" s="1"/>
      <c r="J167" s="1"/>
      <c r="K167" s="1"/>
      <c r="L167" s="1"/>
      <c r="M167" s="1"/>
      <c r="N167" s="1"/>
      <c r="O167" s="1"/>
      <c r="P167" s="1"/>
      <c r="Q167" s="1"/>
      <c r="R167" s="1"/>
      <c r="S167" s="1"/>
      <c r="T167" s="1"/>
    </row>
    <row r="168" spans="4:20" s="10" customFormat="1" ht="15">
      <c r="D168" s="1"/>
      <c r="E168" s="4"/>
      <c r="F168" s="1"/>
      <c r="G168" s="1"/>
      <c r="H168" s="1"/>
      <c r="I168" s="1"/>
      <c r="J168" s="1"/>
      <c r="K168" s="1"/>
      <c r="L168" s="1"/>
      <c r="M168" s="1"/>
      <c r="N168" s="1"/>
      <c r="O168" s="1"/>
      <c r="P168" s="1"/>
      <c r="Q168" s="1"/>
      <c r="R168" s="1"/>
      <c r="S168" s="1"/>
      <c r="T168" s="1"/>
    </row>
    <row r="169" spans="4:20" s="10" customFormat="1" ht="15">
      <c r="D169" s="1"/>
      <c r="E169" s="4"/>
      <c r="F169" s="1"/>
      <c r="G169" s="1"/>
      <c r="H169" s="1"/>
      <c r="I169" s="1"/>
      <c r="J169" s="1"/>
      <c r="K169" s="1"/>
      <c r="L169" s="1"/>
      <c r="M169" s="1"/>
      <c r="N169" s="1"/>
      <c r="O169" s="1"/>
      <c r="P169" s="1"/>
      <c r="Q169" s="1"/>
      <c r="R169" s="1"/>
      <c r="S169" s="1"/>
      <c r="T169" s="1"/>
    </row>
    <row r="170" spans="4:20" s="10" customFormat="1" ht="15">
      <c r="D170" s="1"/>
      <c r="E170" s="4"/>
      <c r="F170" s="1"/>
      <c r="G170" s="1"/>
      <c r="H170" s="1"/>
      <c r="I170" s="1"/>
      <c r="J170" s="1"/>
      <c r="K170" s="1"/>
      <c r="L170" s="1"/>
      <c r="M170" s="1"/>
      <c r="N170" s="1"/>
      <c r="O170" s="1"/>
      <c r="P170" s="1"/>
      <c r="Q170" s="1"/>
      <c r="R170" s="1"/>
      <c r="S170" s="1"/>
      <c r="T170" s="1"/>
    </row>
    <row r="171" spans="4:20" s="10" customFormat="1" ht="15">
      <c r="D171" s="1"/>
      <c r="E171" s="4"/>
      <c r="F171" s="1"/>
      <c r="G171" s="1"/>
      <c r="H171" s="1"/>
      <c r="I171" s="1"/>
      <c r="J171" s="1"/>
      <c r="K171" s="1"/>
      <c r="L171" s="1"/>
      <c r="M171" s="1"/>
      <c r="N171" s="1"/>
      <c r="O171" s="1"/>
      <c r="P171" s="1"/>
      <c r="Q171" s="1"/>
      <c r="R171" s="1"/>
      <c r="S171" s="1"/>
      <c r="T171" s="1"/>
    </row>
    <row r="172" spans="4:20" s="10" customFormat="1" ht="15">
      <c r="D172" s="1"/>
      <c r="E172" s="4"/>
      <c r="F172" s="1"/>
      <c r="G172" s="1"/>
      <c r="H172" s="1"/>
      <c r="I172" s="1"/>
      <c r="J172" s="1"/>
      <c r="K172" s="1"/>
      <c r="L172" s="1"/>
      <c r="M172" s="1"/>
      <c r="N172" s="1"/>
      <c r="O172" s="1"/>
      <c r="P172" s="1"/>
      <c r="Q172" s="1"/>
      <c r="R172" s="1"/>
      <c r="S172" s="1"/>
      <c r="T172" s="1"/>
    </row>
    <row r="173" spans="4:20" s="10" customFormat="1" ht="15">
      <c r="D173" s="1"/>
      <c r="E173" s="4"/>
      <c r="F173" s="1"/>
      <c r="G173" s="1"/>
      <c r="H173" s="1"/>
      <c r="I173" s="1"/>
      <c r="J173" s="1"/>
      <c r="K173" s="1"/>
      <c r="L173" s="1"/>
      <c r="M173" s="1"/>
      <c r="N173" s="1"/>
      <c r="O173" s="1"/>
      <c r="P173" s="1"/>
      <c r="Q173" s="1"/>
      <c r="R173" s="1"/>
      <c r="S173" s="1"/>
      <c r="T173" s="1"/>
    </row>
    <row r="174" spans="4:20" s="10" customFormat="1" ht="15">
      <c r="D174" s="1"/>
      <c r="E174" s="4"/>
      <c r="F174" s="1"/>
      <c r="G174" s="1"/>
      <c r="H174" s="1"/>
      <c r="I174" s="1"/>
      <c r="J174" s="1"/>
      <c r="K174" s="1"/>
      <c r="L174" s="1"/>
      <c r="M174" s="1"/>
      <c r="N174" s="1"/>
      <c r="O174" s="1"/>
      <c r="P174" s="1"/>
      <c r="Q174" s="1"/>
      <c r="R174" s="1"/>
      <c r="S174" s="1"/>
      <c r="T174" s="1"/>
    </row>
    <row r="175" spans="4:20" s="10" customFormat="1" ht="15">
      <c r="D175" s="1"/>
      <c r="E175" s="4"/>
      <c r="F175" s="1"/>
      <c r="G175" s="1"/>
      <c r="H175" s="1"/>
      <c r="I175" s="1"/>
      <c r="J175" s="1"/>
      <c r="K175" s="1"/>
      <c r="L175" s="1"/>
      <c r="M175" s="1"/>
      <c r="N175" s="1"/>
      <c r="O175" s="1"/>
      <c r="P175" s="1"/>
      <c r="Q175" s="1"/>
      <c r="R175" s="1"/>
      <c r="S175" s="1"/>
      <c r="T175" s="1"/>
    </row>
    <row r="176" spans="4:20" s="10" customFormat="1" ht="15">
      <c r="D176" s="1"/>
      <c r="E176" s="4"/>
      <c r="F176" s="1"/>
      <c r="G176" s="1"/>
      <c r="H176" s="1"/>
      <c r="I176" s="1"/>
      <c r="J176" s="1"/>
      <c r="K176" s="1"/>
      <c r="L176" s="1"/>
      <c r="M176" s="1"/>
      <c r="N176" s="1"/>
      <c r="O176" s="1"/>
      <c r="P176" s="1"/>
      <c r="Q176" s="1"/>
      <c r="R176" s="1"/>
      <c r="S176" s="1"/>
      <c r="T176" s="1"/>
    </row>
    <row r="177" spans="4:20" s="10" customFormat="1" ht="15">
      <c r="D177" s="1"/>
      <c r="E177" s="4"/>
      <c r="F177" s="1"/>
      <c r="G177" s="1"/>
      <c r="H177" s="1"/>
      <c r="I177" s="1"/>
      <c r="J177" s="1"/>
      <c r="K177" s="1"/>
      <c r="L177" s="1"/>
      <c r="M177" s="1"/>
      <c r="N177" s="1"/>
      <c r="O177" s="1"/>
      <c r="P177" s="1"/>
      <c r="Q177" s="1"/>
      <c r="R177" s="1"/>
      <c r="S177" s="1"/>
      <c r="T177" s="1"/>
    </row>
    <row r="178" spans="4:20" s="10" customFormat="1" ht="15">
      <c r="D178" s="1"/>
      <c r="E178" s="4"/>
      <c r="F178" s="1"/>
      <c r="G178" s="1"/>
      <c r="H178" s="1"/>
      <c r="I178" s="1"/>
      <c r="J178" s="1"/>
      <c r="K178" s="1"/>
      <c r="L178" s="1"/>
      <c r="M178" s="1"/>
      <c r="N178" s="1"/>
      <c r="O178" s="1"/>
      <c r="P178" s="1"/>
      <c r="Q178" s="1"/>
      <c r="R178" s="1"/>
      <c r="S178" s="1"/>
      <c r="T178" s="1"/>
    </row>
    <row r="179" spans="4:20" s="10" customFormat="1" ht="15">
      <c r="D179" s="1"/>
      <c r="E179" s="4"/>
      <c r="F179" s="1"/>
      <c r="G179" s="1"/>
      <c r="H179" s="1"/>
      <c r="I179" s="1"/>
      <c r="J179" s="1"/>
      <c r="K179" s="1"/>
      <c r="L179" s="1"/>
      <c r="M179" s="1"/>
      <c r="N179" s="1"/>
      <c r="O179" s="1"/>
      <c r="P179" s="1"/>
      <c r="Q179" s="1"/>
      <c r="R179" s="1"/>
      <c r="S179" s="1"/>
      <c r="T179" s="1"/>
    </row>
    <row r="180" spans="4:20" s="10" customFormat="1" ht="15">
      <c r="D180" s="1"/>
      <c r="E180" s="4"/>
      <c r="F180" s="1"/>
      <c r="G180" s="1"/>
      <c r="H180" s="1"/>
      <c r="I180" s="1"/>
      <c r="J180" s="1"/>
      <c r="K180" s="1"/>
      <c r="L180" s="1"/>
      <c r="M180" s="1"/>
      <c r="N180" s="1"/>
      <c r="O180" s="1"/>
      <c r="P180" s="1"/>
      <c r="Q180" s="1"/>
      <c r="R180" s="1"/>
      <c r="S180" s="1"/>
      <c r="T180" s="1"/>
    </row>
    <row r="181" spans="4:20" s="10" customFormat="1" ht="15">
      <c r="D181" s="1"/>
      <c r="E181" s="4"/>
      <c r="F181" s="1"/>
      <c r="G181" s="1"/>
      <c r="H181" s="1"/>
      <c r="I181" s="1"/>
      <c r="J181" s="1"/>
      <c r="K181" s="1"/>
      <c r="L181" s="1"/>
      <c r="M181" s="1"/>
      <c r="N181" s="1"/>
      <c r="O181" s="1"/>
      <c r="P181" s="1"/>
      <c r="Q181" s="1"/>
      <c r="R181" s="1"/>
      <c r="S181" s="1"/>
      <c r="T181" s="1"/>
    </row>
    <row r="182" spans="4:20" s="10" customFormat="1" ht="15">
      <c r="D182" s="1"/>
      <c r="E182" s="4"/>
      <c r="F182" s="1"/>
      <c r="G182" s="1"/>
      <c r="H182" s="1"/>
      <c r="I182" s="1"/>
      <c r="J182" s="1"/>
      <c r="K182" s="1"/>
      <c r="L182" s="1"/>
      <c r="M182" s="1"/>
      <c r="N182" s="1"/>
      <c r="O182" s="1"/>
      <c r="P182" s="1"/>
      <c r="Q182" s="1"/>
      <c r="R182" s="1"/>
      <c r="S182" s="1"/>
      <c r="T182" s="1"/>
    </row>
    <row r="183" spans="4:20" s="10" customFormat="1" ht="15">
      <c r="D183" s="1"/>
      <c r="E183" s="4"/>
      <c r="F183" s="1"/>
      <c r="G183" s="1"/>
      <c r="H183" s="1"/>
      <c r="I183" s="1"/>
      <c r="J183" s="1"/>
      <c r="K183" s="1"/>
      <c r="L183" s="1"/>
      <c r="M183" s="1"/>
      <c r="N183" s="1"/>
      <c r="O183" s="1"/>
      <c r="P183" s="1"/>
      <c r="Q183" s="1"/>
      <c r="R183" s="1"/>
      <c r="S183" s="1"/>
      <c r="T183" s="1"/>
    </row>
    <row r="184" spans="4:20" s="10" customFormat="1" ht="15">
      <c r="D184" s="1"/>
      <c r="E184" s="4"/>
      <c r="F184" s="1"/>
      <c r="G184" s="1"/>
      <c r="H184" s="1"/>
      <c r="I184" s="1"/>
      <c r="J184" s="1"/>
      <c r="K184" s="1"/>
      <c r="L184" s="1"/>
      <c r="M184" s="1"/>
      <c r="N184" s="1"/>
      <c r="O184" s="1"/>
      <c r="P184" s="1"/>
      <c r="Q184" s="1"/>
      <c r="R184" s="1"/>
      <c r="S184" s="1"/>
      <c r="T184" s="1"/>
    </row>
    <row r="185" spans="4:20" s="10" customFormat="1" ht="15">
      <c r="D185" s="1"/>
      <c r="E185" s="4"/>
      <c r="F185" s="1"/>
      <c r="G185" s="1"/>
      <c r="H185" s="1"/>
      <c r="I185" s="1"/>
      <c r="J185" s="1"/>
      <c r="K185" s="1"/>
      <c r="L185" s="1"/>
      <c r="M185" s="1"/>
      <c r="N185" s="1"/>
      <c r="O185" s="1"/>
      <c r="P185" s="1"/>
      <c r="Q185" s="1"/>
      <c r="R185" s="1"/>
      <c r="S185" s="1"/>
      <c r="T185" s="1"/>
    </row>
    <row r="186" spans="4:20" s="10" customFormat="1" ht="15">
      <c r="D186" s="1"/>
      <c r="E186" s="4"/>
      <c r="F186" s="1"/>
      <c r="G186" s="1"/>
      <c r="H186" s="1"/>
      <c r="I186" s="1"/>
      <c r="J186" s="1"/>
      <c r="K186" s="1"/>
      <c r="L186" s="1"/>
      <c r="M186" s="1"/>
      <c r="N186" s="1"/>
      <c r="O186" s="1"/>
      <c r="P186" s="1"/>
      <c r="Q186" s="1"/>
      <c r="R186" s="1"/>
      <c r="S186" s="1"/>
      <c r="T186" s="1"/>
    </row>
    <row r="187" spans="4:20" s="10" customFormat="1" ht="15">
      <c r="D187" s="1"/>
      <c r="E187" s="4"/>
      <c r="F187" s="1"/>
      <c r="G187" s="1"/>
      <c r="H187" s="1"/>
      <c r="I187" s="1"/>
      <c r="J187" s="1"/>
      <c r="K187" s="1"/>
      <c r="L187" s="1"/>
      <c r="M187" s="1"/>
      <c r="N187" s="1"/>
      <c r="O187" s="1"/>
      <c r="P187" s="1"/>
      <c r="Q187" s="1"/>
      <c r="R187" s="1"/>
      <c r="S187" s="1"/>
      <c r="T187" s="1"/>
    </row>
    <row r="188" spans="4:20" s="10" customFormat="1" ht="15">
      <c r="D188" s="1"/>
      <c r="E188" s="4"/>
      <c r="F188" s="1"/>
      <c r="G188" s="1"/>
      <c r="H188" s="1"/>
      <c r="I188" s="1"/>
      <c r="J188" s="1"/>
      <c r="K188" s="1"/>
      <c r="L188" s="1"/>
      <c r="M188" s="1"/>
      <c r="N188" s="1"/>
      <c r="O188" s="1"/>
      <c r="P188" s="1"/>
      <c r="Q188" s="1"/>
      <c r="R188" s="1"/>
      <c r="S188" s="1"/>
      <c r="T188" s="1"/>
    </row>
    <row r="189" spans="4:20" s="10" customFormat="1" ht="15">
      <c r="D189" s="1"/>
      <c r="E189" s="4"/>
      <c r="F189" s="1"/>
      <c r="G189" s="1"/>
      <c r="H189" s="1"/>
      <c r="I189" s="1"/>
      <c r="J189" s="1"/>
      <c r="K189" s="1"/>
      <c r="L189" s="1"/>
      <c r="M189" s="1"/>
      <c r="N189" s="1"/>
      <c r="O189" s="1"/>
      <c r="P189" s="1"/>
      <c r="Q189" s="1"/>
      <c r="R189" s="1"/>
      <c r="S189" s="1"/>
      <c r="T189" s="1"/>
    </row>
    <row r="190" spans="4:20" s="10" customFormat="1" ht="15">
      <c r="D190" s="1"/>
      <c r="E190" s="4"/>
      <c r="F190" s="1"/>
      <c r="G190" s="1"/>
      <c r="H190" s="1"/>
      <c r="I190" s="1"/>
      <c r="J190" s="1"/>
      <c r="K190" s="1"/>
      <c r="L190" s="1"/>
      <c r="M190" s="1"/>
      <c r="N190" s="1"/>
      <c r="O190" s="1"/>
      <c r="P190" s="1"/>
      <c r="Q190" s="1"/>
      <c r="R190" s="1"/>
      <c r="S190" s="1"/>
      <c r="T190" s="1"/>
    </row>
    <row r="191" spans="4:20" s="10" customFormat="1" ht="15">
      <c r="D191" s="1"/>
      <c r="E191" s="4"/>
      <c r="F191" s="1"/>
      <c r="G191" s="1"/>
      <c r="H191" s="1"/>
      <c r="I191" s="1"/>
      <c r="J191" s="1"/>
      <c r="K191" s="1"/>
      <c r="L191" s="1"/>
      <c r="M191" s="1"/>
      <c r="N191" s="1"/>
      <c r="O191" s="1"/>
      <c r="P191" s="1"/>
      <c r="Q191" s="1"/>
      <c r="R191" s="1"/>
      <c r="S191" s="1"/>
      <c r="T191" s="1"/>
    </row>
    <row r="192" spans="4:20" s="10" customFormat="1" ht="15">
      <c r="D192" s="1"/>
      <c r="E192" s="4"/>
      <c r="F192" s="1"/>
      <c r="G192" s="1"/>
      <c r="H192" s="1"/>
      <c r="I192" s="1"/>
      <c r="J192" s="1"/>
      <c r="K192" s="1"/>
      <c r="L192" s="1"/>
      <c r="M192" s="1"/>
      <c r="N192" s="1"/>
      <c r="O192" s="1"/>
      <c r="P192" s="1"/>
      <c r="Q192" s="1"/>
      <c r="R192" s="1"/>
      <c r="S192" s="1"/>
      <c r="T192" s="1"/>
    </row>
    <row r="193" spans="4:20" s="10" customFormat="1" ht="15">
      <c r="D193" s="1"/>
      <c r="E193" s="4"/>
      <c r="F193" s="1"/>
      <c r="G193" s="1"/>
      <c r="H193" s="1"/>
      <c r="I193" s="1"/>
      <c r="J193" s="1"/>
      <c r="K193" s="1"/>
      <c r="L193" s="1"/>
      <c r="M193" s="1"/>
      <c r="N193" s="1"/>
      <c r="O193" s="1"/>
      <c r="P193" s="1"/>
      <c r="Q193" s="1"/>
      <c r="R193" s="1"/>
      <c r="S193" s="1"/>
      <c r="T193" s="1"/>
    </row>
    <row r="194" spans="4:20" s="10" customFormat="1" ht="15">
      <c r="D194" s="1"/>
      <c r="E194" s="4"/>
      <c r="F194" s="1"/>
      <c r="G194" s="1"/>
      <c r="H194" s="1"/>
      <c r="I194" s="1"/>
      <c r="J194" s="1"/>
      <c r="K194" s="1"/>
      <c r="L194" s="1"/>
      <c r="M194" s="1"/>
      <c r="N194" s="1"/>
      <c r="O194" s="1"/>
      <c r="P194" s="1"/>
      <c r="Q194" s="1"/>
      <c r="R194" s="1"/>
      <c r="S194" s="1"/>
      <c r="T194" s="1"/>
    </row>
    <row r="195" spans="4:20" s="10" customFormat="1" ht="15">
      <c r="D195" s="1"/>
      <c r="E195" s="4"/>
      <c r="F195" s="1"/>
      <c r="G195" s="1"/>
      <c r="H195" s="1"/>
      <c r="I195" s="1"/>
      <c r="J195" s="1"/>
      <c r="K195" s="1"/>
      <c r="L195" s="1"/>
      <c r="M195" s="1"/>
      <c r="N195" s="1"/>
      <c r="O195" s="1"/>
      <c r="P195" s="1"/>
      <c r="Q195" s="1"/>
      <c r="R195" s="1"/>
      <c r="S195" s="1"/>
      <c r="T195" s="1"/>
    </row>
    <row r="196" spans="4:20" s="10" customFormat="1" ht="15">
      <c r="D196" s="1"/>
      <c r="E196" s="4"/>
      <c r="F196" s="1"/>
      <c r="G196" s="1"/>
      <c r="H196" s="1"/>
      <c r="I196" s="1"/>
      <c r="J196" s="1"/>
      <c r="K196" s="1"/>
      <c r="L196" s="1"/>
      <c r="M196" s="1"/>
      <c r="N196" s="1"/>
      <c r="O196" s="1"/>
      <c r="P196" s="1"/>
      <c r="Q196" s="1"/>
      <c r="R196" s="1"/>
      <c r="S196" s="1"/>
      <c r="T196" s="1"/>
    </row>
    <row r="197" spans="4:20" s="10" customFormat="1" ht="15">
      <c r="D197" s="1"/>
      <c r="E197" s="4"/>
      <c r="F197" s="1"/>
      <c r="G197" s="1"/>
      <c r="H197" s="1"/>
      <c r="I197" s="1"/>
      <c r="J197" s="1"/>
      <c r="K197" s="1"/>
      <c r="L197" s="1"/>
      <c r="M197" s="1"/>
      <c r="N197" s="1"/>
      <c r="O197" s="1"/>
      <c r="P197" s="1"/>
      <c r="Q197" s="1"/>
      <c r="R197" s="1"/>
      <c r="S197" s="1"/>
      <c r="T197" s="1"/>
    </row>
    <row r="198" spans="4:20" s="10" customFormat="1" ht="15">
      <c r="D198" s="1"/>
      <c r="E198" s="4"/>
      <c r="F198" s="1"/>
      <c r="G198" s="1"/>
      <c r="H198" s="1"/>
      <c r="I198" s="1"/>
      <c r="J198" s="1"/>
      <c r="K198" s="1"/>
      <c r="L198" s="1"/>
      <c r="M198" s="1"/>
      <c r="N198" s="1"/>
      <c r="O198" s="1"/>
      <c r="P198" s="1"/>
      <c r="Q198" s="1"/>
      <c r="R198" s="1"/>
      <c r="S198" s="1"/>
      <c r="T198" s="1"/>
    </row>
    <row r="199" spans="4:20" s="10" customFormat="1" ht="15">
      <c r="D199" s="1"/>
      <c r="E199" s="4"/>
      <c r="F199" s="1"/>
      <c r="G199" s="1"/>
      <c r="H199" s="1"/>
      <c r="I199" s="1"/>
      <c r="J199" s="1"/>
      <c r="K199" s="1"/>
      <c r="L199" s="1"/>
      <c r="M199" s="1"/>
      <c r="N199" s="1"/>
      <c r="O199" s="1"/>
      <c r="P199" s="1"/>
      <c r="Q199" s="1"/>
      <c r="R199" s="1"/>
      <c r="S199" s="1"/>
      <c r="T199" s="1"/>
    </row>
    <row r="200" spans="4:20" s="10" customFormat="1" ht="15">
      <c r="D200" s="1"/>
      <c r="E200" s="4"/>
      <c r="F200" s="1"/>
      <c r="G200" s="1"/>
      <c r="H200" s="1"/>
      <c r="I200" s="1"/>
      <c r="J200" s="1"/>
      <c r="K200" s="1"/>
      <c r="L200" s="1"/>
      <c r="M200" s="1"/>
      <c r="N200" s="1"/>
      <c r="O200" s="1"/>
      <c r="P200" s="1"/>
      <c r="Q200" s="1"/>
      <c r="R200" s="1"/>
      <c r="S200" s="1"/>
      <c r="T200" s="1"/>
    </row>
    <row r="201" spans="4:20" s="10" customFormat="1" ht="15">
      <c r="D201" s="1"/>
      <c r="E201" s="4"/>
      <c r="F201" s="1"/>
      <c r="G201" s="1"/>
      <c r="H201" s="1"/>
      <c r="I201" s="1"/>
      <c r="J201" s="1"/>
      <c r="K201" s="1"/>
      <c r="L201" s="1"/>
      <c r="M201" s="1"/>
      <c r="N201" s="1"/>
      <c r="O201" s="1"/>
      <c r="P201" s="1"/>
      <c r="Q201" s="1"/>
      <c r="R201" s="1"/>
      <c r="S201" s="1"/>
      <c r="T201" s="1"/>
    </row>
    <row r="202" spans="4:20" s="10" customFormat="1" ht="15">
      <c r="D202" s="1"/>
      <c r="E202" s="4"/>
      <c r="F202" s="1"/>
      <c r="G202" s="1"/>
      <c r="H202" s="1"/>
      <c r="I202" s="1"/>
      <c r="J202" s="1"/>
      <c r="K202" s="1"/>
      <c r="L202" s="1"/>
      <c r="M202" s="1"/>
      <c r="N202" s="1"/>
      <c r="O202" s="1"/>
      <c r="P202" s="1"/>
      <c r="Q202" s="1"/>
      <c r="R202" s="1"/>
      <c r="S202" s="1"/>
      <c r="T202" s="1"/>
    </row>
    <row r="203" spans="4:20" s="10" customFormat="1" ht="15">
      <c r="D203" s="1"/>
      <c r="E203" s="4"/>
      <c r="F203" s="1"/>
      <c r="G203" s="1"/>
      <c r="H203" s="1"/>
      <c r="I203" s="1"/>
      <c r="J203" s="1"/>
      <c r="K203" s="1"/>
      <c r="L203" s="1"/>
      <c r="M203" s="1"/>
      <c r="N203" s="1"/>
      <c r="O203" s="1"/>
      <c r="P203" s="1"/>
      <c r="Q203" s="1"/>
      <c r="R203" s="1"/>
      <c r="S203" s="1"/>
      <c r="T203" s="1"/>
    </row>
    <row r="204" spans="4:20" s="10" customFormat="1" ht="15">
      <c r="D204" s="1"/>
      <c r="E204" s="4"/>
      <c r="F204" s="1"/>
      <c r="G204" s="1"/>
      <c r="H204" s="1"/>
      <c r="I204" s="1"/>
      <c r="J204" s="1"/>
      <c r="K204" s="1"/>
      <c r="L204" s="1"/>
      <c r="M204" s="1"/>
      <c r="N204" s="1"/>
      <c r="O204" s="1"/>
      <c r="P204" s="1"/>
      <c r="Q204" s="1"/>
      <c r="R204" s="1"/>
      <c r="S204" s="1"/>
      <c r="T204" s="1"/>
    </row>
    <row r="205" spans="4:20" s="10" customFormat="1" ht="15">
      <c r="D205" s="1"/>
      <c r="E205" s="4"/>
      <c r="F205" s="1"/>
      <c r="G205" s="1"/>
      <c r="H205" s="1"/>
      <c r="I205" s="1"/>
      <c r="J205" s="1"/>
      <c r="K205" s="1"/>
      <c r="L205" s="1"/>
      <c r="M205" s="1"/>
      <c r="N205" s="1"/>
      <c r="O205" s="1"/>
      <c r="P205" s="1"/>
      <c r="Q205" s="1"/>
      <c r="R205" s="1"/>
      <c r="S205" s="1"/>
      <c r="T205" s="1"/>
    </row>
    <row r="206" spans="4:20" s="10" customFormat="1" ht="15">
      <c r="D206" s="1"/>
      <c r="E206" s="4"/>
      <c r="F206" s="1"/>
      <c r="G206" s="1"/>
      <c r="H206" s="1"/>
      <c r="I206" s="1"/>
      <c r="J206" s="1"/>
      <c r="K206" s="1"/>
      <c r="L206" s="1"/>
      <c r="M206" s="1"/>
      <c r="N206" s="1"/>
      <c r="O206" s="1"/>
      <c r="P206" s="1"/>
      <c r="Q206" s="1"/>
      <c r="R206" s="1"/>
      <c r="S206" s="1"/>
      <c r="T206" s="1"/>
    </row>
    <row r="207" spans="4:20" s="10" customFormat="1" ht="15">
      <c r="D207" s="1"/>
      <c r="E207" s="4"/>
      <c r="F207" s="1"/>
      <c r="G207" s="1"/>
      <c r="H207" s="1"/>
      <c r="I207" s="1"/>
      <c r="J207" s="1"/>
      <c r="K207" s="1"/>
      <c r="L207" s="1"/>
      <c r="M207" s="1"/>
      <c r="N207" s="1"/>
      <c r="O207" s="1"/>
      <c r="P207" s="1"/>
      <c r="Q207" s="1"/>
      <c r="R207" s="1"/>
      <c r="S207" s="1"/>
      <c r="T207" s="1"/>
    </row>
    <row r="208" spans="4:20" s="10" customFormat="1" ht="15">
      <c r="D208" s="1"/>
      <c r="E208" s="4"/>
      <c r="F208" s="1"/>
      <c r="G208" s="1"/>
      <c r="H208" s="1"/>
      <c r="I208" s="1"/>
      <c r="J208" s="1"/>
      <c r="K208" s="1"/>
      <c r="L208" s="1"/>
      <c r="M208" s="1"/>
      <c r="N208" s="1"/>
      <c r="O208" s="1"/>
      <c r="P208" s="1"/>
      <c r="Q208" s="1"/>
      <c r="R208" s="1"/>
      <c r="S208" s="1"/>
      <c r="T208" s="1"/>
    </row>
    <row r="209" spans="4:20" s="10" customFormat="1" ht="15">
      <c r="D209" s="1"/>
      <c r="E209" s="4"/>
      <c r="F209" s="1"/>
      <c r="G209" s="1"/>
      <c r="H209" s="1"/>
      <c r="I209" s="1"/>
      <c r="J209" s="1"/>
      <c r="K209" s="1"/>
      <c r="L209" s="1"/>
      <c r="M209" s="1"/>
      <c r="N209" s="1"/>
      <c r="O209" s="1"/>
      <c r="P209" s="1"/>
      <c r="Q209" s="1"/>
      <c r="R209" s="1"/>
      <c r="S209" s="1"/>
      <c r="T209" s="1"/>
    </row>
    <row r="210" spans="4:20" s="10" customFormat="1" ht="15">
      <c r="D210" s="1"/>
      <c r="E210" s="4"/>
      <c r="F210" s="1"/>
      <c r="G210" s="1"/>
      <c r="H210" s="1"/>
      <c r="I210" s="1"/>
      <c r="J210" s="1"/>
      <c r="K210" s="1"/>
      <c r="L210" s="1"/>
      <c r="M210" s="1"/>
      <c r="N210" s="1"/>
      <c r="O210" s="1"/>
      <c r="P210" s="1"/>
      <c r="Q210" s="1"/>
      <c r="R210" s="1"/>
      <c r="S210" s="1"/>
      <c r="T210" s="1"/>
    </row>
    <row r="211" spans="4:20" s="10" customFormat="1" ht="15">
      <c r="D211" s="1"/>
      <c r="E211" s="4"/>
      <c r="F211" s="1"/>
      <c r="G211" s="1"/>
      <c r="H211" s="1"/>
      <c r="I211" s="1"/>
      <c r="J211" s="1"/>
      <c r="K211" s="1"/>
      <c r="L211" s="1"/>
      <c r="M211" s="1"/>
      <c r="N211" s="1"/>
      <c r="O211" s="1"/>
      <c r="P211" s="1"/>
      <c r="Q211" s="1"/>
      <c r="R211" s="1"/>
      <c r="S211" s="1"/>
      <c r="T211" s="1"/>
    </row>
    <row r="212" spans="4:20" s="10" customFormat="1" ht="15">
      <c r="D212" s="1"/>
      <c r="E212" s="4"/>
      <c r="F212" s="1"/>
      <c r="G212" s="1"/>
      <c r="H212" s="1"/>
      <c r="I212" s="1"/>
      <c r="J212" s="1"/>
      <c r="K212" s="1"/>
      <c r="L212" s="1"/>
      <c r="M212" s="1"/>
      <c r="N212" s="1"/>
      <c r="O212" s="1"/>
      <c r="P212" s="1"/>
      <c r="Q212" s="1"/>
      <c r="R212" s="1"/>
      <c r="S212" s="1"/>
      <c r="T212" s="1"/>
    </row>
    <row r="213" spans="4:20" s="10" customFormat="1" ht="15">
      <c r="D213" s="1"/>
      <c r="E213" s="4"/>
      <c r="F213" s="1"/>
      <c r="G213" s="1"/>
      <c r="H213" s="1"/>
      <c r="I213" s="1"/>
      <c r="J213" s="1"/>
      <c r="K213" s="1"/>
      <c r="L213" s="1"/>
      <c r="M213" s="1"/>
      <c r="N213" s="1"/>
      <c r="O213" s="1"/>
      <c r="P213" s="1"/>
      <c r="Q213" s="1"/>
      <c r="R213" s="1"/>
      <c r="S213" s="1"/>
      <c r="T213" s="1"/>
    </row>
    <row r="214" spans="4:20" s="10" customFormat="1" ht="15">
      <c r="D214" s="1"/>
      <c r="E214" s="4"/>
      <c r="F214" s="1"/>
      <c r="G214" s="1"/>
      <c r="H214" s="1"/>
      <c r="I214" s="1"/>
      <c r="J214" s="1"/>
      <c r="K214" s="1"/>
      <c r="L214" s="1"/>
      <c r="M214" s="1"/>
      <c r="N214" s="1"/>
      <c r="O214" s="1"/>
      <c r="P214" s="1"/>
      <c r="Q214" s="1"/>
      <c r="R214" s="1"/>
      <c r="S214" s="1"/>
      <c r="T214" s="1"/>
    </row>
    <row r="215" spans="4:20" s="10" customFormat="1" ht="15">
      <c r="D215" s="1"/>
      <c r="E215" s="4"/>
      <c r="F215" s="1"/>
      <c r="G215" s="1"/>
      <c r="H215" s="1"/>
      <c r="I215" s="1"/>
      <c r="J215" s="1"/>
      <c r="K215" s="1"/>
      <c r="L215" s="1"/>
      <c r="M215" s="1"/>
      <c r="N215" s="1"/>
      <c r="O215" s="1"/>
      <c r="P215" s="1"/>
      <c r="Q215" s="1"/>
      <c r="R215" s="1"/>
      <c r="S215" s="1"/>
      <c r="T215" s="1"/>
    </row>
    <row r="216" spans="4:20" s="10" customFormat="1" ht="15">
      <c r="D216" s="1"/>
      <c r="E216" s="4"/>
      <c r="F216" s="1"/>
      <c r="G216" s="1"/>
      <c r="H216" s="1"/>
      <c r="I216" s="1"/>
      <c r="J216" s="1"/>
      <c r="K216" s="1"/>
      <c r="L216" s="1"/>
      <c r="M216" s="1"/>
      <c r="N216" s="1"/>
      <c r="O216" s="1"/>
      <c r="P216" s="1"/>
      <c r="Q216" s="1"/>
      <c r="R216" s="1"/>
      <c r="S216" s="1"/>
      <c r="T216" s="1"/>
    </row>
    <row r="217" spans="4:20" s="10" customFormat="1" ht="15">
      <c r="D217" s="1"/>
      <c r="E217" s="4"/>
      <c r="F217" s="1"/>
      <c r="G217" s="1"/>
      <c r="H217" s="1"/>
      <c r="I217" s="1"/>
      <c r="J217" s="1"/>
      <c r="K217" s="1"/>
      <c r="L217" s="1"/>
      <c r="M217" s="1"/>
      <c r="N217" s="1"/>
      <c r="O217" s="1"/>
      <c r="P217" s="1"/>
      <c r="Q217" s="1"/>
      <c r="R217" s="1"/>
      <c r="S217" s="1"/>
      <c r="T217" s="1"/>
    </row>
    <row r="218" spans="4:20" s="10" customFormat="1" ht="15">
      <c r="D218" s="1"/>
      <c r="E218" s="4"/>
      <c r="F218" s="1"/>
      <c r="G218" s="1"/>
      <c r="H218" s="1"/>
      <c r="I218" s="1"/>
      <c r="J218" s="1"/>
      <c r="K218" s="1"/>
      <c r="L218" s="1"/>
      <c r="M218" s="1"/>
      <c r="N218" s="1"/>
      <c r="O218" s="1"/>
      <c r="P218" s="1"/>
      <c r="Q218" s="1"/>
      <c r="R218" s="1"/>
      <c r="S218" s="1"/>
      <c r="T218" s="1"/>
    </row>
    <row r="219" spans="4:20" s="10" customFormat="1" ht="15">
      <c r="D219" s="1"/>
      <c r="E219" s="4"/>
      <c r="F219" s="1"/>
      <c r="G219" s="1"/>
      <c r="H219" s="1"/>
      <c r="I219" s="1"/>
      <c r="J219" s="1"/>
      <c r="K219" s="1"/>
      <c r="L219" s="1"/>
      <c r="M219" s="1"/>
      <c r="N219" s="1"/>
      <c r="O219" s="1"/>
      <c r="P219" s="1"/>
      <c r="Q219" s="1"/>
      <c r="R219" s="1"/>
      <c r="S219" s="1"/>
      <c r="T219" s="1"/>
    </row>
    <row r="220" spans="4:20" s="10" customFormat="1" ht="15">
      <c r="D220" s="1"/>
      <c r="E220" s="4"/>
      <c r="F220" s="1"/>
      <c r="G220" s="1"/>
      <c r="H220" s="1"/>
      <c r="I220" s="1"/>
      <c r="J220" s="1"/>
      <c r="K220" s="1"/>
      <c r="L220" s="1"/>
      <c r="M220" s="1"/>
      <c r="N220" s="1"/>
      <c r="O220" s="1"/>
      <c r="P220" s="1"/>
      <c r="Q220" s="1"/>
      <c r="R220" s="1"/>
      <c r="S220" s="1"/>
      <c r="T220" s="1"/>
    </row>
    <row r="221" spans="4:20" s="10" customFormat="1" ht="15">
      <c r="D221" s="1"/>
      <c r="E221" s="4"/>
      <c r="F221" s="1"/>
      <c r="G221" s="1"/>
      <c r="H221" s="1"/>
      <c r="I221" s="1"/>
      <c r="J221" s="1"/>
      <c r="K221" s="1"/>
      <c r="L221" s="1"/>
      <c r="M221" s="1"/>
      <c r="N221" s="1"/>
      <c r="O221" s="1"/>
      <c r="P221" s="1"/>
      <c r="Q221" s="1"/>
      <c r="R221" s="1"/>
      <c r="S221" s="1"/>
      <c r="T221" s="1"/>
    </row>
    <row r="222" spans="4:20" s="10" customFormat="1" ht="15">
      <c r="D222" s="1"/>
      <c r="E222" s="4"/>
      <c r="F222" s="1"/>
      <c r="G222" s="1"/>
      <c r="H222" s="1"/>
      <c r="I222" s="1"/>
      <c r="J222" s="1"/>
      <c r="K222" s="1"/>
      <c r="L222" s="1"/>
      <c r="M222" s="1"/>
      <c r="N222" s="1"/>
      <c r="O222" s="1"/>
      <c r="P222" s="1"/>
      <c r="Q222" s="1"/>
      <c r="R222" s="1"/>
      <c r="S222" s="1"/>
      <c r="T222" s="1"/>
    </row>
    <row r="223" spans="4:20" s="10" customFormat="1" ht="15">
      <c r="D223" s="1"/>
      <c r="E223" s="4"/>
      <c r="F223" s="1"/>
      <c r="G223" s="1"/>
      <c r="H223" s="1"/>
      <c r="I223" s="1"/>
      <c r="J223" s="1"/>
      <c r="K223" s="1"/>
      <c r="L223" s="1"/>
      <c r="M223" s="1"/>
      <c r="N223" s="1"/>
      <c r="O223" s="1"/>
      <c r="P223" s="1"/>
      <c r="Q223" s="1"/>
      <c r="R223" s="1"/>
      <c r="S223" s="1"/>
      <c r="T223" s="1"/>
    </row>
    <row r="224" spans="4:20" s="10" customFormat="1" ht="15">
      <c r="D224" s="1"/>
      <c r="E224" s="4"/>
      <c r="F224" s="1"/>
      <c r="G224" s="1"/>
      <c r="H224" s="1"/>
      <c r="I224" s="1"/>
      <c r="J224" s="1"/>
      <c r="K224" s="1"/>
      <c r="L224" s="1"/>
      <c r="M224" s="1"/>
      <c r="N224" s="1"/>
      <c r="O224" s="1"/>
      <c r="P224" s="1"/>
      <c r="Q224" s="1"/>
      <c r="R224" s="1"/>
      <c r="S224" s="1"/>
      <c r="T224" s="1"/>
    </row>
    <row r="225" spans="4:20" s="10" customFormat="1" ht="15">
      <c r="D225" s="1"/>
      <c r="E225" s="4"/>
      <c r="F225" s="1"/>
      <c r="G225" s="1"/>
      <c r="H225" s="1"/>
      <c r="I225" s="1"/>
      <c r="J225" s="1"/>
      <c r="K225" s="1"/>
      <c r="L225" s="1"/>
      <c r="M225" s="1"/>
      <c r="N225" s="1"/>
      <c r="O225" s="1"/>
      <c r="P225" s="1"/>
      <c r="Q225" s="1"/>
      <c r="R225" s="1"/>
      <c r="S225" s="1"/>
      <c r="T225" s="1"/>
    </row>
    <row r="226" spans="4:20" s="10" customFormat="1" ht="15">
      <c r="D226" s="1"/>
      <c r="E226" s="4"/>
      <c r="F226" s="1"/>
      <c r="G226" s="1"/>
      <c r="H226" s="1"/>
      <c r="I226" s="1"/>
      <c r="J226" s="1"/>
      <c r="K226" s="1"/>
      <c r="L226" s="1"/>
      <c r="M226" s="1"/>
      <c r="N226" s="1"/>
      <c r="O226" s="1"/>
      <c r="P226" s="1"/>
      <c r="Q226" s="1"/>
      <c r="R226" s="1"/>
      <c r="S226" s="1"/>
      <c r="T226" s="1"/>
    </row>
    <row r="227" spans="4:20" s="10" customFormat="1" ht="15">
      <c r="D227" s="1"/>
      <c r="E227" s="4"/>
      <c r="F227" s="1"/>
      <c r="G227" s="1"/>
      <c r="H227" s="1"/>
      <c r="I227" s="1"/>
      <c r="J227" s="1"/>
      <c r="K227" s="1"/>
      <c r="L227" s="1"/>
      <c r="M227" s="1"/>
      <c r="N227" s="1"/>
      <c r="O227" s="1"/>
      <c r="P227" s="1"/>
      <c r="Q227" s="1"/>
      <c r="R227" s="1"/>
      <c r="S227" s="1"/>
      <c r="T227" s="1"/>
    </row>
    <row r="228" spans="4:20" s="10" customFormat="1" ht="15">
      <c r="D228" s="1"/>
      <c r="E228" s="4"/>
      <c r="F228" s="1"/>
      <c r="G228" s="1"/>
      <c r="H228" s="1"/>
      <c r="I228" s="1"/>
      <c r="J228" s="1"/>
      <c r="K228" s="1"/>
      <c r="L228" s="1"/>
      <c r="M228" s="1"/>
      <c r="N228" s="1"/>
      <c r="O228" s="1"/>
      <c r="P228" s="1"/>
      <c r="Q228" s="1"/>
      <c r="R228" s="1"/>
      <c r="S228" s="1"/>
      <c r="T228" s="1"/>
    </row>
    <row r="229" spans="4:20" s="10" customFormat="1" ht="15">
      <c r="D229" s="1"/>
      <c r="E229" s="4"/>
      <c r="F229" s="1"/>
      <c r="G229" s="1"/>
      <c r="H229" s="1"/>
      <c r="I229" s="1"/>
      <c r="J229" s="1"/>
      <c r="K229" s="1"/>
      <c r="L229" s="1"/>
      <c r="M229" s="1"/>
      <c r="N229" s="1"/>
      <c r="O229" s="1"/>
      <c r="P229" s="1"/>
      <c r="Q229" s="1"/>
      <c r="R229" s="1"/>
      <c r="S229" s="1"/>
      <c r="T229" s="1"/>
    </row>
    <row r="230" spans="4:20" s="10" customFormat="1" ht="15">
      <c r="D230" s="1"/>
      <c r="E230" s="4"/>
      <c r="F230" s="1"/>
      <c r="G230" s="1"/>
      <c r="H230" s="1"/>
      <c r="I230" s="1"/>
      <c r="J230" s="1"/>
      <c r="K230" s="1"/>
      <c r="L230" s="1"/>
      <c r="M230" s="1"/>
      <c r="N230" s="1"/>
      <c r="O230" s="1"/>
      <c r="P230" s="1"/>
      <c r="Q230" s="1"/>
      <c r="R230" s="1"/>
      <c r="S230" s="1"/>
      <c r="T230" s="1"/>
    </row>
    <row r="231" spans="4:20" s="10" customFormat="1" ht="15">
      <c r="D231" s="1"/>
      <c r="E231" s="4"/>
      <c r="F231" s="1"/>
      <c r="G231" s="1"/>
      <c r="H231" s="1"/>
      <c r="I231" s="1"/>
      <c r="J231" s="1"/>
      <c r="K231" s="1"/>
      <c r="L231" s="1"/>
      <c r="M231" s="1"/>
      <c r="N231" s="1"/>
      <c r="O231" s="1"/>
      <c r="P231" s="1"/>
      <c r="Q231" s="1"/>
      <c r="R231" s="1"/>
      <c r="S231" s="1"/>
      <c r="T231" s="1"/>
    </row>
    <row r="232" spans="4:20" s="10" customFormat="1" ht="15">
      <c r="D232" s="1"/>
      <c r="E232" s="4"/>
      <c r="F232" s="1"/>
      <c r="G232" s="1"/>
      <c r="H232" s="1"/>
      <c r="I232" s="1"/>
      <c r="J232" s="1"/>
      <c r="K232" s="1"/>
      <c r="L232" s="1"/>
      <c r="M232" s="1"/>
      <c r="N232" s="1"/>
      <c r="O232" s="1"/>
      <c r="P232" s="1"/>
      <c r="Q232" s="1"/>
      <c r="R232" s="1"/>
      <c r="S232" s="1"/>
      <c r="T232" s="1"/>
    </row>
    <row r="233" spans="4:20" s="10" customFormat="1" ht="15">
      <c r="D233" s="1"/>
      <c r="E233" s="4"/>
      <c r="F233" s="1"/>
      <c r="G233" s="1"/>
      <c r="H233" s="1"/>
      <c r="I233" s="1"/>
      <c r="J233" s="1"/>
      <c r="K233" s="1"/>
      <c r="L233" s="1"/>
      <c r="M233" s="1"/>
      <c r="N233" s="1"/>
      <c r="O233" s="1"/>
      <c r="P233" s="1"/>
      <c r="Q233" s="1"/>
      <c r="R233" s="1"/>
      <c r="S233" s="1"/>
      <c r="T233" s="1"/>
    </row>
    <row r="234" spans="4:20" s="10" customFormat="1" ht="15">
      <c r="D234" s="1"/>
      <c r="E234" s="4"/>
      <c r="F234" s="1"/>
      <c r="G234" s="1"/>
      <c r="H234" s="1"/>
      <c r="I234" s="1"/>
      <c r="J234" s="1"/>
      <c r="K234" s="1"/>
      <c r="L234" s="1"/>
      <c r="M234" s="1"/>
      <c r="N234" s="1"/>
      <c r="O234" s="1"/>
      <c r="P234" s="1"/>
      <c r="Q234" s="1"/>
      <c r="R234" s="1"/>
      <c r="S234" s="1"/>
      <c r="T234" s="1"/>
    </row>
    <row r="235" spans="4:20" s="10" customFormat="1" ht="15">
      <c r="D235" s="1"/>
      <c r="E235" s="4"/>
      <c r="F235" s="1"/>
      <c r="G235" s="1"/>
      <c r="H235" s="1"/>
      <c r="I235" s="1"/>
      <c r="J235" s="1"/>
      <c r="K235" s="1"/>
      <c r="L235" s="1"/>
      <c r="M235" s="1"/>
      <c r="N235" s="1"/>
      <c r="O235" s="1"/>
      <c r="P235" s="1"/>
      <c r="Q235" s="1"/>
      <c r="R235" s="1"/>
      <c r="S235" s="1"/>
      <c r="T235" s="1"/>
    </row>
    <row r="236" spans="4:20" s="10" customFormat="1" ht="15">
      <c r="D236" s="1"/>
      <c r="E236" s="4"/>
      <c r="F236" s="1"/>
      <c r="G236" s="1"/>
      <c r="H236" s="1"/>
      <c r="I236" s="1"/>
      <c r="J236" s="1"/>
      <c r="K236" s="1"/>
      <c r="L236" s="1"/>
      <c r="M236" s="1"/>
      <c r="N236" s="1"/>
      <c r="O236" s="1"/>
      <c r="P236" s="1"/>
      <c r="Q236" s="1"/>
      <c r="R236" s="1"/>
      <c r="S236" s="1"/>
      <c r="T236" s="1"/>
    </row>
    <row r="237" spans="4:20" s="10" customFormat="1" ht="15">
      <c r="D237" s="1"/>
      <c r="E237" s="4"/>
      <c r="F237" s="1"/>
      <c r="G237" s="1"/>
      <c r="H237" s="1"/>
      <c r="I237" s="1"/>
      <c r="J237" s="1"/>
      <c r="K237" s="1"/>
      <c r="L237" s="1"/>
      <c r="M237" s="1"/>
      <c r="N237" s="1"/>
      <c r="O237" s="1"/>
      <c r="P237" s="1"/>
      <c r="Q237" s="1"/>
      <c r="R237" s="1"/>
      <c r="S237" s="1"/>
      <c r="T237" s="1"/>
    </row>
    <row r="238" spans="4:20" s="10" customFormat="1" ht="15">
      <c r="D238" s="1"/>
      <c r="E238" s="4"/>
      <c r="F238" s="1"/>
      <c r="G238" s="1"/>
      <c r="H238" s="1"/>
      <c r="I238" s="1"/>
      <c r="J238" s="1"/>
      <c r="K238" s="1"/>
      <c r="L238" s="1"/>
      <c r="M238" s="1"/>
      <c r="N238" s="1"/>
      <c r="O238" s="1"/>
      <c r="P238" s="1"/>
      <c r="Q238" s="1"/>
      <c r="R238" s="1"/>
      <c r="S238" s="1"/>
      <c r="T238" s="1"/>
    </row>
    <row r="239" spans="4:20" s="10" customFormat="1" ht="15">
      <c r="D239" s="1"/>
      <c r="E239" s="4"/>
      <c r="F239" s="1"/>
      <c r="G239" s="1"/>
      <c r="H239" s="1"/>
      <c r="I239" s="1"/>
      <c r="J239" s="1"/>
      <c r="K239" s="1"/>
      <c r="L239" s="1"/>
      <c r="M239" s="1"/>
      <c r="N239" s="1"/>
      <c r="O239" s="1"/>
      <c r="P239" s="1"/>
      <c r="Q239" s="1"/>
      <c r="R239" s="1"/>
      <c r="S239" s="1"/>
      <c r="T239" s="1"/>
    </row>
    <row r="240" spans="4:20" s="10" customFormat="1" ht="15">
      <c r="D240" s="1"/>
      <c r="E240" s="4"/>
      <c r="F240" s="1"/>
      <c r="G240" s="1"/>
      <c r="H240" s="1"/>
      <c r="I240" s="1"/>
      <c r="J240" s="1"/>
      <c r="K240" s="1"/>
      <c r="L240" s="1"/>
      <c r="M240" s="1"/>
      <c r="N240" s="1"/>
      <c r="O240" s="1"/>
      <c r="P240" s="1"/>
      <c r="Q240" s="1"/>
      <c r="R240" s="1"/>
      <c r="S240" s="1"/>
      <c r="T240" s="1"/>
    </row>
    <row r="241" spans="1:20" s="10" customFormat="1" ht="15">
      <c r="D241" s="1"/>
      <c r="E241" s="4"/>
      <c r="F241" s="1"/>
      <c r="G241" s="1"/>
      <c r="H241" s="1"/>
      <c r="I241" s="1"/>
      <c r="J241" s="1"/>
      <c r="K241" s="1"/>
      <c r="L241" s="1"/>
      <c r="M241" s="1"/>
      <c r="N241" s="1"/>
      <c r="O241" s="1"/>
      <c r="P241" s="1"/>
      <c r="Q241" s="1"/>
      <c r="R241" s="1"/>
      <c r="S241" s="1"/>
      <c r="T241" s="1"/>
    </row>
    <row r="242" spans="1:20" s="10" customFormat="1" ht="15">
      <c r="D242" s="1"/>
      <c r="E242" s="4"/>
      <c r="F242" s="1"/>
      <c r="G242" s="1"/>
      <c r="H242" s="1"/>
      <c r="I242" s="1"/>
      <c r="J242" s="1"/>
      <c r="K242" s="1"/>
      <c r="L242" s="1"/>
      <c r="M242" s="1"/>
      <c r="N242" s="1"/>
      <c r="O242" s="1"/>
      <c r="P242" s="1"/>
      <c r="Q242" s="1"/>
      <c r="R242" s="1"/>
      <c r="S242" s="1"/>
      <c r="T242" s="1"/>
    </row>
    <row r="243" spans="1:20" s="10" customFormat="1" ht="15">
      <c r="D243" s="1"/>
      <c r="E243" s="4"/>
      <c r="F243" s="1"/>
      <c r="G243" s="1"/>
      <c r="H243" s="1"/>
      <c r="I243" s="1"/>
      <c r="J243" s="1"/>
      <c r="K243" s="1"/>
      <c r="L243" s="1"/>
      <c r="M243" s="1"/>
      <c r="N243" s="1"/>
      <c r="O243" s="1"/>
      <c r="P243" s="1"/>
      <c r="Q243" s="1"/>
      <c r="R243" s="1"/>
      <c r="S243" s="1"/>
      <c r="T243" s="1"/>
    </row>
    <row r="244" spans="1:20" s="10" customFormat="1" ht="15">
      <c r="D244" s="1"/>
      <c r="E244" s="4"/>
      <c r="F244" s="1"/>
      <c r="G244" s="1"/>
      <c r="H244" s="1"/>
      <c r="I244" s="1"/>
      <c r="J244" s="1"/>
      <c r="K244" s="1"/>
      <c r="L244" s="1"/>
      <c r="M244" s="1"/>
      <c r="N244" s="1"/>
      <c r="O244" s="1"/>
      <c r="P244" s="1"/>
      <c r="Q244" s="1"/>
      <c r="R244" s="1"/>
      <c r="S244" s="1"/>
      <c r="T244" s="1"/>
    </row>
    <row r="245" spans="1:20" s="10" customFormat="1" ht="15">
      <c r="D245" s="1"/>
      <c r="E245" s="4"/>
      <c r="F245" s="1"/>
      <c r="G245" s="1"/>
      <c r="H245" s="1"/>
      <c r="I245" s="1"/>
      <c r="J245" s="1"/>
      <c r="K245" s="1"/>
      <c r="L245" s="1"/>
      <c r="M245" s="1"/>
      <c r="N245" s="1"/>
      <c r="O245" s="1"/>
      <c r="P245" s="1"/>
      <c r="Q245" s="1"/>
      <c r="R245" s="1"/>
      <c r="S245" s="1"/>
      <c r="T245" s="1"/>
    </row>
    <row r="246" spans="1:20" s="10" customFormat="1" ht="15">
      <c r="D246" s="1"/>
      <c r="E246" s="4"/>
      <c r="F246" s="1"/>
      <c r="G246" s="1"/>
      <c r="H246" s="1"/>
      <c r="I246" s="1"/>
      <c r="J246" s="1"/>
      <c r="K246" s="1"/>
      <c r="L246" s="1"/>
      <c r="M246" s="1"/>
      <c r="N246" s="1"/>
      <c r="O246" s="1"/>
      <c r="P246" s="1"/>
      <c r="Q246" s="1"/>
      <c r="R246" s="1"/>
      <c r="S246" s="1"/>
      <c r="T246" s="1"/>
    </row>
    <row r="247" spans="1:20" s="10" customFormat="1" ht="15">
      <c r="D247" s="1"/>
      <c r="E247" s="4"/>
      <c r="F247" s="1"/>
      <c r="G247" s="1"/>
      <c r="H247" s="1"/>
      <c r="I247" s="1"/>
      <c r="J247" s="1"/>
      <c r="K247" s="1"/>
      <c r="L247" s="1"/>
      <c r="M247" s="1"/>
      <c r="N247" s="1"/>
      <c r="O247" s="1"/>
      <c r="P247" s="1"/>
      <c r="Q247" s="1"/>
      <c r="R247" s="1"/>
      <c r="S247" s="1"/>
      <c r="T247" s="1"/>
    </row>
    <row r="248" spans="1:20" s="10" customFormat="1" ht="15">
      <c r="D248" s="1"/>
      <c r="E248" s="4"/>
      <c r="F248" s="1"/>
      <c r="G248" s="1"/>
      <c r="H248" s="1"/>
      <c r="I248" s="1"/>
      <c r="J248" s="1"/>
      <c r="K248" s="1"/>
      <c r="L248" s="1"/>
      <c r="M248" s="1"/>
      <c r="N248" s="1"/>
      <c r="O248" s="1"/>
      <c r="P248" s="1"/>
      <c r="Q248" s="1"/>
      <c r="R248" s="1"/>
      <c r="S248" s="1"/>
      <c r="T248" s="1"/>
    </row>
    <row r="249" spans="1:20" s="10" customFormat="1" ht="15">
      <c r="D249" s="1"/>
      <c r="E249" s="4"/>
      <c r="F249" s="1"/>
      <c r="G249" s="1"/>
      <c r="H249" s="1"/>
      <c r="I249" s="1"/>
      <c r="J249" s="1"/>
      <c r="K249" s="1"/>
      <c r="L249" s="1"/>
      <c r="M249" s="1"/>
      <c r="N249" s="1"/>
      <c r="O249" s="1"/>
      <c r="P249" s="1"/>
      <c r="Q249" s="1"/>
      <c r="R249" s="1"/>
      <c r="S249" s="1"/>
      <c r="T249" s="1"/>
    </row>
    <row r="250" spans="1:20" s="10" customFormat="1" ht="15">
      <c r="A250" s="11"/>
      <c r="B250" s="11"/>
      <c r="C250" s="11"/>
      <c r="D250" s="1"/>
      <c r="E250" s="4"/>
      <c r="F250" s="1"/>
      <c r="G250" s="1"/>
      <c r="H250" s="1"/>
      <c r="I250" s="1"/>
      <c r="J250" s="1"/>
      <c r="K250" s="1"/>
      <c r="L250" s="1"/>
      <c r="M250" s="1"/>
      <c r="N250" s="1"/>
      <c r="O250" s="1"/>
      <c r="P250" s="1"/>
      <c r="Q250" s="1"/>
      <c r="R250" s="1"/>
      <c r="S250" s="1"/>
      <c r="T250" s="1"/>
    </row>
    <row r="251" spans="1:20" s="10" customFormat="1" ht="15">
      <c r="A251" s="11"/>
      <c r="B251" s="11"/>
      <c r="C251" s="11"/>
      <c r="D251" s="1"/>
      <c r="E251" s="4"/>
      <c r="F251" s="1"/>
      <c r="G251" s="1"/>
      <c r="H251" s="1"/>
      <c r="I251" s="1"/>
      <c r="J251" s="1"/>
      <c r="K251" s="1"/>
      <c r="L251" s="1"/>
      <c r="M251" s="1"/>
      <c r="N251" s="1"/>
      <c r="O251" s="1"/>
      <c r="P251" s="1"/>
      <c r="Q251" s="1"/>
      <c r="R251" s="1"/>
      <c r="S251" s="1"/>
      <c r="T251" s="1"/>
    </row>
    <row r="252" spans="1:20" s="10" customFormat="1" ht="15">
      <c r="A252" s="11"/>
      <c r="B252" s="11"/>
      <c r="C252" s="11"/>
      <c r="D252" s="1"/>
      <c r="E252" s="4"/>
      <c r="F252" s="1"/>
      <c r="G252" s="1"/>
      <c r="H252" s="1"/>
      <c r="I252" s="1"/>
      <c r="J252" s="1"/>
      <c r="K252" s="1"/>
      <c r="L252" s="1"/>
      <c r="M252" s="1"/>
      <c r="N252" s="1"/>
      <c r="O252" s="1"/>
      <c r="P252" s="1"/>
      <c r="Q252" s="1"/>
      <c r="R252" s="1"/>
      <c r="S252" s="1"/>
      <c r="T252" s="1"/>
    </row>
    <row r="253" spans="1:20" s="10" customFormat="1" ht="15">
      <c r="A253" s="11"/>
      <c r="B253" s="11"/>
      <c r="C253" s="11"/>
      <c r="D253" s="1"/>
      <c r="E253" s="4"/>
      <c r="F253" s="1"/>
      <c r="G253" s="1"/>
      <c r="H253" s="1"/>
      <c r="I253" s="1"/>
      <c r="J253" s="1"/>
      <c r="K253" s="1"/>
      <c r="L253" s="1"/>
      <c r="M253" s="1"/>
      <c r="N253" s="1"/>
      <c r="O253" s="1"/>
      <c r="P253" s="1"/>
      <c r="Q253" s="1"/>
      <c r="R253" s="1"/>
      <c r="S253" s="1"/>
      <c r="T253" s="1"/>
    </row>
    <row r="254" spans="1:20" s="10" customFormat="1" ht="15">
      <c r="A254" s="11"/>
      <c r="B254" s="11"/>
      <c r="C254" s="11"/>
      <c r="D254" s="1"/>
      <c r="E254" s="4"/>
      <c r="F254" s="1"/>
      <c r="G254" s="1"/>
      <c r="H254" s="1"/>
      <c r="I254" s="1"/>
      <c r="J254" s="1"/>
      <c r="K254" s="1"/>
      <c r="L254" s="1"/>
      <c r="M254" s="1"/>
      <c r="N254" s="1"/>
      <c r="O254" s="1"/>
      <c r="P254" s="1"/>
      <c r="Q254" s="1"/>
      <c r="R254" s="1"/>
      <c r="S254" s="1"/>
      <c r="T254" s="1"/>
    </row>
    <row r="255" spans="1:20" s="10" customFormat="1" ht="15">
      <c r="A255" s="11"/>
      <c r="B255" s="11"/>
      <c r="C255" s="11"/>
      <c r="D255" s="1"/>
      <c r="E255" s="4"/>
      <c r="F255" s="1"/>
      <c r="G255" s="1"/>
      <c r="H255" s="1"/>
      <c r="I255" s="1"/>
      <c r="J255" s="1"/>
      <c r="K255" s="1"/>
      <c r="L255" s="1"/>
      <c r="M255" s="1"/>
      <c r="N255" s="1"/>
      <c r="O255" s="1"/>
      <c r="P255" s="1"/>
      <c r="Q255" s="1"/>
      <c r="R255" s="1"/>
      <c r="S255" s="1"/>
      <c r="T255" s="1"/>
    </row>
    <row r="256" spans="1:20" s="10" customFormat="1" ht="15">
      <c r="A256" s="11"/>
      <c r="B256" s="11"/>
      <c r="C256" s="11"/>
      <c r="E256" s="4"/>
      <c r="F256" s="1"/>
    </row>
    <row r="257" spans="1:6" s="10" customFormat="1" ht="15">
      <c r="A257" s="11"/>
      <c r="B257" s="11"/>
      <c r="C257" s="11"/>
      <c r="E257" s="4"/>
      <c r="F257" s="1"/>
    </row>
    <row r="258" spans="1:6" ht="15">
      <c r="E258" s="4"/>
      <c r="F258" s="1"/>
    </row>
    <row r="259" spans="1:6" ht="15">
      <c r="E259" s="4"/>
      <c r="F259" s="1"/>
    </row>
    <row r="260" spans="1:6" ht="15">
      <c r="E260" s="4"/>
      <c r="F260" s="1"/>
    </row>
    <row r="261" spans="1:6" ht="15">
      <c r="E261" s="4"/>
      <c r="F261" s="1"/>
    </row>
    <row r="262" spans="1:6" ht="15">
      <c r="E262" s="4"/>
      <c r="F262" s="1"/>
    </row>
    <row r="263" spans="1:6" ht="15">
      <c r="E263" s="4"/>
      <c r="F263" s="1"/>
    </row>
    <row r="264" spans="1:6" ht="15">
      <c r="E264" s="4"/>
      <c r="F264" s="1"/>
    </row>
    <row r="265" spans="1:6" ht="15">
      <c r="E265" s="4"/>
      <c r="F265" s="1"/>
    </row>
    <row r="266" spans="1:6" ht="15">
      <c r="E266" s="4"/>
      <c r="F266" s="1"/>
    </row>
    <row r="267" spans="1:6">
      <c r="E267" s="148"/>
      <c r="F267" s="10"/>
    </row>
    <row r="268" spans="1:6">
      <c r="E268" s="148"/>
      <c r="F268" s="10"/>
    </row>
  </sheetData>
  <sheetProtection selectLockedCells="1"/>
  <mergeCells count="38">
    <mergeCell ref="A94:C94"/>
    <mergeCell ref="A95:B95"/>
    <mergeCell ref="A96:B96"/>
    <mergeCell ref="A97:B97"/>
    <mergeCell ref="A108:C108"/>
    <mergeCell ref="A104:B104"/>
    <mergeCell ref="A105:B105"/>
    <mergeCell ref="A106:B106"/>
    <mergeCell ref="A99:B99"/>
    <mergeCell ref="A103:C103"/>
    <mergeCell ref="A101:B101"/>
    <mergeCell ref="A5:C5"/>
    <mergeCell ref="A40:C40"/>
    <mergeCell ref="A92:B92"/>
    <mergeCell ref="B50:C50"/>
    <mergeCell ref="A79:C79"/>
    <mergeCell ref="A83:C83"/>
    <mergeCell ref="A87:C87"/>
    <mergeCell ref="A91:B91"/>
    <mergeCell ref="A71:C71"/>
    <mergeCell ref="A72:C72"/>
    <mergeCell ref="A73:B73"/>
    <mergeCell ref="A74:B74"/>
    <mergeCell ref="A75:B75"/>
    <mergeCell ref="A43:B43"/>
    <mergeCell ref="A47:B47"/>
    <mergeCell ref="A78:C78"/>
    <mergeCell ref="A76:B76"/>
    <mergeCell ref="A41:B41"/>
    <mergeCell ref="A42:B42"/>
    <mergeCell ref="A44:B44"/>
    <mergeCell ref="A45:B45"/>
    <mergeCell ref="A46:B46"/>
    <mergeCell ref="A49:C49"/>
    <mergeCell ref="B59:C59"/>
    <mergeCell ref="A55:B55"/>
    <mergeCell ref="A58:C58"/>
    <mergeCell ref="A65:C65"/>
  </mergeCells>
  <conditionalFormatting sqref="A90">
    <cfRule type="containsText" dxfId="5" priority="4" operator="containsText" text="Revisar">
      <formula>NOT(ISERROR(SEARCH("Revisar",A90)))</formula>
    </cfRule>
  </conditionalFormatting>
  <conditionalFormatting sqref="B60 C63">
    <cfRule type="containsText" dxfId="4" priority="10" operator="containsText" text="Debe ser = ó &gt; que el ">
      <formula>NOT(ISERROR(SEARCH("Debe ser = ó &gt; que el ",B60)))</formula>
    </cfRule>
  </conditionalFormatting>
  <conditionalFormatting sqref="C3">
    <cfRule type="containsText" dxfId="3" priority="6" operator="containsText" text="HAY QUE ESPECIFICAR">
      <formula>NOT(ISERROR(SEARCH("HAY QUE ESPECIFICAR",C3)))</formula>
    </cfRule>
  </conditionalFormatting>
  <conditionalFormatting sqref="C62">
    <cfRule type="containsText" dxfId="2" priority="7" operator="containsText" text="Debe ser">
      <formula>NOT(ISERROR(SEARCH("Debe ser",C62)))</formula>
    </cfRule>
  </conditionalFormatting>
  <conditionalFormatting sqref="C69">
    <cfRule type="containsText" dxfId="1" priority="14" operator="containsText" text="REVISA TU COTIZACIÓN">
      <formula>NOT(ISERROR(SEARCH("REVISA TU COTIZACIÓN",C69)))</formula>
    </cfRule>
  </conditionalFormatting>
  <pageMargins left="0" right="0" top="0" bottom="0" header="0" footer="0"/>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473367-84AA-F645-94B8-AACC27AA03B1}">
          <x14:formula1>
            <xm:f>Proveedores!$H$10:$H$32</xm:f>
          </x14:formula1>
          <xm:sqref>C96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B708-5367-FB45-A12F-20F9E4C0211A}">
  <sheetPr codeName="Sheet9"/>
  <dimension ref="A1:N34"/>
  <sheetViews>
    <sheetView zoomScale="107" workbookViewId="0">
      <selection activeCell="M8" sqref="M8"/>
    </sheetView>
  </sheetViews>
  <sheetFormatPr baseColWidth="10" defaultColWidth="11.5" defaultRowHeight="15"/>
  <cols>
    <col min="1" max="1" width="22.1640625" customWidth="1"/>
    <col min="3" max="3" width="26.1640625" customWidth="1"/>
    <col min="9" max="9" width="23.1640625" bestFit="1" customWidth="1"/>
    <col min="10" max="10" width="11.5" bestFit="1" customWidth="1"/>
    <col min="11" max="11" width="38" bestFit="1" customWidth="1"/>
    <col min="13" max="13" width="24.83203125" customWidth="1"/>
    <col min="14" max="14" width="38" bestFit="1" customWidth="1"/>
  </cols>
  <sheetData>
    <row r="1" spans="1:14" ht="15" customHeight="1">
      <c r="A1" s="1445" t="s">
        <v>305</v>
      </c>
      <c r="B1" s="1446"/>
      <c r="C1" s="1446"/>
      <c r="D1" s="1446"/>
      <c r="E1" s="1446"/>
      <c r="F1" s="1446"/>
      <c r="G1" s="1447"/>
      <c r="I1" s="1426" t="s">
        <v>306</v>
      </c>
      <c r="J1" s="1427"/>
      <c r="K1" s="1443"/>
      <c r="M1" s="1426" t="s">
        <v>307</v>
      </c>
      <c r="N1" s="1427"/>
    </row>
    <row r="2" spans="1:14">
      <c r="A2" s="1448"/>
      <c r="B2" s="1449"/>
      <c r="C2" s="1449"/>
      <c r="D2" s="1449"/>
      <c r="E2" s="1449"/>
      <c r="F2" s="1449"/>
      <c r="G2" s="1450"/>
      <c r="I2" s="1428"/>
      <c r="J2" s="1429"/>
      <c r="K2" s="1444"/>
      <c r="M2" s="1428"/>
      <c r="N2" s="1429"/>
    </row>
    <row r="3" spans="1:14">
      <c r="A3" s="1448"/>
      <c r="B3" s="1449"/>
      <c r="C3" s="1449"/>
      <c r="D3" s="1449"/>
      <c r="E3" s="1449"/>
      <c r="F3" s="1449"/>
      <c r="G3" s="1450"/>
      <c r="I3" s="1428"/>
      <c r="J3" s="1429"/>
      <c r="K3" s="1444"/>
      <c r="M3" s="1428"/>
      <c r="N3" s="1429"/>
    </row>
    <row r="4" spans="1:14">
      <c r="A4" s="1448"/>
      <c r="B4" s="1449"/>
      <c r="C4" s="1449"/>
      <c r="D4" s="1449"/>
      <c r="E4" s="1449"/>
      <c r="F4" s="1449"/>
      <c r="G4" s="1450"/>
      <c r="I4" s="1428"/>
      <c r="J4" s="1429"/>
      <c r="K4" s="1444"/>
      <c r="M4" s="1428"/>
      <c r="N4" s="1429"/>
    </row>
    <row r="5" spans="1:14" ht="27" thickBot="1">
      <c r="A5" s="1136" t="e" vm="3">
        <v>#VALUE!</v>
      </c>
      <c r="B5" s="1133" t="s">
        <v>308</v>
      </c>
      <c r="C5" s="1137" t="e" vm="4">
        <v>#VALUE!</v>
      </c>
      <c r="D5" s="1430">
        <v>58000</v>
      </c>
      <c r="E5" s="1430"/>
      <c r="F5" s="1430"/>
      <c r="G5" s="1187" t="s">
        <v>309</v>
      </c>
      <c r="I5" s="1139" t="s">
        <v>310</v>
      </c>
      <c r="J5" s="1138" t="s">
        <v>311</v>
      </c>
      <c r="K5" s="1140" t="s">
        <v>312</v>
      </c>
      <c r="M5" s="1144" t="s">
        <v>310</v>
      </c>
      <c r="N5" s="1145" t="s">
        <v>312</v>
      </c>
    </row>
    <row r="6" spans="1:14" ht="20" thickBot="1">
      <c r="A6" s="1271" t="s">
        <v>313</v>
      </c>
      <c r="B6" s="1272"/>
      <c r="C6" s="1272"/>
      <c r="D6" s="1134"/>
      <c r="E6" s="1134"/>
      <c r="F6" s="1134"/>
      <c r="G6" s="1135"/>
      <c r="I6" s="1286" t="s">
        <v>314</v>
      </c>
      <c r="J6" s="1287">
        <v>0.2</v>
      </c>
      <c r="K6" s="1288" t="e">
        <f ca="1">IF(Mobiliti!$K$4=TRUE,((J6/$J$21)*Mobiliti!$P$9)/Mobiliti!$K$6,(J6/$J$21)*Mobiliti!$P$9)</f>
        <v>#DIV/0!</v>
      </c>
      <c r="M6" s="1286" t="s">
        <v>314</v>
      </c>
      <c r="N6" s="1146">
        <f ca="1">IF(Mobiliti!$K$4=TRUE,(56/Mobiliti!$K$6),56)</f>
        <v>3.2230215827338129</v>
      </c>
    </row>
    <row r="7" spans="1:14" ht="27" thickBot="1">
      <c r="A7" s="1136" t="e" vm="3">
        <v>#VALUE!</v>
      </c>
      <c r="B7" s="1133" t="s">
        <v>308</v>
      </c>
      <c r="C7" s="1137" t="e" vm="2">
        <v>#VALUE!</v>
      </c>
      <c r="D7" s="1430">
        <v>37000</v>
      </c>
      <c r="E7" s="1430"/>
      <c r="F7" s="1430"/>
      <c r="G7" s="1187" t="s">
        <v>315</v>
      </c>
      <c r="I7" s="1286" t="s">
        <v>316</v>
      </c>
      <c r="J7" s="1287">
        <v>0.2</v>
      </c>
      <c r="K7" s="1288" t="e">
        <f ca="1">IF(Mobiliti!$K$4=TRUE,((J7/$J$21)*Mobiliti!$P$9)/Mobiliti!$K$6,(J7/$J$21)*Mobiliti!$P$9)</f>
        <v>#DIV/0!</v>
      </c>
      <c r="M7" s="1286" t="s">
        <v>316</v>
      </c>
      <c r="N7" s="1146">
        <f ca="1">IF(Mobiliti!$K$4=TRUE,(210/Mobiliti!$K$6),210)</f>
        <v>12.086330935251798</v>
      </c>
    </row>
    <row r="8" spans="1:14" ht="20" thickBot="1">
      <c r="A8" s="1271" t="s">
        <v>317</v>
      </c>
      <c r="B8" s="1272"/>
      <c r="C8" s="1272"/>
      <c r="D8" s="1134"/>
      <c r="E8" s="1134"/>
      <c r="F8" s="1134"/>
      <c r="G8" s="1135"/>
      <c r="I8" s="1286" t="s">
        <v>318</v>
      </c>
      <c r="J8" s="1287">
        <v>0.25</v>
      </c>
      <c r="K8" s="1288" t="e">
        <f ca="1">IF(Mobiliti!$K$4=TRUE,((J8/$J$21)*Mobiliti!$P$9)/Mobiliti!$K$6,(J8/$J$21)*Mobiliti!$P$9)</f>
        <v>#DIV/0!</v>
      </c>
      <c r="M8" s="1286" t="s">
        <v>318</v>
      </c>
      <c r="N8" s="1146">
        <f ca="1">IF(Mobiliti!$K$4=TRUE,(980/Mobiliti!$K$6),980)</f>
        <v>56.402877697841724</v>
      </c>
    </row>
    <row r="9" spans="1:14" ht="27" thickBot="1">
      <c r="A9" s="1136" t="e" vm="3">
        <v>#VALUE!</v>
      </c>
      <c r="B9" s="1133" t="s">
        <v>308</v>
      </c>
      <c r="C9" s="1137" t="e" vm="5">
        <v>#VALUE!</v>
      </c>
      <c r="D9" s="1430">
        <v>120000</v>
      </c>
      <c r="E9" s="1430"/>
      <c r="F9" s="1430"/>
      <c r="G9" s="1187" t="s">
        <v>309</v>
      </c>
      <c r="I9" s="1286" t="s">
        <v>319</v>
      </c>
      <c r="J9" s="1287">
        <v>0.3</v>
      </c>
      <c r="K9" s="1288" t="e">
        <f ca="1">IF(Mobiliti!$K$4=TRUE,((J9/$J$21)*Mobiliti!$P$9)/Mobiliti!$K$6,(J9/$J$21)*Mobiliti!$P$9)</f>
        <v>#DIV/0!</v>
      </c>
      <c r="M9" s="1286" t="s">
        <v>319</v>
      </c>
      <c r="N9" s="1146">
        <f ca="1">IF(Mobiliti!$K$4=TRUE,(231/Mobiliti!$K$6),231)</f>
        <v>13.294964028776979</v>
      </c>
    </row>
    <row r="10" spans="1:14" ht="20" thickBot="1">
      <c r="A10" s="1271" t="s">
        <v>313</v>
      </c>
      <c r="B10" s="1272"/>
      <c r="C10" s="1272"/>
      <c r="D10" s="1134"/>
      <c r="E10" s="1134"/>
      <c r="F10" s="1134"/>
      <c r="G10" s="1135"/>
      <c r="I10" s="1286" t="s">
        <v>320</v>
      </c>
      <c r="J10" s="1287">
        <v>0.4</v>
      </c>
      <c r="K10" s="1288" t="e">
        <f ca="1">IF(Mobiliti!$K$4=TRUE,((J10/$J$21)*Mobiliti!$P$9)/Mobiliti!$K$6,(J10/$J$21)*Mobiliti!$P$9)</f>
        <v>#DIV/0!</v>
      </c>
      <c r="M10" s="1286" t="s">
        <v>320</v>
      </c>
      <c r="N10" s="1146">
        <f ca="1">IF(Mobiliti!$K$4=TRUE,(995/Mobiliti!$K$6),995)</f>
        <v>57.266187050359711</v>
      </c>
    </row>
    <row r="11" spans="1:14" ht="27" thickBot="1">
      <c r="A11" s="1136" t="e" vm="3">
        <v>#VALUE!</v>
      </c>
      <c r="B11" s="1133" t="s">
        <v>308</v>
      </c>
      <c r="C11" s="1137" t="e" vm="6">
        <v>#VALUE!</v>
      </c>
      <c r="D11" s="1430">
        <v>135000</v>
      </c>
      <c r="E11" s="1430"/>
      <c r="F11" s="1430"/>
      <c r="G11" s="1187" t="s">
        <v>321</v>
      </c>
      <c r="I11" s="1286" t="s">
        <v>322</v>
      </c>
      <c r="J11" s="1287">
        <v>0.4</v>
      </c>
      <c r="K11" s="1288" t="e">
        <f ca="1">IF(Mobiliti!$K$4=TRUE,((J11/$J$21)*Mobiliti!$P$9)/Mobiliti!$K$6,(J11/$J$21)*Mobiliti!$P$9)</f>
        <v>#DIV/0!</v>
      </c>
      <c r="M11" s="1286" t="s">
        <v>322</v>
      </c>
      <c r="N11" s="1146">
        <f ca="1">IF(Mobiliti!$K$4=TRUE,(325/Mobiliti!$K$6),325)</f>
        <v>18.705035971223023</v>
      </c>
    </row>
    <row r="12" spans="1:14" ht="20" thickBot="1">
      <c r="A12" s="1271" t="s">
        <v>323</v>
      </c>
      <c r="B12" s="1272"/>
      <c r="C12" s="1272"/>
      <c r="D12" s="1134"/>
      <c r="E12" s="1134"/>
      <c r="F12" s="1134"/>
      <c r="G12" s="1135"/>
      <c r="I12" s="1286" t="s">
        <v>324</v>
      </c>
      <c r="J12" s="1287">
        <v>0.15</v>
      </c>
      <c r="K12" s="1288" t="e">
        <f ca="1">IF(Mobiliti!$K$4=TRUE,((J12/$J$21)*Mobiliti!$P$9)/Mobiliti!$K$6,(J12/$J$21)*Mobiliti!$P$9)</f>
        <v>#DIV/0!</v>
      </c>
      <c r="M12" s="1286" t="s">
        <v>324</v>
      </c>
      <c r="N12" s="1146">
        <f ca="1">IF(Mobiliti!$K$4=TRUE,(198/Mobiliti!$K$6),198)</f>
        <v>11.39568345323741</v>
      </c>
    </row>
    <row r="13" spans="1:14" ht="27" thickBot="1">
      <c r="A13" s="1136" t="e" vm="3">
        <v>#VALUE!</v>
      </c>
      <c r="B13" s="1133" t="s">
        <v>308</v>
      </c>
      <c r="C13" s="1137" t="e" vm="7">
        <v>#VALUE!</v>
      </c>
      <c r="D13" s="1430">
        <v>32000</v>
      </c>
      <c r="E13" s="1430"/>
      <c r="F13" s="1430"/>
      <c r="G13" s="1187" t="s">
        <v>315</v>
      </c>
      <c r="I13" s="1286" t="s">
        <v>325</v>
      </c>
      <c r="J13" s="1287">
        <v>0.4</v>
      </c>
      <c r="K13" s="1288" t="e">
        <f ca="1">IF(Mobiliti!$K$4=TRUE,((J13/$J$21)*Mobiliti!$P$9)/Mobiliti!$K$6,(J13/$J$21)*Mobiliti!$P$9)</f>
        <v>#DIV/0!</v>
      </c>
      <c r="M13" s="1286" t="s">
        <v>325</v>
      </c>
      <c r="N13" s="1146">
        <f ca="1">IF(Mobiliti!$K$4=TRUE,(1790/Mobiliti!$K$6),1790)</f>
        <v>103.02158273381295</v>
      </c>
    </row>
    <row r="14" spans="1:14" ht="20" thickBot="1">
      <c r="A14" s="1271" t="s">
        <v>326</v>
      </c>
      <c r="B14" s="1272"/>
      <c r="C14" s="1272"/>
      <c r="D14" s="1134"/>
      <c r="E14" s="1134"/>
      <c r="F14" s="1134"/>
      <c r="G14" s="1135"/>
      <c r="I14" s="1286" t="s">
        <v>327</v>
      </c>
      <c r="J14" s="1287">
        <v>0.05</v>
      </c>
      <c r="K14" s="1288" t="e">
        <f ca="1">IF(Mobiliti!$K$4=TRUE,((J14/$J$21)*Mobiliti!$P$9)/Mobiliti!$K$6,(J14/$J$21)*Mobiliti!$P$9)</f>
        <v>#DIV/0!</v>
      </c>
      <c r="M14" s="1286" t="s">
        <v>327</v>
      </c>
      <c r="N14" s="1146">
        <f ca="1">IF(Mobiliti!$K$4=TRUE,(180/Mobiliti!$K$6),180)</f>
        <v>10.359712230215827</v>
      </c>
    </row>
    <row r="15" spans="1:14" ht="26">
      <c r="A15" s="1136" t="e" vm="3">
        <v>#VALUE!</v>
      </c>
      <c r="B15" s="1133" t="s">
        <v>308</v>
      </c>
      <c r="C15" s="1137" t="e" vm="8">
        <v>#VALUE!</v>
      </c>
      <c r="D15" s="1430">
        <v>35000</v>
      </c>
      <c r="E15" s="1430"/>
      <c r="F15" s="1430"/>
      <c r="G15" s="1187" t="s">
        <v>315</v>
      </c>
      <c r="I15" s="1286" t="s">
        <v>328</v>
      </c>
      <c r="J15" s="1287">
        <v>0.25</v>
      </c>
      <c r="K15" s="1288" t="e">
        <f ca="1">IF(Mobiliti!$K$4=TRUE,((J15/$J$21)*Mobiliti!$P$9)/Mobiliti!$K$6,(J15/$J$21)*Mobiliti!$P$9)</f>
        <v>#DIV/0!</v>
      </c>
      <c r="M15" s="1286" t="s">
        <v>328</v>
      </c>
      <c r="N15" s="1146">
        <f ca="1">IF(Mobiliti!$K$4=TRUE,(250/Mobiliti!$K$6),250)</f>
        <v>14.388489208633093</v>
      </c>
    </row>
    <row r="16" spans="1:14" ht="19">
      <c r="A16" s="1271" t="s">
        <v>317</v>
      </c>
      <c r="B16" s="1272"/>
      <c r="C16" s="1272"/>
      <c r="D16" s="1134"/>
      <c r="E16" s="1134"/>
      <c r="F16" s="1134"/>
      <c r="G16" s="1135"/>
      <c r="I16" s="1286"/>
      <c r="J16" s="1287"/>
      <c r="K16" s="1289"/>
      <c r="M16" s="1286"/>
      <c r="N16" s="1147"/>
    </row>
    <row r="17" spans="1:14" ht="26">
      <c r="A17" s="1136" t="e" vm="3">
        <v>#VALUE!</v>
      </c>
      <c r="B17" s="1133" t="s">
        <v>308</v>
      </c>
      <c r="C17" s="1137" t="e" vm="3">
        <v>#VALUE!</v>
      </c>
      <c r="D17" s="1430">
        <v>6000</v>
      </c>
      <c r="E17" s="1430"/>
      <c r="F17" s="1430"/>
      <c r="G17" s="1187" t="s">
        <v>329</v>
      </c>
      <c r="I17" s="1286"/>
      <c r="J17" s="1287"/>
      <c r="K17" s="1289"/>
      <c r="M17" s="1286"/>
      <c r="N17" s="1147"/>
    </row>
    <row r="18" spans="1:14" ht="19">
      <c r="A18" s="1271" t="s">
        <v>326</v>
      </c>
      <c r="B18" s="1272"/>
      <c r="C18" s="1272"/>
      <c r="D18" s="1134"/>
      <c r="E18" s="1134"/>
      <c r="F18" s="1134"/>
      <c r="G18" s="1135"/>
      <c r="I18" s="1286"/>
      <c r="J18" s="1287"/>
      <c r="K18" s="1289"/>
      <c r="M18" s="1286"/>
      <c r="N18" s="1147"/>
    </row>
    <row r="19" spans="1:14" ht="20" thickBot="1">
      <c r="A19" s="1431" t="s">
        <v>330</v>
      </c>
      <c r="B19" s="1432"/>
      <c r="C19" s="1432"/>
      <c r="D19" s="1433">
        <f>Mobiliti!H573</f>
        <v>0</v>
      </c>
      <c r="E19" s="1433"/>
      <c r="F19" s="1433"/>
      <c r="G19" s="1434"/>
      <c r="I19" s="1290"/>
      <c r="J19" s="1291"/>
      <c r="K19" s="1292"/>
      <c r="M19" s="1141"/>
      <c r="N19" s="1142"/>
    </row>
    <row r="20" spans="1:14">
      <c r="D20" s="1435" t="s">
        <v>331</v>
      </c>
      <c r="E20" s="1436"/>
      <c r="F20" s="1439" t="e">
        <f>D11/D19</f>
        <v>#DIV/0!</v>
      </c>
      <c r="G20" s="1440"/>
    </row>
    <row r="21" spans="1:14" ht="16" thickBot="1">
      <c r="D21" s="1437"/>
      <c r="E21" s="1438"/>
      <c r="F21" s="1441"/>
      <c r="G21" s="1442"/>
      <c r="I21" s="1143" t="s">
        <v>332</v>
      </c>
      <c r="J21">
        <f>SUM(J6:J20)</f>
        <v>2.5999999999999996</v>
      </c>
    </row>
    <row r="23" spans="1:14">
      <c r="G23" s="1174"/>
      <c r="K23" s="1148"/>
    </row>
    <row r="24" spans="1:14">
      <c r="A24" s="1170" t="s">
        <v>333</v>
      </c>
      <c r="B24" s="1171"/>
    </row>
    <row r="26" spans="1:14">
      <c r="A26" s="1176" t="s">
        <v>334</v>
      </c>
    </row>
    <row r="27" spans="1:14">
      <c r="A27" t="s">
        <v>329</v>
      </c>
      <c r="B27" t="e" cm="1">
        <f t="array" ref="B27:D27">_xlfn.XLOOKUP(A27,Taba_Region,Tabla_Costos/$D$19)</f>
        <v>#DIV/0!</v>
      </c>
      <c r="C27" t="e">
        <v>#DIV/0!</v>
      </c>
      <c r="D27" t="e">
        <v>#DIV/0!</v>
      </c>
    </row>
    <row r="28" spans="1:14">
      <c r="A28" t="s">
        <v>309</v>
      </c>
      <c r="B28" t="e" cm="1">
        <f t="array" ref="B28:D28">_xlfn.XLOOKUP(A28,Taba_Region,Tabla_Costos/$D$19)</f>
        <v>#DIV/0!</v>
      </c>
      <c r="C28" t="e">
        <v>#DIV/0!</v>
      </c>
      <c r="D28" t="e">
        <v>#DIV/0!</v>
      </c>
    </row>
    <row r="29" spans="1:14">
      <c r="A29" t="s">
        <v>315</v>
      </c>
      <c r="B29" t="e" cm="1">
        <f t="array" ref="B29:D29">_xlfn.XLOOKUP(A29,Taba_Region,Tabla_Costos/$D$19)</f>
        <v>#DIV/0!</v>
      </c>
      <c r="C29" t="e">
        <v>#DIV/0!</v>
      </c>
      <c r="D29" t="e">
        <v>#DIV/0!</v>
      </c>
      <c r="E29" s="1425" t="s">
        <v>335</v>
      </c>
      <c r="F29" s="1425"/>
      <c r="G29" s="1425"/>
    </row>
    <row r="30" spans="1:14">
      <c r="A30" t="s">
        <v>321</v>
      </c>
      <c r="B30" t="e" cm="1">
        <f t="array" ref="B30:D30">_xlfn.XLOOKUP(A30,Taba_Region,Tabla_Costos/$D$19)</f>
        <v>#DIV/0!</v>
      </c>
      <c r="C30" t="e">
        <v>#DIV/0!</v>
      </c>
      <c r="D30" t="e">
        <v>#DIV/0!</v>
      </c>
      <c r="E30" s="1425"/>
      <c r="F30" s="1425"/>
      <c r="G30" s="1425"/>
    </row>
    <row r="31" spans="1:14">
      <c r="E31" s="1425"/>
      <c r="F31" s="1425"/>
      <c r="G31" s="1425"/>
    </row>
    <row r="32" spans="1:14">
      <c r="A32" t="s">
        <v>336</v>
      </c>
      <c r="E32" s="1425"/>
      <c r="F32" s="1425"/>
      <c r="G32" s="1425"/>
    </row>
    <row r="33" spans="1:1">
      <c r="A33" t="s">
        <v>107</v>
      </c>
    </row>
    <row r="34" spans="1:1">
      <c r="A34" t="s">
        <v>337</v>
      </c>
    </row>
  </sheetData>
  <mergeCells count="15">
    <mergeCell ref="E29:G32"/>
    <mergeCell ref="M1:N4"/>
    <mergeCell ref="D15:F15"/>
    <mergeCell ref="A19:C19"/>
    <mergeCell ref="D19:G19"/>
    <mergeCell ref="D20:E21"/>
    <mergeCell ref="F20:G21"/>
    <mergeCell ref="I1:K4"/>
    <mergeCell ref="D17:F17"/>
    <mergeCell ref="A1:G4"/>
    <mergeCell ref="D5:F5"/>
    <mergeCell ref="D7:F7"/>
    <mergeCell ref="D9:F9"/>
    <mergeCell ref="D11:F11"/>
    <mergeCell ref="D13:F1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H32"/>
  <sheetViews>
    <sheetView zoomScale="125" zoomScaleNormal="278" workbookViewId="0">
      <selection activeCell="E16" sqref="E16"/>
    </sheetView>
  </sheetViews>
  <sheetFormatPr baseColWidth="10" defaultColWidth="11.5" defaultRowHeight="15"/>
  <cols>
    <col min="1" max="1" width="28.5" bestFit="1" customWidth="1"/>
    <col min="2" max="2" width="8.6640625" style="828" bestFit="1" customWidth="1"/>
    <col min="3" max="3" width="23.33203125" style="51" customWidth="1"/>
    <col min="4" max="5" width="16.83203125" style="826" customWidth="1"/>
    <col min="6" max="6" width="44.5" style="50" customWidth="1"/>
  </cols>
  <sheetData>
    <row r="1" spans="1:8">
      <c r="A1" s="827" t="s">
        <v>338</v>
      </c>
      <c r="B1" s="828" t="s">
        <v>339</v>
      </c>
      <c r="C1" s="826"/>
      <c r="D1" s="826" t="s">
        <v>340</v>
      </c>
      <c r="E1" s="826" t="s">
        <v>341</v>
      </c>
      <c r="F1" s="828"/>
    </row>
    <row r="2" spans="1:8">
      <c r="A2" t="s">
        <v>152</v>
      </c>
      <c r="B2" s="827" t="s">
        <v>342</v>
      </c>
      <c r="C2" s="2">
        <v>0.85</v>
      </c>
      <c r="D2" s="825">
        <v>0.05</v>
      </c>
      <c r="E2" s="825" t="s">
        <v>343</v>
      </c>
      <c r="F2" t="s">
        <v>344</v>
      </c>
    </row>
    <row r="3" spans="1:8">
      <c r="A3" t="s">
        <v>154</v>
      </c>
      <c r="B3" s="827" t="s">
        <v>345</v>
      </c>
      <c r="C3" s="2">
        <v>0.85</v>
      </c>
      <c r="D3" s="825">
        <v>0.05</v>
      </c>
      <c r="E3" s="825" t="s">
        <v>343</v>
      </c>
      <c r="F3" t="s">
        <v>346</v>
      </c>
    </row>
    <row r="4" spans="1:8">
      <c r="A4" t="s">
        <v>155</v>
      </c>
      <c r="B4" s="828" t="s">
        <v>347</v>
      </c>
      <c r="C4" s="2">
        <v>0.85</v>
      </c>
      <c r="D4" s="825">
        <v>0.05</v>
      </c>
      <c r="E4" s="825" t="s">
        <v>343</v>
      </c>
      <c r="F4"/>
      <c r="H4" t="s">
        <v>343</v>
      </c>
    </row>
    <row r="5" spans="1:8">
      <c r="A5" t="s">
        <v>156</v>
      </c>
      <c r="B5" s="828" t="s">
        <v>348</v>
      </c>
      <c r="C5" s="2">
        <v>0.85</v>
      </c>
      <c r="D5" s="825">
        <v>0.05</v>
      </c>
      <c r="E5" s="825" t="s">
        <v>343</v>
      </c>
      <c r="F5"/>
      <c r="H5" t="str">
        <f>VLOOKUP(H4,ProveedoreS_TC,5)</f>
        <v>Importado</v>
      </c>
    </row>
    <row r="6" spans="1:8">
      <c r="A6" t="s">
        <v>157</v>
      </c>
      <c r="B6" s="828" t="s">
        <v>349</v>
      </c>
      <c r="C6" s="2">
        <v>0.85</v>
      </c>
      <c r="D6" s="825">
        <v>0.05</v>
      </c>
      <c r="E6" s="825" t="s">
        <v>343</v>
      </c>
      <c r="F6"/>
    </row>
    <row r="7" spans="1:8">
      <c r="A7" t="s">
        <v>158</v>
      </c>
      <c r="B7" s="828" t="s">
        <v>350</v>
      </c>
      <c r="C7" s="2">
        <v>0.85</v>
      </c>
      <c r="D7" s="825">
        <v>0.05</v>
      </c>
      <c r="E7" s="826" t="s">
        <v>343</v>
      </c>
    </row>
    <row r="8" spans="1:8">
      <c r="A8" t="s">
        <v>159</v>
      </c>
      <c r="B8" s="828" t="s">
        <v>351</v>
      </c>
      <c r="C8" s="2">
        <v>0.85</v>
      </c>
      <c r="D8" s="825">
        <v>0.05</v>
      </c>
      <c r="E8" s="825" t="s">
        <v>343</v>
      </c>
      <c r="F8" t="s">
        <v>352</v>
      </c>
    </row>
    <row r="9" spans="1:8">
      <c r="A9" t="s">
        <v>160</v>
      </c>
      <c r="B9" s="827" t="s">
        <v>353</v>
      </c>
      <c r="C9" s="2">
        <v>0.85</v>
      </c>
      <c r="D9" s="825">
        <v>0.05</v>
      </c>
      <c r="E9" s="825" t="s">
        <v>343</v>
      </c>
      <c r="F9" t="s">
        <v>354</v>
      </c>
    </row>
    <row r="10" spans="1:8">
      <c r="A10" t="s">
        <v>161</v>
      </c>
      <c r="B10" s="827" t="s">
        <v>355</v>
      </c>
      <c r="C10" s="2">
        <v>0.85</v>
      </c>
      <c r="D10" s="825">
        <v>0.05</v>
      </c>
      <c r="E10" s="825" t="s">
        <v>343</v>
      </c>
      <c r="F10" t="s">
        <v>356</v>
      </c>
      <c r="H10" s="837">
        <v>0</v>
      </c>
    </row>
    <row r="11" spans="1:8">
      <c r="A11" t="s">
        <v>162</v>
      </c>
      <c r="B11" s="828" t="s">
        <v>357</v>
      </c>
      <c r="C11" s="2">
        <v>0.85</v>
      </c>
      <c r="D11" s="825">
        <v>0.05</v>
      </c>
      <c r="E11" s="825" t="s">
        <v>343</v>
      </c>
      <c r="F11" t="s">
        <v>358</v>
      </c>
    </row>
    <row r="12" spans="1:8">
      <c r="A12" t="s">
        <v>163</v>
      </c>
      <c r="B12" s="828" t="s">
        <v>359</v>
      </c>
      <c r="C12" s="2">
        <v>0.85</v>
      </c>
      <c r="D12" s="825">
        <v>0.05</v>
      </c>
      <c r="E12" s="825" t="s">
        <v>343</v>
      </c>
      <c r="F12" t="s">
        <v>358</v>
      </c>
    </row>
    <row r="13" spans="1:8">
      <c r="A13" t="s">
        <v>164</v>
      </c>
      <c r="B13" s="828" t="s">
        <v>360</v>
      </c>
      <c r="C13" s="2">
        <v>0.85</v>
      </c>
      <c r="D13" s="825">
        <v>0.05</v>
      </c>
      <c r="E13" s="825" t="s">
        <v>343</v>
      </c>
      <c r="F13" t="s">
        <v>361</v>
      </c>
    </row>
    <row r="14" spans="1:8">
      <c r="A14" t="s">
        <v>165</v>
      </c>
      <c r="B14" s="827" t="s">
        <v>362</v>
      </c>
      <c r="C14" s="2">
        <v>0.85</v>
      </c>
      <c r="D14" s="825">
        <v>0.05</v>
      </c>
      <c r="E14" s="825" t="s">
        <v>343</v>
      </c>
      <c r="F14" t="s">
        <v>363</v>
      </c>
    </row>
    <row r="15" spans="1:8">
      <c r="A15" t="s">
        <v>166</v>
      </c>
      <c r="B15" s="827" t="s">
        <v>364</v>
      </c>
      <c r="C15" s="2">
        <v>0.85</v>
      </c>
      <c r="D15" s="825">
        <v>0.05</v>
      </c>
      <c r="E15" s="825" t="s">
        <v>343</v>
      </c>
      <c r="F15" t="s">
        <v>363</v>
      </c>
    </row>
    <row r="16" spans="1:8">
      <c r="A16" t="s">
        <v>168</v>
      </c>
      <c r="B16" s="827" t="s">
        <v>365</v>
      </c>
      <c r="C16" s="3">
        <v>0.5</v>
      </c>
      <c r="D16" s="825">
        <v>0</v>
      </c>
      <c r="E16" s="825" t="s">
        <v>366</v>
      </c>
      <c r="F16" t="s">
        <v>363</v>
      </c>
    </row>
    <row r="17" spans="1:8">
      <c r="A17" t="s">
        <v>169</v>
      </c>
      <c r="B17" s="827" t="s">
        <v>367</v>
      </c>
      <c r="C17" s="2">
        <v>0.5</v>
      </c>
      <c r="D17" s="825">
        <v>0</v>
      </c>
      <c r="E17" s="825" t="s">
        <v>366</v>
      </c>
      <c r="F17" t="s">
        <v>368</v>
      </c>
    </row>
    <row r="18" spans="1:8">
      <c r="A18" t="s">
        <v>170</v>
      </c>
      <c r="B18" s="827" t="s">
        <v>369</v>
      </c>
      <c r="C18" s="2">
        <v>0.45</v>
      </c>
      <c r="D18" s="825">
        <v>0</v>
      </c>
      <c r="E18" s="825" t="s">
        <v>366</v>
      </c>
      <c r="F18" t="s">
        <v>370</v>
      </c>
    </row>
    <row r="19" spans="1:8">
      <c r="A19" t="s">
        <v>171</v>
      </c>
      <c r="B19" s="827" t="s">
        <v>371</v>
      </c>
      <c r="C19" s="3">
        <v>0.5</v>
      </c>
      <c r="D19" s="825">
        <v>0</v>
      </c>
      <c r="E19" s="825" t="s">
        <v>366</v>
      </c>
      <c r="F19" t="s">
        <v>372</v>
      </c>
    </row>
    <row r="20" spans="1:8">
      <c r="A20" t="s">
        <v>172</v>
      </c>
      <c r="B20" s="827" t="s">
        <v>373</v>
      </c>
      <c r="C20" s="3">
        <v>0.5</v>
      </c>
      <c r="D20" s="825">
        <v>0</v>
      </c>
      <c r="E20" s="825" t="s">
        <v>366</v>
      </c>
      <c r="F20" t="s">
        <v>374</v>
      </c>
    </row>
    <row r="21" spans="1:8">
      <c r="A21" t="s">
        <v>173</v>
      </c>
      <c r="B21" s="827" t="s">
        <v>375</v>
      </c>
      <c r="C21" s="3">
        <v>0.5</v>
      </c>
      <c r="D21" s="825">
        <v>0</v>
      </c>
      <c r="E21" s="825" t="s">
        <v>366</v>
      </c>
      <c r="F21" t="s">
        <v>376</v>
      </c>
    </row>
    <row r="22" spans="1:8">
      <c r="A22" t="s">
        <v>174</v>
      </c>
      <c r="B22" s="827" t="s">
        <v>377</v>
      </c>
      <c r="C22" s="2">
        <v>0.4</v>
      </c>
      <c r="D22" s="825">
        <v>0</v>
      </c>
      <c r="E22" s="825" t="s">
        <v>366</v>
      </c>
      <c r="F22" t="s">
        <v>378</v>
      </c>
    </row>
    <row r="23" spans="1:8">
      <c r="A23" t="s">
        <v>175</v>
      </c>
      <c r="B23" s="827" t="s">
        <v>379</v>
      </c>
      <c r="C23" s="3">
        <v>0.5</v>
      </c>
      <c r="D23" s="825">
        <v>0</v>
      </c>
      <c r="E23" s="825" t="s">
        <v>366</v>
      </c>
      <c r="F23"/>
    </row>
    <row r="24" spans="1:8">
      <c r="A24" t="s">
        <v>176</v>
      </c>
      <c r="B24" s="827" t="s">
        <v>380</v>
      </c>
      <c r="C24" s="2">
        <v>0.5</v>
      </c>
      <c r="D24" s="825">
        <v>0</v>
      </c>
      <c r="E24" s="825" t="s">
        <v>366</v>
      </c>
      <c r="F24" t="s">
        <v>381</v>
      </c>
    </row>
    <row r="25" spans="1:8">
      <c r="A25" t="s">
        <v>177</v>
      </c>
      <c r="B25" s="827" t="s">
        <v>382</v>
      </c>
      <c r="C25" s="3">
        <v>0.5</v>
      </c>
      <c r="D25" s="825">
        <v>0</v>
      </c>
      <c r="E25" s="825" t="s">
        <v>366</v>
      </c>
      <c r="F25" t="s">
        <v>383</v>
      </c>
    </row>
    <row r="26" spans="1:8">
      <c r="A26" t="s">
        <v>178</v>
      </c>
      <c r="B26" s="827" t="s">
        <v>384</v>
      </c>
      <c r="C26" s="3">
        <v>0.5</v>
      </c>
      <c r="D26" s="825">
        <v>0</v>
      </c>
      <c r="E26" s="825" t="s">
        <v>366</v>
      </c>
      <c r="F26" t="s">
        <v>385</v>
      </c>
    </row>
    <row r="27" spans="1:8">
      <c r="A27" t="s">
        <v>179</v>
      </c>
      <c r="B27" s="827" t="s">
        <v>386</v>
      </c>
      <c r="C27" s="2">
        <v>0.5</v>
      </c>
      <c r="D27" s="825">
        <v>0</v>
      </c>
      <c r="E27" s="825" t="s">
        <v>366</v>
      </c>
      <c r="F27" t="s">
        <v>387</v>
      </c>
    </row>
    <row r="28" spans="1:8">
      <c r="A28" t="s">
        <v>180</v>
      </c>
      <c r="B28" s="827" t="s">
        <v>388</v>
      </c>
      <c r="C28" s="2">
        <v>0.5</v>
      </c>
      <c r="D28" s="825">
        <v>0</v>
      </c>
      <c r="E28" s="825" t="s">
        <v>366</v>
      </c>
      <c r="F28" t="s">
        <v>389</v>
      </c>
    </row>
    <row r="29" spans="1:8">
      <c r="A29" t="s">
        <v>181</v>
      </c>
      <c r="B29" s="827" t="s">
        <v>390</v>
      </c>
      <c r="C29" s="2">
        <v>0.36</v>
      </c>
      <c r="D29" s="825">
        <v>0</v>
      </c>
      <c r="E29" s="825" t="s">
        <v>366</v>
      </c>
      <c r="F29" t="s">
        <v>391</v>
      </c>
    </row>
    <row r="30" spans="1:8">
      <c r="A30" t="s">
        <v>182</v>
      </c>
      <c r="B30" s="827" t="s">
        <v>392</v>
      </c>
      <c r="C30" s="2">
        <v>0.36</v>
      </c>
      <c r="D30" s="825">
        <v>0</v>
      </c>
      <c r="E30" s="825" t="s">
        <v>366</v>
      </c>
      <c r="F30" t="s">
        <v>391</v>
      </c>
    </row>
    <row r="31" spans="1:8">
      <c r="A31" t="s">
        <v>183</v>
      </c>
      <c r="B31" s="827" t="s">
        <v>393</v>
      </c>
      <c r="C31" s="2">
        <v>0.36</v>
      </c>
      <c r="D31" s="825">
        <v>0</v>
      </c>
      <c r="E31" s="825" t="s">
        <v>366</v>
      </c>
      <c r="F31" t="s">
        <v>391</v>
      </c>
    </row>
    <row r="32" spans="1:8">
      <c r="A32" t="s">
        <v>184</v>
      </c>
      <c r="B32" s="827" t="s">
        <v>394</v>
      </c>
      <c r="C32" s="3">
        <v>0.5</v>
      </c>
      <c r="D32" s="825">
        <v>0.05</v>
      </c>
      <c r="E32" s="825" t="s">
        <v>366</v>
      </c>
      <c r="F32" t="s">
        <v>395</v>
      </c>
      <c r="H32" s="837">
        <v>0.2</v>
      </c>
    </row>
  </sheetData>
  <sheetProtection algorithmName="SHA-512" hashValue="HahDVECcDfIA+dVlq+AXSzERsJh0RJ7Il7j1wx2UOrzF521TUsVfS8yGsFegHUKipYK+POwF8SQMvBn4oxA1Ow==" saltValue="iW52Y/BMV7w+GFpFSOP4dA==" spinCount="100000" sheet="1" objects="1" scenarios="1"/>
  <sortState xmlns:xlrd2="http://schemas.microsoft.com/office/spreadsheetml/2017/richdata2" ref="B29:D32">
    <sortCondition ref="B29"/>
  </sortState>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2F16A-7F5A-F143-9C30-C3E649AE963C}">
  <sheetPr codeName="Sheet3">
    <tabColor rgb="FF0432FF"/>
    <pageSetUpPr fitToPage="1"/>
  </sheetPr>
  <dimension ref="A1:BI1640"/>
  <sheetViews>
    <sheetView zoomScaleNormal="100" zoomScalePageLayoutView="80" workbookViewId="0">
      <selection activeCell="E10" sqref="E10"/>
    </sheetView>
  </sheetViews>
  <sheetFormatPr baseColWidth="10" defaultColWidth="11.5" defaultRowHeight="14"/>
  <cols>
    <col min="1" max="1" width="46" style="616" customWidth="1"/>
    <col min="2" max="2" width="15.83203125" style="822" bestFit="1" customWidth="1"/>
    <col min="3" max="3" width="92.5" style="750" customWidth="1"/>
    <col min="4" max="4" width="20.6640625" style="823" customWidth="1"/>
    <col min="5" max="5" width="13.1640625" style="824" customWidth="1"/>
    <col min="6" max="6" width="13" style="616" customWidth="1"/>
    <col min="7" max="7" width="11.5" style="614" customWidth="1"/>
    <col min="8" max="61" width="11.5" style="614"/>
    <col min="62" max="227" width="11.5" style="616"/>
    <col min="228" max="228" width="45.1640625" style="616" customWidth="1"/>
    <col min="229" max="229" width="10.33203125" style="616" customWidth="1"/>
    <col min="230" max="230" width="68.33203125" style="616" customWidth="1"/>
    <col min="231" max="231" width="13.5" style="616" customWidth="1"/>
    <col min="232" max="232" width="6.83203125" style="616" customWidth="1"/>
    <col min="233" max="233" width="5.83203125" style="616" customWidth="1"/>
    <col min="234" max="234" width="10.83203125" style="616" customWidth="1"/>
    <col min="235" max="235" width="12.33203125" style="616" customWidth="1"/>
    <col min="236" max="483" width="11.5" style="616"/>
    <col min="484" max="484" width="45.1640625" style="616" customWidth="1"/>
    <col min="485" max="485" width="10.33203125" style="616" customWidth="1"/>
    <col min="486" max="486" width="68.33203125" style="616" customWidth="1"/>
    <col min="487" max="487" width="13.5" style="616" customWidth="1"/>
    <col min="488" max="488" width="6.83203125" style="616" customWidth="1"/>
    <col min="489" max="489" width="5.83203125" style="616" customWidth="1"/>
    <col min="490" max="490" width="10.83203125" style="616" customWidth="1"/>
    <col min="491" max="491" width="12.33203125" style="616" customWidth="1"/>
    <col min="492" max="739" width="11.5" style="616"/>
    <col min="740" max="740" width="45.1640625" style="616" customWidth="1"/>
    <col min="741" max="741" width="10.33203125" style="616" customWidth="1"/>
    <col min="742" max="742" width="68.33203125" style="616" customWidth="1"/>
    <col min="743" max="743" width="13.5" style="616" customWidth="1"/>
    <col min="744" max="744" width="6.83203125" style="616" customWidth="1"/>
    <col min="745" max="745" width="5.83203125" style="616" customWidth="1"/>
    <col min="746" max="746" width="10.83203125" style="616" customWidth="1"/>
    <col min="747" max="747" width="12.33203125" style="616" customWidth="1"/>
    <col min="748" max="995" width="11.5" style="616"/>
    <col min="996" max="996" width="45.1640625" style="616" customWidth="1"/>
    <col min="997" max="997" width="10.33203125" style="616" customWidth="1"/>
    <col min="998" max="998" width="68.33203125" style="616" customWidth="1"/>
    <col min="999" max="999" width="13.5" style="616" customWidth="1"/>
    <col min="1000" max="1000" width="6.83203125" style="616" customWidth="1"/>
    <col min="1001" max="1001" width="5.83203125" style="616" customWidth="1"/>
    <col min="1002" max="1002" width="10.83203125" style="616" customWidth="1"/>
    <col min="1003" max="1003" width="12.33203125" style="616" customWidth="1"/>
    <col min="1004" max="1251" width="11.5" style="616"/>
    <col min="1252" max="1252" width="45.1640625" style="616" customWidth="1"/>
    <col min="1253" max="1253" width="10.33203125" style="616" customWidth="1"/>
    <col min="1254" max="1254" width="68.33203125" style="616" customWidth="1"/>
    <col min="1255" max="1255" width="13.5" style="616" customWidth="1"/>
    <col min="1256" max="1256" width="6.83203125" style="616" customWidth="1"/>
    <col min="1257" max="1257" width="5.83203125" style="616" customWidth="1"/>
    <col min="1258" max="1258" width="10.83203125" style="616" customWidth="1"/>
    <col min="1259" max="1259" width="12.33203125" style="616" customWidth="1"/>
    <col min="1260" max="1507" width="11.5" style="616"/>
    <col min="1508" max="1508" width="45.1640625" style="616" customWidth="1"/>
    <col min="1509" max="1509" width="10.33203125" style="616" customWidth="1"/>
    <col min="1510" max="1510" width="68.33203125" style="616" customWidth="1"/>
    <col min="1511" max="1511" width="13.5" style="616" customWidth="1"/>
    <col min="1512" max="1512" width="6.83203125" style="616" customWidth="1"/>
    <col min="1513" max="1513" width="5.83203125" style="616" customWidth="1"/>
    <col min="1514" max="1514" width="10.83203125" style="616" customWidth="1"/>
    <col min="1515" max="1515" width="12.33203125" style="616" customWidth="1"/>
    <col min="1516" max="1763" width="11.5" style="616"/>
    <col min="1764" max="1764" width="45.1640625" style="616" customWidth="1"/>
    <col min="1765" max="1765" width="10.33203125" style="616" customWidth="1"/>
    <col min="1766" max="1766" width="68.33203125" style="616" customWidth="1"/>
    <col min="1767" max="1767" width="13.5" style="616" customWidth="1"/>
    <col min="1768" max="1768" width="6.83203125" style="616" customWidth="1"/>
    <col min="1769" max="1769" width="5.83203125" style="616" customWidth="1"/>
    <col min="1770" max="1770" width="10.83203125" style="616" customWidth="1"/>
    <col min="1771" max="1771" width="12.33203125" style="616" customWidth="1"/>
    <col min="1772" max="2019" width="11.5" style="616"/>
    <col min="2020" max="2020" width="45.1640625" style="616" customWidth="1"/>
    <col min="2021" max="2021" width="10.33203125" style="616" customWidth="1"/>
    <col min="2022" max="2022" width="68.33203125" style="616" customWidth="1"/>
    <col min="2023" max="2023" width="13.5" style="616" customWidth="1"/>
    <col min="2024" max="2024" width="6.83203125" style="616" customWidth="1"/>
    <col min="2025" max="2025" width="5.83203125" style="616" customWidth="1"/>
    <col min="2026" max="2026" width="10.83203125" style="616" customWidth="1"/>
    <col min="2027" max="2027" width="12.33203125" style="616" customWidth="1"/>
    <col min="2028" max="2275" width="11.5" style="616"/>
    <col min="2276" max="2276" width="45.1640625" style="616" customWidth="1"/>
    <col min="2277" max="2277" width="10.33203125" style="616" customWidth="1"/>
    <col min="2278" max="2278" width="68.33203125" style="616" customWidth="1"/>
    <col min="2279" max="2279" width="13.5" style="616" customWidth="1"/>
    <col min="2280" max="2280" width="6.83203125" style="616" customWidth="1"/>
    <col min="2281" max="2281" width="5.83203125" style="616" customWidth="1"/>
    <col min="2282" max="2282" width="10.83203125" style="616" customWidth="1"/>
    <col min="2283" max="2283" width="12.33203125" style="616" customWidth="1"/>
    <col min="2284" max="2531" width="11.5" style="616"/>
    <col min="2532" max="2532" width="45.1640625" style="616" customWidth="1"/>
    <col min="2533" max="2533" width="10.33203125" style="616" customWidth="1"/>
    <col min="2534" max="2534" width="68.33203125" style="616" customWidth="1"/>
    <col min="2535" max="2535" width="13.5" style="616" customWidth="1"/>
    <col min="2536" max="2536" width="6.83203125" style="616" customWidth="1"/>
    <col min="2537" max="2537" width="5.83203125" style="616" customWidth="1"/>
    <col min="2538" max="2538" width="10.83203125" style="616" customWidth="1"/>
    <col min="2539" max="2539" width="12.33203125" style="616" customWidth="1"/>
    <col min="2540" max="2787" width="11.5" style="616"/>
    <col min="2788" max="2788" width="45.1640625" style="616" customWidth="1"/>
    <col min="2789" max="2789" width="10.33203125" style="616" customWidth="1"/>
    <col min="2790" max="2790" width="68.33203125" style="616" customWidth="1"/>
    <col min="2791" max="2791" width="13.5" style="616" customWidth="1"/>
    <col min="2792" max="2792" width="6.83203125" style="616" customWidth="1"/>
    <col min="2793" max="2793" width="5.83203125" style="616" customWidth="1"/>
    <col min="2794" max="2794" width="10.83203125" style="616" customWidth="1"/>
    <col min="2795" max="2795" width="12.33203125" style="616" customWidth="1"/>
    <col min="2796" max="3043" width="11.5" style="616"/>
    <col min="3044" max="3044" width="45.1640625" style="616" customWidth="1"/>
    <col min="3045" max="3045" width="10.33203125" style="616" customWidth="1"/>
    <col min="3046" max="3046" width="68.33203125" style="616" customWidth="1"/>
    <col min="3047" max="3047" width="13.5" style="616" customWidth="1"/>
    <col min="3048" max="3048" width="6.83203125" style="616" customWidth="1"/>
    <col min="3049" max="3049" width="5.83203125" style="616" customWidth="1"/>
    <col min="3050" max="3050" width="10.83203125" style="616" customWidth="1"/>
    <col min="3051" max="3051" width="12.33203125" style="616" customWidth="1"/>
    <col min="3052" max="3299" width="11.5" style="616"/>
    <col min="3300" max="3300" width="45.1640625" style="616" customWidth="1"/>
    <col min="3301" max="3301" width="10.33203125" style="616" customWidth="1"/>
    <col min="3302" max="3302" width="68.33203125" style="616" customWidth="1"/>
    <col min="3303" max="3303" width="13.5" style="616" customWidth="1"/>
    <col min="3304" max="3304" width="6.83203125" style="616" customWidth="1"/>
    <col min="3305" max="3305" width="5.83203125" style="616" customWidth="1"/>
    <col min="3306" max="3306" width="10.83203125" style="616" customWidth="1"/>
    <col min="3307" max="3307" width="12.33203125" style="616" customWidth="1"/>
    <col min="3308" max="3555" width="11.5" style="616"/>
    <col min="3556" max="3556" width="45.1640625" style="616" customWidth="1"/>
    <col min="3557" max="3557" width="10.33203125" style="616" customWidth="1"/>
    <col min="3558" max="3558" width="68.33203125" style="616" customWidth="1"/>
    <col min="3559" max="3559" width="13.5" style="616" customWidth="1"/>
    <col min="3560" max="3560" width="6.83203125" style="616" customWidth="1"/>
    <col min="3561" max="3561" width="5.83203125" style="616" customWidth="1"/>
    <col min="3562" max="3562" width="10.83203125" style="616" customWidth="1"/>
    <col min="3563" max="3563" width="12.33203125" style="616" customWidth="1"/>
    <col min="3564" max="3811" width="11.5" style="616"/>
    <col min="3812" max="3812" width="45.1640625" style="616" customWidth="1"/>
    <col min="3813" max="3813" width="10.33203125" style="616" customWidth="1"/>
    <col min="3814" max="3814" width="68.33203125" style="616" customWidth="1"/>
    <col min="3815" max="3815" width="13.5" style="616" customWidth="1"/>
    <col min="3816" max="3816" width="6.83203125" style="616" customWidth="1"/>
    <col min="3817" max="3817" width="5.83203125" style="616" customWidth="1"/>
    <col min="3818" max="3818" width="10.83203125" style="616" customWidth="1"/>
    <col min="3819" max="3819" width="12.33203125" style="616" customWidth="1"/>
    <col min="3820" max="4067" width="11.5" style="616"/>
    <col min="4068" max="4068" width="45.1640625" style="616" customWidth="1"/>
    <col min="4069" max="4069" width="10.33203125" style="616" customWidth="1"/>
    <col min="4070" max="4070" width="68.33203125" style="616" customWidth="1"/>
    <col min="4071" max="4071" width="13.5" style="616" customWidth="1"/>
    <col min="4072" max="4072" width="6.83203125" style="616" customWidth="1"/>
    <col min="4073" max="4073" width="5.83203125" style="616" customWidth="1"/>
    <col min="4074" max="4074" width="10.83203125" style="616" customWidth="1"/>
    <col min="4075" max="4075" width="12.33203125" style="616" customWidth="1"/>
    <col min="4076" max="4323" width="11.5" style="616"/>
    <col min="4324" max="4324" width="45.1640625" style="616" customWidth="1"/>
    <col min="4325" max="4325" width="10.33203125" style="616" customWidth="1"/>
    <col min="4326" max="4326" width="68.33203125" style="616" customWidth="1"/>
    <col min="4327" max="4327" width="13.5" style="616" customWidth="1"/>
    <col min="4328" max="4328" width="6.83203125" style="616" customWidth="1"/>
    <col min="4329" max="4329" width="5.83203125" style="616" customWidth="1"/>
    <col min="4330" max="4330" width="10.83203125" style="616" customWidth="1"/>
    <col min="4331" max="4331" width="12.33203125" style="616" customWidth="1"/>
    <col min="4332" max="4579" width="11.5" style="616"/>
    <col min="4580" max="4580" width="45.1640625" style="616" customWidth="1"/>
    <col min="4581" max="4581" width="10.33203125" style="616" customWidth="1"/>
    <col min="4582" max="4582" width="68.33203125" style="616" customWidth="1"/>
    <col min="4583" max="4583" width="13.5" style="616" customWidth="1"/>
    <col min="4584" max="4584" width="6.83203125" style="616" customWidth="1"/>
    <col min="4585" max="4585" width="5.83203125" style="616" customWidth="1"/>
    <col min="4586" max="4586" width="10.83203125" style="616" customWidth="1"/>
    <col min="4587" max="4587" width="12.33203125" style="616" customWidth="1"/>
    <col min="4588" max="4835" width="11.5" style="616"/>
    <col min="4836" max="4836" width="45.1640625" style="616" customWidth="1"/>
    <col min="4837" max="4837" width="10.33203125" style="616" customWidth="1"/>
    <col min="4838" max="4838" width="68.33203125" style="616" customWidth="1"/>
    <col min="4839" max="4839" width="13.5" style="616" customWidth="1"/>
    <col min="4840" max="4840" width="6.83203125" style="616" customWidth="1"/>
    <col min="4841" max="4841" width="5.83203125" style="616" customWidth="1"/>
    <col min="4842" max="4842" width="10.83203125" style="616" customWidth="1"/>
    <col min="4843" max="4843" width="12.33203125" style="616" customWidth="1"/>
    <col min="4844" max="5091" width="11.5" style="616"/>
    <col min="5092" max="5092" width="45.1640625" style="616" customWidth="1"/>
    <col min="5093" max="5093" width="10.33203125" style="616" customWidth="1"/>
    <col min="5094" max="5094" width="68.33203125" style="616" customWidth="1"/>
    <col min="5095" max="5095" width="13.5" style="616" customWidth="1"/>
    <col min="5096" max="5096" width="6.83203125" style="616" customWidth="1"/>
    <col min="5097" max="5097" width="5.83203125" style="616" customWidth="1"/>
    <col min="5098" max="5098" width="10.83203125" style="616" customWidth="1"/>
    <col min="5099" max="5099" width="12.33203125" style="616" customWidth="1"/>
    <col min="5100" max="5347" width="11.5" style="616"/>
    <col min="5348" max="5348" width="45.1640625" style="616" customWidth="1"/>
    <col min="5349" max="5349" width="10.33203125" style="616" customWidth="1"/>
    <col min="5350" max="5350" width="68.33203125" style="616" customWidth="1"/>
    <col min="5351" max="5351" width="13.5" style="616" customWidth="1"/>
    <col min="5352" max="5352" width="6.83203125" style="616" customWidth="1"/>
    <col min="5353" max="5353" width="5.83203125" style="616" customWidth="1"/>
    <col min="5354" max="5354" width="10.83203125" style="616" customWidth="1"/>
    <col min="5355" max="5355" width="12.33203125" style="616" customWidth="1"/>
    <col min="5356" max="5603" width="11.5" style="616"/>
    <col min="5604" max="5604" width="45.1640625" style="616" customWidth="1"/>
    <col min="5605" max="5605" width="10.33203125" style="616" customWidth="1"/>
    <col min="5606" max="5606" width="68.33203125" style="616" customWidth="1"/>
    <col min="5607" max="5607" width="13.5" style="616" customWidth="1"/>
    <col min="5608" max="5608" width="6.83203125" style="616" customWidth="1"/>
    <col min="5609" max="5609" width="5.83203125" style="616" customWidth="1"/>
    <col min="5610" max="5610" width="10.83203125" style="616" customWidth="1"/>
    <col min="5611" max="5611" width="12.33203125" style="616" customWidth="1"/>
    <col min="5612" max="5859" width="11.5" style="616"/>
    <col min="5860" max="5860" width="45.1640625" style="616" customWidth="1"/>
    <col min="5861" max="5861" width="10.33203125" style="616" customWidth="1"/>
    <col min="5862" max="5862" width="68.33203125" style="616" customWidth="1"/>
    <col min="5863" max="5863" width="13.5" style="616" customWidth="1"/>
    <col min="5864" max="5864" width="6.83203125" style="616" customWidth="1"/>
    <col min="5865" max="5865" width="5.83203125" style="616" customWidth="1"/>
    <col min="5866" max="5866" width="10.83203125" style="616" customWidth="1"/>
    <col min="5867" max="5867" width="12.33203125" style="616" customWidth="1"/>
    <col min="5868" max="6115" width="11.5" style="616"/>
    <col min="6116" max="6116" width="45.1640625" style="616" customWidth="1"/>
    <col min="6117" max="6117" width="10.33203125" style="616" customWidth="1"/>
    <col min="6118" max="6118" width="68.33203125" style="616" customWidth="1"/>
    <col min="6119" max="6119" width="13.5" style="616" customWidth="1"/>
    <col min="6120" max="6120" width="6.83203125" style="616" customWidth="1"/>
    <col min="6121" max="6121" width="5.83203125" style="616" customWidth="1"/>
    <col min="6122" max="6122" width="10.83203125" style="616" customWidth="1"/>
    <col min="6123" max="6123" width="12.33203125" style="616" customWidth="1"/>
    <col min="6124" max="6371" width="11.5" style="616"/>
    <col min="6372" max="6372" width="45.1640625" style="616" customWidth="1"/>
    <col min="6373" max="6373" width="10.33203125" style="616" customWidth="1"/>
    <col min="6374" max="6374" width="68.33203125" style="616" customWidth="1"/>
    <col min="6375" max="6375" width="13.5" style="616" customWidth="1"/>
    <col min="6376" max="6376" width="6.83203125" style="616" customWidth="1"/>
    <col min="6377" max="6377" width="5.83203125" style="616" customWidth="1"/>
    <col min="6378" max="6378" width="10.83203125" style="616" customWidth="1"/>
    <col min="6379" max="6379" width="12.33203125" style="616" customWidth="1"/>
    <col min="6380" max="6627" width="11.5" style="616"/>
    <col min="6628" max="6628" width="45.1640625" style="616" customWidth="1"/>
    <col min="6629" max="6629" width="10.33203125" style="616" customWidth="1"/>
    <col min="6630" max="6630" width="68.33203125" style="616" customWidth="1"/>
    <col min="6631" max="6631" width="13.5" style="616" customWidth="1"/>
    <col min="6632" max="6632" width="6.83203125" style="616" customWidth="1"/>
    <col min="6633" max="6633" width="5.83203125" style="616" customWidth="1"/>
    <col min="6634" max="6634" width="10.83203125" style="616" customWidth="1"/>
    <col min="6635" max="6635" width="12.33203125" style="616" customWidth="1"/>
    <col min="6636" max="6883" width="11.5" style="616"/>
    <col min="6884" max="6884" width="45.1640625" style="616" customWidth="1"/>
    <col min="6885" max="6885" width="10.33203125" style="616" customWidth="1"/>
    <col min="6886" max="6886" width="68.33203125" style="616" customWidth="1"/>
    <col min="6887" max="6887" width="13.5" style="616" customWidth="1"/>
    <col min="6888" max="6888" width="6.83203125" style="616" customWidth="1"/>
    <col min="6889" max="6889" width="5.83203125" style="616" customWidth="1"/>
    <col min="6890" max="6890" width="10.83203125" style="616" customWidth="1"/>
    <col min="6891" max="6891" width="12.33203125" style="616" customWidth="1"/>
    <col min="6892" max="7139" width="11.5" style="616"/>
    <col min="7140" max="7140" width="45.1640625" style="616" customWidth="1"/>
    <col min="7141" max="7141" width="10.33203125" style="616" customWidth="1"/>
    <col min="7142" max="7142" width="68.33203125" style="616" customWidth="1"/>
    <col min="7143" max="7143" width="13.5" style="616" customWidth="1"/>
    <col min="7144" max="7144" width="6.83203125" style="616" customWidth="1"/>
    <col min="7145" max="7145" width="5.83203125" style="616" customWidth="1"/>
    <col min="7146" max="7146" width="10.83203125" style="616" customWidth="1"/>
    <col min="7147" max="7147" width="12.33203125" style="616" customWidth="1"/>
    <col min="7148" max="7395" width="11.5" style="616"/>
    <col min="7396" max="7396" width="45.1640625" style="616" customWidth="1"/>
    <col min="7397" max="7397" width="10.33203125" style="616" customWidth="1"/>
    <col min="7398" max="7398" width="68.33203125" style="616" customWidth="1"/>
    <col min="7399" max="7399" width="13.5" style="616" customWidth="1"/>
    <col min="7400" max="7400" width="6.83203125" style="616" customWidth="1"/>
    <col min="7401" max="7401" width="5.83203125" style="616" customWidth="1"/>
    <col min="7402" max="7402" width="10.83203125" style="616" customWidth="1"/>
    <col min="7403" max="7403" width="12.33203125" style="616" customWidth="1"/>
    <col min="7404" max="7651" width="11.5" style="616"/>
    <col min="7652" max="7652" width="45.1640625" style="616" customWidth="1"/>
    <col min="7653" max="7653" width="10.33203125" style="616" customWidth="1"/>
    <col min="7654" max="7654" width="68.33203125" style="616" customWidth="1"/>
    <col min="7655" max="7655" width="13.5" style="616" customWidth="1"/>
    <col min="7656" max="7656" width="6.83203125" style="616" customWidth="1"/>
    <col min="7657" max="7657" width="5.83203125" style="616" customWidth="1"/>
    <col min="7658" max="7658" width="10.83203125" style="616" customWidth="1"/>
    <col min="7659" max="7659" width="12.33203125" style="616" customWidth="1"/>
    <col min="7660" max="7907" width="11.5" style="616"/>
    <col min="7908" max="7908" width="45.1640625" style="616" customWidth="1"/>
    <col min="7909" max="7909" width="10.33203125" style="616" customWidth="1"/>
    <col min="7910" max="7910" width="68.33203125" style="616" customWidth="1"/>
    <col min="7911" max="7911" width="13.5" style="616" customWidth="1"/>
    <col min="7912" max="7912" width="6.83203125" style="616" customWidth="1"/>
    <col min="7913" max="7913" width="5.83203125" style="616" customWidth="1"/>
    <col min="7914" max="7914" width="10.83203125" style="616" customWidth="1"/>
    <col min="7915" max="7915" width="12.33203125" style="616" customWidth="1"/>
    <col min="7916" max="8163" width="11.5" style="616"/>
    <col min="8164" max="8164" width="45.1640625" style="616" customWidth="1"/>
    <col min="8165" max="8165" width="10.33203125" style="616" customWidth="1"/>
    <col min="8166" max="8166" width="68.33203125" style="616" customWidth="1"/>
    <col min="8167" max="8167" width="13.5" style="616" customWidth="1"/>
    <col min="8168" max="8168" width="6.83203125" style="616" customWidth="1"/>
    <col min="8169" max="8169" width="5.83203125" style="616" customWidth="1"/>
    <col min="8170" max="8170" width="10.83203125" style="616" customWidth="1"/>
    <col min="8171" max="8171" width="12.33203125" style="616" customWidth="1"/>
    <col min="8172" max="8419" width="11.5" style="616"/>
    <col min="8420" max="8420" width="45.1640625" style="616" customWidth="1"/>
    <col min="8421" max="8421" width="10.33203125" style="616" customWidth="1"/>
    <col min="8422" max="8422" width="68.33203125" style="616" customWidth="1"/>
    <col min="8423" max="8423" width="13.5" style="616" customWidth="1"/>
    <col min="8424" max="8424" width="6.83203125" style="616" customWidth="1"/>
    <col min="8425" max="8425" width="5.83203125" style="616" customWidth="1"/>
    <col min="8426" max="8426" width="10.83203125" style="616" customWidth="1"/>
    <col min="8427" max="8427" width="12.33203125" style="616" customWidth="1"/>
    <col min="8428" max="8675" width="11.5" style="616"/>
    <col min="8676" max="8676" width="45.1640625" style="616" customWidth="1"/>
    <col min="8677" max="8677" width="10.33203125" style="616" customWidth="1"/>
    <col min="8678" max="8678" width="68.33203125" style="616" customWidth="1"/>
    <col min="8679" max="8679" width="13.5" style="616" customWidth="1"/>
    <col min="8680" max="8680" width="6.83203125" style="616" customWidth="1"/>
    <col min="8681" max="8681" width="5.83203125" style="616" customWidth="1"/>
    <col min="8682" max="8682" width="10.83203125" style="616" customWidth="1"/>
    <col min="8683" max="8683" width="12.33203125" style="616" customWidth="1"/>
    <col min="8684" max="8931" width="11.5" style="616"/>
    <col min="8932" max="8932" width="45.1640625" style="616" customWidth="1"/>
    <col min="8933" max="8933" width="10.33203125" style="616" customWidth="1"/>
    <col min="8934" max="8934" width="68.33203125" style="616" customWidth="1"/>
    <col min="8935" max="8935" width="13.5" style="616" customWidth="1"/>
    <col min="8936" max="8936" width="6.83203125" style="616" customWidth="1"/>
    <col min="8937" max="8937" width="5.83203125" style="616" customWidth="1"/>
    <col min="8938" max="8938" width="10.83203125" style="616" customWidth="1"/>
    <col min="8939" max="8939" width="12.33203125" style="616" customWidth="1"/>
    <col min="8940" max="9187" width="11.5" style="616"/>
    <col min="9188" max="9188" width="45.1640625" style="616" customWidth="1"/>
    <col min="9189" max="9189" width="10.33203125" style="616" customWidth="1"/>
    <col min="9190" max="9190" width="68.33203125" style="616" customWidth="1"/>
    <col min="9191" max="9191" width="13.5" style="616" customWidth="1"/>
    <col min="9192" max="9192" width="6.83203125" style="616" customWidth="1"/>
    <col min="9193" max="9193" width="5.83203125" style="616" customWidth="1"/>
    <col min="9194" max="9194" width="10.83203125" style="616" customWidth="1"/>
    <col min="9195" max="9195" width="12.33203125" style="616" customWidth="1"/>
    <col min="9196" max="9443" width="11.5" style="616"/>
    <col min="9444" max="9444" width="45.1640625" style="616" customWidth="1"/>
    <col min="9445" max="9445" width="10.33203125" style="616" customWidth="1"/>
    <col min="9446" max="9446" width="68.33203125" style="616" customWidth="1"/>
    <col min="9447" max="9447" width="13.5" style="616" customWidth="1"/>
    <col min="9448" max="9448" width="6.83203125" style="616" customWidth="1"/>
    <col min="9449" max="9449" width="5.83203125" style="616" customWidth="1"/>
    <col min="9450" max="9450" width="10.83203125" style="616" customWidth="1"/>
    <col min="9451" max="9451" width="12.33203125" style="616" customWidth="1"/>
    <col min="9452" max="9699" width="11.5" style="616"/>
    <col min="9700" max="9700" width="45.1640625" style="616" customWidth="1"/>
    <col min="9701" max="9701" width="10.33203125" style="616" customWidth="1"/>
    <col min="9702" max="9702" width="68.33203125" style="616" customWidth="1"/>
    <col min="9703" max="9703" width="13.5" style="616" customWidth="1"/>
    <col min="9704" max="9704" width="6.83203125" style="616" customWidth="1"/>
    <col min="9705" max="9705" width="5.83203125" style="616" customWidth="1"/>
    <col min="9706" max="9706" width="10.83203125" style="616" customWidth="1"/>
    <col min="9707" max="9707" width="12.33203125" style="616" customWidth="1"/>
    <col min="9708" max="9955" width="11.5" style="616"/>
    <col min="9956" max="9956" width="45.1640625" style="616" customWidth="1"/>
    <col min="9957" max="9957" width="10.33203125" style="616" customWidth="1"/>
    <col min="9958" max="9958" width="68.33203125" style="616" customWidth="1"/>
    <col min="9959" max="9959" width="13.5" style="616" customWidth="1"/>
    <col min="9960" max="9960" width="6.83203125" style="616" customWidth="1"/>
    <col min="9961" max="9961" width="5.83203125" style="616" customWidth="1"/>
    <col min="9962" max="9962" width="10.83203125" style="616" customWidth="1"/>
    <col min="9963" max="9963" width="12.33203125" style="616" customWidth="1"/>
    <col min="9964" max="10211" width="11.5" style="616"/>
    <col min="10212" max="10212" width="45.1640625" style="616" customWidth="1"/>
    <col min="10213" max="10213" width="10.33203125" style="616" customWidth="1"/>
    <col min="10214" max="10214" width="68.33203125" style="616" customWidth="1"/>
    <col min="10215" max="10215" width="13.5" style="616" customWidth="1"/>
    <col min="10216" max="10216" width="6.83203125" style="616" customWidth="1"/>
    <col min="10217" max="10217" width="5.83203125" style="616" customWidth="1"/>
    <col min="10218" max="10218" width="10.83203125" style="616" customWidth="1"/>
    <col min="10219" max="10219" width="12.33203125" style="616" customWidth="1"/>
    <col min="10220" max="10467" width="11.5" style="616"/>
    <col min="10468" max="10468" width="45.1640625" style="616" customWidth="1"/>
    <col min="10469" max="10469" width="10.33203125" style="616" customWidth="1"/>
    <col min="10470" max="10470" width="68.33203125" style="616" customWidth="1"/>
    <col min="10471" max="10471" width="13.5" style="616" customWidth="1"/>
    <col min="10472" max="10472" width="6.83203125" style="616" customWidth="1"/>
    <col min="10473" max="10473" width="5.83203125" style="616" customWidth="1"/>
    <col min="10474" max="10474" width="10.83203125" style="616" customWidth="1"/>
    <col min="10475" max="10475" width="12.33203125" style="616" customWidth="1"/>
    <col min="10476" max="10723" width="11.5" style="616"/>
    <col min="10724" max="10724" width="45.1640625" style="616" customWidth="1"/>
    <col min="10725" max="10725" width="10.33203125" style="616" customWidth="1"/>
    <col min="10726" max="10726" width="68.33203125" style="616" customWidth="1"/>
    <col min="10727" max="10727" width="13.5" style="616" customWidth="1"/>
    <col min="10728" max="10728" width="6.83203125" style="616" customWidth="1"/>
    <col min="10729" max="10729" width="5.83203125" style="616" customWidth="1"/>
    <col min="10730" max="10730" width="10.83203125" style="616" customWidth="1"/>
    <col min="10731" max="10731" width="12.33203125" style="616" customWidth="1"/>
    <col min="10732" max="10979" width="11.5" style="616"/>
    <col min="10980" max="10980" width="45.1640625" style="616" customWidth="1"/>
    <col min="10981" max="10981" width="10.33203125" style="616" customWidth="1"/>
    <col min="10982" max="10982" width="68.33203125" style="616" customWidth="1"/>
    <col min="10983" max="10983" width="13.5" style="616" customWidth="1"/>
    <col min="10984" max="10984" width="6.83203125" style="616" customWidth="1"/>
    <col min="10985" max="10985" width="5.83203125" style="616" customWidth="1"/>
    <col min="10986" max="10986" width="10.83203125" style="616" customWidth="1"/>
    <col min="10987" max="10987" width="12.33203125" style="616" customWidth="1"/>
    <col min="10988" max="11235" width="11.5" style="616"/>
    <col min="11236" max="11236" width="45.1640625" style="616" customWidth="1"/>
    <col min="11237" max="11237" width="10.33203125" style="616" customWidth="1"/>
    <col min="11238" max="11238" width="68.33203125" style="616" customWidth="1"/>
    <col min="11239" max="11239" width="13.5" style="616" customWidth="1"/>
    <col min="11240" max="11240" width="6.83203125" style="616" customWidth="1"/>
    <col min="11241" max="11241" width="5.83203125" style="616" customWidth="1"/>
    <col min="11242" max="11242" width="10.83203125" style="616" customWidth="1"/>
    <col min="11243" max="11243" width="12.33203125" style="616" customWidth="1"/>
    <col min="11244" max="11491" width="11.5" style="616"/>
    <col min="11492" max="11492" width="45.1640625" style="616" customWidth="1"/>
    <col min="11493" max="11493" width="10.33203125" style="616" customWidth="1"/>
    <col min="11494" max="11494" width="68.33203125" style="616" customWidth="1"/>
    <col min="11495" max="11495" width="13.5" style="616" customWidth="1"/>
    <col min="11496" max="11496" width="6.83203125" style="616" customWidth="1"/>
    <col min="11497" max="11497" width="5.83203125" style="616" customWidth="1"/>
    <col min="11498" max="11498" width="10.83203125" style="616" customWidth="1"/>
    <col min="11499" max="11499" width="12.33203125" style="616" customWidth="1"/>
    <col min="11500" max="11747" width="11.5" style="616"/>
    <col min="11748" max="11748" width="45.1640625" style="616" customWidth="1"/>
    <col min="11749" max="11749" width="10.33203125" style="616" customWidth="1"/>
    <col min="11750" max="11750" width="68.33203125" style="616" customWidth="1"/>
    <col min="11751" max="11751" width="13.5" style="616" customWidth="1"/>
    <col min="11752" max="11752" width="6.83203125" style="616" customWidth="1"/>
    <col min="11753" max="11753" width="5.83203125" style="616" customWidth="1"/>
    <col min="11754" max="11754" width="10.83203125" style="616" customWidth="1"/>
    <col min="11755" max="11755" width="12.33203125" style="616" customWidth="1"/>
    <col min="11756" max="12003" width="11.5" style="616"/>
    <col min="12004" max="12004" width="45.1640625" style="616" customWidth="1"/>
    <col min="12005" max="12005" width="10.33203125" style="616" customWidth="1"/>
    <col min="12006" max="12006" width="68.33203125" style="616" customWidth="1"/>
    <col min="12007" max="12007" width="13.5" style="616" customWidth="1"/>
    <col min="12008" max="12008" width="6.83203125" style="616" customWidth="1"/>
    <col min="12009" max="12009" width="5.83203125" style="616" customWidth="1"/>
    <col min="12010" max="12010" width="10.83203125" style="616" customWidth="1"/>
    <col min="12011" max="12011" width="12.33203125" style="616" customWidth="1"/>
    <col min="12012" max="12259" width="11.5" style="616"/>
    <col min="12260" max="12260" width="45.1640625" style="616" customWidth="1"/>
    <col min="12261" max="12261" width="10.33203125" style="616" customWidth="1"/>
    <col min="12262" max="12262" width="68.33203125" style="616" customWidth="1"/>
    <col min="12263" max="12263" width="13.5" style="616" customWidth="1"/>
    <col min="12264" max="12264" width="6.83203125" style="616" customWidth="1"/>
    <col min="12265" max="12265" width="5.83203125" style="616" customWidth="1"/>
    <col min="12266" max="12266" width="10.83203125" style="616" customWidth="1"/>
    <col min="12267" max="12267" width="12.33203125" style="616" customWidth="1"/>
    <col min="12268" max="12515" width="11.5" style="616"/>
    <col min="12516" max="12516" width="45.1640625" style="616" customWidth="1"/>
    <col min="12517" max="12517" width="10.33203125" style="616" customWidth="1"/>
    <col min="12518" max="12518" width="68.33203125" style="616" customWidth="1"/>
    <col min="12519" max="12519" width="13.5" style="616" customWidth="1"/>
    <col min="12520" max="12520" width="6.83203125" style="616" customWidth="1"/>
    <col min="12521" max="12521" width="5.83203125" style="616" customWidth="1"/>
    <col min="12522" max="12522" width="10.83203125" style="616" customWidth="1"/>
    <col min="12523" max="12523" width="12.33203125" style="616" customWidth="1"/>
    <col min="12524" max="12771" width="11.5" style="616"/>
    <col min="12772" max="12772" width="45.1640625" style="616" customWidth="1"/>
    <col min="12773" max="12773" width="10.33203125" style="616" customWidth="1"/>
    <col min="12774" max="12774" width="68.33203125" style="616" customWidth="1"/>
    <col min="12775" max="12775" width="13.5" style="616" customWidth="1"/>
    <col min="12776" max="12776" width="6.83203125" style="616" customWidth="1"/>
    <col min="12777" max="12777" width="5.83203125" style="616" customWidth="1"/>
    <col min="12778" max="12778" width="10.83203125" style="616" customWidth="1"/>
    <col min="12779" max="12779" width="12.33203125" style="616" customWidth="1"/>
    <col min="12780" max="13027" width="11.5" style="616"/>
    <col min="13028" max="13028" width="45.1640625" style="616" customWidth="1"/>
    <col min="13029" max="13029" width="10.33203125" style="616" customWidth="1"/>
    <col min="13030" max="13030" width="68.33203125" style="616" customWidth="1"/>
    <col min="13031" max="13031" width="13.5" style="616" customWidth="1"/>
    <col min="13032" max="13032" width="6.83203125" style="616" customWidth="1"/>
    <col min="13033" max="13033" width="5.83203125" style="616" customWidth="1"/>
    <col min="13034" max="13034" width="10.83203125" style="616" customWidth="1"/>
    <col min="13035" max="13035" width="12.33203125" style="616" customWidth="1"/>
    <col min="13036" max="13283" width="11.5" style="616"/>
    <col min="13284" max="13284" width="45.1640625" style="616" customWidth="1"/>
    <col min="13285" max="13285" width="10.33203125" style="616" customWidth="1"/>
    <col min="13286" max="13286" width="68.33203125" style="616" customWidth="1"/>
    <col min="13287" max="13287" width="13.5" style="616" customWidth="1"/>
    <col min="13288" max="13288" width="6.83203125" style="616" customWidth="1"/>
    <col min="13289" max="13289" width="5.83203125" style="616" customWidth="1"/>
    <col min="13290" max="13290" width="10.83203125" style="616" customWidth="1"/>
    <col min="13291" max="13291" width="12.33203125" style="616" customWidth="1"/>
    <col min="13292" max="13539" width="11.5" style="616"/>
    <col min="13540" max="13540" width="45.1640625" style="616" customWidth="1"/>
    <col min="13541" max="13541" width="10.33203125" style="616" customWidth="1"/>
    <col min="13542" max="13542" width="68.33203125" style="616" customWidth="1"/>
    <col min="13543" max="13543" width="13.5" style="616" customWidth="1"/>
    <col min="13544" max="13544" width="6.83203125" style="616" customWidth="1"/>
    <col min="13545" max="13545" width="5.83203125" style="616" customWidth="1"/>
    <col min="13546" max="13546" width="10.83203125" style="616" customWidth="1"/>
    <col min="13547" max="13547" width="12.33203125" style="616" customWidth="1"/>
    <col min="13548" max="13795" width="11.5" style="616"/>
    <col min="13796" max="13796" width="45.1640625" style="616" customWidth="1"/>
    <col min="13797" max="13797" width="10.33203125" style="616" customWidth="1"/>
    <col min="13798" max="13798" width="68.33203125" style="616" customWidth="1"/>
    <col min="13799" max="13799" width="13.5" style="616" customWidth="1"/>
    <col min="13800" max="13800" width="6.83203125" style="616" customWidth="1"/>
    <col min="13801" max="13801" width="5.83203125" style="616" customWidth="1"/>
    <col min="13802" max="13802" width="10.83203125" style="616" customWidth="1"/>
    <col min="13803" max="13803" width="12.33203125" style="616" customWidth="1"/>
    <col min="13804" max="14051" width="11.5" style="616"/>
    <col min="14052" max="14052" width="45.1640625" style="616" customWidth="1"/>
    <col min="14053" max="14053" width="10.33203125" style="616" customWidth="1"/>
    <col min="14054" max="14054" width="68.33203125" style="616" customWidth="1"/>
    <col min="14055" max="14055" width="13.5" style="616" customWidth="1"/>
    <col min="14056" max="14056" width="6.83203125" style="616" customWidth="1"/>
    <col min="14057" max="14057" width="5.83203125" style="616" customWidth="1"/>
    <col min="14058" max="14058" width="10.83203125" style="616" customWidth="1"/>
    <col min="14059" max="14059" width="12.33203125" style="616" customWidth="1"/>
    <col min="14060" max="14307" width="11.5" style="616"/>
    <col min="14308" max="14308" width="45.1640625" style="616" customWidth="1"/>
    <col min="14309" max="14309" width="10.33203125" style="616" customWidth="1"/>
    <col min="14310" max="14310" width="68.33203125" style="616" customWidth="1"/>
    <col min="14311" max="14311" width="13.5" style="616" customWidth="1"/>
    <col min="14312" max="14312" width="6.83203125" style="616" customWidth="1"/>
    <col min="14313" max="14313" width="5.83203125" style="616" customWidth="1"/>
    <col min="14314" max="14314" width="10.83203125" style="616" customWidth="1"/>
    <col min="14315" max="14315" width="12.33203125" style="616" customWidth="1"/>
    <col min="14316" max="14563" width="11.5" style="616"/>
    <col min="14564" max="14564" width="45.1640625" style="616" customWidth="1"/>
    <col min="14565" max="14565" width="10.33203125" style="616" customWidth="1"/>
    <col min="14566" max="14566" width="68.33203125" style="616" customWidth="1"/>
    <col min="14567" max="14567" width="13.5" style="616" customWidth="1"/>
    <col min="14568" max="14568" width="6.83203125" style="616" customWidth="1"/>
    <col min="14569" max="14569" width="5.83203125" style="616" customWidth="1"/>
    <col min="14570" max="14570" width="10.83203125" style="616" customWidth="1"/>
    <col min="14571" max="14571" width="12.33203125" style="616" customWidth="1"/>
    <col min="14572" max="14819" width="11.5" style="616"/>
    <col min="14820" max="14820" width="45.1640625" style="616" customWidth="1"/>
    <col min="14821" max="14821" width="10.33203125" style="616" customWidth="1"/>
    <col min="14822" max="14822" width="68.33203125" style="616" customWidth="1"/>
    <col min="14823" max="14823" width="13.5" style="616" customWidth="1"/>
    <col min="14824" max="14824" width="6.83203125" style="616" customWidth="1"/>
    <col min="14825" max="14825" width="5.83203125" style="616" customWidth="1"/>
    <col min="14826" max="14826" width="10.83203125" style="616" customWidth="1"/>
    <col min="14827" max="14827" width="12.33203125" style="616" customWidth="1"/>
    <col min="14828" max="15075" width="11.5" style="616"/>
    <col min="15076" max="15076" width="45.1640625" style="616" customWidth="1"/>
    <col min="15077" max="15077" width="10.33203125" style="616" customWidth="1"/>
    <col min="15078" max="15078" width="68.33203125" style="616" customWidth="1"/>
    <col min="15079" max="15079" width="13.5" style="616" customWidth="1"/>
    <col min="15080" max="15080" width="6.83203125" style="616" customWidth="1"/>
    <col min="15081" max="15081" width="5.83203125" style="616" customWidth="1"/>
    <col min="15082" max="15082" width="10.83203125" style="616" customWidth="1"/>
    <col min="15083" max="15083" width="12.33203125" style="616" customWidth="1"/>
    <col min="15084" max="15331" width="11.5" style="616"/>
    <col min="15332" max="15332" width="45.1640625" style="616" customWidth="1"/>
    <col min="15333" max="15333" width="10.33203125" style="616" customWidth="1"/>
    <col min="15334" max="15334" width="68.33203125" style="616" customWidth="1"/>
    <col min="15335" max="15335" width="13.5" style="616" customWidth="1"/>
    <col min="15336" max="15336" width="6.83203125" style="616" customWidth="1"/>
    <col min="15337" max="15337" width="5.83203125" style="616" customWidth="1"/>
    <col min="15338" max="15338" width="10.83203125" style="616" customWidth="1"/>
    <col min="15339" max="15339" width="12.33203125" style="616" customWidth="1"/>
    <col min="15340" max="15587" width="11.5" style="616"/>
    <col min="15588" max="15588" width="45.1640625" style="616" customWidth="1"/>
    <col min="15589" max="15589" width="10.33203125" style="616" customWidth="1"/>
    <col min="15590" max="15590" width="68.33203125" style="616" customWidth="1"/>
    <col min="15591" max="15591" width="13.5" style="616" customWidth="1"/>
    <col min="15592" max="15592" width="6.83203125" style="616" customWidth="1"/>
    <col min="15593" max="15593" width="5.83203125" style="616" customWidth="1"/>
    <col min="15594" max="15594" width="10.83203125" style="616" customWidth="1"/>
    <col min="15595" max="15595" width="12.33203125" style="616" customWidth="1"/>
    <col min="15596" max="15843" width="11.5" style="616"/>
    <col min="15844" max="15844" width="45.1640625" style="616" customWidth="1"/>
    <col min="15845" max="15845" width="10.33203125" style="616" customWidth="1"/>
    <col min="15846" max="15846" width="68.33203125" style="616" customWidth="1"/>
    <col min="15847" max="15847" width="13.5" style="616" customWidth="1"/>
    <col min="15848" max="15848" width="6.83203125" style="616" customWidth="1"/>
    <col min="15849" max="15849" width="5.83203125" style="616" customWidth="1"/>
    <col min="15850" max="15850" width="10.83203125" style="616" customWidth="1"/>
    <col min="15851" max="15851" width="12.33203125" style="616" customWidth="1"/>
    <col min="15852" max="16099" width="11.5" style="616"/>
    <col min="16100" max="16100" width="45.1640625" style="616" customWidth="1"/>
    <col min="16101" max="16101" width="10.33203125" style="616" customWidth="1"/>
    <col min="16102" max="16102" width="68.33203125" style="616" customWidth="1"/>
    <col min="16103" max="16103" width="13.5" style="616" customWidth="1"/>
    <col min="16104" max="16104" width="6.83203125" style="616" customWidth="1"/>
    <col min="16105" max="16105" width="5.83203125" style="616" customWidth="1"/>
    <col min="16106" max="16106" width="10.83203125" style="616" customWidth="1"/>
    <col min="16107" max="16107" width="12.33203125" style="616" customWidth="1"/>
    <col min="16108" max="16355" width="11.5" style="616"/>
    <col min="16356" max="16384" width="10.83203125" style="616" customWidth="1"/>
  </cols>
  <sheetData>
    <row r="1" spans="1:61">
      <c r="A1" s="608"/>
      <c r="B1" s="609"/>
      <c r="C1" s="610"/>
      <c r="D1" s="611"/>
      <c r="E1" s="612"/>
      <c r="F1" s="613" t="s">
        <v>396</v>
      </c>
      <c r="H1" s="615"/>
      <c r="W1" s="616"/>
      <c r="X1" s="616"/>
      <c r="Y1" s="616"/>
      <c r="Z1" s="616"/>
      <c r="AA1" s="616"/>
      <c r="AB1" s="616"/>
      <c r="AC1" s="616"/>
      <c r="AD1" s="616"/>
      <c r="AE1" s="616"/>
      <c r="AF1" s="616"/>
      <c r="AG1" s="616"/>
      <c r="AH1" s="616"/>
      <c r="AI1" s="616"/>
      <c r="AJ1" s="616"/>
      <c r="AK1" s="616"/>
      <c r="AL1" s="616"/>
      <c r="AM1" s="616"/>
      <c r="AN1" s="616"/>
      <c r="AO1" s="616"/>
      <c r="AP1" s="616"/>
      <c r="AQ1" s="616"/>
      <c r="AR1" s="616"/>
      <c r="AS1" s="616"/>
      <c r="AT1" s="616"/>
      <c r="AU1" s="616"/>
      <c r="AV1" s="616"/>
      <c r="AW1" s="616"/>
      <c r="AX1" s="616"/>
      <c r="AY1" s="616"/>
      <c r="AZ1" s="616"/>
      <c r="BA1" s="616"/>
      <c r="BB1" s="616"/>
      <c r="BC1" s="616"/>
      <c r="BD1" s="616"/>
      <c r="BE1" s="616"/>
      <c r="BF1" s="616"/>
      <c r="BG1" s="616"/>
      <c r="BH1" s="616"/>
      <c r="BI1" s="616"/>
    </row>
    <row r="2" spans="1:61" ht="47.25" customHeight="1">
      <c r="A2" s="617"/>
      <c r="B2" s="618"/>
      <c r="C2" s="619"/>
      <c r="D2" s="1451" t="s">
        <v>397</v>
      </c>
      <c r="E2" s="1451"/>
      <c r="F2" s="1452"/>
      <c r="G2" s="620"/>
      <c r="W2" s="616"/>
      <c r="X2" s="616"/>
      <c r="Y2" s="616"/>
      <c r="Z2" s="616"/>
      <c r="AA2" s="616"/>
      <c r="AB2" s="616"/>
      <c r="AC2" s="616"/>
      <c r="AD2" s="616"/>
      <c r="AE2" s="616"/>
      <c r="AF2" s="616"/>
      <c r="AG2" s="616"/>
      <c r="AH2" s="616"/>
      <c r="AI2" s="616"/>
      <c r="AJ2" s="616"/>
      <c r="AK2" s="616"/>
      <c r="AL2" s="616"/>
      <c r="AM2" s="616"/>
      <c r="AN2" s="616"/>
      <c r="AO2" s="616"/>
      <c r="AP2" s="616"/>
      <c r="AQ2" s="616"/>
      <c r="AR2" s="616"/>
      <c r="AS2" s="616"/>
      <c r="AT2" s="616"/>
      <c r="AU2" s="616"/>
      <c r="AV2" s="616"/>
      <c r="AW2" s="616"/>
      <c r="AX2" s="616"/>
      <c r="AY2" s="616"/>
      <c r="AZ2" s="616"/>
      <c r="BA2" s="616"/>
      <c r="BB2" s="616"/>
      <c r="BC2" s="616"/>
      <c r="BD2" s="616"/>
      <c r="BE2" s="616"/>
      <c r="BF2" s="616"/>
      <c r="BG2" s="616"/>
      <c r="BH2" s="616"/>
      <c r="BI2" s="616"/>
    </row>
    <row r="3" spans="1:61" ht="15" customHeight="1">
      <c r="A3" s="617"/>
      <c r="B3" s="618"/>
      <c r="C3" s="621"/>
      <c r="D3" s="1453" t="s">
        <v>398</v>
      </c>
      <c r="E3" s="1453"/>
      <c r="F3" s="1454"/>
      <c r="G3" s="620"/>
      <c r="W3" s="616"/>
      <c r="X3" s="616"/>
      <c r="Y3" s="616"/>
      <c r="Z3" s="616"/>
      <c r="AA3" s="616"/>
      <c r="AB3" s="616"/>
      <c r="AC3" s="616"/>
      <c r="AD3" s="616"/>
      <c r="AE3" s="616"/>
      <c r="AF3" s="616"/>
      <c r="AG3" s="616"/>
      <c r="AH3" s="616"/>
      <c r="AI3" s="616"/>
      <c r="AJ3" s="616"/>
      <c r="AK3" s="616"/>
      <c r="AL3" s="616"/>
      <c r="AM3" s="616"/>
      <c r="AN3" s="616"/>
      <c r="AO3" s="616"/>
      <c r="AP3" s="616"/>
      <c r="AQ3" s="616"/>
      <c r="AR3" s="616"/>
      <c r="AS3" s="616"/>
      <c r="AT3" s="616"/>
      <c r="AU3" s="616"/>
      <c r="AV3" s="616"/>
      <c r="AW3" s="616"/>
      <c r="AX3" s="616"/>
      <c r="AY3" s="616"/>
      <c r="AZ3" s="616"/>
      <c r="BA3" s="616"/>
      <c r="BB3" s="616"/>
      <c r="BC3" s="616"/>
      <c r="BD3" s="616"/>
      <c r="BE3" s="616"/>
      <c r="BF3" s="616"/>
      <c r="BG3" s="616"/>
      <c r="BH3" s="616"/>
      <c r="BI3" s="616"/>
    </row>
    <row r="4" spans="1:61" ht="15">
      <c r="A4" s="622"/>
      <c r="B4" s="623"/>
      <c r="C4" s="1046"/>
      <c r="D4" s="1047"/>
      <c r="E4" s="1047"/>
      <c r="F4" s="1048" t="s">
        <v>399</v>
      </c>
      <c r="G4" s="620"/>
      <c r="W4" s="616"/>
      <c r="X4" s="616"/>
      <c r="Y4" s="616"/>
      <c r="Z4" s="616"/>
      <c r="AA4" s="616"/>
      <c r="AB4" s="616"/>
      <c r="AC4" s="616"/>
      <c r="AD4" s="616"/>
      <c r="AE4" s="616"/>
      <c r="AF4" s="616"/>
      <c r="AG4" s="616"/>
      <c r="AH4" s="616"/>
      <c r="AI4" s="616"/>
      <c r="AJ4" s="616"/>
      <c r="AK4" s="616"/>
      <c r="AL4" s="616"/>
      <c r="AM4" s="616"/>
      <c r="AN4" s="616"/>
      <c r="AO4" s="616"/>
      <c r="AP4" s="616"/>
      <c r="AQ4" s="616"/>
      <c r="AR4" s="616"/>
      <c r="AS4" s="616"/>
      <c r="AT4" s="616"/>
      <c r="AU4" s="616"/>
      <c r="AV4" s="616"/>
      <c r="AW4" s="616"/>
      <c r="AX4" s="616"/>
      <c r="AY4" s="616"/>
      <c r="AZ4" s="616"/>
      <c r="BA4" s="616"/>
      <c r="BB4" s="616"/>
      <c r="BC4" s="616"/>
      <c r="BD4" s="616"/>
      <c r="BE4" s="616"/>
      <c r="BF4" s="616"/>
      <c r="BG4" s="616"/>
      <c r="BH4" s="616"/>
      <c r="BI4" s="616"/>
    </row>
    <row r="5" spans="1:61" s="627" customFormat="1" ht="15" customHeight="1">
      <c r="A5" s="1455"/>
      <c r="B5" s="1456"/>
      <c r="C5" s="624" t="s">
        <v>400</v>
      </c>
      <c r="D5" s="625" t="s">
        <v>401</v>
      </c>
      <c r="E5" s="1457">
        <f ca="1">TODAY()</f>
        <v>46163</v>
      </c>
      <c r="F5" s="1458"/>
      <c r="G5" s="620"/>
      <c r="H5" s="626"/>
      <c r="I5" s="626"/>
      <c r="J5" s="626"/>
      <c r="K5" s="626"/>
      <c r="L5" s="626"/>
      <c r="M5" s="626"/>
      <c r="N5" s="626"/>
      <c r="O5" s="626"/>
      <c r="P5" s="626"/>
      <c r="Q5" s="626"/>
      <c r="R5" s="626"/>
      <c r="S5" s="626"/>
      <c r="T5" s="626"/>
      <c r="U5" s="626"/>
      <c r="V5" s="626"/>
      <c r="W5" s="626"/>
      <c r="X5" s="626"/>
      <c r="Y5" s="626"/>
      <c r="Z5" s="626"/>
      <c r="AA5" s="626"/>
      <c r="AB5" s="626"/>
      <c r="AC5" s="626"/>
      <c r="AD5" s="626"/>
      <c r="AE5" s="626"/>
      <c r="AF5" s="626"/>
      <c r="AG5" s="626"/>
      <c r="AH5" s="626"/>
      <c r="AI5" s="626"/>
      <c r="AJ5" s="626"/>
      <c r="AK5" s="626"/>
      <c r="AL5" s="626"/>
      <c r="AM5" s="626"/>
      <c r="AN5" s="626"/>
      <c r="AO5" s="626"/>
      <c r="AP5" s="626"/>
      <c r="AQ5" s="626"/>
      <c r="AR5" s="626"/>
      <c r="AS5" s="626"/>
      <c r="AT5" s="626"/>
      <c r="AU5" s="626"/>
      <c r="AV5" s="626"/>
      <c r="AW5" s="626"/>
      <c r="AX5" s="626"/>
      <c r="AY5" s="626"/>
      <c r="AZ5" s="626"/>
      <c r="BA5" s="626"/>
      <c r="BB5" s="626"/>
      <c r="BC5" s="626"/>
      <c r="BD5" s="626"/>
      <c r="BE5" s="626"/>
      <c r="BF5" s="626"/>
      <c r="BG5" s="626"/>
      <c r="BH5" s="626"/>
      <c r="BI5" s="626"/>
    </row>
    <row r="6" spans="1:61" s="631" customFormat="1" ht="15" customHeight="1">
      <c r="A6" s="628" t="s">
        <v>402</v>
      </c>
      <c r="B6" s="629"/>
      <c r="C6" s="1459" t="s">
        <v>403</v>
      </c>
      <c r="D6" s="1461"/>
      <c r="E6" s="1459"/>
      <c r="F6" s="1462"/>
      <c r="G6" s="620"/>
      <c r="H6" s="630"/>
      <c r="I6" s="630"/>
      <c r="J6" s="630"/>
      <c r="K6" s="630"/>
      <c r="L6" s="630"/>
      <c r="M6" s="630"/>
      <c r="N6" s="630"/>
      <c r="O6" s="630"/>
      <c r="P6" s="630"/>
      <c r="Q6" s="630"/>
      <c r="R6" s="630"/>
      <c r="S6" s="630"/>
      <c r="T6" s="630"/>
      <c r="U6" s="630"/>
      <c r="V6" s="630"/>
      <c r="W6" s="630"/>
      <c r="X6" s="630"/>
      <c r="Y6" s="630"/>
      <c r="Z6" s="630"/>
      <c r="AA6" s="630"/>
      <c r="AB6" s="630"/>
      <c r="AC6" s="630"/>
      <c r="AD6" s="630"/>
      <c r="AE6" s="630"/>
      <c r="AF6" s="630"/>
      <c r="AG6" s="630"/>
      <c r="AH6" s="630"/>
      <c r="AI6" s="630"/>
      <c r="AJ6" s="630"/>
      <c r="AK6" s="630"/>
      <c r="AL6" s="630"/>
      <c r="AM6" s="630"/>
      <c r="AN6" s="630"/>
      <c r="AO6" s="630"/>
      <c r="AP6" s="630"/>
      <c r="AQ6" s="630"/>
      <c r="AR6" s="630"/>
      <c r="AS6" s="630"/>
      <c r="AT6" s="630"/>
      <c r="AU6" s="630"/>
      <c r="AV6" s="630"/>
      <c r="AW6" s="630"/>
      <c r="AX6" s="630"/>
      <c r="AY6" s="630"/>
      <c r="AZ6" s="630"/>
      <c r="BA6" s="630"/>
      <c r="BB6" s="630"/>
      <c r="BC6" s="630"/>
      <c r="BD6" s="630"/>
      <c r="BE6" s="630"/>
      <c r="BF6" s="630"/>
      <c r="BG6" s="630"/>
      <c r="BH6" s="630"/>
      <c r="BI6" s="630"/>
    </row>
    <row r="7" spans="1:61" s="635" customFormat="1" ht="15" customHeight="1">
      <c r="A7" s="632" t="s">
        <v>404</v>
      </c>
      <c r="B7" s="633"/>
      <c r="C7" s="1460"/>
      <c r="D7" s="1463"/>
      <c r="E7" s="1460"/>
      <c r="F7" s="1464"/>
      <c r="G7" s="620"/>
      <c r="H7" s="630"/>
      <c r="I7" s="634"/>
      <c r="J7" s="634"/>
      <c r="K7" s="634"/>
      <c r="L7" s="634"/>
      <c r="M7" s="634"/>
      <c r="N7" s="634"/>
      <c r="O7" s="634"/>
      <c r="P7" s="634"/>
      <c r="Q7" s="634"/>
      <c r="R7" s="634"/>
      <c r="S7" s="634"/>
      <c r="T7" s="634"/>
      <c r="U7" s="634"/>
      <c r="V7" s="634"/>
      <c r="W7" s="634"/>
      <c r="X7" s="634"/>
      <c r="Y7" s="634"/>
      <c r="Z7" s="634"/>
      <c r="AA7" s="634"/>
      <c r="AB7" s="634"/>
      <c r="AC7" s="634"/>
      <c r="AD7" s="634"/>
      <c r="AE7" s="634"/>
      <c r="AF7" s="634"/>
      <c r="AG7" s="634"/>
      <c r="AH7" s="634"/>
      <c r="AI7" s="634"/>
      <c r="AJ7" s="634"/>
      <c r="AK7" s="634"/>
      <c r="AL7" s="634"/>
      <c r="AM7" s="634"/>
      <c r="AN7" s="634"/>
      <c r="AO7" s="634"/>
      <c r="AP7" s="634"/>
      <c r="AQ7" s="634"/>
      <c r="AR7" s="634"/>
      <c r="AS7" s="634"/>
      <c r="AT7" s="634"/>
      <c r="AU7" s="634"/>
      <c r="AV7" s="634"/>
      <c r="AW7" s="634"/>
      <c r="AX7" s="634"/>
      <c r="AY7" s="634"/>
      <c r="AZ7" s="634"/>
      <c r="BA7" s="634"/>
      <c r="BB7" s="634"/>
      <c r="BC7" s="634"/>
      <c r="BD7" s="634"/>
      <c r="BE7" s="634"/>
      <c r="BF7" s="634"/>
      <c r="BG7" s="634"/>
      <c r="BH7" s="634"/>
      <c r="BI7" s="634"/>
    </row>
    <row r="8" spans="1:61" s="643" customFormat="1">
      <c r="A8" s="636" t="s">
        <v>405</v>
      </c>
      <c r="B8" s="637" t="s">
        <v>406</v>
      </c>
      <c r="C8" s="294" t="s">
        <v>407</v>
      </c>
      <c r="D8" s="638" t="s">
        <v>408</v>
      </c>
      <c r="E8" s="295" t="s">
        <v>409</v>
      </c>
      <c r="F8" s="639" t="s">
        <v>410</v>
      </c>
      <c r="G8" s="640"/>
      <c r="H8" s="630"/>
      <c r="I8" s="626"/>
      <c r="J8" s="641"/>
      <c r="K8" s="642"/>
      <c r="L8" s="641"/>
      <c r="M8" s="641"/>
      <c r="N8" s="641"/>
      <c r="O8" s="641"/>
      <c r="P8" s="641"/>
      <c r="Q8" s="641"/>
      <c r="R8" s="641"/>
      <c r="S8" s="641"/>
      <c r="T8" s="641"/>
      <c r="U8" s="641"/>
      <c r="V8" s="641"/>
      <c r="W8" s="641"/>
      <c r="X8" s="641"/>
      <c r="Y8" s="641"/>
      <c r="Z8" s="641"/>
      <c r="AA8" s="641"/>
      <c r="AB8" s="641"/>
      <c r="AC8" s="641"/>
      <c r="AD8" s="641"/>
      <c r="AE8" s="641"/>
      <c r="AF8" s="641"/>
      <c r="AG8" s="641"/>
      <c r="AH8" s="641"/>
      <c r="AI8" s="641"/>
      <c r="AJ8" s="641"/>
      <c r="AK8" s="641"/>
      <c r="AL8" s="641"/>
      <c r="AM8" s="641"/>
      <c r="AN8" s="641"/>
      <c r="AO8" s="641"/>
      <c r="AP8" s="641"/>
      <c r="AQ8" s="641"/>
      <c r="AR8" s="641"/>
      <c r="AS8" s="641"/>
      <c r="AT8" s="641"/>
      <c r="AU8" s="641"/>
      <c r="AV8" s="641"/>
      <c r="AW8" s="641"/>
      <c r="AX8" s="641"/>
      <c r="AY8" s="641"/>
      <c r="AZ8" s="641"/>
      <c r="BA8" s="641"/>
      <c r="BB8" s="641"/>
      <c r="BC8" s="641"/>
      <c r="BD8" s="641"/>
      <c r="BE8" s="641"/>
      <c r="BF8" s="641"/>
      <c r="BG8" s="641"/>
      <c r="BH8" s="641"/>
      <c r="BI8" s="641"/>
    </row>
    <row r="9" spans="1:61" s="650" customFormat="1">
      <c r="A9" s="644"/>
      <c r="B9" s="645"/>
      <c r="C9" s="646" t="s">
        <v>411</v>
      </c>
      <c r="D9" s="647"/>
      <c r="E9" s="648"/>
      <c r="F9" s="649"/>
    </row>
    <row r="10" spans="1:61" s="657" customFormat="1" ht="14" customHeight="1">
      <c r="A10" s="651"/>
      <c r="B10" s="652" t="s">
        <v>412</v>
      </c>
      <c r="C10" s="653" t="s">
        <v>413</v>
      </c>
      <c r="D10" s="654" t="s">
        <v>414</v>
      </c>
      <c r="E10" s="655">
        <f>'[2]COSTO LAMINADO CDMX-QRO-GDL'!I9</f>
        <v>5950</v>
      </c>
      <c r="F10" s="656" t="s">
        <v>236</v>
      </c>
    </row>
    <row r="11" spans="1:61" s="657" customFormat="1" ht="14" customHeight="1">
      <c r="A11" s="651"/>
      <c r="B11" s="658"/>
      <c r="C11" s="653" t="s">
        <v>415</v>
      </c>
      <c r="D11" s="654"/>
      <c r="E11" s="655"/>
      <c r="F11" s="656"/>
    </row>
    <row r="12" spans="1:61" s="657" customFormat="1" ht="14" customHeight="1">
      <c r="A12" s="651"/>
      <c r="B12" s="658"/>
      <c r="C12" s="653" t="s">
        <v>416</v>
      </c>
      <c r="D12" s="654"/>
      <c r="E12" s="655"/>
      <c r="F12" s="656"/>
    </row>
    <row r="13" spans="1:61" s="657" customFormat="1" ht="14" customHeight="1">
      <c r="A13" s="651"/>
      <c r="B13" s="658"/>
      <c r="C13" s="653" t="s">
        <v>417</v>
      </c>
      <c r="D13" s="654"/>
      <c r="E13" s="655"/>
      <c r="F13" s="656"/>
    </row>
    <row r="14" spans="1:61" s="657" customFormat="1" ht="14" customHeight="1">
      <c r="A14" s="651"/>
      <c r="B14" s="658"/>
      <c r="C14" s="659"/>
      <c r="D14" s="654"/>
      <c r="E14" s="655"/>
      <c r="F14" s="656"/>
    </row>
    <row r="15" spans="1:61" s="657" customFormat="1" ht="14" customHeight="1">
      <c r="A15" s="651"/>
      <c r="B15" s="658"/>
      <c r="C15" s="659"/>
      <c r="D15" s="654"/>
      <c r="E15" s="655"/>
      <c r="F15" s="656"/>
    </row>
    <row r="16" spans="1:61" s="657" customFormat="1" ht="14" customHeight="1">
      <c r="A16" s="651"/>
      <c r="B16" s="658"/>
      <c r="C16" s="653"/>
      <c r="D16" s="654"/>
      <c r="E16" s="655"/>
      <c r="F16" s="656"/>
    </row>
    <row r="17" spans="1:6" s="657" customFormat="1" ht="14" customHeight="1">
      <c r="A17" s="651"/>
      <c r="B17" s="658"/>
      <c r="C17" s="653"/>
      <c r="D17" s="654"/>
      <c r="E17" s="655"/>
      <c r="F17" s="660"/>
    </row>
    <row r="18" spans="1:6" s="657" customFormat="1" ht="14" customHeight="1">
      <c r="A18" s="651"/>
      <c r="B18" s="658"/>
      <c r="C18" s="653"/>
      <c r="D18" s="654"/>
      <c r="E18" s="655"/>
      <c r="F18" s="660"/>
    </row>
    <row r="19" spans="1:6" s="650" customFormat="1" ht="14" customHeight="1">
      <c r="A19" s="651"/>
      <c r="B19" s="658"/>
      <c r="C19" s="653"/>
      <c r="D19" s="654"/>
      <c r="E19" s="655"/>
      <c r="F19" s="660"/>
    </row>
    <row r="20" spans="1:6" s="650" customFormat="1" ht="14" customHeight="1">
      <c r="A20" s="651"/>
      <c r="B20" s="658"/>
      <c r="C20" s="653"/>
      <c r="D20" s="654"/>
      <c r="E20" s="655"/>
      <c r="F20" s="656"/>
    </row>
    <row r="21" spans="1:6" s="650" customFormat="1" ht="14" customHeight="1">
      <c r="A21" s="651"/>
      <c r="B21" s="652" t="s">
        <v>418</v>
      </c>
      <c r="C21" s="653" t="s">
        <v>419</v>
      </c>
      <c r="D21" s="654" t="s">
        <v>414</v>
      </c>
      <c r="E21" s="655">
        <f>'[2]COSTO LAMINADO CDMX-QRO-GDL'!I20</f>
        <v>5830</v>
      </c>
      <c r="F21" s="656" t="s">
        <v>236</v>
      </c>
    </row>
    <row r="22" spans="1:6" s="650" customFormat="1" ht="14" customHeight="1">
      <c r="A22" s="651"/>
      <c r="B22" s="658"/>
      <c r="C22" s="653" t="s">
        <v>420</v>
      </c>
      <c r="D22" s="654"/>
      <c r="E22" s="655"/>
      <c r="F22" s="660"/>
    </row>
    <row r="23" spans="1:6" s="650" customFormat="1" ht="14" customHeight="1">
      <c r="A23" s="651"/>
      <c r="B23" s="658"/>
      <c r="C23" s="653" t="s">
        <v>421</v>
      </c>
      <c r="D23" s="654"/>
      <c r="E23" s="655"/>
      <c r="F23" s="661"/>
    </row>
    <row r="24" spans="1:6" s="650" customFormat="1" ht="14" customHeight="1">
      <c r="A24" s="651"/>
      <c r="B24" s="658"/>
      <c r="C24" s="653" t="s">
        <v>422</v>
      </c>
      <c r="D24" s="654"/>
      <c r="E24" s="655"/>
      <c r="F24" s="661"/>
    </row>
    <row r="25" spans="1:6" s="650" customFormat="1" ht="14" customHeight="1">
      <c r="A25" s="651"/>
      <c r="B25" s="658"/>
      <c r="C25" s="659"/>
      <c r="D25" s="654"/>
      <c r="E25" s="655"/>
      <c r="F25" s="661"/>
    </row>
    <row r="26" spans="1:6" s="650" customFormat="1" ht="14" customHeight="1">
      <c r="A26" s="651"/>
      <c r="B26" s="658"/>
      <c r="C26" s="653"/>
      <c r="D26" s="654"/>
      <c r="E26" s="655"/>
      <c r="F26" s="661"/>
    </row>
    <row r="27" spans="1:6" s="650" customFormat="1" ht="14" customHeight="1">
      <c r="A27" s="651"/>
      <c r="B27" s="658"/>
      <c r="C27" s="653"/>
      <c r="D27" s="654"/>
      <c r="E27" s="655"/>
      <c r="F27" s="661"/>
    </row>
    <row r="28" spans="1:6" s="650" customFormat="1" ht="14" customHeight="1">
      <c r="A28" s="651"/>
      <c r="B28" s="658"/>
      <c r="C28" s="653"/>
      <c r="D28" s="654"/>
      <c r="E28" s="655"/>
      <c r="F28" s="661"/>
    </row>
    <row r="29" spans="1:6" s="650" customFormat="1" ht="14" customHeight="1">
      <c r="A29" s="651"/>
      <c r="B29" s="658"/>
      <c r="C29" s="653"/>
      <c r="D29" s="654"/>
      <c r="E29" s="655"/>
      <c r="F29" s="661"/>
    </row>
    <row r="30" spans="1:6" s="650" customFormat="1" ht="14" customHeight="1">
      <c r="A30" s="651"/>
      <c r="B30" s="658"/>
      <c r="C30" s="653"/>
      <c r="D30" s="654"/>
      <c r="E30" s="655"/>
      <c r="F30" s="661"/>
    </row>
    <row r="31" spans="1:6" s="650" customFormat="1" ht="14" customHeight="1">
      <c r="A31" s="651"/>
      <c r="B31" s="652" t="s">
        <v>423</v>
      </c>
      <c r="C31" s="653" t="s">
        <v>424</v>
      </c>
      <c r="D31" s="654" t="s">
        <v>414</v>
      </c>
      <c r="E31" s="655">
        <f>'[2]COSTO LAMINADO CDMX-QRO-GDL'!I30</f>
        <v>5750</v>
      </c>
      <c r="F31" s="656" t="s">
        <v>236</v>
      </c>
    </row>
    <row r="32" spans="1:6" ht="14" customHeight="1">
      <c r="A32" s="651"/>
      <c r="B32" s="658"/>
      <c r="C32" s="653" t="s">
        <v>425</v>
      </c>
      <c r="D32" s="654"/>
      <c r="E32" s="662"/>
      <c r="F32" s="661"/>
    </row>
    <row r="33" spans="1:6" ht="14" customHeight="1">
      <c r="A33" s="651"/>
      <c r="B33" s="658"/>
      <c r="C33" s="653" t="s">
        <v>426</v>
      </c>
      <c r="D33" s="654"/>
      <c r="E33" s="662"/>
      <c r="F33" s="661"/>
    </row>
    <row r="34" spans="1:6" ht="14" customHeight="1">
      <c r="A34" s="651"/>
      <c r="B34" s="658"/>
      <c r="C34" s="653" t="s">
        <v>427</v>
      </c>
      <c r="D34" s="654"/>
      <c r="E34" s="662"/>
      <c r="F34" s="661"/>
    </row>
    <row r="35" spans="1:6" ht="14" customHeight="1">
      <c r="A35" s="651"/>
      <c r="B35" s="658"/>
      <c r="C35" s="659"/>
      <c r="D35" s="654"/>
      <c r="E35" s="662"/>
      <c r="F35" s="661"/>
    </row>
    <row r="36" spans="1:6" ht="14" customHeight="1">
      <c r="A36" s="651"/>
      <c r="B36" s="658"/>
      <c r="C36" s="653"/>
      <c r="D36" s="654"/>
      <c r="E36" s="662"/>
      <c r="F36" s="663"/>
    </row>
    <row r="37" spans="1:6" ht="14" customHeight="1">
      <c r="A37" s="651"/>
      <c r="B37" s="658"/>
      <c r="C37" s="653"/>
      <c r="D37" s="654"/>
      <c r="E37" s="662"/>
      <c r="F37" s="663"/>
    </row>
    <row r="38" spans="1:6" ht="14" customHeight="1">
      <c r="A38" s="651"/>
      <c r="B38" s="658"/>
      <c r="C38" s="653"/>
      <c r="D38" s="654"/>
      <c r="E38" s="662"/>
      <c r="F38" s="663"/>
    </row>
    <row r="39" spans="1:6" ht="14" customHeight="1">
      <c r="A39" s="651"/>
      <c r="B39" s="658"/>
      <c r="C39" s="653"/>
      <c r="D39" s="654"/>
      <c r="E39" s="662"/>
      <c r="F39" s="663"/>
    </row>
    <row r="40" spans="1:6" ht="14" customHeight="1">
      <c r="A40" s="651"/>
      <c r="B40" s="658"/>
      <c r="C40" s="653"/>
      <c r="D40" s="654"/>
      <c r="E40" s="662"/>
      <c r="F40" s="663"/>
    </row>
    <row r="41" spans="1:6" ht="14" customHeight="1">
      <c r="A41" s="664"/>
      <c r="B41" s="665"/>
      <c r="C41" s="646" t="s">
        <v>428</v>
      </c>
      <c r="D41" s="666"/>
      <c r="E41" s="667"/>
      <c r="F41" s="668"/>
    </row>
    <row r="42" spans="1:6" ht="14" customHeight="1">
      <c r="A42" s="669"/>
      <c r="B42" s="652" t="s">
        <v>429</v>
      </c>
      <c r="C42" s="653" t="s">
        <v>430</v>
      </c>
      <c r="D42" s="654" t="s">
        <v>414</v>
      </c>
      <c r="E42" s="655">
        <f>'[2]COSTO LAMINADO CDMX-QRO-GDL'!I41</f>
        <v>6230</v>
      </c>
      <c r="F42" s="656" t="s">
        <v>236</v>
      </c>
    </row>
    <row r="43" spans="1:6" s="670" customFormat="1" ht="14" customHeight="1">
      <c r="A43" s="669"/>
      <c r="B43" s="652"/>
      <c r="C43" s="653" t="s">
        <v>431</v>
      </c>
      <c r="D43" s="654"/>
      <c r="E43" s="655"/>
      <c r="F43" s="663"/>
    </row>
    <row r="44" spans="1:6" s="670" customFormat="1" ht="14" customHeight="1">
      <c r="A44" s="669"/>
      <c r="B44" s="652"/>
      <c r="C44" s="653" t="s">
        <v>432</v>
      </c>
      <c r="D44" s="654"/>
      <c r="E44" s="655"/>
      <c r="F44" s="663"/>
    </row>
    <row r="45" spans="1:6" s="670" customFormat="1" ht="14" customHeight="1">
      <c r="A45" s="669"/>
      <c r="B45" s="652"/>
      <c r="C45" s="653" t="s">
        <v>433</v>
      </c>
      <c r="D45" s="654"/>
      <c r="E45" s="655"/>
      <c r="F45" s="663"/>
    </row>
    <row r="46" spans="1:6" s="670" customFormat="1" ht="14" customHeight="1">
      <c r="A46" s="669"/>
      <c r="B46" s="652"/>
      <c r="C46" s="653" t="s">
        <v>434</v>
      </c>
      <c r="D46" s="654"/>
      <c r="E46" s="655"/>
      <c r="F46" s="663"/>
    </row>
    <row r="47" spans="1:6" s="670" customFormat="1" ht="14" customHeight="1">
      <c r="A47" s="669"/>
      <c r="B47" s="652"/>
      <c r="C47" s="659"/>
      <c r="D47" s="654"/>
      <c r="E47" s="655"/>
      <c r="F47" s="671"/>
    </row>
    <row r="48" spans="1:6" s="670" customFormat="1" ht="14" customHeight="1">
      <c r="A48" s="669"/>
      <c r="B48" s="652"/>
      <c r="C48" s="653"/>
      <c r="D48" s="654"/>
      <c r="E48" s="655"/>
      <c r="F48" s="671"/>
    </row>
    <row r="49" spans="1:61" s="670" customFormat="1" ht="14" customHeight="1">
      <c r="A49" s="669"/>
      <c r="B49" s="652"/>
      <c r="C49" s="653"/>
      <c r="D49" s="654"/>
      <c r="E49" s="655"/>
      <c r="F49" s="671"/>
    </row>
    <row r="50" spans="1:61" s="670" customFormat="1" ht="14" customHeight="1">
      <c r="A50" s="669"/>
      <c r="B50" s="652"/>
      <c r="C50" s="653"/>
      <c r="D50" s="654"/>
      <c r="E50" s="655"/>
      <c r="F50" s="671"/>
    </row>
    <row r="51" spans="1:61">
      <c r="A51" s="669"/>
      <c r="B51" s="652"/>
      <c r="C51" s="653"/>
      <c r="D51" s="654"/>
      <c r="E51" s="655"/>
      <c r="F51" s="671"/>
    </row>
    <row r="52" spans="1:61">
      <c r="A52" s="669"/>
      <c r="B52" s="652"/>
      <c r="C52" s="653"/>
      <c r="D52" s="672"/>
      <c r="E52" s="655"/>
      <c r="F52" s="671"/>
    </row>
    <row r="53" spans="1:61">
      <c r="A53" s="669"/>
      <c r="B53" s="652" t="s">
        <v>435</v>
      </c>
      <c r="C53" s="653" t="s">
        <v>436</v>
      </c>
      <c r="D53" s="654" t="s">
        <v>414</v>
      </c>
      <c r="E53" s="655">
        <f>'[2]COSTO LAMINADO CDMX-QRO-GDL'!I52</f>
        <v>6180</v>
      </c>
      <c r="F53" s="656" t="s">
        <v>236</v>
      </c>
    </row>
    <row r="54" spans="1:61">
      <c r="A54" s="669"/>
      <c r="B54" s="652"/>
      <c r="C54" s="653" t="s">
        <v>420</v>
      </c>
      <c r="D54" s="654"/>
      <c r="E54" s="655"/>
      <c r="F54" s="671"/>
    </row>
    <row r="55" spans="1:61">
      <c r="A55" s="669"/>
      <c r="B55" s="652"/>
      <c r="C55" s="653" t="s">
        <v>437</v>
      </c>
      <c r="D55" s="654"/>
      <c r="E55" s="655"/>
      <c r="F55" s="663"/>
    </row>
    <row r="56" spans="1:61" s="674" customFormat="1">
      <c r="A56" s="669"/>
      <c r="B56" s="652"/>
      <c r="C56" s="653" t="s">
        <v>433</v>
      </c>
      <c r="D56" s="654"/>
      <c r="E56" s="655"/>
      <c r="F56" s="663"/>
      <c r="G56" s="673"/>
      <c r="H56" s="673"/>
      <c r="I56" s="673"/>
      <c r="J56" s="673"/>
      <c r="K56" s="673"/>
      <c r="L56" s="673"/>
      <c r="M56" s="673"/>
      <c r="N56" s="673"/>
      <c r="O56" s="673"/>
      <c r="P56" s="673"/>
      <c r="Q56" s="673"/>
      <c r="R56" s="673"/>
      <c r="S56" s="673"/>
      <c r="T56" s="673"/>
      <c r="U56" s="673"/>
      <c r="V56" s="673"/>
      <c r="W56" s="673"/>
      <c r="X56" s="673"/>
      <c r="Y56" s="673"/>
      <c r="Z56" s="673"/>
      <c r="AA56" s="673"/>
      <c r="AB56" s="673"/>
      <c r="AC56" s="673"/>
      <c r="AD56" s="673"/>
      <c r="AE56" s="673"/>
      <c r="AF56" s="673"/>
      <c r="AG56" s="673"/>
      <c r="AH56" s="673"/>
      <c r="AI56" s="673"/>
      <c r="AJ56" s="673"/>
      <c r="AK56" s="673"/>
      <c r="AL56" s="673"/>
      <c r="AM56" s="673"/>
      <c r="AN56" s="673"/>
      <c r="AO56" s="673"/>
      <c r="AP56" s="673"/>
      <c r="AQ56" s="673"/>
      <c r="AR56" s="673"/>
      <c r="AS56" s="673"/>
      <c r="AT56" s="673"/>
      <c r="AU56" s="673"/>
      <c r="AV56" s="673"/>
      <c r="AW56" s="673"/>
      <c r="AX56" s="673"/>
      <c r="AY56" s="673"/>
      <c r="AZ56" s="673"/>
      <c r="BA56" s="673"/>
      <c r="BB56" s="673"/>
      <c r="BC56" s="673"/>
      <c r="BD56" s="673"/>
      <c r="BE56" s="673"/>
      <c r="BF56" s="673"/>
      <c r="BG56" s="673"/>
      <c r="BH56" s="673"/>
      <c r="BI56" s="673"/>
    </row>
    <row r="57" spans="1:61">
      <c r="A57" s="669"/>
      <c r="B57" s="652"/>
      <c r="C57" s="653" t="s">
        <v>434</v>
      </c>
      <c r="D57" s="672"/>
      <c r="E57" s="655"/>
      <c r="F57" s="663"/>
    </row>
    <row r="58" spans="1:61">
      <c r="A58" s="669"/>
      <c r="B58" s="652"/>
      <c r="C58" s="653"/>
      <c r="D58" s="672"/>
      <c r="E58" s="655"/>
      <c r="F58" s="663"/>
    </row>
    <row r="59" spans="1:61">
      <c r="A59" s="669"/>
      <c r="B59" s="652"/>
      <c r="C59" s="653"/>
      <c r="D59" s="672"/>
      <c r="E59" s="655"/>
      <c r="F59" s="663"/>
    </row>
    <row r="60" spans="1:61">
      <c r="A60" s="669"/>
      <c r="B60" s="652"/>
      <c r="C60" s="653"/>
      <c r="D60" s="672"/>
      <c r="E60" s="655"/>
      <c r="F60" s="675"/>
    </row>
    <row r="61" spans="1:61">
      <c r="A61" s="669"/>
      <c r="B61" s="652"/>
      <c r="C61" s="653"/>
      <c r="D61" s="654"/>
      <c r="E61" s="655"/>
      <c r="F61" s="663"/>
    </row>
    <row r="62" spans="1:61">
      <c r="A62" s="669"/>
      <c r="B62" s="652" t="s">
        <v>438</v>
      </c>
      <c r="C62" s="653" t="s">
        <v>439</v>
      </c>
      <c r="D62" s="654" t="s">
        <v>414</v>
      </c>
      <c r="E62" s="655">
        <f>'[2]COSTO LAMINADO CDMX-QRO-GDL'!I61</f>
        <v>5900</v>
      </c>
      <c r="F62" s="656" t="s">
        <v>236</v>
      </c>
    </row>
    <row r="63" spans="1:61">
      <c r="A63" s="669"/>
      <c r="B63" s="658"/>
      <c r="C63" s="653" t="s">
        <v>425</v>
      </c>
      <c r="D63" s="654"/>
      <c r="E63" s="655"/>
      <c r="F63" s="663"/>
    </row>
    <row r="64" spans="1:61">
      <c r="A64" s="669"/>
      <c r="B64" s="658"/>
      <c r="C64" s="653" t="s">
        <v>440</v>
      </c>
      <c r="D64" s="654"/>
      <c r="E64" s="662"/>
      <c r="F64" s="663"/>
    </row>
    <row r="65" spans="1:8">
      <c r="A65" s="669"/>
      <c r="B65" s="658"/>
      <c r="C65" s="653" t="s">
        <v>433</v>
      </c>
      <c r="D65" s="654"/>
      <c r="E65" s="662"/>
      <c r="F65" s="663"/>
    </row>
    <row r="66" spans="1:8">
      <c r="A66" s="669"/>
      <c r="B66" s="658"/>
      <c r="C66" s="653" t="s">
        <v>434</v>
      </c>
      <c r="D66" s="654"/>
      <c r="E66" s="662"/>
      <c r="F66" s="663"/>
    </row>
    <row r="67" spans="1:8">
      <c r="A67" s="669"/>
      <c r="B67" s="652"/>
      <c r="C67" s="653"/>
      <c r="D67" s="654"/>
      <c r="E67" s="662"/>
      <c r="F67" s="663"/>
    </row>
    <row r="68" spans="1:8">
      <c r="A68" s="669"/>
      <c r="B68" s="652"/>
      <c r="C68" s="653"/>
      <c r="D68" s="654"/>
      <c r="E68" s="662"/>
      <c r="F68" s="663"/>
    </row>
    <row r="69" spans="1:8">
      <c r="A69" s="669"/>
      <c r="B69" s="652"/>
      <c r="C69" s="653"/>
      <c r="D69" s="654"/>
      <c r="E69" s="662"/>
      <c r="F69" s="663"/>
    </row>
    <row r="70" spans="1:8">
      <c r="A70" s="669"/>
      <c r="B70" s="658"/>
      <c r="C70" s="653"/>
      <c r="D70" s="654"/>
      <c r="E70" s="662"/>
      <c r="F70" s="663"/>
    </row>
    <row r="71" spans="1:8">
      <c r="A71" s="669"/>
      <c r="B71" s="652" t="s">
        <v>441</v>
      </c>
      <c r="C71" s="653" t="s">
        <v>442</v>
      </c>
      <c r="D71" s="672" t="s">
        <v>443</v>
      </c>
      <c r="E71" s="655">
        <f>'[2]COSTO LAMINADO CDMX-QRO-GDL'!I70</f>
        <v>5300</v>
      </c>
      <c r="F71" s="656" t="s">
        <v>236</v>
      </c>
      <c r="G71" s="676">
        <f>E71*-30%</f>
        <v>-1590</v>
      </c>
      <c r="H71" s="676">
        <f>E71+G71</f>
        <v>3710</v>
      </c>
    </row>
    <row r="72" spans="1:8">
      <c r="A72" s="669"/>
      <c r="B72" s="652"/>
      <c r="C72" s="653" t="s">
        <v>444</v>
      </c>
      <c r="D72" s="654"/>
      <c r="E72" s="662"/>
      <c r="F72" s="663"/>
    </row>
    <row r="73" spans="1:8">
      <c r="A73" s="669"/>
      <c r="B73" s="658"/>
      <c r="C73" s="653" t="s">
        <v>445</v>
      </c>
      <c r="D73" s="654"/>
      <c r="E73" s="662"/>
      <c r="F73" s="663"/>
    </row>
    <row r="74" spans="1:8">
      <c r="A74" s="669"/>
      <c r="B74" s="652"/>
      <c r="C74" s="653" t="s">
        <v>433</v>
      </c>
      <c r="D74" s="654"/>
      <c r="E74" s="662"/>
      <c r="F74" s="663"/>
    </row>
    <row r="75" spans="1:8">
      <c r="A75" s="669"/>
      <c r="B75" s="652"/>
      <c r="C75" s="653" t="s">
        <v>434</v>
      </c>
      <c r="D75" s="654"/>
      <c r="E75" s="662"/>
      <c r="F75" s="663"/>
    </row>
    <row r="76" spans="1:8">
      <c r="A76" s="669"/>
      <c r="B76" s="652"/>
      <c r="C76" s="677"/>
      <c r="D76" s="654"/>
      <c r="E76" s="662"/>
      <c r="F76" s="663"/>
    </row>
    <row r="77" spans="1:8">
      <c r="A77" s="669"/>
      <c r="B77" s="652"/>
      <c r="C77" s="653"/>
      <c r="D77" s="654"/>
      <c r="E77" s="662"/>
      <c r="F77" s="663"/>
    </row>
    <row r="78" spans="1:8">
      <c r="A78" s="678"/>
      <c r="B78" s="645"/>
      <c r="C78" s="646" t="s">
        <v>446</v>
      </c>
      <c r="D78" s="647"/>
      <c r="E78" s="679"/>
      <c r="F78" s="668"/>
    </row>
    <row r="79" spans="1:8">
      <c r="A79" s="669"/>
      <c r="B79" s="652" t="s">
        <v>447</v>
      </c>
      <c r="C79" s="653" t="s">
        <v>448</v>
      </c>
      <c r="D79" s="654" t="s">
        <v>449</v>
      </c>
      <c r="E79" s="655">
        <f>'[2]COSTO LAMINADO CDMX-QRO-GDL'!I78</f>
        <v>10500</v>
      </c>
      <c r="F79" s="656" t="s">
        <v>236</v>
      </c>
    </row>
    <row r="80" spans="1:8">
      <c r="A80" s="669"/>
      <c r="B80" s="658"/>
      <c r="C80" s="653" t="s">
        <v>450</v>
      </c>
      <c r="D80" s="680"/>
      <c r="E80" s="681"/>
      <c r="F80" s="663"/>
    </row>
    <row r="81" spans="1:6">
      <c r="A81" s="669"/>
      <c r="B81" s="658"/>
      <c r="C81" s="653" t="s">
        <v>451</v>
      </c>
      <c r="D81" s="680"/>
      <c r="E81" s="681"/>
      <c r="F81" s="663"/>
    </row>
    <row r="82" spans="1:6">
      <c r="A82" s="669"/>
      <c r="B82" s="658"/>
      <c r="C82" s="653" t="s">
        <v>452</v>
      </c>
      <c r="D82" s="680"/>
      <c r="E82" s="681"/>
      <c r="F82" s="663"/>
    </row>
    <row r="83" spans="1:6">
      <c r="A83" s="669"/>
      <c r="B83" s="658"/>
      <c r="C83" s="653"/>
      <c r="D83" s="680"/>
      <c r="E83" s="681"/>
      <c r="F83" s="663"/>
    </row>
    <row r="84" spans="1:6">
      <c r="A84" s="669"/>
      <c r="B84" s="658"/>
      <c r="C84" s="653"/>
      <c r="D84" s="680"/>
      <c r="E84" s="681"/>
      <c r="F84" s="663"/>
    </row>
    <row r="85" spans="1:6">
      <c r="A85" s="669"/>
      <c r="B85" s="658"/>
      <c r="C85" s="682"/>
      <c r="D85" s="680"/>
      <c r="E85" s="681"/>
      <c r="F85" s="663"/>
    </row>
    <row r="86" spans="1:6">
      <c r="A86" s="669"/>
      <c r="B86" s="683"/>
      <c r="C86" s="682"/>
      <c r="D86" s="680"/>
      <c r="E86" s="681"/>
      <c r="F86" s="663"/>
    </row>
    <row r="87" spans="1:6">
      <c r="A87" s="669"/>
      <c r="B87" s="658"/>
      <c r="C87" s="682"/>
      <c r="D87" s="680"/>
      <c r="E87" s="681"/>
      <c r="F87" s="663"/>
    </row>
    <row r="88" spans="1:6">
      <c r="A88" s="669"/>
      <c r="B88" s="652" t="s">
        <v>453</v>
      </c>
      <c r="C88" s="653" t="s">
        <v>454</v>
      </c>
      <c r="D88" s="654" t="s">
        <v>455</v>
      </c>
      <c r="E88" s="655">
        <f>'[2]COSTO LAMINADO CDMX-QRO-GDL'!I87</f>
        <v>13370</v>
      </c>
      <c r="F88" s="656" t="s">
        <v>236</v>
      </c>
    </row>
    <row r="89" spans="1:6">
      <c r="A89" s="669"/>
      <c r="B89" s="658"/>
      <c r="C89" s="653" t="s">
        <v>450</v>
      </c>
      <c r="D89" s="680"/>
      <c r="E89" s="681"/>
      <c r="F89" s="663"/>
    </row>
    <row r="90" spans="1:6">
      <c r="A90" s="669"/>
      <c r="B90" s="658"/>
      <c r="C90" s="653" t="s">
        <v>451</v>
      </c>
      <c r="D90" s="680"/>
      <c r="E90" s="681"/>
      <c r="F90" s="663"/>
    </row>
    <row r="91" spans="1:6">
      <c r="A91" s="669"/>
      <c r="B91" s="683"/>
      <c r="C91" s="653" t="s">
        <v>452</v>
      </c>
      <c r="D91" s="684"/>
      <c r="E91" s="685"/>
      <c r="F91" s="663"/>
    </row>
    <row r="92" spans="1:6">
      <c r="A92" s="669"/>
      <c r="B92" s="683"/>
      <c r="C92" s="682"/>
      <c r="D92" s="684"/>
      <c r="E92" s="685"/>
      <c r="F92" s="663"/>
    </row>
    <row r="93" spans="1:6">
      <c r="A93" s="669"/>
      <c r="B93" s="683"/>
      <c r="C93" s="682"/>
      <c r="D93" s="684"/>
      <c r="E93" s="685"/>
      <c r="F93" s="663"/>
    </row>
    <row r="94" spans="1:6">
      <c r="A94" s="669"/>
      <c r="B94" s="683"/>
      <c r="C94" s="682"/>
      <c r="D94" s="684"/>
      <c r="E94" s="685"/>
      <c r="F94" s="663"/>
    </row>
    <row r="95" spans="1:6">
      <c r="A95" s="669"/>
      <c r="B95" s="683"/>
      <c r="C95" s="682"/>
      <c r="D95" s="684"/>
      <c r="E95" s="685"/>
      <c r="F95" s="663"/>
    </row>
    <row r="96" spans="1:6">
      <c r="A96" s="669"/>
      <c r="B96" s="683"/>
      <c r="C96" s="682"/>
      <c r="D96" s="684"/>
      <c r="E96" s="685"/>
      <c r="F96" s="663"/>
    </row>
    <row r="97" spans="1:6">
      <c r="A97" s="651"/>
      <c r="B97" s="652" t="s">
        <v>456</v>
      </c>
      <c r="C97" s="653" t="s">
        <v>457</v>
      </c>
      <c r="D97" s="654" t="s">
        <v>458</v>
      </c>
      <c r="E97" s="655">
        <f>'[2]COSTO LAMINADO CDMX-QRO-GDL'!I96</f>
        <v>14410</v>
      </c>
      <c r="F97" s="656" t="s">
        <v>236</v>
      </c>
    </row>
    <row r="98" spans="1:6">
      <c r="A98" s="651"/>
      <c r="B98" s="658"/>
      <c r="C98" s="653" t="s">
        <v>450</v>
      </c>
      <c r="D98" s="680"/>
      <c r="E98" s="681"/>
      <c r="F98" s="663"/>
    </row>
    <row r="99" spans="1:6">
      <c r="A99" s="651"/>
      <c r="B99" s="658"/>
      <c r="C99" s="653" t="s">
        <v>451</v>
      </c>
      <c r="D99" s="680"/>
      <c r="E99" s="681"/>
      <c r="F99" s="663"/>
    </row>
    <row r="100" spans="1:6">
      <c r="A100" s="651"/>
      <c r="B100" s="658"/>
      <c r="C100" s="653" t="s">
        <v>452</v>
      </c>
      <c r="D100" s="680"/>
      <c r="E100" s="681"/>
      <c r="F100" s="663"/>
    </row>
    <row r="101" spans="1:6">
      <c r="A101" s="651"/>
      <c r="B101" s="658"/>
      <c r="C101" s="653"/>
      <c r="D101" s="680"/>
      <c r="E101" s="681"/>
      <c r="F101" s="663"/>
    </row>
    <row r="102" spans="1:6">
      <c r="A102" s="651"/>
      <c r="B102" s="658"/>
      <c r="C102" s="653"/>
      <c r="D102" s="680"/>
      <c r="E102" s="681"/>
      <c r="F102" s="663"/>
    </row>
    <row r="103" spans="1:6">
      <c r="A103" s="651"/>
      <c r="B103" s="658"/>
      <c r="C103" s="653"/>
      <c r="D103" s="680"/>
      <c r="E103" s="681"/>
      <c r="F103" s="663"/>
    </row>
    <row r="104" spans="1:6">
      <c r="A104" s="651"/>
      <c r="B104" s="658"/>
      <c r="C104" s="653"/>
      <c r="D104" s="680"/>
      <c r="E104" s="681"/>
      <c r="F104" s="663"/>
    </row>
    <row r="105" spans="1:6">
      <c r="A105" s="651"/>
      <c r="B105" s="658"/>
      <c r="C105" s="653"/>
      <c r="D105" s="680"/>
      <c r="E105" s="681"/>
      <c r="F105" s="663"/>
    </row>
    <row r="106" spans="1:6">
      <c r="A106" s="651"/>
      <c r="B106" s="658"/>
      <c r="C106" s="653"/>
      <c r="D106" s="680"/>
      <c r="E106" s="681"/>
      <c r="F106" s="663"/>
    </row>
    <row r="107" spans="1:6">
      <c r="A107" s="651"/>
      <c r="B107" s="658"/>
      <c r="C107" s="653"/>
      <c r="D107" s="680"/>
      <c r="E107" s="681"/>
      <c r="F107" s="663"/>
    </row>
    <row r="108" spans="1:6">
      <c r="A108" s="651"/>
      <c r="B108" s="658"/>
      <c r="C108" s="653"/>
      <c r="D108" s="680"/>
      <c r="E108" s="681"/>
      <c r="F108" s="663"/>
    </row>
    <row r="109" spans="1:6">
      <c r="A109" s="651"/>
      <c r="B109" s="658"/>
      <c r="C109" s="653"/>
      <c r="D109" s="680"/>
      <c r="E109" s="681"/>
      <c r="F109" s="663"/>
    </row>
    <row r="110" spans="1:6">
      <c r="A110" s="651"/>
      <c r="B110" s="658"/>
      <c r="C110" s="653"/>
      <c r="D110" s="680"/>
      <c r="E110" s="681"/>
      <c r="F110" s="663"/>
    </row>
    <row r="111" spans="1:6">
      <c r="A111" s="651"/>
      <c r="B111" s="658"/>
      <c r="C111" s="653"/>
      <c r="D111" s="680"/>
      <c r="E111" s="681"/>
      <c r="F111" s="663"/>
    </row>
    <row r="112" spans="1:6">
      <c r="A112" s="651"/>
      <c r="B112" s="658"/>
      <c r="C112" s="653"/>
      <c r="D112" s="680"/>
      <c r="E112" s="686"/>
      <c r="F112" s="663"/>
    </row>
    <row r="113" spans="1:61" s="631" customFormat="1" ht="15" customHeight="1">
      <c r="A113" s="628" t="s">
        <v>402</v>
      </c>
      <c r="B113" s="629"/>
      <c r="C113" s="1459" t="s">
        <v>459</v>
      </c>
      <c r="D113" s="1461" t="s">
        <v>460</v>
      </c>
      <c r="E113" s="1465"/>
      <c r="F113" s="1466"/>
      <c r="G113" s="620"/>
      <c r="H113" s="630"/>
      <c r="I113" s="630"/>
      <c r="J113" s="630"/>
      <c r="K113" s="630"/>
      <c r="L113" s="630"/>
      <c r="M113" s="630"/>
      <c r="N113" s="630"/>
      <c r="O113" s="630"/>
      <c r="P113" s="630"/>
      <c r="Q113" s="630"/>
      <c r="R113" s="630"/>
      <c r="S113" s="630"/>
      <c r="T113" s="630"/>
      <c r="U113" s="630"/>
      <c r="V113" s="630"/>
      <c r="W113" s="630"/>
      <c r="X113" s="630"/>
      <c r="Y113" s="630"/>
      <c r="Z113" s="630"/>
      <c r="AA113" s="630"/>
      <c r="AB113" s="630"/>
      <c r="AC113" s="630"/>
      <c r="AD113" s="630"/>
      <c r="AE113" s="630"/>
      <c r="AF113" s="630"/>
      <c r="AG113" s="630"/>
      <c r="AH113" s="630"/>
      <c r="AI113" s="630"/>
      <c r="AJ113" s="630"/>
      <c r="AK113" s="630"/>
      <c r="AL113" s="630"/>
      <c r="AM113" s="630"/>
      <c r="AN113" s="630"/>
      <c r="AO113" s="630"/>
      <c r="AP113" s="630"/>
      <c r="AQ113" s="630"/>
      <c r="AR113" s="630"/>
      <c r="AS113" s="630"/>
      <c r="AT113" s="630"/>
      <c r="AU113" s="630"/>
      <c r="AV113" s="630"/>
      <c r="AW113" s="630"/>
      <c r="AX113" s="630"/>
      <c r="AY113" s="630"/>
      <c r="AZ113" s="630"/>
      <c r="BA113" s="630"/>
      <c r="BB113" s="630"/>
      <c r="BC113" s="630"/>
      <c r="BD113" s="630"/>
      <c r="BE113" s="630"/>
      <c r="BF113" s="630"/>
      <c r="BG113" s="630"/>
      <c r="BH113" s="630"/>
      <c r="BI113" s="630"/>
    </row>
    <row r="114" spans="1:61" s="635" customFormat="1" ht="15" customHeight="1">
      <c r="A114" s="632" t="s">
        <v>461</v>
      </c>
      <c r="B114" s="633"/>
      <c r="C114" s="1460"/>
      <c r="D114" s="1463"/>
      <c r="E114" s="1467"/>
      <c r="F114" s="1468"/>
      <c r="G114" s="620"/>
      <c r="H114" s="630"/>
      <c r="I114" s="634"/>
      <c r="J114" s="634"/>
      <c r="K114" s="634"/>
      <c r="L114" s="634"/>
      <c r="M114" s="634"/>
      <c r="N114" s="634"/>
      <c r="O114" s="634"/>
      <c r="P114" s="634"/>
      <c r="Q114" s="634"/>
      <c r="R114" s="634"/>
      <c r="S114" s="634"/>
      <c r="T114" s="634"/>
      <c r="U114" s="634"/>
      <c r="V114" s="634"/>
      <c r="W114" s="634"/>
      <c r="X114" s="634"/>
      <c r="Y114" s="634"/>
      <c r="Z114" s="634"/>
      <c r="AA114" s="634"/>
      <c r="AB114" s="634"/>
      <c r="AC114" s="634"/>
      <c r="AD114" s="634"/>
      <c r="AE114" s="634"/>
      <c r="AF114" s="634"/>
      <c r="AG114" s="634"/>
      <c r="AH114" s="634"/>
      <c r="AI114" s="634"/>
      <c r="AJ114" s="634"/>
      <c r="AK114" s="634"/>
      <c r="AL114" s="634"/>
      <c r="AM114" s="634"/>
      <c r="AN114" s="634"/>
      <c r="AO114" s="634"/>
      <c r="AP114" s="634"/>
      <c r="AQ114" s="634"/>
      <c r="AR114" s="634"/>
      <c r="AS114" s="634"/>
      <c r="AT114" s="634"/>
      <c r="AU114" s="634"/>
      <c r="AV114" s="634"/>
      <c r="AW114" s="634"/>
      <c r="AX114" s="634"/>
      <c r="AY114" s="634"/>
      <c r="AZ114" s="634"/>
      <c r="BA114" s="634"/>
      <c r="BB114" s="634"/>
      <c r="BC114" s="634"/>
      <c r="BD114" s="634"/>
      <c r="BE114" s="634"/>
      <c r="BF114" s="634"/>
      <c r="BG114" s="634"/>
      <c r="BH114" s="634"/>
      <c r="BI114" s="634"/>
    </row>
    <row r="115" spans="1:61" s="643" customFormat="1">
      <c r="A115" s="636" t="s">
        <v>405</v>
      </c>
      <c r="B115" s="637" t="s">
        <v>406</v>
      </c>
      <c r="C115" s="294" t="s">
        <v>407</v>
      </c>
      <c r="D115" s="638" t="s">
        <v>408</v>
      </c>
      <c r="E115" s="295" t="s">
        <v>409</v>
      </c>
      <c r="F115" s="639" t="s">
        <v>410</v>
      </c>
      <c r="G115" s="640"/>
      <c r="H115" s="630"/>
      <c r="I115" s="626"/>
      <c r="J115" s="641"/>
      <c r="K115" s="642"/>
      <c r="L115" s="641"/>
      <c r="M115" s="641"/>
      <c r="N115" s="641"/>
      <c r="O115" s="641"/>
      <c r="P115" s="641"/>
      <c r="Q115" s="641"/>
      <c r="R115" s="641"/>
      <c r="S115" s="641"/>
      <c r="T115" s="641"/>
      <c r="U115" s="641"/>
      <c r="V115" s="641"/>
      <c r="W115" s="641"/>
      <c r="X115" s="641"/>
      <c r="Y115" s="641"/>
      <c r="Z115" s="641"/>
      <c r="AA115" s="641"/>
      <c r="AB115" s="641"/>
      <c r="AC115" s="641"/>
      <c r="AD115" s="641"/>
      <c r="AE115" s="641"/>
      <c r="AF115" s="641"/>
      <c r="AG115" s="641"/>
      <c r="AH115" s="641"/>
      <c r="AI115" s="641"/>
      <c r="AJ115" s="641"/>
      <c r="AK115" s="641"/>
      <c r="AL115" s="641"/>
      <c r="AM115" s="641"/>
      <c r="AN115" s="641"/>
      <c r="AO115" s="641"/>
      <c r="AP115" s="641"/>
      <c r="AQ115" s="641"/>
      <c r="AR115" s="641"/>
      <c r="AS115" s="641"/>
      <c r="AT115" s="641"/>
      <c r="AU115" s="641"/>
      <c r="AV115" s="641"/>
      <c r="AW115" s="641"/>
      <c r="AX115" s="641"/>
      <c r="AY115" s="641"/>
      <c r="AZ115" s="641"/>
      <c r="BA115" s="641"/>
      <c r="BB115" s="641"/>
      <c r="BC115" s="641"/>
      <c r="BD115" s="641"/>
      <c r="BE115" s="641"/>
      <c r="BF115" s="641"/>
      <c r="BG115" s="641"/>
      <c r="BH115" s="641"/>
      <c r="BI115" s="641"/>
    </row>
    <row r="116" spans="1:61">
      <c r="A116" s="678"/>
      <c r="B116" s="645"/>
      <c r="C116" s="646" t="s">
        <v>462</v>
      </c>
      <c r="D116" s="647"/>
      <c r="E116" s="679"/>
      <c r="F116" s="668"/>
    </row>
    <row r="117" spans="1:61">
      <c r="A117" s="669"/>
      <c r="B117" s="652" t="s">
        <v>463</v>
      </c>
      <c r="C117" s="653" t="s">
        <v>464</v>
      </c>
      <c r="D117" s="654" t="s">
        <v>465</v>
      </c>
      <c r="E117" s="655">
        <f>'[2]COSTO LAMINADO CDMX-QRO-GDL'!I112</f>
        <v>8810</v>
      </c>
      <c r="F117" s="656" t="s">
        <v>236</v>
      </c>
    </row>
    <row r="118" spans="1:61">
      <c r="A118" s="687"/>
      <c r="B118" s="652"/>
      <c r="C118" s="653" t="s">
        <v>466</v>
      </c>
      <c r="D118" s="654"/>
      <c r="E118" s="655"/>
      <c r="F118" s="663"/>
    </row>
    <row r="119" spans="1:61">
      <c r="A119" s="687"/>
      <c r="B119" s="652"/>
      <c r="C119" s="653" t="s">
        <v>467</v>
      </c>
      <c r="D119" s="654"/>
      <c r="E119" s="655"/>
      <c r="F119" s="663"/>
    </row>
    <row r="120" spans="1:61">
      <c r="A120" s="687"/>
      <c r="B120" s="652"/>
      <c r="C120" s="653" t="s">
        <v>468</v>
      </c>
      <c r="D120" s="654"/>
      <c r="E120" s="655"/>
      <c r="F120" s="663"/>
    </row>
    <row r="121" spans="1:61">
      <c r="A121" s="687"/>
      <c r="B121" s="652"/>
      <c r="C121" s="653" t="s">
        <v>469</v>
      </c>
      <c r="D121" s="654"/>
      <c r="E121" s="655"/>
      <c r="F121" s="663"/>
    </row>
    <row r="122" spans="1:61">
      <c r="A122" s="687"/>
      <c r="B122" s="652"/>
      <c r="C122" s="688" t="s">
        <v>470</v>
      </c>
      <c r="D122" s="654"/>
      <c r="E122" s="655"/>
      <c r="F122" s="663"/>
    </row>
    <row r="123" spans="1:61">
      <c r="A123" s="687"/>
      <c r="B123" s="652"/>
      <c r="C123" s="688" t="s">
        <v>471</v>
      </c>
      <c r="D123" s="654"/>
      <c r="E123" s="655"/>
      <c r="F123" s="663"/>
    </row>
    <row r="124" spans="1:61">
      <c r="A124" s="687"/>
      <c r="B124" s="652"/>
      <c r="C124" s="688"/>
      <c r="D124" s="672"/>
      <c r="E124" s="655"/>
      <c r="F124" s="663"/>
    </row>
    <row r="125" spans="1:61">
      <c r="A125" s="687"/>
      <c r="B125" s="653" t="s">
        <v>472</v>
      </c>
      <c r="C125" s="653" t="s">
        <v>473</v>
      </c>
      <c r="D125" s="654" t="s">
        <v>465</v>
      </c>
      <c r="E125" s="655">
        <f>'[2]COSTO LAMINADO CDMX-QRO-GDL'!I120</f>
        <v>11400</v>
      </c>
      <c r="F125" s="1049" t="s">
        <v>236</v>
      </c>
    </row>
    <row r="126" spans="1:61">
      <c r="A126" s="687"/>
      <c r="B126" s="652"/>
      <c r="C126" s="688"/>
      <c r="D126" s="654"/>
      <c r="E126" s="655"/>
      <c r="F126" s="663"/>
    </row>
    <row r="127" spans="1:61">
      <c r="A127" s="687"/>
      <c r="B127" s="652"/>
      <c r="C127" s="688"/>
      <c r="D127" s="654"/>
      <c r="E127" s="655"/>
      <c r="F127" s="663"/>
    </row>
    <row r="128" spans="1:61">
      <c r="A128" s="687"/>
      <c r="B128" s="652"/>
      <c r="C128" s="653"/>
      <c r="D128" s="654"/>
      <c r="E128" s="655"/>
      <c r="F128" s="663"/>
    </row>
    <row r="129" spans="1:6">
      <c r="A129" s="687"/>
      <c r="B129" s="652"/>
      <c r="C129" s="653"/>
      <c r="D129" s="654"/>
      <c r="E129" s="655"/>
      <c r="F129" s="663"/>
    </row>
    <row r="130" spans="1:6">
      <c r="A130" s="687"/>
      <c r="B130" s="652" t="s">
        <v>474</v>
      </c>
      <c r="C130" s="653" t="s">
        <v>464</v>
      </c>
      <c r="D130" s="654" t="s">
        <v>465</v>
      </c>
      <c r="E130" s="655">
        <f>'[2]COSTO LAMINADO CDMX-QRO-GDL'!I125</f>
        <v>9910</v>
      </c>
      <c r="F130" s="656" t="s">
        <v>236</v>
      </c>
    </row>
    <row r="131" spans="1:6">
      <c r="A131" s="687"/>
      <c r="B131" s="652"/>
      <c r="C131" s="653" t="s">
        <v>475</v>
      </c>
      <c r="D131" s="654"/>
      <c r="E131" s="655"/>
      <c r="F131" s="663"/>
    </row>
    <row r="132" spans="1:6">
      <c r="A132" s="687"/>
      <c r="B132" s="652"/>
      <c r="C132" s="653" t="s">
        <v>476</v>
      </c>
      <c r="D132" s="654"/>
      <c r="E132" s="655"/>
      <c r="F132" s="663"/>
    </row>
    <row r="133" spans="1:6">
      <c r="A133" s="687"/>
      <c r="B133" s="652"/>
      <c r="C133" s="653" t="s">
        <v>477</v>
      </c>
      <c r="D133" s="654"/>
      <c r="E133" s="655"/>
      <c r="F133" s="663"/>
    </row>
    <row r="134" spans="1:6">
      <c r="A134" s="687"/>
      <c r="B134" s="652"/>
      <c r="C134" s="653" t="s">
        <v>478</v>
      </c>
      <c r="D134" s="654"/>
      <c r="E134" s="655"/>
      <c r="F134" s="663"/>
    </row>
    <row r="135" spans="1:6">
      <c r="A135" s="687"/>
      <c r="B135" s="652"/>
      <c r="C135" s="653"/>
      <c r="D135" s="654"/>
      <c r="E135" s="655"/>
      <c r="F135" s="663"/>
    </row>
    <row r="136" spans="1:6">
      <c r="A136" s="687"/>
      <c r="B136" s="652"/>
      <c r="C136" s="659"/>
      <c r="D136" s="654"/>
      <c r="E136" s="655"/>
      <c r="F136" s="663"/>
    </row>
    <row r="137" spans="1:6">
      <c r="A137" s="687"/>
      <c r="B137" s="653" t="s">
        <v>479</v>
      </c>
      <c r="C137" s="653" t="s">
        <v>473</v>
      </c>
      <c r="D137" s="654" t="s">
        <v>465</v>
      </c>
      <c r="E137" s="655">
        <f>'[2]COSTO LAMINADO CDMX-QRO-GDL'!I132</f>
        <v>12700</v>
      </c>
      <c r="F137" s="656" t="s">
        <v>236</v>
      </c>
    </row>
    <row r="138" spans="1:6">
      <c r="A138" s="687"/>
      <c r="B138" s="652"/>
      <c r="C138" s="659"/>
      <c r="D138" s="654"/>
      <c r="E138" s="655"/>
      <c r="F138" s="663"/>
    </row>
    <row r="139" spans="1:6">
      <c r="A139" s="687"/>
      <c r="B139" s="652"/>
      <c r="C139" s="653"/>
      <c r="D139" s="654"/>
      <c r="E139" s="655"/>
      <c r="F139" s="663"/>
    </row>
    <row r="140" spans="1:6">
      <c r="A140" s="687"/>
      <c r="B140" s="652"/>
      <c r="C140" s="653"/>
      <c r="D140" s="654"/>
      <c r="E140" s="655"/>
      <c r="F140" s="663"/>
    </row>
    <row r="141" spans="1:6">
      <c r="A141" s="687"/>
      <c r="B141" s="652" t="s">
        <v>480</v>
      </c>
      <c r="C141" s="653" t="s">
        <v>464</v>
      </c>
      <c r="D141" s="654" t="s">
        <v>481</v>
      </c>
      <c r="E141" s="655">
        <f>'[2]COSTO LAMINADO CDMX-QRO-GDL'!I136</f>
        <v>12060</v>
      </c>
      <c r="F141" s="656" t="s">
        <v>236</v>
      </c>
    </row>
    <row r="142" spans="1:6">
      <c r="A142" s="687"/>
      <c r="B142" s="652"/>
      <c r="C142" s="653" t="s">
        <v>482</v>
      </c>
      <c r="D142" s="654"/>
      <c r="E142" s="655"/>
      <c r="F142" s="663"/>
    </row>
    <row r="143" spans="1:6">
      <c r="A143" s="687"/>
      <c r="B143" s="652"/>
      <c r="C143" s="653" t="s">
        <v>476</v>
      </c>
      <c r="D143" s="654"/>
      <c r="E143" s="655"/>
      <c r="F143" s="663"/>
    </row>
    <row r="144" spans="1:6">
      <c r="A144" s="687"/>
      <c r="B144" s="658"/>
      <c r="C144" s="653" t="s">
        <v>483</v>
      </c>
      <c r="D144" s="654"/>
      <c r="E144" s="655"/>
      <c r="F144" s="663"/>
    </row>
    <row r="145" spans="1:6">
      <c r="A145" s="669"/>
      <c r="B145" s="658"/>
      <c r="C145" s="653" t="s">
        <v>484</v>
      </c>
      <c r="D145" s="654"/>
      <c r="E145" s="655"/>
      <c r="F145" s="663"/>
    </row>
    <row r="146" spans="1:6">
      <c r="A146" s="669"/>
      <c r="B146" s="658"/>
      <c r="C146" s="659"/>
      <c r="D146" s="654"/>
      <c r="E146" s="655"/>
      <c r="F146" s="663"/>
    </row>
    <row r="147" spans="1:6">
      <c r="A147" s="669"/>
      <c r="B147" s="658"/>
      <c r="C147" s="659"/>
      <c r="D147" s="654"/>
      <c r="E147" s="655"/>
      <c r="F147" s="663"/>
    </row>
    <row r="148" spans="1:6">
      <c r="A148" s="669"/>
      <c r="B148" s="653" t="s">
        <v>485</v>
      </c>
      <c r="C148" s="653" t="s">
        <v>473</v>
      </c>
      <c r="D148" s="654" t="s">
        <v>481</v>
      </c>
      <c r="E148" s="655">
        <f>'[2]COSTO LAMINADO CDMX-QRO-GDL'!I143</f>
        <v>15820</v>
      </c>
      <c r="F148" s="656" t="s">
        <v>236</v>
      </c>
    </row>
    <row r="149" spans="1:6">
      <c r="A149" s="669"/>
      <c r="B149" s="658"/>
      <c r="C149" s="653"/>
      <c r="D149" s="654"/>
      <c r="E149" s="655"/>
      <c r="F149" s="663"/>
    </row>
    <row r="150" spans="1:6">
      <c r="A150" s="669"/>
      <c r="B150" s="652"/>
      <c r="C150" s="653" t="s">
        <v>116</v>
      </c>
      <c r="D150" s="672"/>
      <c r="E150" s="689"/>
      <c r="F150" s="663"/>
    </row>
    <row r="151" spans="1:6">
      <c r="A151" s="678"/>
      <c r="B151" s="645"/>
      <c r="C151" s="646" t="s">
        <v>486</v>
      </c>
      <c r="D151" s="647"/>
      <c r="E151" s="679"/>
      <c r="F151" s="690"/>
    </row>
    <row r="152" spans="1:6" ht="13" customHeight="1">
      <c r="A152" s="669"/>
      <c r="B152" s="658" t="s">
        <v>487</v>
      </c>
      <c r="C152" s="691" t="s">
        <v>488</v>
      </c>
      <c r="D152" s="692" t="s">
        <v>489</v>
      </c>
      <c r="E152" s="655">
        <f>'[2]COSTO LAMINADO CDMX-QRO-GDL'!I147</f>
        <v>16380</v>
      </c>
      <c r="F152" s="656" t="s">
        <v>236</v>
      </c>
    </row>
    <row r="153" spans="1:6" ht="15">
      <c r="A153" s="669"/>
      <c r="B153" s="658"/>
      <c r="C153" s="693" t="s">
        <v>490</v>
      </c>
      <c r="D153" s="654"/>
      <c r="E153" s="662"/>
      <c r="F153" s="663"/>
    </row>
    <row r="154" spans="1:6" ht="15">
      <c r="A154" s="669"/>
      <c r="B154" s="658"/>
      <c r="C154" s="693" t="s">
        <v>491</v>
      </c>
      <c r="D154" s="654"/>
      <c r="E154" s="662"/>
      <c r="F154" s="663"/>
    </row>
    <row r="155" spans="1:6" ht="15">
      <c r="A155" s="669"/>
      <c r="B155" s="658"/>
      <c r="C155" s="693" t="s">
        <v>492</v>
      </c>
      <c r="D155" s="654"/>
      <c r="E155" s="662"/>
      <c r="F155" s="663"/>
    </row>
    <row r="156" spans="1:6">
      <c r="A156" s="669"/>
      <c r="B156" s="658"/>
      <c r="C156" s="693"/>
      <c r="D156" s="654"/>
      <c r="E156" s="662"/>
      <c r="F156" s="663"/>
    </row>
    <row r="157" spans="1:6">
      <c r="A157" s="669"/>
      <c r="B157" s="658"/>
      <c r="C157" s="693"/>
      <c r="D157" s="654"/>
      <c r="E157" s="662"/>
      <c r="F157" s="663"/>
    </row>
    <row r="158" spans="1:6">
      <c r="A158" s="669"/>
      <c r="B158" s="658"/>
      <c r="C158" s="693"/>
      <c r="D158" s="654"/>
      <c r="E158" s="662"/>
      <c r="F158" s="663"/>
    </row>
    <row r="159" spans="1:6">
      <c r="A159" s="669"/>
      <c r="B159" s="658"/>
      <c r="C159" s="693"/>
      <c r="D159" s="672"/>
      <c r="E159" s="689"/>
      <c r="F159" s="663"/>
    </row>
    <row r="160" spans="1:6">
      <c r="A160" s="669"/>
      <c r="B160" s="658"/>
      <c r="C160" s="693"/>
      <c r="D160" s="672"/>
      <c r="E160" s="689"/>
      <c r="F160" s="663"/>
    </row>
    <row r="161" spans="1:6">
      <c r="A161" s="669"/>
      <c r="B161" s="658"/>
      <c r="C161" s="693"/>
      <c r="D161" s="672"/>
      <c r="E161" s="689"/>
      <c r="F161" s="663"/>
    </row>
    <row r="162" spans="1:6">
      <c r="A162" s="669"/>
      <c r="B162" s="658"/>
      <c r="C162" s="658"/>
      <c r="D162" s="672"/>
      <c r="E162" s="689"/>
      <c r="F162" s="663"/>
    </row>
    <row r="163" spans="1:6" ht="15">
      <c r="A163" s="669"/>
      <c r="B163" s="658" t="s">
        <v>493</v>
      </c>
      <c r="C163" s="693" t="s">
        <v>494</v>
      </c>
      <c r="D163" s="692" t="s">
        <v>489</v>
      </c>
      <c r="E163" s="655">
        <f>'[2]COSTO LAMINADO CDMX-QRO-GDL'!I147</f>
        <v>16380</v>
      </c>
      <c r="F163" s="656" t="s">
        <v>236</v>
      </c>
    </row>
    <row r="164" spans="1:6" ht="15">
      <c r="A164" s="669"/>
      <c r="B164" s="658"/>
      <c r="C164" s="693" t="s">
        <v>495</v>
      </c>
      <c r="D164" s="654"/>
      <c r="E164" s="662"/>
      <c r="F164" s="663"/>
    </row>
    <row r="165" spans="1:6" ht="15">
      <c r="A165" s="669"/>
      <c r="B165" s="658"/>
      <c r="C165" s="693" t="s">
        <v>496</v>
      </c>
      <c r="D165" s="654"/>
      <c r="E165" s="662"/>
      <c r="F165" s="663"/>
    </row>
    <row r="166" spans="1:6" ht="15">
      <c r="A166" s="669"/>
      <c r="B166" s="658"/>
      <c r="C166" s="693" t="s">
        <v>497</v>
      </c>
      <c r="D166" s="654"/>
      <c r="E166" s="662"/>
      <c r="F166" s="663"/>
    </row>
    <row r="167" spans="1:6">
      <c r="A167" s="669"/>
      <c r="B167" s="658"/>
      <c r="C167" s="693"/>
      <c r="D167" s="654"/>
      <c r="E167" s="662"/>
      <c r="F167" s="663"/>
    </row>
    <row r="168" spans="1:6">
      <c r="A168" s="669"/>
      <c r="B168" s="658"/>
      <c r="C168" s="693"/>
      <c r="D168" s="654"/>
      <c r="E168" s="662"/>
      <c r="F168" s="663"/>
    </row>
    <row r="169" spans="1:6">
      <c r="A169" s="669"/>
      <c r="B169" s="658"/>
      <c r="C169" s="693"/>
      <c r="D169" s="654"/>
      <c r="E169" s="662"/>
      <c r="F169" s="663"/>
    </row>
    <row r="170" spans="1:6">
      <c r="A170" s="669"/>
      <c r="B170" s="658"/>
      <c r="C170" s="693"/>
      <c r="D170" s="692"/>
      <c r="E170" s="655"/>
      <c r="F170" s="656"/>
    </row>
    <row r="171" spans="1:6">
      <c r="A171" s="669"/>
      <c r="B171" s="658"/>
      <c r="C171" s="658"/>
      <c r="D171" s="672"/>
      <c r="E171" s="689"/>
      <c r="F171" s="663"/>
    </row>
    <row r="172" spans="1:6" ht="15">
      <c r="A172" s="669"/>
      <c r="B172" s="658" t="s">
        <v>498</v>
      </c>
      <c r="C172" s="693" t="s">
        <v>499</v>
      </c>
      <c r="D172" s="692" t="s">
        <v>500</v>
      </c>
      <c r="E172" s="655">
        <f>'[2]COSTO LAMINADO CDMX-QRO-GDL'!I164</f>
        <v>15580</v>
      </c>
      <c r="F172" s="656" t="s">
        <v>236</v>
      </c>
    </row>
    <row r="173" spans="1:6" ht="15">
      <c r="A173" s="669"/>
      <c r="B173" s="658"/>
      <c r="C173" s="693" t="s">
        <v>501</v>
      </c>
      <c r="D173" s="654"/>
      <c r="E173" s="662"/>
      <c r="F173" s="663"/>
    </row>
    <row r="174" spans="1:6" ht="15">
      <c r="A174" s="669"/>
      <c r="B174" s="658"/>
      <c r="C174" s="693" t="s">
        <v>502</v>
      </c>
      <c r="D174" s="654"/>
      <c r="E174" s="662"/>
      <c r="F174" s="663"/>
    </row>
    <row r="175" spans="1:6" ht="15">
      <c r="A175" s="669"/>
      <c r="B175" s="658"/>
      <c r="C175" s="693" t="s">
        <v>503</v>
      </c>
      <c r="D175" s="654"/>
      <c r="E175" s="662"/>
      <c r="F175" s="663"/>
    </row>
    <row r="176" spans="1:6" ht="15">
      <c r="A176" s="669"/>
      <c r="B176" s="658"/>
      <c r="C176" s="693" t="s">
        <v>504</v>
      </c>
      <c r="D176" s="654"/>
      <c r="E176" s="662"/>
      <c r="F176" s="663"/>
    </row>
    <row r="177" spans="1:6">
      <c r="A177" s="669"/>
      <c r="B177" s="658"/>
      <c r="C177" s="693"/>
      <c r="D177" s="654"/>
      <c r="E177" s="662"/>
      <c r="F177" s="663"/>
    </row>
    <row r="178" spans="1:6">
      <c r="A178" s="669"/>
      <c r="B178" s="658"/>
      <c r="C178" s="693"/>
      <c r="D178" s="654"/>
      <c r="E178" s="662"/>
      <c r="F178" s="663"/>
    </row>
    <row r="179" spans="1:6">
      <c r="A179" s="669"/>
      <c r="B179" s="658"/>
      <c r="C179" s="658"/>
      <c r="D179" s="672"/>
      <c r="E179" s="689"/>
      <c r="F179" s="663"/>
    </row>
    <row r="180" spans="1:6">
      <c r="A180" s="669"/>
      <c r="B180" s="658"/>
      <c r="C180" s="658"/>
      <c r="D180" s="672"/>
      <c r="E180" s="689"/>
      <c r="F180" s="663"/>
    </row>
    <row r="181" spans="1:6" ht="15">
      <c r="A181" s="669"/>
      <c r="B181" s="658" t="s">
        <v>505</v>
      </c>
      <c r="C181" s="693" t="s">
        <v>494</v>
      </c>
      <c r="D181" s="692" t="s">
        <v>500</v>
      </c>
      <c r="E181" s="655">
        <f>'[2]COSTO LAMINADO CDMX-QRO-GDL'!I173</f>
        <v>14980</v>
      </c>
      <c r="F181" s="656" t="s">
        <v>236</v>
      </c>
    </row>
    <row r="182" spans="1:6" ht="15">
      <c r="A182" s="669"/>
      <c r="B182" s="658"/>
      <c r="C182" s="693" t="s">
        <v>506</v>
      </c>
      <c r="D182" s="654"/>
      <c r="E182" s="662"/>
      <c r="F182" s="663"/>
    </row>
    <row r="183" spans="1:6" ht="15">
      <c r="A183" s="669"/>
      <c r="B183" s="658"/>
      <c r="C183" s="693" t="s">
        <v>507</v>
      </c>
      <c r="D183" s="692"/>
      <c r="E183" s="662"/>
      <c r="F183" s="663"/>
    </row>
    <row r="184" spans="1:6" ht="15">
      <c r="A184" s="669"/>
      <c r="B184" s="658"/>
      <c r="C184" s="693" t="s">
        <v>508</v>
      </c>
      <c r="D184" s="654"/>
      <c r="E184" s="662"/>
      <c r="F184" s="663"/>
    </row>
    <row r="185" spans="1:6">
      <c r="A185" s="669"/>
      <c r="B185" s="658"/>
      <c r="C185" s="693"/>
      <c r="D185" s="654"/>
      <c r="E185" s="662"/>
      <c r="F185" s="663"/>
    </row>
    <row r="186" spans="1:6">
      <c r="A186" s="669"/>
      <c r="B186" s="658"/>
      <c r="C186" s="693"/>
      <c r="D186" s="654"/>
      <c r="E186" s="662"/>
      <c r="F186" s="663"/>
    </row>
    <row r="187" spans="1:6">
      <c r="A187" s="669"/>
      <c r="B187" s="658"/>
      <c r="C187" s="693"/>
      <c r="D187" s="654"/>
      <c r="E187" s="662"/>
      <c r="F187" s="663"/>
    </row>
    <row r="188" spans="1:6">
      <c r="A188" s="669"/>
      <c r="B188" s="658"/>
      <c r="C188" s="658"/>
      <c r="D188" s="672"/>
      <c r="E188" s="689"/>
      <c r="F188" s="663"/>
    </row>
    <row r="189" spans="1:6" ht="13" customHeight="1">
      <c r="A189" s="669"/>
      <c r="B189" s="658" t="s">
        <v>509</v>
      </c>
      <c r="C189" s="693" t="s">
        <v>494</v>
      </c>
      <c r="D189" s="692" t="s">
        <v>510</v>
      </c>
      <c r="E189" s="655">
        <f>'[2]COSTO LAMINADO CDMX-QRO-GDL'!I181</f>
        <v>10380</v>
      </c>
      <c r="F189" s="656" t="s">
        <v>236</v>
      </c>
    </row>
    <row r="190" spans="1:6" ht="15">
      <c r="A190" s="669"/>
      <c r="B190" s="658"/>
      <c r="C190" s="693" t="s">
        <v>495</v>
      </c>
      <c r="D190" s="654"/>
      <c r="E190" s="662"/>
      <c r="F190" s="663"/>
    </row>
    <row r="191" spans="1:6" ht="15">
      <c r="A191" s="669"/>
      <c r="B191" s="658"/>
      <c r="C191" s="693" t="s">
        <v>511</v>
      </c>
      <c r="D191" s="692"/>
      <c r="E191" s="662"/>
      <c r="F191" s="663"/>
    </row>
    <row r="192" spans="1:6" ht="15">
      <c r="A192" s="669"/>
      <c r="B192" s="658"/>
      <c r="C192" s="693" t="s">
        <v>508</v>
      </c>
      <c r="D192" s="654"/>
      <c r="E192" s="662"/>
      <c r="F192" s="663"/>
    </row>
    <row r="193" spans="1:6">
      <c r="A193" s="669"/>
      <c r="B193" s="658"/>
      <c r="C193" s="693"/>
      <c r="D193" s="654"/>
      <c r="E193" s="662"/>
      <c r="F193" s="663"/>
    </row>
    <row r="194" spans="1:6">
      <c r="A194" s="669"/>
      <c r="B194" s="658"/>
      <c r="C194" s="693"/>
      <c r="D194" s="654"/>
      <c r="E194" s="662"/>
      <c r="F194" s="663"/>
    </row>
    <row r="195" spans="1:6">
      <c r="A195" s="669"/>
      <c r="B195" s="658"/>
      <c r="C195" s="693"/>
      <c r="D195" s="654"/>
      <c r="E195" s="662"/>
      <c r="F195" s="663"/>
    </row>
    <row r="196" spans="1:6">
      <c r="A196" s="678"/>
      <c r="B196" s="694"/>
      <c r="C196" s="646" t="s">
        <v>512</v>
      </c>
      <c r="D196" s="647"/>
      <c r="E196" s="679"/>
      <c r="F196" s="668"/>
    </row>
    <row r="197" spans="1:6" ht="15">
      <c r="A197" s="695"/>
      <c r="B197" s="658" t="s">
        <v>513</v>
      </c>
      <c r="C197" s="696" t="s">
        <v>514</v>
      </c>
      <c r="D197" s="654" t="s">
        <v>515</v>
      </c>
      <c r="E197" s="655">
        <f>'[2]COSTO LAMINADO CDMX-QRO-GDL'!I189</f>
        <v>8540</v>
      </c>
      <c r="F197" s="656" t="s">
        <v>236</v>
      </c>
    </row>
    <row r="198" spans="1:6" ht="15">
      <c r="A198" s="695"/>
      <c r="B198" s="658"/>
      <c r="C198" s="696" t="s">
        <v>516</v>
      </c>
      <c r="D198" s="654"/>
      <c r="E198" s="662"/>
      <c r="F198" s="663"/>
    </row>
    <row r="199" spans="1:6" ht="15">
      <c r="A199" s="695"/>
      <c r="B199" s="658"/>
      <c r="C199" s="696" t="s">
        <v>517</v>
      </c>
      <c r="D199" s="654"/>
      <c r="E199" s="662"/>
      <c r="F199" s="663"/>
    </row>
    <row r="200" spans="1:6" ht="15">
      <c r="A200" s="695"/>
      <c r="B200" s="658"/>
      <c r="C200" s="696" t="s">
        <v>518</v>
      </c>
      <c r="D200" s="654"/>
      <c r="E200" s="662"/>
      <c r="F200" s="663"/>
    </row>
    <row r="201" spans="1:6">
      <c r="A201" s="695"/>
      <c r="B201" s="658"/>
      <c r="C201" s="696"/>
      <c r="D201" s="654"/>
      <c r="E201" s="662"/>
      <c r="F201" s="663"/>
    </row>
    <row r="202" spans="1:6">
      <c r="A202" s="695"/>
      <c r="B202" s="658"/>
      <c r="C202" s="696"/>
      <c r="D202" s="654"/>
      <c r="E202" s="662"/>
      <c r="F202" s="663"/>
    </row>
    <row r="203" spans="1:6">
      <c r="A203" s="695"/>
      <c r="B203" s="658"/>
      <c r="C203" s="653"/>
      <c r="D203" s="654"/>
      <c r="E203" s="662"/>
      <c r="F203" s="663"/>
    </row>
    <row r="204" spans="1:6" ht="15">
      <c r="A204" s="695"/>
      <c r="B204" s="658" t="s">
        <v>519</v>
      </c>
      <c r="C204" s="696" t="s">
        <v>520</v>
      </c>
      <c r="D204" s="654" t="s">
        <v>515</v>
      </c>
      <c r="E204" s="655">
        <f>'[2]COSTO LAMINADO CDMX-QRO-GDL'!I196</f>
        <v>7420</v>
      </c>
      <c r="F204" s="656" t="s">
        <v>236</v>
      </c>
    </row>
    <row r="205" spans="1:6" ht="15">
      <c r="A205" s="695"/>
      <c r="B205" s="658"/>
      <c r="C205" s="696" t="s">
        <v>521</v>
      </c>
      <c r="D205" s="654"/>
      <c r="E205" s="662"/>
      <c r="F205" s="663"/>
    </row>
    <row r="206" spans="1:6" ht="15">
      <c r="A206" s="695"/>
      <c r="B206" s="658"/>
      <c r="C206" s="696" t="s">
        <v>522</v>
      </c>
      <c r="D206" s="654"/>
      <c r="E206" s="662"/>
      <c r="F206" s="663"/>
    </row>
    <row r="207" spans="1:6" ht="15">
      <c r="A207" s="695"/>
      <c r="B207" s="658"/>
      <c r="C207" s="696" t="s">
        <v>508</v>
      </c>
      <c r="D207" s="654"/>
      <c r="E207" s="662"/>
      <c r="F207" s="663"/>
    </row>
    <row r="208" spans="1:6">
      <c r="A208" s="695"/>
      <c r="B208" s="658"/>
      <c r="C208" s="696"/>
      <c r="D208" s="654"/>
      <c r="E208" s="662"/>
      <c r="F208" s="663"/>
    </row>
    <row r="209" spans="1:61">
      <c r="A209" s="695"/>
      <c r="B209" s="658"/>
      <c r="C209" s="696"/>
      <c r="D209" s="654"/>
      <c r="E209" s="662"/>
      <c r="F209" s="663"/>
    </row>
    <row r="210" spans="1:61">
      <c r="A210" s="695"/>
      <c r="B210" s="658"/>
      <c r="C210" s="653"/>
      <c r="D210" s="654"/>
      <c r="E210" s="662"/>
      <c r="F210" s="663"/>
    </row>
    <row r="211" spans="1:61">
      <c r="A211" s="695"/>
      <c r="B211" s="658"/>
      <c r="C211" s="653"/>
      <c r="D211" s="654"/>
      <c r="E211" s="662"/>
      <c r="F211" s="663"/>
    </row>
    <row r="212" spans="1:61" ht="15">
      <c r="A212" s="695"/>
      <c r="B212" s="658" t="s">
        <v>523</v>
      </c>
      <c r="C212" s="696" t="s">
        <v>524</v>
      </c>
      <c r="D212" s="654" t="s">
        <v>515</v>
      </c>
      <c r="E212" s="655">
        <f>'[2]COSTO LAMINADO CDMX-QRO-GDL'!I204</f>
        <v>6010</v>
      </c>
      <c r="F212" s="656" t="s">
        <v>236</v>
      </c>
    </row>
    <row r="213" spans="1:61" ht="15">
      <c r="A213" s="695"/>
      <c r="B213" s="658"/>
      <c r="C213" s="696" t="s">
        <v>525</v>
      </c>
      <c r="D213" s="654"/>
      <c r="E213" s="662"/>
      <c r="F213" s="663"/>
    </row>
    <row r="214" spans="1:61" ht="15">
      <c r="A214" s="695"/>
      <c r="B214" s="658"/>
      <c r="C214" s="696" t="s">
        <v>526</v>
      </c>
      <c r="D214" s="654"/>
      <c r="E214" s="662"/>
      <c r="F214" s="663"/>
    </row>
    <row r="215" spans="1:61">
      <c r="A215" s="695"/>
      <c r="B215" s="658"/>
      <c r="C215" s="696"/>
      <c r="D215" s="654"/>
      <c r="E215" s="662"/>
      <c r="F215" s="663"/>
    </row>
    <row r="216" spans="1:61">
      <c r="A216" s="695"/>
      <c r="B216" s="658"/>
      <c r="C216" s="696"/>
      <c r="D216" s="654"/>
      <c r="E216" s="662"/>
      <c r="F216" s="663"/>
    </row>
    <row r="217" spans="1:61">
      <c r="A217" s="695"/>
      <c r="B217" s="658"/>
      <c r="C217" s="696"/>
      <c r="D217" s="654"/>
      <c r="E217" s="662"/>
      <c r="F217" s="663"/>
    </row>
    <row r="218" spans="1:61">
      <c r="A218" s="695"/>
      <c r="B218" s="658"/>
      <c r="C218" s="653"/>
      <c r="D218" s="654"/>
      <c r="E218" s="662"/>
      <c r="F218" s="663"/>
    </row>
    <row r="219" spans="1:61">
      <c r="A219" s="695"/>
      <c r="B219" s="658"/>
      <c r="C219" s="659"/>
      <c r="D219" s="654"/>
      <c r="E219" s="662"/>
      <c r="F219" s="663"/>
    </row>
    <row r="220" spans="1:61" s="631" customFormat="1" ht="15" customHeight="1">
      <c r="A220" s="628" t="s">
        <v>402</v>
      </c>
      <c r="B220" s="629"/>
      <c r="C220" s="1459" t="s">
        <v>527</v>
      </c>
      <c r="D220" s="1461" t="s">
        <v>460</v>
      </c>
      <c r="E220" s="1465">
        <v>43252</v>
      </c>
      <c r="F220" s="1466"/>
      <c r="G220" s="620"/>
      <c r="H220" s="614"/>
      <c r="I220" s="630"/>
      <c r="J220" s="630"/>
      <c r="K220" s="630"/>
      <c r="L220" s="630"/>
      <c r="M220" s="630"/>
      <c r="N220" s="630"/>
      <c r="O220" s="630"/>
      <c r="P220" s="630"/>
      <c r="Q220" s="630"/>
      <c r="R220" s="630"/>
      <c r="S220" s="630"/>
      <c r="T220" s="630"/>
      <c r="U220" s="630"/>
      <c r="V220" s="630"/>
      <c r="W220" s="630"/>
      <c r="X220" s="630"/>
      <c r="Y220" s="630"/>
      <c r="Z220" s="630"/>
      <c r="AA220" s="630"/>
      <c r="AB220" s="630"/>
      <c r="AC220" s="630"/>
      <c r="AD220" s="630"/>
      <c r="AE220" s="630"/>
      <c r="AF220" s="630"/>
      <c r="AG220" s="630"/>
      <c r="AH220" s="630"/>
      <c r="AI220" s="630"/>
      <c r="AJ220" s="630"/>
      <c r="AK220" s="630"/>
      <c r="AL220" s="630"/>
      <c r="AM220" s="630"/>
      <c r="AN220" s="630"/>
      <c r="AO220" s="630"/>
      <c r="AP220" s="630"/>
      <c r="AQ220" s="630"/>
      <c r="AR220" s="630"/>
      <c r="AS220" s="630"/>
      <c r="AT220" s="630"/>
      <c r="AU220" s="630"/>
      <c r="AV220" s="630"/>
      <c r="AW220" s="630"/>
      <c r="AX220" s="630"/>
      <c r="AY220" s="630"/>
      <c r="AZ220" s="630"/>
      <c r="BA220" s="630"/>
      <c r="BB220" s="630"/>
      <c r="BC220" s="630"/>
      <c r="BD220" s="630"/>
      <c r="BE220" s="630"/>
      <c r="BF220" s="630"/>
      <c r="BG220" s="630"/>
      <c r="BH220" s="630"/>
      <c r="BI220" s="630"/>
    </row>
    <row r="221" spans="1:61" s="635" customFormat="1" ht="15" customHeight="1">
      <c r="A221" s="632" t="s">
        <v>461</v>
      </c>
      <c r="B221" s="633"/>
      <c r="C221" s="1460"/>
      <c r="D221" s="1463"/>
      <c r="E221" s="1467"/>
      <c r="F221" s="1468"/>
      <c r="G221" s="620"/>
      <c r="H221" s="614"/>
      <c r="I221" s="634"/>
      <c r="J221" s="634"/>
      <c r="K221" s="634"/>
      <c r="L221" s="634"/>
      <c r="M221" s="634"/>
      <c r="N221" s="634"/>
      <c r="O221" s="634"/>
      <c r="P221" s="634"/>
      <c r="Q221" s="634"/>
      <c r="R221" s="634"/>
      <c r="S221" s="634"/>
      <c r="T221" s="634"/>
      <c r="U221" s="634"/>
      <c r="V221" s="634"/>
      <c r="W221" s="634"/>
      <c r="X221" s="634"/>
      <c r="Y221" s="634"/>
      <c r="Z221" s="634"/>
      <c r="AA221" s="634"/>
      <c r="AB221" s="634"/>
      <c r="AC221" s="634"/>
      <c r="AD221" s="634"/>
      <c r="AE221" s="634"/>
      <c r="AF221" s="634"/>
      <c r="AG221" s="634"/>
      <c r="AH221" s="634"/>
      <c r="AI221" s="634"/>
      <c r="AJ221" s="634"/>
      <c r="AK221" s="634"/>
      <c r="AL221" s="634"/>
      <c r="AM221" s="634"/>
      <c r="AN221" s="634"/>
      <c r="AO221" s="634"/>
      <c r="AP221" s="634"/>
      <c r="AQ221" s="634"/>
      <c r="AR221" s="634"/>
      <c r="AS221" s="634"/>
      <c r="AT221" s="634"/>
      <c r="AU221" s="634"/>
      <c r="AV221" s="634"/>
      <c r="AW221" s="634"/>
      <c r="AX221" s="634"/>
      <c r="AY221" s="634"/>
      <c r="AZ221" s="634"/>
      <c r="BA221" s="634"/>
      <c r="BB221" s="634"/>
      <c r="BC221" s="634"/>
      <c r="BD221" s="634"/>
      <c r="BE221" s="634"/>
      <c r="BF221" s="634"/>
      <c r="BG221" s="634"/>
      <c r="BH221" s="634"/>
      <c r="BI221" s="634"/>
    </row>
    <row r="222" spans="1:61" s="643" customFormat="1">
      <c r="A222" s="636" t="s">
        <v>405</v>
      </c>
      <c r="B222" s="637" t="s">
        <v>406</v>
      </c>
      <c r="C222" s="294" t="s">
        <v>407</v>
      </c>
      <c r="D222" s="638" t="s">
        <v>408</v>
      </c>
      <c r="E222" s="295" t="s">
        <v>409</v>
      </c>
      <c r="F222" s="639" t="s">
        <v>410</v>
      </c>
      <c r="G222" s="640"/>
      <c r="H222" s="614"/>
      <c r="I222" s="626"/>
      <c r="J222" s="641"/>
      <c r="K222" s="642"/>
      <c r="L222" s="641"/>
      <c r="M222" s="641"/>
      <c r="N222" s="641"/>
      <c r="O222" s="641"/>
      <c r="P222" s="641"/>
      <c r="Q222" s="641"/>
      <c r="R222" s="641"/>
      <c r="S222" s="641"/>
      <c r="T222" s="641"/>
      <c r="U222" s="641"/>
      <c r="V222" s="641"/>
      <c r="W222" s="641"/>
      <c r="X222" s="641"/>
      <c r="Y222" s="641"/>
      <c r="Z222" s="641"/>
      <c r="AA222" s="641"/>
      <c r="AB222" s="641"/>
      <c r="AC222" s="641"/>
      <c r="AD222" s="641"/>
      <c r="AE222" s="641"/>
      <c r="AF222" s="641"/>
      <c r="AG222" s="641"/>
      <c r="AH222" s="641"/>
      <c r="AI222" s="641"/>
      <c r="AJ222" s="641"/>
      <c r="AK222" s="641"/>
      <c r="AL222" s="641"/>
      <c r="AM222" s="641"/>
      <c r="AN222" s="641"/>
      <c r="AO222" s="641"/>
      <c r="AP222" s="641"/>
      <c r="AQ222" s="641"/>
      <c r="AR222" s="641"/>
      <c r="AS222" s="641"/>
      <c r="AT222" s="641"/>
      <c r="AU222" s="641"/>
      <c r="AV222" s="641"/>
      <c r="AW222" s="641"/>
      <c r="AX222" s="641"/>
      <c r="AY222" s="641"/>
      <c r="AZ222" s="641"/>
      <c r="BA222" s="641"/>
      <c r="BB222" s="641"/>
      <c r="BC222" s="641"/>
      <c r="BD222" s="641"/>
      <c r="BE222" s="641"/>
      <c r="BF222" s="641"/>
      <c r="BG222" s="641"/>
      <c r="BH222" s="641"/>
      <c r="BI222" s="641"/>
    </row>
    <row r="223" spans="1:61">
      <c r="A223" s="678"/>
      <c r="B223" s="645"/>
      <c r="C223" s="646" t="s">
        <v>528</v>
      </c>
      <c r="D223" s="647"/>
      <c r="E223" s="679"/>
      <c r="F223" s="668"/>
    </row>
    <row r="224" spans="1:61" ht="15">
      <c r="A224" s="697"/>
      <c r="B224" s="698" t="s">
        <v>529</v>
      </c>
      <c r="C224" s="699" t="s">
        <v>530</v>
      </c>
      <c r="D224" s="700" t="s">
        <v>531</v>
      </c>
      <c r="E224" s="655">
        <f>'[2]COSTO LAMINADO CDMX-QRO-GDL'!I216</f>
        <v>1980</v>
      </c>
      <c r="F224" s="656" t="s">
        <v>236</v>
      </c>
      <c r="G224" s="701"/>
      <c r="W224" s="616"/>
      <c r="X224" s="616"/>
      <c r="Y224" s="616"/>
      <c r="Z224" s="616"/>
      <c r="AA224" s="616"/>
      <c r="AB224" s="616"/>
      <c r="AC224" s="616"/>
      <c r="AD224" s="616"/>
      <c r="AE224" s="616"/>
      <c r="AF224" s="616"/>
      <c r="AG224" s="616"/>
      <c r="AH224" s="616"/>
      <c r="AI224" s="616"/>
      <c r="AJ224" s="616"/>
      <c r="AK224" s="616"/>
      <c r="AL224" s="616"/>
      <c r="AM224" s="616"/>
      <c r="AN224" s="616"/>
      <c r="AO224" s="616"/>
      <c r="AP224" s="616"/>
      <c r="AQ224" s="616"/>
      <c r="AR224" s="616"/>
      <c r="AS224" s="616"/>
      <c r="AT224" s="616"/>
      <c r="AU224" s="616"/>
      <c r="AV224" s="616"/>
      <c r="AW224" s="616"/>
      <c r="AX224" s="616"/>
      <c r="AY224" s="616"/>
      <c r="AZ224" s="616"/>
      <c r="BA224" s="616"/>
      <c r="BB224" s="616"/>
      <c r="BC224" s="616"/>
      <c r="BD224" s="616"/>
      <c r="BE224" s="616"/>
      <c r="BF224" s="616"/>
      <c r="BG224" s="616"/>
      <c r="BH224" s="616"/>
      <c r="BI224" s="616"/>
    </row>
    <row r="225" spans="1:61" ht="15">
      <c r="A225" s="697"/>
      <c r="B225" s="698" t="s">
        <v>532</v>
      </c>
      <c r="C225" s="699" t="s">
        <v>533</v>
      </c>
      <c r="D225" s="702" t="s">
        <v>531</v>
      </c>
      <c r="E225" s="655">
        <f>'[2]COSTO LAMINADO CDMX-QRO-GDL'!I217</f>
        <v>1980</v>
      </c>
      <c r="F225" s="656" t="s">
        <v>236</v>
      </c>
      <c r="G225" s="701"/>
      <c r="W225" s="616"/>
      <c r="X225" s="616"/>
      <c r="Y225" s="616"/>
      <c r="Z225" s="616"/>
      <c r="AA225" s="616"/>
      <c r="AB225" s="616"/>
      <c r="AC225" s="616"/>
      <c r="AD225" s="616"/>
      <c r="AE225" s="616"/>
      <c r="AF225" s="616"/>
      <c r="AG225" s="616"/>
      <c r="AH225" s="616"/>
      <c r="AI225" s="616"/>
      <c r="AJ225" s="616"/>
      <c r="AK225" s="616"/>
      <c r="AL225" s="616"/>
      <c r="AM225" s="616"/>
      <c r="AN225" s="616"/>
      <c r="AO225" s="616"/>
      <c r="AP225" s="616"/>
      <c r="AQ225" s="616"/>
      <c r="AR225" s="616"/>
      <c r="AS225" s="616"/>
      <c r="AT225" s="616"/>
      <c r="AU225" s="616"/>
      <c r="AV225" s="616"/>
      <c r="AW225" s="616"/>
      <c r="AX225" s="616"/>
      <c r="AY225" s="616"/>
      <c r="AZ225" s="616"/>
      <c r="BA225" s="616"/>
      <c r="BB225" s="616"/>
      <c r="BC225" s="616"/>
      <c r="BD225" s="616"/>
      <c r="BE225" s="616"/>
      <c r="BF225" s="616"/>
      <c r="BG225" s="616"/>
      <c r="BH225" s="616"/>
      <c r="BI225" s="616"/>
    </row>
    <row r="226" spans="1:61">
      <c r="A226" s="697"/>
      <c r="B226" s="698" t="s">
        <v>534</v>
      </c>
      <c r="C226" s="703" t="s">
        <v>535</v>
      </c>
      <c r="D226" s="702" t="s">
        <v>531</v>
      </c>
      <c r="E226" s="655">
        <f>'[2]COSTO LAMINADO CDMX-QRO-GDL'!I218</f>
        <v>1980</v>
      </c>
      <c r="F226" s="656" t="s">
        <v>236</v>
      </c>
      <c r="G226" s="701"/>
      <c r="W226" s="616"/>
      <c r="X226" s="616"/>
      <c r="Y226" s="616"/>
      <c r="Z226" s="616"/>
      <c r="AA226" s="616"/>
      <c r="AB226" s="616"/>
      <c r="AC226" s="616"/>
      <c r="AD226" s="616"/>
      <c r="AE226" s="616"/>
      <c r="AF226" s="616"/>
      <c r="AG226" s="616"/>
      <c r="AH226" s="616"/>
      <c r="AI226" s="616"/>
      <c r="AJ226" s="616"/>
      <c r="AK226" s="616"/>
      <c r="AL226" s="616"/>
      <c r="AM226" s="616"/>
      <c r="AN226" s="616"/>
      <c r="AO226" s="616"/>
      <c r="AP226" s="616"/>
      <c r="AQ226" s="616"/>
      <c r="AR226" s="616"/>
      <c r="AS226" s="616"/>
      <c r="AT226" s="616"/>
      <c r="AU226" s="616"/>
      <c r="AV226" s="616"/>
      <c r="AW226" s="616"/>
      <c r="AX226" s="616"/>
      <c r="AY226" s="616"/>
      <c r="AZ226" s="616"/>
      <c r="BA226" s="616"/>
      <c r="BB226" s="616"/>
      <c r="BC226" s="616"/>
      <c r="BD226" s="616"/>
      <c r="BE226" s="616"/>
      <c r="BF226" s="616"/>
      <c r="BG226" s="616"/>
      <c r="BH226" s="616"/>
      <c r="BI226" s="616"/>
    </row>
    <row r="227" spans="1:61">
      <c r="A227" s="697"/>
      <c r="B227" s="698" t="s">
        <v>536</v>
      </c>
      <c r="C227" s="703"/>
      <c r="D227" s="702" t="s">
        <v>531</v>
      </c>
      <c r="E227" s="655">
        <f>'[2]COSTO LAMINADO CDMX-QRO-GDL'!I219</f>
        <v>1980</v>
      </c>
      <c r="F227" s="656" t="s">
        <v>236</v>
      </c>
      <c r="G227" s="701"/>
      <c r="W227" s="616"/>
      <c r="X227" s="616"/>
      <c r="Y227" s="616"/>
      <c r="Z227" s="616"/>
      <c r="AA227" s="616"/>
      <c r="AB227" s="616"/>
      <c r="AC227" s="616"/>
      <c r="AD227" s="616"/>
      <c r="AE227" s="616"/>
      <c r="AF227" s="616"/>
      <c r="AG227" s="616"/>
      <c r="AH227" s="616"/>
      <c r="AI227" s="616"/>
      <c r="AJ227" s="616"/>
      <c r="AK227" s="616"/>
      <c r="AL227" s="616"/>
      <c r="AM227" s="616"/>
      <c r="AN227" s="616"/>
      <c r="AO227" s="616"/>
      <c r="AP227" s="616"/>
      <c r="AQ227" s="616"/>
      <c r="AR227" s="616"/>
      <c r="AS227" s="616"/>
      <c r="AT227" s="616"/>
      <c r="AU227" s="616"/>
      <c r="AV227" s="616"/>
      <c r="AW227" s="616"/>
      <c r="AX227" s="616"/>
      <c r="AY227" s="616"/>
      <c r="AZ227" s="616"/>
      <c r="BA227" s="616"/>
      <c r="BB227" s="616"/>
      <c r="BC227" s="616"/>
      <c r="BD227" s="616"/>
      <c r="BE227" s="616"/>
      <c r="BF227" s="616"/>
      <c r="BG227" s="616"/>
      <c r="BH227" s="616"/>
      <c r="BI227" s="616"/>
    </row>
    <row r="228" spans="1:61">
      <c r="A228" s="697"/>
      <c r="B228" s="698" t="s">
        <v>537</v>
      </c>
      <c r="C228" s="703"/>
      <c r="D228" s="702" t="s">
        <v>531</v>
      </c>
      <c r="E228" s="655">
        <f>'[2]COSTO LAMINADO CDMX-QRO-GDL'!I220</f>
        <v>1980</v>
      </c>
      <c r="F228" s="656" t="s">
        <v>236</v>
      </c>
      <c r="G228" s="701"/>
      <c r="W228" s="616"/>
      <c r="X228" s="616"/>
      <c r="Y228" s="616"/>
      <c r="Z228" s="616"/>
      <c r="AA228" s="616"/>
      <c r="AB228" s="616"/>
      <c r="AC228" s="616"/>
      <c r="AD228" s="616"/>
      <c r="AE228" s="616"/>
      <c r="AF228" s="616"/>
      <c r="AG228" s="616"/>
      <c r="AH228" s="616"/>
      <c r="AI228" s="616"/>
      <c r="AJ228" s="616"/>
      <c r="AK228" s="616"/>
      <c r="AL228" s="616"/>
      <c r="AM228" s="616"/>
      <c r="AN228" s="616"/>
      <c r="AO228" s="616"/>
      <c r="AP228" s="616"/>
      <c r="AQ228" s="616"/>
      <c r="AR228" s="616"/>
      <c r="AS228" s="616"/>
      <c r="AT228" s="616"/>
      <c r="AU228" s="616"/>
      <c r="AV228" s="616"/>
      <c r="AW228" s="616"/>
      <c r="AX228" s="616"/>
      <c r="AY228" s="616"/>
      <c r="AZ228" s="616"/>
      <c r="BA228" s="616"/>
      <c r="BB228" s="616"/>
      <c r="BC228" s="616"/>
      <c r="BD228" s="616"/>
      <c r="BE228" s="616"/>
      <c r="BF228" s="616"/>
      <c r="BG228" s="616"/>
      <c r="BH228" s="616"/>
      <c r="BI228" s="616"/>
    </row>
    <row r="229" spans="1:61">
      <c r="A229" s="697"/>
      <c r="B229" s="698" t="s">
        <v>538</v>
      </c>
      <c r="C229" s="703"/>
      <c r="D229" s="702" t="s">
        <v>531</v>
      </c>
      <c r="E229" s="655">
        <f>'[2]COSTO LAMINADO CDMX-QRO-GDL'!I221</f>
        <v>1980</v>
      </c>
      <c r="F229" s="656" t="s">
        <v>236</v>
      </c>
      <c r="G229" s="701"/>
      <c r="W229" s="616"/>
      <c r="X229" s="616"/>
      <c r="Y229" s="616"/>
      <c r="Z229" s="616"/>
      <c r="AA229" s="616"/>
      <c r="AB229" s="616"/>
      <c r="AC229" s="616"/>
      <c r="AD229" s="616"/>
      <c r="AE229" s="616"/>
      <c r="AF229" s="616"/>
      <c r="AG229" s="616"/>
      <c r="AH229" s="616"/>
      <c r="AI229" s="616"/>
      <c r="AJ229" s="616"/>
      <c r="AK229" s="616"/>
      <c r="AL229" s="616"/>
      <c r="AM229" s="616"/>
      <c r="AN229" s="616"/>
      <c r="AO229" s="616"/>
      <c r="AP229" s="616"/>
      <c r="AQ229" s="616"/>
      <c r="AR229" s="616"/>
      <c r="AS229" s="616"/>
      <c r="AT229" s="616"/>
      <c r="AU229" s="616"/>
      <c r="AV229" s="616"/>
      <c r="AW229" s="616"/>
      <c r="AX229" s="616"/>
      <c r="AY229" s="616"/>
      <c r="AZ229" s="616"/>
      <c r="BA229" s="616"/>
      <c r="BB229" s="616"/>
      <c r="BC229" s="616"/>
      <c r="BD229" s="616"/>
      <c r="BE229" s="616"/>
      <c r="BF229" s="616"/>
      <c r="BG229" s="616"/>
      <c r="BH229" s="616"/>
      <c r="BI229" s="616"/>
    </row>
    <row r="230" spans="1:61">
      <c r="A230" s="697"/>
      <c r="B230" s="698" t="s">
        <v>539</v>
      </c>
      <c r="C230" s="704"/>
      <c r="D230" s="705" t="s">
        <v>531</v>
      </c>
      <c r="E230" s="655">
        <f>'[2]COSTO LAMINADO CDMX-QRO-GDL'!I222</f>
        <v>1980</v>
      </c>
      <c r="F230" s="656" t="s">
        <v>236</v>
      </c>
      <c r="G230" s="701"/>
      <c r="W230" s="616"/>
      <c r="X230" s="616"/>
      <c r="Y230" s="616"/>
      <c r="Z230" s="616"/>
      <c r="AA230" s="616"/>
      <c r="AB230" s="616"/>
      <c r="AC230" s="616"/>
      <c r="AD230" s="616"/>
      <c r="AE230" s="616"/>
      <c r="AF230" s="616"/>
      <c r="AG230" s="616"/>
      <c r="AH230" s="616"/>
      <c r="AI230" s="616"/>
      <c r="AJ230" s="616"/>
      <c r="AK230" s="616"/>
      <c r="AL230" s="616"/>
      <c r="AM230" s="616"/>
      <c r="AN230" s="616"/>
      <c r="AO230" s="616"/>
      <c r="AP230" s="616"/>
      <c r="AQ230" s="616"/>
      <c r="AR230" s="616"/>
      <c r="AS230" s="616"/>
      <c r="AT230" s="616"/>
      <c r="AU230" s="616"/>
      <c r="AV230" s="616"/>
      <c r="AW230" s="616"/>
      <c r="AX230" s="616"/>
      <c r="AY230" s="616"/>
      <c r="AZ230" s="616"/>
      <c r="BA230" s="616"/>
      <c r="BB230" s="616"/>
      <c r="BC230" s="616"/>
      <c r="BD230" s="616"/>
      <c r="BE230" s="616"/>
      <c r="BF230" s="616"/>
      <c r="BG230" s="616"/>
      <c r="BH230" s="616"/>
      <c r="BI230" s="616"/>
    </row>
    <row r="231" spans="1:61">
      <c r="A231" s="706"/>
      <c r="B231" s="707"/>
      <c r="C231" s="708" t="s">
        <v>540</v>
      </c>
      <c r="D231" s="709"/>
      <c r="E231" s="710"/>
      <c r="F231" s="711"/>
    </row>
    <row r="232" spans="1:61">
      <c r="A232" s="712"/>
      <c r="B232" s="713"/>
      <c r="C232" s="714"/>
      <c r="D232" s="715"/>
      <c r="E232" s="716"/>
      <c r="F232" s="717"/>
    </row>
    <row r="233" spans="1:61">
      <c r="A233" s="651"/>
      <c r="B233" s="718"/>
      <c r="C233" s="719"/>
      <c r="D233" s="720"/>
      <c r="E233" s="721"/>
      <c r="F233" s="663"/>
    </row>
    <row r="234" spans="1:61">
      <c r="A234" s="651"/>
      <c r="B234" s="718"/>
      <c r="C234" s="719"/>
      <c r="D234" s="720"/>
      <c r="E234" s="721"/>
      <c r="F234" s="663"/>
    </row>
    <row r="235" spans="1:61">
      <c r="A235" s="651"/>
      <c r="B235" s="718"/>
      <c r="C235" s="719"/>
      <c r="D235" s="720"/>
      <c r="E235" s="721"/>
      <c r="F235" s="663"/>
    </row>
    <row r="236" spans="1:61">
      <c r="A236" s="651"/>
      <c r="B236" s="718"/>
      <c r="C236" s="719"/>
      <c r="D236" s="720"/>
      <c r="E236" s="721"/>
      <c r="F236" s="663"/>
    </row>
    <row r="237" spans="1:61">
      <c r="A237" s="651"/>
      <c r="B237" s="718"/>
      <c r="C237" s="719"/>
      <c r="D237" s="720"/>
      <c r="E237" s="721"/>
      <c r="F237" s="663"/>
    </row>
    <row r="238" spans="1:61">
      <c r="A238" s="651"/>
      <c r="B238" s="718"/>
      <c r="C238" s="719"/>
      <c r="D238" s="720"/>
      <c r="E238" s="721"/>
      <c r="F238" s="663"/>
    </row>
    <row r="239" spans="1:61">
      <c r="A239" s="651"/>
      <c r="B239" s="718"/>
      <c r="C239" s="719"/>
      <c r="D239" s="720"/>
      <c r="E239" s="721"/>
      <c r="F239" s="663"/>
    </row>
    <row r="240" spans="1:61">
      <c r="A240" s="651"/>
      <c r="B240" s="718"/>
      <c r="C240" s="719"/>
      <c r="D240" s="720"/>
      <c r="E240" s="721"/>
      <c r="F240" s="663"/>
    </row>
    <row r="241" spans="1:6">
      <c r="A241" s="651"/>
      <c r="B241" s="718"/>
      <c r="C241" s="719"/>
      <c r="D241" s="720"/>
      <c r="E241" s="721"/>
      <c r="F241" s="663"/>
    </row>
    <row r="242" spans="1:6">
      <c r="A242" s="695"/>
      <c r="B242" s="722"/>
      <c r="C242" s="719"/>
      <c r="D242" s="723"/>
      <c r="E242" s="724"/>
      <c r="F242" s="663"/>
    </row>
    <row r="243" spans="1:6">
      <c r="A243" s="725"/>
      <c r="B243" s="726"/>
      <c r="C243" s="727"/>
      <c r="D243" s="728"/>
      <c r="E243" s="729"/>
      <c r="F243" s="730"/>
    </row>
    <row r="244" spans="1:6">
      <c r="A244" s="731"/>
      <c r="B244" s="732"/>
      <c r="C244" s="733" t="s">
        <v>541</v>
      </c>
      <c r="D244" s="734"/>
      <c r="E244" s="735"/>
      <c r="F244" s="736"/>
    </row>
    <row r="245" spans="1:6">
      <c r="A245" s="695"/>
      <c r="B245" s="652" t="s">
        <v>542</v>
      </c>
      <c r="C245" s="653" t="s">
        <v>543</v>
      </c>
      <c r="D245" s="723" t="s">
        <v>449</v>
      </c>
      <c r="E245" s="655">
        <f>'[2]COSTO LAMINADO CDMX-QRO-GDL'!I237</f>
        <v>8700</v>
      </c>
      <c r="F245" s="656" t="s">
        <v>236</v>
      </c>
    </row>
    <row r="246" spans="1:6">
      <c r="A246" s="695"/>
      <c r="B246" s="658"/>
      <c r="C246" s="653" t="s">
        <v>544</v>
      </c>
      <c r="D246" s="723"/>
      <c r="E246" s="662"/>
      <c r="F246" s="663"/>
    </row>
    <row r="247" spans="1:6">
      <c r="A247" s="695"/>
      <c r="B247" s="658"/>
      <c r="C247" s="653" t="s">
        <v>545</v>
      </c>
      <c r="D247" s="723"/>
      <c r="E247" s="662"/>
      <c r="F247" s="663"/>
    </row>
    <row r="248" spans="1:6">
      <c r="A248" s="695"/>
      <c r="B248" s="658"/>
      <c r="C248" s="653" t="s">
        <v>546</v>
      </c>
      <c r="D248" s="723"/>
      <c r="E248" s="662"/>
      <c r="F248" s="663"/>
    </row>
    <row r="249" spans="1:6">
      <c r="A249" s="695"/>
      <c r="B249" s="658"/>
      <c r="C249" s="653"/>
      <c r="D249" s="723"/>
      <c r="E249" s="662"/>
      <c r="F249" s="663"/>
    </row>
    <row r="250" spans="1:6">
      <c r="A250" s="695"/>
      <c r="B250" s="658"/>
      <c r="C250" s="653"/>
      <c r="D250" s="723"/>
      <c r="E250" s="662"/>
      <c r="F250" s="663"/>
    </row>
    <row r="251" spans="1:6">
      <c r="A251" s="695"/>
      <c r="B251" s="658"/>
      <c r="C251" s="653"/>
      <c r="D251" s="723"/>
      <c r="E251" s="662"/>
      <c r="F251" s="663"/>
    </row>
    <row r="252" spans="1:6">
      <c r="A252" s="695"/>
      <c r="B252" s="658"/>
      <c r="C252" s="653"/>
      <c r="D252" s="723"/>
      <c r="E252" s="662"/>
      <c r="F252" s="663"/>
    </row>
    <row r="253" spans="1:6">
      <c r="A253" s="695"/>
      <c r="B253" s="652" t="s">
        <v>547</v>
      </c>
      <c r="C253" s="653" t="s">
        <v>543</v>
      </c>
      <c r="D253" s="723" t="s">
        <v>548</v>
      </c>
      <c r="E253" s="655">
        <f>'[2]COSTO LAMINADO CDMX-QRO-GDL'!I245</f>
        <v>9030</v>
      </c>
      <c r="F253" s="656" t="s">
        <v>236</v>
      </c>
    </row>
    <row r="254" spans="1:6">
      <c r="A254" s="695"/>
      <c r="B254" s="658"/>
      <c r="C254" s="653" t="s">
        <v>544</v>
      </c>
      <c r="D254" s="723"/>
      <c r="E254" s="662"/>
      <c r="F254" s="663"/>
    </row>
    <row r="255" spans="1:6">
      <c r="A255" s="695"/>
      <c r="B255" s="658"/>
      <c r="C255" s="653" t="s">
        <v>545</v>
      </c>
      <c r="D255" s="723"/>
      <c r="E255" s="662"/>
      <c r="F255" s="663"/>
    </row>
    <row r="256" spans="1:6">
      <c r="A256" s="695"/>
      <c r="B256" s="658"/>
      <c r="C256" s="653" t="s">
        <v>546</v>
      </c>
      <c r="D256" s="723"/>
      <c r="E256" s="662"/>
      <c r="F256" s="663"/>
    </row>
    <row r="257" spans="1:6">
      <c r="A257" s="695"/>
      <c r="B257" s="658"/>
      <c r="C257" s="653"/>
      <c r="D257" s="723"/>
      <c r="E257" s="662"/>
      <c r="F257" s="663"/>
    </row>
    <row r="258" spans="1:6">
      <c r="A258" s="695"/>
      <c r="B258" s="658"/>
      <c r="C258" s="653"/>
      <c r="D258" s="723"/>
      <c r="E258" s="662"/>
      <c r="F258" s="663"/>
    </row>
    <row r="259" spans="1:6">
      <c r="A259" s="695"/>
      <c r="B259" s="658"/>
      <c r="C259" s="653"/>
      <c r="D259" s="723"/>
      <c r="E259" s="662"/>
      <c r="F259" s="663"/>
    </row>
    <row r="260" spans="1:6">
      <c r="A260" s="695"/>
      <c r="B260" s="658"/>
      <c r="C260" s="653"/>
      <c r="D260" s="723"/>
      <c r="E260" s="662"/>
      <c r="F260" s="663"/>
    </row>
    <row r="261" spans="1:6">
      <c r="A261" s="695"/>
      <c r="B261" s="652" t="s">
        <v>549</v>
      </c>
      <c r="C261" s="653" t="s">
        <v>543</v>
      </c>
      <c r="D261" s="723" t="s">
        <v>550</v>
      </c>
      <c r="E261" s="655">
        <f>'[2]COSTO LAMINADO CDMX-QRO-GDL'!I253</f>
        <v>10120</v>
      </c>
      <c r="F261" s="656" t="s">
        <v>236</v>
      </c>
    </row>
    <row r="262" spans="1:6">
      <c r="A262" s="695"/>
      <c r="B262" s="658"/>
      <c r="C262" s="653" t="s">
        <v>544</v>
      </c>
      <c r="D262" s="723"/>
      <c r="E262" s="662"/>
      <c r="F262" s="663"/>
    </row>
    <row r="263" spans="1:6">
      <c r="A263" s="695"/>
      <c r="B263" s="658"/>
      <c r="C263" s="653" t="s">
        <v>545</v>
      </c>
      <c r="D263" s="723"/>
      <c r="E263" s="662"/>
      <c r="F263" s="663"/>
    </row>
    <row r="264" spans="1:6">
      <c r="A264" s="695"/>
      <c r="B264" s="658"/>
      <c r="C264" s="653" t="s">
        <v>546</v>
      </c>
      <c r="D264" s="723"/>
      <c r="E264" s="662"/>
      <c r="F264" s="663"/>
    </row>
    <row r="265" spans="1:6">
      <c r="A265" s="695"/>
      <c r="B265" s="658"/>
      <c r="C265" s="653"/>
      <c r="D265" s="723"/>
      <c r="E265" s="662"/>
      <c r="F265" s="663"/>
    </row>
    <row r="266" spans="1:6">
      <c r="A266" s="695"/>
      <c r="B266" s="658"/>
      <c r="C266" s="653"/>
      <c r="D266" s="723"/>
      <c r="E266" s="662"/>
      <c r="F266" s="663"/>
    </row>
    <row r="267" spans="1:6">
      <c r="A267" s="695"/>
      <c r="B267" s="658"/>
      <c r="C267" s="653"/>
      <c r="D267" s="723"/>
      <c r="E267" s="662"/>
      <c r="F267" s="663"/>
    </row>
    <row r="268" spans="1:6">
      <c r="A268" s="695"/>
      <c r="B268" s="658"/>
      <c r="C268" s="653"/>
      <c r="D268" s="723"/>
      <c r="E268" s="662"/>
      <c r="F268" s="663"/>
    </row>
    <row r="269" spans="1:6">
      <c r="A269" s="651"/>
      <c r="B269" s="652" t="s">
        <v>551</v>
      </c>
      <c r="C269" s="653" t="s">
        <v>543</v>
      </c>
      <c r="D269" s="723" t="s">
        <v>552</v>
      </c>
      <c r="E269" s="655">
        <f>'[2]COSTO LAMINADO CDMX-QRO-GDL'!I261</f>
        <v>11220</v>
      </c>
      <c r="F269" s="656" t="s">
        <v>236</v>
      </c>
    </row>
    <row r="270" spans="1:6">
      <c r="A270" s="651"/>
      <c r="B270" s="658"/>
      <c r="C270" s="653" t="s">
        <v>544</v>
      </c>
      <c r="D270" s="720"/>
      <c r="E270" s="681"/>
      <c r="F270" s="663"/>
    </row>
    <row r="271" spans="1:6">
      <c r="A271" s="651"/>
      <c r="B271" s="658"/>
      <c r="C271" s="653" t="s">
        <v>545</v>
      </c>
      <c r="D271" s="720"/>
      <c r="E271" s="681"/>
      <c r="F271" s="663"/>
    </row>
    <row r="272" spans="1:6">
      <c r="A272" s="651"/>
      <c r="B272" s="658"/>
      <c r="C272" s="653" t="s">
        <v>546</v>
      </c>
      <c r="D272" s="723"/>
      <c r="E272" s="662"/>
      <c r="F272" s="663"/>
    </row>
    <row r="273" spans="1:6">
      <c r="A273" s="651"/>
      <c r="B273" s="658"/>
      <c r="C273" s="653"/>
      <c r="D273" s="723"/>
      <c r="E273" s="662"/>
      <c r="F273" s="663"/>
    </row>
    <row r="274" spans="1:6">
      <c r="A274" s="651"/>
      <c r="B274" s="658"/>
      <c r="C274" s="653"/>
      <c r="D274" s="723"/>
      <c r="E274" s="662"/>
      <c r="F274" s="663"/>
    </row>
    <row r="275" spans="1:6">
      <c r="A275" s="651"/>
      <c r="B275" s="658"/>
      <c r="C275" s="653"/>
      <c r="D275" s="723"/>
      <c r="E275" s="662"/>
      <c r="F275" s="663"/>
    </row>
    <row r="276" spans="1:6">
      <c r="A276" s="651"/>
      <c r="B276" s="658"/>
      <c r="C276" s="653"/>
      <c r="D276" s="723"/>
      <c r="E276" s="662"/>
      <c r="F276" s="663"/>
    </row>
    <row r="277" spans="1:6">
      <c r="A277" s="651"/>
      <c r="B277" s="658"/>
      <c r="C277" s="653"/>
      <c r="D277" s="723"/>
      <c r="E277" s="662"/>
      <c r="F277" s="663"/>
    </row>
    <row r="278" spans="1:6">
      <c r="A278" s="651"/>
      <c r="B278" s="658"/>
      <c r="C278" s="653"/>
      <c r="D278" s="723"/>
      <c r="E278" s="662"/>
      <c r="F278" s="663"/>
    </row>
    <row r="279" spans="1:6">
      <c r="A279" s="651"/>
      <c r="B279" s="658"/>
      <c r="C279" s="653"/>
      <c r="D279" s="723"/>
      <c r="E279" s="662"/>
      <c r="F279" s="663"/>
    </row>
    <row r="280" spans="1:6">
      <c r="A280" s="651"/>
      <c r="B280" s="658"/>
      <c r="C280" s="659"/>
      <c r="D280" s="723"/>
      <c r="E280" s="662"/>
      <c r="F280" s="663"/>
    </row>
    <row r="281" spans="1:6">
      <c r="A281" s="651"/>
      <c r="B281" s="652" t="s">
        <v>553</v>
      </c>
      <c r="C281" s="653" t="s">
        <v>554</v>
      </c>
      <c r="D281" s="723" t="s">
        <v>555</v>
      </c>
      <c r="E281" s="655">
        <f>'[2]COSTO LAMINADO CDMX-QRO-GDL'!I269</f>
        <v>15000</v>
      </c>
      <c r="F281" s="656" t="s">
        <v>236</v>
      </c>
    </row>
    <row r="282" spans="1:6">
      <c r="A282" s="651"/>
      <c r="B282" s="658"/>
      <c r="C282" s="653" t="s">
        <v>544</v>
      </c>
      <c r="D282" s="720"/>
      <c r="E282" s="681"/>
      <c r="F282" s="663"/>
    </row>
    <row r="283" spans="1:6">
      <c r="A283" s="651"/>
      <c r="B283" s="658"/>
      <c r="C283" s="653" t="s">
        <v>545</v>
      </c>
      <c r="D283" s="723"/>
      <c r="E283" s="662"/>
      <c r="F283" s="663"/>
    </row>
    <row r="284" spans="1:6">
      <c r="A284" s="651"/>
      <c r="B284" s="658"/>
      <c r="C284" s="653" t="s">
        <v>556</v>
      </c>
      <c r="D284" s="723"/>
      <c r="E284" s="662"/>
      <c r="F284" s="663"/>
    </row>
    <row r="285" spans="1:6">
      <c r="A285" s="651"/>
      <c r="B285" s="658"/>
      <c r="C285" s="653"/>
      <c r="D285" s="723"/>
      <c r="E285" s="662"/>
      <c r="F285" s="663"/>
    </row>
    <row r="286" spans="1:6">
      <c r="A286" s="651"/>
      <c r="B286" s="658"/>
      <c r="C286" s="653"/>
      <c r="D286" s="723"/>
      <c r="E286" s="662"/>
      <c r="F286" s="663"/>
    </row>
    <row r="287" spans="1:6">
      <c r="A287" s="651"/>
      <c r="B287" s="658"/>
      <c r="C287" s="659"/>
      <c r="D287" s="723"/>
      <c r="E287" s="662"/>
      <c r="F287" s="663"/>
    </row>
    <row r="288" spans="1:6">
      <c r="A288" s="651"/>
      <c r="B288" s="658"/>
      <c r="C288" s="659"/>
      <c r="D288" s="723"/>
      <c r="E288" s="662"/>
      <c r="F288" s="663"/>
    </row>
    <row r="289" spans="1:6">
      <c r="A289" s="651"/>
      <c r="B289" s="658"/>
      <c r="C289" s="653"/>
      <c r="D289" s="723"/>
      <c r="E289" s="662"/>
      <c r="F289" s="663"/>
    </row>
    <row r="290" spans="1:6">
      <c r="A290" s="651"/>
      <c r="B290" s="652" t="s">
        <v>557</v>
      </c>
      <c r="C290" s="653" t="s">
        <v>558</v>
      </c>
      <c r="D290" s="723" t="s">
        <v>559</v>
      </c>
      <c r="E290" s="655">
        <f>'[2]COSTO LAMINADO CDMX-QRO-GDL'!I278</f>
        <v>18200</v>
      </c>
      <c r="F290" s="656" t="s">
        <v>236</v>
      </c>
    </row>
    <row r="291" spans="1:6">
      <c r="A291" s="651"/>
      <c r="B291" s="658"/>
      <c r="C291" s="653" t="s">
        <v>544</v>
      </c>
      <c r="D291" s="723"/>
      <c r="E291" s="662"/>
      <c r="F291" s="663"/>
    </row>
    <row r="292" spans="1:6">
      <c r="A292" s="651"/>
      <c r="B292" s="658"/>
      <c r="C292" s="653" t="s">
        <v>545</v>
      </c>
      <c r="D292" s="723"/>
      <c r="E292" s="662"/>
      <c r="F292" s="663"/>
    </row>
    <row r="293" spans="1:6">
      <c r="A293" s="651"/>
      <c r="B293" s="658"/>
      <c r="C293" s="653" t="s">
        <v>556</v>
      </c>
      <c r="D293" s="723"/>
      <c r="E293" s="662"/>
      <c r="F293" s="663"/>
    </row>
    <row r="294" spans="1:6">
      <c r="A294" s="651"/>
      <c r="B294" s="658"/>
      <c r="C294" s="653"/>
      <c r="D294" s="723"/>
      <c r="E294" s="662"/>
      <c r="F294" s="663"/>
    </row>
    <row r="295" spans="1:6">
      <c r="A295" s="651"/>
      <c r="B295" s="658"/>
      <c r="C295" s="659"/>
      <c r="D295" s="723"/>
      <c r="E295" s="662"/>
      <c r="F295" s="663"/>
    </row>
    <row r="296" spans="1:6">
      <c r="A296" s="651"/>
      <c r="B296" s="658"/>
      <c r="C296" s="659"/>
      <c r="D296" s="723"/>
      <c r="E296" s="662"/>
      <c r="F296" s="663"/>
    </row>
    <row r="297" spans="1:6">
      <c r="A297" s="651"/>
      <c r="B297" s="658"/>
      <c r="C297" s="653"/>
      <c r="D297" s="723"/>
      <c r="E297" s="662"/>
      <c r="F297" s="663"/>
    </row>
    <row r="298" spans="1:6">
      <c r="A298" s="651"/>
      <c r="B298" s="658"/>
      <c r="C298" s="653"/>
      <c r="D298" s="723"/>
      <c r="E298" s="662"/>
      <c r="F298" s="663"/>
    </row>
    <row r="299" spans="1:6">
      <c r="A299" s="651"/>
      <c r="B299" s="652" t="s">
        <v>560</v>
      </c>
      <c r="C299" s="653" t="s">
        <v>561</v>
      </c>
      <c r="D299" s="723" t="s">
        <v>562</v>
      </c>
      <c r="E299" s="655">
        <f>'[2]COSTO LAMINADO CDMX-QRO-GDL'!I287</f>
        <v>21380</v>
      </c>
      <c r="F299" s="656" t="s">
        <v>236</v>
      </c>
    </row>
    <row r="300" spans="1:6">
      <c r="A300" s="651"/>
      <c r="B300" s="658"/>
      <c r="C300" s="653" t="s">
        <v>544</v>
      </c>
      <c r="D300" s="723"/>
      <c r="E300" s="662"/>
      <c r="F300" s="663"/>
    </row>
    <row r="301" spans="1:6">
      <c r="A301" s="651"/>
      <c r="B301" s="658"/>
      <c r="C301" s="653" t="s">
        <v>545</v>
      </c>
      <c r="D301" s="723"/>
      <c r="E301" s="662"/>
      <c r="F301" s="663"/>
    </row>
    <row r="302" spans="1:6">
      <c r="A302" s="651"/>
      <c r="B302" s="658"/>
      <c r="C302" s="653" t="s">
        <v>563</v>
      </c>
      <c r="D302" s="723"/>
      <c r="E302" s="662"/>
      <c r="F302" s="663"/>
    </row>
    <row r="303" spans="1:6">
      <c r="A303" s="651"/>
      <c r="B303" s="658"/>
      <c r="C303" s="653"/>
      <c r="D303" s="723"/>
      <c r="E303" s="662"/>
      <c r="F303" s="663"/>
    </row>
    <row r="304" spans="1:6">
      <c r="A304" s="651"/>
      <c r="B304" s="658"/>
      <c r="C304" s="653"/>
      <c r="D304" s="723"/>
      <c r="E304" s="662"/>
      <c r="F304" s="663"/>
    </row>
    <row r="305" spans="1:6">
      <c r="A305" s="651"/>
      <c r="B305" s="658"/>
      <c r="C305" s="659"/>
      <c r="D305" s="723"/>
      <c r="E305" s="662"/>
      <c r="F305" s="663"/>
    </row>
    <row r="306" spans="1:6">
      <c r="A306" s="651"/>
      <c r="B306" s="658"/>
      <c r="C306" s="653"/>
      <c r="D306" s="720"/>
      <c r="E306" s="681"/>
      <c r="F306" s="663"/>
    </row>
    <row r="307" spans="1:6">
      <c r="A307" s="651"/>
      <c r="B307" s="652" t="s">
        <v>564</v>
      </c>
      <c r="C307" s="653" t="s">
        <v>565</v>
      </c>
      <c r="D307" s="723" t="s">
        <v>562</v>
      </c>
      <c r="E307" s="655">
        <f>'[2]COSTO LAMINADO CDMX-QRO-GDL'!I295</f>
        <v>20840</v>
      </c>
      <c r="F307" s="656" t="s">
        <v>236</v>
      </c>
    </row>
    <row r="308" spans="1:6">
      <c r="A308" s="651"/>
      <c r="B308" s="658"/>
      <c r="C308" s="653" t="s">
        <v>566</v>
      </c>
      <c r="D308" s="723"/>
      <c r="E308" s="662"/>
      <c r="F308" s="663"/>
    </row>
    <row r="309" spans="1:6">
      <c r="A309" s="651"/>
      <c r="B309" s="658"/>
      <c r="C309" s="653" t="s">
        <v>567</v>
      </c>
      <c r="D309" s="723"/>
      <c r="E309" s="662"/>
      <c r="F309" s="663"/>
    </row>
    <row r="310" spans="1:6">
      <c r="A310" s="651"/>
      <c r="B310" s="658"/>
      <c r="C310" s="653" t="s">
        <v>568</v>
      </c>
      <c r="D310" s="723"/>
      <c r="E310" s="662"/>
      <c r="F310" s="663"/>
    </row>
    <row r="311" spans="1:6">
      <c r="A311" s="651"/>
      <c r="B311" s="658"/>
      <c r="C311" s="653" t="s">
        <v>569</v>
      </c>
      <c r="D311" s="723"/>
      <c r="E311" s="662"/>
      <c r="F311" s="663"/>
    </row>
    <row r="312" spans="1:6">
      <c r="A312" s="651"/>
      <c r="B312" s="658"/>
      <c r="C312" s="653"/>
      <c r="D312" s="723"/>
      <c r="E312" s="662"/>
      <c r="F312" s="663"/>
    </row>
    <row r="313" spans="1:6">
      <c r="A313" s="651"/>
      <c r="B313" s="658"/>
      <c r="C313" s="653"/>
      <c r="D313" s="723"/>
      <c r="E313" s="662"/>
      <c r="F313" s="663"/>
    </row>
    <row r="314" spans="1:6">
      <c r="A314" s="651"/>
      <c r="B314" s="658"/>
      <c r="C314" s="653"/>
      <c r="D314" s="723"/>
      <c r="E314" s="662"/>
      <c r="F314" s="663"/>
    </row>
    <row r="315" spans="1:6">
      <c r="A315" s="651"/>
      <c r="B315" s="658"/>
      <c r="C315" s="653"/>
      <c r="D315" s="723"/>
      <c r="E315" s="662"/>
      <c r="F315" s="663"/>
    </row>
    <row r="316" spans="1:6">
      <c r="A316" s="678"/>
      <c r="B316" s="645"/>
      <c r="C316" s="646" t="s">
        <v>570</v>
      </c>
      <c r="D316" s="647"/>
      <c r="E316" s="737"/>
      <c r="F316" s="668"/>
    </row>
    <row r="317" spans="1:6">
      <c r="A317" s="651"/>
      <c r="B317" s="652" t="s">
        <v>571</v>
      </c>
      <c r="C317" s="653" t="s">
        <v>572</v>
      </c>
      <c r="D317" s="723" t="s">
        <v>552</v>
      </c>
      <c r="E317" s="655">
        <f>'[2]COSTO LAMINADO CDMX-QRO-GDL'!I305</f>
        <v>8440</v>
      </c>
      <c r="F317" s="656" t="s">
        <v>236</v>
      </c>
    </row>
    <row r="318" spans="1:6">
      <c r="A318" s="651"/>
      <c r="B318" s="658"/>
      <c r="C318" s="653" t="s">
        <v>573</v>
      </c>
      <c r="D318" s="723"/>
      <c r="E318" s="662"/>
      <c r="F318" s="663"/>
    </row>
    <row r="319" spans="1:6">
      <c r="A319" s="651"/>
      <c r="B319" s="658"/>
      <c r="C319" s="653" t="s">
        <v>574</v>
      </c>
      <c r="D319" s="723"/>
      <c r="E319" s="662"/>
      <c r="F319" s="663"/>
    </row>
    <row r="320" spans="1:6">
      <c r="A320" s="651"/>
      <c r="B320" s="658"/>
      <c r="C320" s="653"/>
      <c r="D320" s="723"/>
      <c r="E320" s="662"/>
      <c r="F320" s="663"/>
    </row>
    <row r="321" spans="1:6">
      <c r="A321" s="651"/>
      <c r="B321" s="658"/>
      <c r="C321" s="653"/>
      <c r="D321" s="723"/>
      <c r="E321" s="662"/>
      <c r="F321" s="663"/>
    </row>
    <row r="322" spans="1:6">
      <c r="A322" s="651"/>
      <c r="B322" s="658"/>
      <c r="C322" s="653"/>
      <c r="D322" s="723"/>
      <c r="E322" s="662"/>
      <c r="F322" s="663"/>
    </row>
    <row r="323" spans="1:6">
      <c r="A323" s="651"/>
      <c r="B323" s="658"/>
      <c r="C323" s="653"/>
      <c r="D323" s="723"/>
      <c r="E323" s="662"/>
      <c r="F323" s="663"/>
    </row>
    <row r="324" spans="1:6">
      <c r="A324" s="669"/>
      <c r="B324" s="652"/>
      <c r="C324" s="653"/>
      <c r="D324" s="720"/>
      <c r="E324" s="681"/>
      <c r="F324" s="663"/>
    </row>
    <row r="325" spans="1:6">
      <c r="A325" s="669"/>
      <c r="B325" s="652"/>
      <c r="C325" s="653"/>
      <c r="D325" s="720"/>
      <c r="E325" s="681"/>
      <c r="F325" s="663"/>
    </row>
    <row r="326" spans="1:6">
      <c r="A326" s="669"/>
      <c r="B326" s="652" t="s">
        <v>575</v>
      </c>
      <c r="C326" s="653" t="s">
        <v>576</v>
      </c>
      <c r="D326" s="738" t="s">
        <v>559</v>
      </c>
      <c r="E326" s="655">
        <f>'[2]COSTO LAMINADO CDMX-QRO-GDL'!I314</f>
        <v>14830</v>
      </c>
      <c r="F326" s="656" t="s">
        <v>236</v>
      </c>
    </row>
    <row r="327" spans="1:6">
      <c r="A327" s="687"/>
      <c r="B327" s="652"/>
      <c r="C327" s="653" t="s">
        <v>577</v>
      </c>
      <c r="D327" s="723"/>
      <c r="E327" s="662"/>
      <c r="F327" s="663"/>
    </row>
    <row r="328" spans="1:6">
      <c r="A328" s="669"/>
      <c r="B328" s="658"/>
      <c r="C328" s="653" t="s">
        <v>578</v>
      </c>
      <c r="D328" s="738"/>
      <c r="E328" s="662"/>
      <c r="F328" s="663"/>
    </row>
    <row r="329" spans="1:6">
      <c r="A329" s="669"/>
      <c r="B329" s="658"/>
      <c r="C329" s="653"/>
      <c r="D329" s="738"/>
      <c r="E329" s="662"/>
      <c r="F329" s="663"/>
    </row>
    <row r="330" spans="1:6">
      <c r="A330" s="669"/>
      <c r="B330" s="658"/>
      <c r="C330" s="653"/>
      <c r="D330" s="738"/>
      <c r="E330" s="662"/>
      <c r="F330" s="663"/>
    </row>
    <row r="331" spans="1:6">
      <c r="A331" s="669"/>
      <c r="B331" s="658"/>
      <c r="C331" s="653"/>
      <c r="D331" s="738"/>
      <c r="E331" s="662"/>
      <c r="F331" s="663"/>
    </row>
    <row r="332" spans="1:6">
      <c r="A332" s="669"/>
      <c r="B332" s="658"/>
      <c r="C332" s="677"/>
      <c r="D332" s="738"/>
      <c r="E332" s="662"/>
      <c r="F332" s="663"/>
    </row>
    <row r="333" spans="1:6">
      <c r="A333" s="669"/>
      <c r="B333" s="658"/>
      <c r="C333" s="653"/>
      <c r="D333" s="738"/>
      <c r="E333" s="662"/>
      <c r="F333" s="663"/>
    </row>
    <row r="334" spans="1:6">
      <c r="A334" s="651"/>
      <c r="B334" s="658"/>
      <c r="C334" s="653"/>
      <c r="D334" s="738"/>
      <c r="E334" s="662"/>
      <c r="F334" s="663"/>
    </row>
    <row r="335" spans="1:6">
      <c r="A335" s="687"/>
      <c r="B335" s="652" t="s">
        <v>579</v>
      </c>
      <c r="C335" s="653" t="s">
        <v>580</v>
      </c>
      <c r="D335" s="738" t="s">
        <v>562</v>
      </c>
      <c r="E335" s="655">
        <f>'[2]COSTO LAMINADO CDMX-QRO-GDL'!I323</f>
        <v>16480</v>
      </c>
      <c r="F335" s="656" t="s">
        <v>236</v>
      </c>
    </row>
    <row r="336" spans="1:6">
      <c r="A336" s="669"/>
      <c r="B336" s="652"/>
      <c r="C336" s="653" t="s">
        <v>577</v>
      </c>
      <c r="D336" s="723"/>
      <c r="E336" s="662"/>
      <c r="F336" s="663"/>
    </row>
    <row r="337" spans="1:61">
      <c r="A337" s="669"/>
      <c r="B337" s="652"/>
      <c r="C337" s="653" t="s">
        <v>578</v>
      </c>
      <c r="D337" s="723"/>
      <c r="E337" s="662"/>
      <c r="F337" s="663"/>
    </row>
    <row r="338" spans="1:61">
      <c r="A338" s="669"/>
      <c r="B338" s="658"/>
      <c r="C338" s="653"/>
      <c r="D338" s="738"/>
      <c r="E338" s="662"/>
      <c r="F338" s="663"/>
    </row>
    <row r="339" spans="1:61">
      <c r="A339" s="669"/>
      <c r="B339" s="658"/>
      <c r="C339" s="677"/>
      <c r="D339" s="738"/>
      <c r="E339" s="662"/>
      <c r="F339" s="663"/>
    </row>
    <row r="340" spans="1:61">
      <c r="A340" s="669"/>
      <c r="B340" s="658"/>
      <c r="C340" s="653"/>
      <c r="D340" s="738"/>
      <c r="E340" s="662"/>
      <c r="F340" s="663"/>
    </row>
    <row r="341" spans="1:61">
      <c r="A341" s="669"/>
      <c r="B341" s="658"/>
      <c r="C341" s="653"/>
      <c r="D341" s="738"/>
      <c r="E341" s="739"/>
      <c r="F341" s="663"/>
    </row>
    <row r="342" spans="1:61" s="631" customFormat="1" ht="15" customHeight="1">
      <c r="A342" s="628" t="s">
        <v>402</v>
      </c>
      <c r="B342" s="629"/>
      <c r="C342" s="1459" t="s">
        <v>581</v>
      </c>
      <c r="D342" s="1461" t="s">
        <v>460</v>
      </c>
      <c r="E342" s="1465">
        <v>43252</v>
      </c>
      <c r="F342" s="1466"/>
      <c r="G342" s="620"/>
      <c r="H342" s="630"/>
      <c r="I342" s="630"/>
      <c r="J342" s="630"/>
      <c r="K342" s="630"/>
      <c r="L342" s="630"/>
      <c r="M342" s="630"/>
      <c r="N342" s="630"/>
      <c r="O342" s="630"/>
      <c r="P342" s="630"/>
      <c r="Q342" s="630"/>
      <c r="R342" s="630"/>
      <c r="S342" s="630"/>
      <c r="T342" s="630"/>
      <c r="U342" s="630"/>
      <c r="V342" s="630"/>
      <c r="W342" s="630"/>
      <c r="X342" s="630"/>
      <c r="Y342" s="630"/>
      <c r="Z342" s="630"/>
      <c r="AA342" s="630"/>
      <c r="AB342" s="630"/>
      <c r="AC342" s="630"/>
      <c r="AD342" s="630"/>
      <c r="AE342" s="630"/>
      <c r="AF342" s="630"/>
      <c r="AG342" s="630"/>
      <c r="AH342" s="630"/>
      <c r="AI342" s="630"/>
      <c r="AJ342" s="630"/>
      <c r="AK342" s="630"/>
      <c r="AL342" s="630"/>
      <c r="AM342" s="630"/>
      <c r="AN342" s="630"/>
      <c r="AO342" s="630"/>
      <c r="AP342" s="630"/>
      <c r="AQ342" s="630"/>
      <c r="AR342" s="630"/>
      <c r="AS342" s="630"/>
      <c r="AT342" s="630"/>
      <c r="AU342" s="630"/>
      <c r="AV342" s="630"/>
      <c r="AW342" s="630"/>
      <c r="AX342" s="630"/>
      <c r="AY342" s="630"/>
      <c r="AZ342" s="630"/>
      <c r="BA342" s="630"/>
      <c r="BB342" s="630"/>
      <c r="BC342" s="630"/>
      <c r="BD342" s="630"/>
      <c r="BE342" s="630"/>
      <c r="BF342" s="630"/>
      <c r="BG342" s="630"/>
      <c r="BH342" s="630"/>
      <c r="BI342" s="630"/>
    </row>
    <row r="343" spans="1:61" s="635" customFormat="1" ht="15" customHeight="1">
      <c r="A343" s="632" t="s">
        <v>461</v>
      </c>
      <c r="B343" s="633"/>
      <c r="C343" s="1460"/>
      <c r="D343" s="1463"/>
      <c r="E343" s="1467"/>
      <c r="F343" s="1468"/>
      <c r="G343" s="620"/>
      <c r="H343" s="630"/>
      <c r="I343" s="634"/>
      <c r="J343" s="634"/>
      <c r="K343" s="634"/>
      <c r="L343" s="634"/>
      <c r="M343" s="634"/>
      <c r="N343" s="634"/>
      <c r="O343" s="634"/>
      <c r="P343" s="634"/>
      <c r="Q343" s="634"/>
      <c r="R343" s="634"/>
      <c r="S343" s="634"/>
      <c r="T343" s="634"/>
      <c r="U343" s="634"/>
      <c r="V343" s="634"/>
      <c r="W343" s="634"/>
      <c r="X343" s="634"/>
      <c r="Y343" s="634"/>
      <c r="Z343" s="634"/>
      <c r="AA343" s="634"/>
      <c r="AB343" s="634"/>
      <c r="AC343" s="634"/>
      <c r="AD343" s="634"/>
      <c r="AE343" s="634"/>
      <c r="AF343" s="634"/>
      <c r="AG343" s="634"/>
      <c r="AH343" s="634"/>
      <c r="AI343" s="634"/>
      <c r="AJ343" s="634"/>
      <c r="AK343" s="634"/>
      <c r="AL343" s="634"/>
      <c r="AM343" s="634"/>
      <c r="AN343" s="634"/>
      <c r="AO343" s="634"/>
      <c r="AP343" s="634"/>
      <c r="AQ343" s="634"/>
      <c r="AR343" s="634"/>
      <c r="AS343" s="634"/>
      <c r="AT343" s="634"/>
      <c r="AU343" s="634"/>
      <c r="AV343" s="634"/>
      <c r="AW343" s="634"/>
      <c r="AX343" s="634"/>
      <c r="AY343" s="634"/>
      <c r="AZ343" s="634"/>
      <c r="BA343" s="634"/>
      <c r="BB343" s="634"/>
      <c r="BC343" s="634"/>
      <c r="BD343" s="634"/>
      <c r="BE343" s="634"/>
      <c r="BF343" s="634"/>
      <c r="BG343" s="634"/>
      <c r="BH343" s="634"/>
      <c r="BI343" s="634"/>
    </row>
    <row r="344" spans="1:61" s="643" customFormat="1">
      <c r="A344" s="636" t="s">
        <v>405</v>
      </c>
      <c r="B344" s="637" t="s">
        <v>406</v>
      </c>
      <c r="C344" s="294" t="s">
        <v>407</v>
      </c>
      <c r="D344" s="638" t="s">
        <v>408</v>
      </c>
      <c r="E344" s="295" t="s">
        <v>409</v>
      </c>
      <c r="F344" s="639" t="s">
        <v>410</v>
      </c>
      <c r="G344" s="640"/>
      <c r="H344" s="630"/>
      <c r="I344" s="626"/>
      <c r="J344" s="641"/>
      <c r="K344" s="642"/>
      <c r="L344" s="641"/>
      <c r="M344" s="641"/>
      <c r="N344" s="641"/>
      <c r="O344" s="641"/>
      <c r="P344" s="641"/>
      <c r="Q344" s="641"/>
      <c r="R344" s="641"/>
      <c r="S344" s="641"/>
      <c r="T344" s="641"/>
      <c r="U344" s="641"/>
      <c r="V344" s="641"/>
      <c r="W344" s="641"/>
      <c r="X344" s="641"/>
      <c r="Y344" s="641"/>
      <c r="Z344" s="641"/>
      <c r="AA344" s="641"/>
      <c r="AB344" s="641"/>
      <c r="AC344" s="641"/>
      <c r="AD344" s="641"/>
      <c r="AE344" s="641"/>
      <c r="AF344" s="641"/>
      <c r="AG344" s="641"/>
      <c r="AH344" s="641"/>
      <c r="AI344" s="641"/>
      <c r="AJ344" s="641"/>
      <c r="AK344" s="641"/>
      <c r="AL344" s="641"/>
      <c r="AM344" s="641"/>
      <c r="AN344" s="641"/>
      <c r="AO344" s="641"/>
      <c r="AP344" s="641"/>
      <c r="AQ344" s="641"/>
      <c r="AR344" s="641"/>
      <c r="AS344" s="641"/>
      <c r="AT344" s="641"/>
      <c r="AU344" s="641"/>
      <c r="AV344" s="641"/>
      <c r="AW344" s="641"/>
      <c r="AX344" s="641"/>
      <c r="AY344" s="641"/>
      <c r="AZ344" s="641"/>
      <c r="BA344" s="641"/>
      <c r="BB344" s="641"/>
      <c r="BC344" s="641"/>
      <c r="BD344" s="641"/>
      <c r="BE344" s="641"/>
      <c r="BF344" s="641"/>
      <c r="BG344" s="641"/>
      <c r="BH344" s="641"/>
      <c r="BI344" s="641"/>
    </row>
    <row r="345" spans="1:61">
      <c r="A345" s="678"/>
      <c r="B345" s="645"/>
      <c r="C345" s="646" t="s">
        <v>582</v>
      </c>
      <c r="D345" s="647"/>
      <c r="E345" s="737"/>
      <c r="F345" s="668"/>
    </row>
    <row r="346" spans="1:61">
      <c r="A346" s="669"/>
      <c r="B346" s="652" t="s">
        <v>583</v>
      </c>
      <c r="C346" s="653" t="s">
        <v>584</v>
      </c>
      <c r="D346" s="738" t="s">
        <v>585</v>
      </c>
      <c r="E346" s="655">
        <f>'[2]COSTO LAMINADO CDMX-QRO-GDL'!I334</f>
        <v>6290</v>
      </c>
      <c r="F346" s="656" t="s">
        <v>236</v>
      </c>
    </row>
    <row r="347" spans="1:61">
      <c r="A347" s="669"/>
      <c r="B347" s="658"/>
      <c r="C347" s="653" t="s">
        <v>586</v>
      </c>
      <c r="D347" s="738"/>
      <c r="E347" s="662"/>
      <c r="F347" s="663"/>
    </row>
    <row r="348" spans="1:61">
      <c r="A348" s="669"/>
      <c r="B348" s="658"/>
      <c r="C348" s="653" t="s">
        <v>587</v>
      </c>
      <c r="D348" s="738"/>
      <c r="E348" s="662"/>
      <c r="F348" s="663"/>
    </row>
    <row r="349" spans="1:61">
      <c r="A349" s="669"/>
      <c r="B349" s="658"/>
      <c r="C349" s="653"/>
      <c r="D349" s="738"/>
      <c r="E349" s="662"/>
      <c r="F349" s="663"/>
    </row>
    <row r="350" spans="1:61">
      <c r="A350" s="669"/>
      <c r="B350" s="658"/>
      <c r="C350" s="653"/>
      <c r="D350" s="738"/>
      <c r="E350" s="662"/>
      <c r="F350" s="663"/>
    </row>
    <row r="351" spans="1:61">
      <c r="A351" s="669"/>
      <c r="B351" s="658"/>
      <c r="C351" s="653"/>
      <c r="D351" s="738"/>
      <c r="E351" s="662"/>
      <c r="F351" s="663"/>
    </row>
    <row r="352" spans="1:61">
      <c r="A352" s="669"/>
      <c r="B352" s="658"/>
      <c r="C352" s="653"/>
      <c r="D352" s="738"/>
      <c r="E352" s="662"/>
      <c r="F352" s="663"/>
    </row>
    <row r="353" spans="1:6">
      <c r="A353" s="669"/>
      <c r="B353" s="658"/>
      <c r="C353" s="653"/>
      <c r="D353" s="738"/>
      <c r="E353" s="662"/>
      <c r="F353" s="663"/>
    </row>
    <row r="354" spans="1:6">
      <c r="A354" s="669"/>
      <c r="B354" s="658"/>
      <c r="C354" s="653"/>
      <c r="D354" s="738"/>
      <c r="E354" s="662"/>
      <c r="F354" s="663"/>
    </row>
    <row r="355" spans="1:6">
      <c r="A355" s="669"/>
      <c r="B355" s="652"/>
      <c r="C355" s="653"/>
      <c r="D355" s="738"/>
      <c r="E355" s="662"/>
      <c r="F355" s="663"/>
    </row>
    <row r="356" spans="1:6">
      <c r="A356" s="669"/>
      <c r="B356" s="652" t="s">
        <v>588</v>
      </c>
      <c r="C356" s="653" t="s">
        <v>589</v>
      </c>
      <c r="D356" s="723" t="s">
        <v>590</v>
      </c>
      <c r="E356" s="655">
        <f>'[2]COSTO LAMINADO CDMX-QRO-GDL'!I344</f>
        <v>7070</v>
      </c>
      <c r="F356" s="656" t="s">
        <v>236</v>
      </c>
    </row>
    <row r="357" spans="1:6">
      <c r="A357" s="669"/>
      <c r="B357" s="652"/>
      <c r="C357" s="653" t="s">
        <v>586</v>
      </c>
      <c r="D357" s="723"/>
      <c r="E357" s="662"/>
      <c r="F357" s="663"/>
    </row>
    <row r="358" spans="1:6">
      <c r="A358" s="669"/>
      <c r="B358" s="652"/>
      <c r="C358" s="653" t="s">
        <v>591</v>
      </c>
      <c r="D358" s="723"/>
      <c r="E358" s="662"/>
      <c r="F358" s="663"/>
    </row>
    <row r="359" spans="1:6">
      <c r="A359" s="669"/>
      <c r="B359" s="652"/>
      <c r="C359" s="653"/>
      <c r="D359" s="723"/>
      <c r="E359" s="662"/>
      <c r="F359" s="663"/>
    </row>
    <row r="360" spans="1:6">
      <c r="A360" s="669"/>
      <c r="B360" s="652"/>
      <c r="C360" s="653"/>
      <c r="D360" s="723"/>
      <c r="E360" s="662"/>
      <c r="F360" s="663"/>
    </row>
    <row r="361" spans="1:6">
      <c r="A361" s="669"/>
      <c r="B361" s="652"/>
      <c r="C361" s="653"/>
      <c r="D361" s="723"/>
      <c r="E361" s="662"/>
      <c r="F361" s="663"/>
    </row>
    <row r="362" spans="1:6">
      <c r="A362" s="669"/>
      <c r="B362" s="652"/>
      <c r="C362" s="653"/>
      <c r="D362" s="723"/>
      <c r="E362" s="662"/>
      <c r="F362" s="663"/>
    </row>
    <row r="363" spans="1:6">
      <c r="A363" s="669"/>
      <c r="B363" s="652"/>
      <c r="C363" s="653"/>
      <c r="D363" s="723"/>
      <c r="E363" s="662"/>
      <c r="F363" s="663"/>
    </row>
    <row r="364" spans="1:6">
      <c r="A364" s="669"/>
      <c r="B364" s="652" t="s">
        <v>592</v>
      </c>
      <c r="C364" s="653" t="s">
        <v>589</v>
      </c>
      <c r="D364" s="723" t="s">
        <v>593</v>
      </c>
      <c r="E364" s="655">
        <f>'[2]COSTO LAMINADO CDMX-QRO-GDL'!I352</f>
        <v>9270</v>
      </c>
      <c r="F364" s="656" t="s">
        <v>236</v>
      </c>
    </row>
    <row r="365" spans="1:6">
      <c r="A365" s="669"/>
      <c r="B365" s="652"/>
      <c r="C365" s="653" t="s">
        <v>586</v>
      </c>
      <c r="D365" s="723"/>
      <c r="E365" s="662"/>
      <c r="F365" s="663"/>
    </row>
    <row r="366" spans="1:6">
      <c r="A366" s="669"/>
      <c r="B366" s="652"/>
      <c r="C366" s="653" t="s">
        <v>591</v>
      </c>
      <c r="D366" s="723"/>
      <c r="E366" s="662"/>
      <c r="F366" s="663"/>
    </row>
    <row r="367" spans="1:6">
      <c r="A367" s="669"/>
      <c r="B367" s="652"/>
      <c r="C367" s="653"/>
      <c r="D367" s="723"/>
      <c r="E367" s="662"/>
      <c r="F367" s="663"/>
    </row>
    <row r="368" spans="1:6">
      <c r="A368" s="669"/>
      <c r="B368" s="652"/>
      <c r="C368" s="653"/>
      <c r="D368" s="723"/>
      <c r="E368" s="662"/>
      <c r="F368" s="663"/>
    </row>
    <row r="369" spans="1:6">
      <c r="A369" s="669"/>
      <c r="B369" s="652"/>
      <c r="C369" s="653"/>
      <c r="D369" s="723"/>
      <c r="E369" s="662"/>
      <c r="F369" s="663"/>
    </row>
    <row r="370" spans="1:6">
      <c r="A370" s="669"/>
      <c r="B370" s="652"/>
      <c r="C370" s="653"/>
      <c r="D370" s="723"/>
      <c r="E370" s="662"/>
      <c r="F370" s="663"/>
    </row>
    <row r="371" spans="1:6">
      <c r="A371" s="669"/>
      <c r="B371" s="652"/>
      <c r="C371" s="653"/>
      <c r="D371" s="723"/>
      <c r="E371" s="662"/>
      <c r="F371" s="663"/>
    </row>
    <row r="372" spans="1:6">
      <c r="A372" s="669"/>
      <c r="B372" s="652"/>
      <c r="C372" s="653"/>
      <c r="D372" s="723"/>
      <c r="E372" s="662"/>
      <c r="F372" s="663"/>
    </row>
    <row r="373" spans="1:6">
      <c r="A373" s="669"/>
      <c r="B373" s="652" t="s">
        <v>594</v>
      </c>
      <c r="C373" s="653" t="s">
        <v>595</v>
      </c>
      <c r="D373" s="723" t="s">
        <v>596</v>
      </c>
      <c r="E373" s="655">
        <f>'[2]COSTO LAMINADO CDMX-QRO-GDL'!I361</f>
        <v>11720</v>
      </c>
      <c r="F373" s="656" t="s">
        <v>236</v>
      </c>
    </row>
    <row r="374" spans="1:6">
      <c r="A374" s="669"/>
      <c r="B374" s="652"/>
      <c r="C374" s="653" t="s">
        <v>586</v>
      </c>
      <c r="D374" s="723"/>
      <c r="E374" s="662"/>
      <c r="F374" s="663"/>
    </row>
    <row r="375" spans="1:6">
      <c r="A375" s="669"/>
      <c r="B375" s="652"/>
      <c r="C375" s="653" t="s">
        <v>591</v>
      </c>
      <c r="D375" s="723"/>
      <c r="E375" s="662"/>
      <c r="F375" s="663"/>
    </row>
    <row r="376" spans="1:6">
      <c r="A376" s="669"/>
      <c r="B376" s="652"/>
      <c r="C376" s="653"/>
      <c r="D376" s="723"/>
      <c r="E376" s="662"/>
      <c r="F376" s="663"/>
    </row>
    <row r="377" spans="1:6">
      <c r="A377" s="669"/>
      <c r="B377" s="652"/>
      <c r="C377" s="653"/>
      <c r="D377" s="723"/>
      <c r="E377" s="662"/>
      <c r="F377" s="663"/>
    </row>
    <row r="378" spans="1:6">
      <c r="A378" s="669"/>
      <c r="B378" s="652"/>
      <c r="C378" s="653"/>
      <c r="D378" s="723"/>
      <c r="E378" s="662"/>
      <c r="F378" s="663"/>
    </row>
    <row r="379" spans="1:6">
      <c r="A379" s="669"/>
      <c r="B379" s="652"/>
      <c r="C379" s="653"/>
      <c r="D379" s="723"/>
      <c r="E379" s="662"/>
      <c r="F379" s="663"/>
    </row>
    <row r="380" spans="1:6">
      <c r="A380" s="669"/>
      <c r="B380" s="652"/>
      <c r="C380" s="653"/>
      <c r="D380" s="723"/>
      <c r="E380" s="662"/>
      <c r="F380" s="663"/>
    </row>
    <row r="381" spans="1:6">
      <c r="A381" s="669"/>
      <c r="B381" s="652"/>
      <c r="C381" s="653"/>
      <c r="D381" s="723"/>
      <c r="E381" s="662"/>
      <c r="F381" s="663"/>
    </row>
    <row r="382" spans="1:6">
      <c r="A382" s="669"/>
      <c r="B382" s="652"/>
      <c r="C382" s="653"/>
      <c r="D382" s="723"/>
      <c r="E382" s="662"/>
      <c r="F382" s="663"/>
    </row>
    <row r="383" spans="1:6">
      <c r="A383" s="669"/>
      <c r="B383" s="652"/>
      <c r="C383" s="653"/>
      <c r="D383" s="723"/>
      <c r="E383" s="662"/>
      <c r="F383" s="663"/>
    </row>
    <row r="384" spans="1:6">
      <c r="A384" s="740"/>
      <c r="B384" s="652"/>
      <c r="C384" s="653"/>
      <c r="D384" s="723"/>
      <c r="E384" s="662"/>
      <c r="F384" s="663"/>
    </row>
    <row r="385" spans="1:6">
      <c r="A385" s="669"/>
      <c r="B385" s="652" t="s">
        <v>597</v>
      </c>
      <c r="C385" s="653" t="s">
        <v>598</v>
      </c>
      <c r="D385" s="723" t="s">
        <v>599</v>
      </c>
      <c r="E385" s="655">
        <f>'[2]COSTO LAMINADO CDMX-QRO-GDL'!I373</f>
        <v>15610</v>
      </c>
      <c r="F385" s="656" t="s">
        <v>236</v>
      </c>
    </row>
    <row r="386" spans="1:6">
      <c r="A386" s="669"/>
      <c r="B386" s="652"/>
      <c r="C386" s="653" t="s">
        <v>586</v>
      </c>
      <c r="D386" s="723"/>
      <c r="E386" s="662"/>
      <c r="F386" s="663"/>
    </row>
    <row r="387" spans="1:6">
      <c r="A387" s="669"/>
      <c r="B387" s="652"/>
      <c r="C387" s="653" t="s">
        <v>591</v>
      </c>
      <c r="D387" s="723"/>
      <c r="E387" s="662"/>
      <c r="F387" s="663"/>
    </row>
    <row r="388" spans="1:6">
      <c r="A388" s="669"/>
      <c r="B388" s="652"/>
      <c r="C388" s="653"/>
      <c r="D388" s="723"/>
      <c r="E388" s="662"/>
      <c r="F388" s="663"/>
    </row>
    <row r="389" spans="1:6">
      <c r="A389" s="669"/>
      <c r="B389" s="652"/>
      <c r="C389" s="653"/>
      <c r="D389" s="723"/>
      <c r="E389" s="662"/>
      <c r="F389" s="663"/>
    </row>
    <row r="390" spans="1:6">
      <c r="A390" s="669"/>
      <c r="B390" s="652"/>
      <c r="C390" s="653"/>
      <c r="D390" s="723"/>
      <c r="E390" s="662"/>
      <c r="F390" s="663"/>
    </row>
    <row r="391" spans="1:6">
      <c r="A391" s="669"/>
      <c r="B391" s="652"/>
      <c r="C391" s="653"/>
      <c r="D391" s="723"/>
      <c r="E391" s="662"/>
      <c r="F391" s="663"/>
    </row>
    <row r="392" spans="1:6">
      <c r="A392" s="669"/>
      <c r="B392" s="652"/>
      <c r="C392" s="653"/>
      <c r="D392" s="723"/>
      <c r="E392" s="662"/>
      <c r="F392" s="663"/>
    </row>
    <row r="393" spans="1:6">
      <c r="A393" s="669"/>
      <c r="B393" s="652"/>
      <c r="C393" s="653"/>
      <c r="D393" s="723"/>
      <c r="E393" s="662"/>
      <c r="F393" s="663"/>
    </row>
    <row r="394" spans="1:6">
      <c r="A394" s="669"/>
      <c r="B394" s="652"/>
      <c r="C394" s="653"/>
      <c r="D394" s="723"/>
      <c r="E394" s="662"/>
      <c r="F394" s="663"/>
    </row>
    <row r="395" spans="1:6">
      <c r="A395" s="669"/>
      <c r="B395" s="652"/>
      <c r="C395" s="653"/>
      <c r="D395" s="723"/>
      <c r="E395" s="662"/>
      <c r="F395" s="663"/>
    </row>
    <row r="396" spans="1:6">
      <c r="A396" s="669"/>
      <c r="B396" s="652"/>
      <c r="C396" s="653"/>
      <c r="D396" s="723"/>
      <c r="E396" s="662"/>
      <c r="F396" s="663"/>
    </row>
    <row r="397" spans="1:6">
      <c r="A397" s="669"/>
      <c r="B397" s="652"/>
      <c r="C397" s="653"/>
      <c r="D397" s="723"/>
      <c r="E397" s="662"/>
      <c r="F397" s="663"/>
    </row>
    <row r="398" spans="1:6">
      <c r="A398" s="669"/>
      <c r="B398" s="652"/>
      <c r="C398" s="653"/>
      <c r="D398" s="723"/>
      <c r="E398" s="662"/>
      <c r="F398" s="663"/>
    </row>
    <row r="399" spans="1:6">
      <c r="A399" s="678"/>
      <c r="B399" s="645"/>
      <c r="C399" s="646" t="s">
        <v>600</v>
      </c>
      <c r="D399" s="647"/>
      <c r="E399" s="737"/>
      <c r="F399" s="668"/>
    </row>
    <row r="400" spans="1:6">
      <c r="A400" s="669"/>
      <c r="B400" s="652" t="s">
        <v>601</v>
      </c>
      <c r="C400" s="653" t="s">
        <v>602</v>
      </c>
      <c r="D400" s="672" t="s">
        <v>590</v>
      </c>
      <c r="E400" s="655">
        <f>'[2]COSTO LAMINADO CDMX-QRO-GDL'!I388</f>
        <v>9780</v>
      </c>
      <c r="F400" s="656" t="s">
        <v>236</v>
      </c>
    </row>
    <row r="401" spans="1:6">
      <c r="A401" s="669"/>
      <c r="B401" s="652"/>
      <c r="C401" s="653" t="s">
        <v>603</v>
      </c>
      <c r="D401" s="672"/>
      <c r="E401" s="689"/>
      <c r="F401" s="663"/>
    </row>
    <row r="402" spans="1:6">
      <c r="A402" s="669"/>
      <c r="B402" s="652"/>
      <c r="C402" s="653" t="s">
        <v>421</v>
      </c>
      <c r="D402" s="672"/>
      <c r="E402" s="689"/>
      <c r="F402" s="663"/>
    </row>
    <row r="403" spans="1:6">
      <c r="A403" s="669"/>
      <c r="B403" s="652"/>
      <c r="C403" s="653" t="s">
        <v>604</v>
      </c>
      <c r="D403" s="672"/>
      <c r="E403" s="689"/>
      <c r="F403" s="663"/>
    </row>
    <row r="404" spans="1:6">
      <c r="A404" s="669"/>
      <c r="B404" s="652"/>
      <c r="C404" s="653"/>
      <c r="D404" s="672"/>
      <c r="E404" s="689"/>
      <c r="F404" s="663"/>
    </row>
    <row r="405" spans="1:6">
      <c r="A405" s="669"/>
      <c r="B405" s="652"/>
      <c r="C405" s="653"/>
      <c r="D405" s="672"/>
      <c r="E405" s="689"/>
      <c r="F405" s="663"/>
    </row>
    <row r="406" spans="1:6">
      <c r="A406" s="669"/>
      <c r="B406" s="652"/>
      <c r="C406" s="653"/>
      <c r="D406" s="672"/>
      <c r="E406" s="689"/>
      <c r="F406" s="663"/>
    </row>
    <row r="407" spans="1:6">
      <c r="A407" s="669"/>
      <c r="B407" s="652"/>
      <c r="C407" s="653"/>
      <c r="D407" s="672"/>
      <c r="E407" s="689"/>
      <c r="F407" s="663"/>
    </row>
    <row r="408" spans="1:6">
      <c r="A408" s="669"/>
      <c r="B408" s="652" t="s">
        <v>605</v>
      </c>
      <c r="C408" s="653" t="s">
        <v>606</v>
      </c>
      <c r="D408" s="672" t="s">
        <v>593</v>
      </c>
      <c r="E408" s="655">
        <f>'[2]COSTO LAMINADO CDMX-QRO-GDL'!I396</f>
        <v>11000</v>
      </c>
      <c r="F408" s="656" t="s">
        <v>236</v>
      </c>
    </row>
    <row r="409" spans="1:6">
      <c r="A409" s="669"/>
      <c r="B409" s="652"/>
      <c r="C409" s="653" t="s">
        <v>603</v>
      </c>
      <c r="D409" s="672"/>
      <c r="E409" s="689"/>
      <c r="F409" s="663"/>
    </row>
    <row r="410" spans="1:6">
      <c r="A410" s="669"/>
      <c r="B410" s="652"/>
      <c r="C410" s="653" t="s">
        <v>421</v>
      </c>
      <c r="D410" s="672"/>
      <c r="E410" s="689"/>
      <c r="F410" s="663"/>
    </row>
    <row r="411" spans="1:6">
      <c r="A411" s="669"/>
      <c r="B411" s="652"/>
      <c r="C411" s="653" t="s">
        <v>604</v>
      </c>
      <c r="D411" s="672"/>
      <c r="E411" s="689"/>
      <c r="F411" s="663"/>
    </row>
    <row r="412" spans="1:6">
      <c r="A412" s="669"/>
      <c r="B412" s="652"/>
      <c r="C412" s="659"/>
      <c r="D412" s="672"/>
      <c r="E412" s="689"/>
      <c r="F412" s="663"/>
    </row>
    <row r="413" spans="1:6">
      <c r="A413" s="669"/>
      <c r="B413" s="652"/>
      <c r="C413" s="653"/>
      <c r="D413" s="672"/>
      <c r="E413" s="689"/>
      <c r="F413" s="663"/>
    </row>
    <row r="414" spans="1:6">
      <c r="A414" s="669"/>
      <c r="B414" s="652"/>
      <c r="C414" s="653"/>
      <c r="D414" s="672"/>
      <c r="E414" s="689"/>
      <c r="F414" s="663"/>
    </row>
    <row r="415" spans="1:6">
      <c r="A415" s="669"/>
      <c r="B415" s="652"/>
      <c r="C415" s="653"/>
      <c r="D415" s="672"/>
      <c r="E415" s="689"/>
      <c r="F415" s="663"/>
    </row>
    <row r="416" spans="1:6">
      <c r="A416" s="669"/>
      <c r="B416" s="652" t="s">
        <v>607</v>
      </c>
      <c r="C416" s="653" t="s">
        <v>608</v>
      </c>
      <c r="D416" s="672" t="s">
        <v>596</v>
      </c>
      <c r="E416" s="655">
        <f>'[2]COSTO LAMINADO CDMX-QRO-GDL'!I404</f>
        <v>17850</v>
      </c>
      <c r="F416" s="656" t="s">
        <v>236</v>
      </c>
    </row>
    <row r="417" spans="1:6">
      <c r="A417" s="669"/>
      <c r="B417" s="652"/>
      <c r="C417" s="653" t="s">
        <v>603</v>
      </c>
      <c r="D417" s="672"/>
      <c r="E417" s="689"/>
      <c r="F417" s="663"/>
    </row>
    <row r="418" spans="1:6">
      <c r="A418" s="669"/>
      <c r="B418" s="652"/>
      <c r="C418" s="653" t="s">
        <v>421</v>
      </c>
      <c r="D418" s="672"/>
      <c r="E418" s="689"/>
      <c r="F418" s="663"/>
    </row>
    <row r="419" spans="1:6">
      <c r="A419" s="669"/>
      <c r="B419" s="652"/>
      <c r="C419" s="653" t="s">
        <v>604</v>
      </c>
      <c r="D419" s="672"/>
      <c r="E419" s="689"/>
      <c r="F419" s="663"/>
    </row>
    <row r="420" spans="1:6">
      <c r="A420" s="669"/>
      <c r="B420" s="652"/>
      <c r="C420" s="653"/>
      <c r="D420" s="672"/>
      <c r="E420" s="689"/>
      <c r="F420" s="663"/>
    </row>
    <row r="421" spans="1:6">
      <c r="A421" s="669"/>
      <c r="B421" s="652"/>
      <c r="C421" s="653"/>
      <c r="D421" s="672"/>
      <c r="E421" s="689"/>
      <c r="F421" s="663"/>
    </row>
    <row r="422" spans="1:6">
      <c r="A422" s="669"/>
      <c r="B422" s="652"/>
      <c r="C422" s="659"/>
      <c r="D422" s="672"/>
      <c r="E422" s="689"/>
      <c r="F422" s="663"/>
    </row>
    <row r="423" spans="1:6">
      <c r="A423" s="669"/>
      <c r="B423" s="652"/>
      <c r="C423" s="653"/>
      <c r="D423" s="672"/>
      <c r="E423" s="689"/>
      <c r="F423" s="663"/>
    </row>
    <row r="424" spans="1:6">
      <c r="A424" s="669"/>
      <c r="B424" s="652"/>
      <c r="C424" s="653"/>
      <c r="D424" s="672"/>
      <c r="E424" s="689"/>
      <c r="F424" s="663"/>
    </row>
    <row r="425" spans="1:6">
      <c r="A425" s="669"/>
      <c r="B425" s="652"/>
      <c r="C425" s="653"/>
      <c r="D425" s="672"/>
      <c r="E425" s="689"/>
      <c r="F425" s="663"/>
    </row>
    <row r="426" spans="1:6">
      <c r="A426" s="669"/>
      <c r="B426" s="652"/>
      <c r="C426" s="653"/>
      <c r="D426" s="672"/>
      <c r="E426" s="689"/>
      <c r="F426" s="663"/>
    </row>
    <row r="427" spans="1:6">
      <c r="A427" s="669"/>
      <c r="B427" s="652"/>
      <c r="C427" s="653"/>
      <c r="D427" s="672"/>
      <c r="E427" s="689"/>
      <c r="F427" s="663"/>
    </row>
    <row r="428" spans="1:6">
      <c r="A428" s="669"/>
      <c r="B428" s="652" t="s">
        <v>609</v>
      </c>
      <c r="C428" s="653" t="s">
        <v>610</v>
      </c>
      <c r="D428" s="672" t="s">
        <v>599</v>
      </c>
      <c r="E428" s="655">
        <f>'[2]COSTO LAMINADO CDMX-QRO-GDL'!I416</f>
        <v>18370</v>
      </c>
      <c r="F428" s="656" t="s">
        <v>236</v>
      </c>
    </row>
    <row r="429" spans="1:6">
      <c r="A429" s="669"/>
      <c r="B429" s="652"/>
      <c r="C429" s="653" t="s">
        <v>603</v>
      </c>
      <c r="D429" s="672"/>
      <c r="E429" s="689"/>
      <c r="F429" s="663"/>
    </row>
    <row r="430" spans="1:6">
      <c r="A430" s="669"/>
      <c r="B430" s="652"/>
      <c r="C430" s="653" t="s">
        <v>421</v>
      </c>
      <c r="D430" s="672"/>
      <c r="E430" s="689"/>
      <c r="F430" s="663"/>
    </row>
    <row r="431" spans="1:6">
      <c r="A431" s="669"/>
      <c r="B431" s="652"/>
      <c r="C431" s="653" t="s">
        <v>604</v>
      </c>
      <c r="D431" s="672"/>
      <c r="E431" s="689"/>
      <c r="F431" s="663"/>
    </row>
    <row r="432" spans="1:6">
      <c r="A432" s="669"/>
      <c r="B432" s="652"/>
      <c r="C432" s="653"/>
      <c r="D432" s="672"/>
      <c r="E432" s="689"/>
      <c r="F432" s="663"/>
    </row>
    <row r="433" spans="1:6">
      <c r="A433" s="669"/>
      <c r="B433" s="652"/>
      <c r="C433" s="659"/>
      <c r="D433" s="672"/>
      <c r="E433" s="689"/>
      <c r="F433" s="663"/>
    </row>
    <row r="434" spans="1:6">
      <c r="A434" s="669"/>
      <c r="B434" s="652"/>
      <c r="C434" s="653"/>
      <c r="D434" s="672"/>
      <c r="E434" s="689"/>
      <c r="F434" s="663"/>
    </row>
    <row r="435" spans="1:6">
      <c r="A435" s="669"/>
      <c r="B435" s="652"/>
      <c r="C435" s="653"/>
      <c r="D435" s="672"/>
      <c r="E435" s="689"/>
      <c r="F435" s="663"/>
    </row>
    <row r="436" spans="1:6">
      <c r="A436" s="669"/>
      <c r="B436" s="652"/>
      <c r="C436" s="653"/>
      <c r="D436" s="672"/>
      <c r="E436" s="689"/>
      <c r="F436" s="663"/>
    </row>
    <row r="437" spans="1:6">
      <c r="A437" s="669"/>
      <c r="B437" s="652"/>
      <c r="C437" s="653"/>
      <c r="D437" s="672"/>
      <c r="E437" s="689"/>
      <c r="F437" s="663"/>
    </row>
    <row r="438" spans="1:6">
      <c r="A438" s="669"/>
      <c r="B438" s="652"/>
      <c r="C438" s="653"/>
      <c r="D438" s="672"/>
      <c r="E438" s="689"/>
      <c r="F438" s="663"/>
    </row>
    <row r="439" spans="1:6">
      <c r="A439" s="669"/>
      <c r="B439" s="652"/>
      <c r="C439" s="653"/>
      <c r="D439" s="672"/>
      <c r="E439" s="689"/>
      <c r="F439" s="663"/>
    </row>
    <row r="440" spans="1:6">
      <c r="A440" s="669"/>
      <c r="B440" s="652"/>
      <c r="C440" s="653"/>
      <c r="D440" s="672"/>
      <c r="E440" s="689"/>
      <c r="F440" s="663"/>
    </row>
    <row r="441" spans="1:6">
      <c r="A441" s="669"/>
      <c r="B441" s="652" t="s">
        <v>611</v>
      </c>
      <c r="C441" s="653" t="s">
        <v>612</v>
      </c>
      <c r="D441" s="672" t="s">
        <v>599</v>
      </c>
      <c r="E441" s="655">
        <f>'[2]COSTO LAMINADO CDMX-QRO-GDL'!I429</f>
        <v>17934</v>
      </c>
      <c r="F441" s="656" t="s">
        <v>236</v>
      </c>
    </row>
    <row r="442" spans="1:6">
      <c r="A442" s="669"/>
      <c r="B442" s="652"/>
      <c r="C442" s="653" t="s">
        <v>613</v>
      </c>
      <c r="D442" s="672"/>
      <c r="E442" s="689"/>
      <c r="F442" s="663"/>
    </row>
    <row r="443" spans="1:6">
      <c r="A443" s="669"/>
      <c r="B443" s="652"/>
      <c r="C443" s="653" t="s">
        <v>614</v>
      </c>
      <c r="D443" s="672"/>
      <c r="E443" s="689"/>
      <c r="F443" s="663"/>
    </row>
    <row r="444" spans="1:6">
      <c r="A444" s="669"/>
      <c r="B444" s="652"/>
      <c r="C444" s="653" t="s">
        <v>615</v>
      </c>
      <c r="D444" s="672"/>
      <c r="E444" s="689"/>
      <c r="F444" s="663"/>
    </row>
    <row r="445" spans="1:6">
      <c r="A445" s="669"/>
      <c r="B445" s="652"/>
      <c r="C445" s="653" t="s">
        <v>616</v>
      </c>
      <c r="D445" s="672"/>
      <c r="E445" s="689"/>
      <c r="F445" s="663"/>
    </row>
    <row r="446" spans="1:6">
      <c r="A446" s="669"/>
      <c r="B446" s="652"/>
      <c r="C446" s="653"/>
      <c r="D446" s="672"/>
      <c r="E446" s="689"/>
      <c r="F446" s="663"/>
    </row>
    <row r="447" spans="1:6">
      <c r="A447" s="669"/>
      <c r="B447" s="652"/>
      <c r="C447" s="659"/>
      <c r="D447" s="672"/>
      <c r="E447" s="689"/>
      <c r="F447" s="663"/>
    </row>
    <row r="448" spans="1:6">
      <c r="A448" s="669"/>
      <c r="B448" s="652"/>
      <c r="C448" s="653"/>
      <c r="D448" s="672"/>
      <c r="E448" s="689"/>
      <c r="F448" s="663"/>
    </row>
    <row r="449" spans="1:6">
      <c r="A449" s="669"/>
      <c r="B449" s="652"/>
      <c r="C449" s="653"/>
      <c r="D449" s="672"/>
      <c r="E449" s="689"/>
      <c r="F449" s="663"/>
    </row>
    <row r="450" spans="1:6">
      <c r="A450" s="669"/>
      <c r="B450" s="652"/>
      <c r="C450" s="653"/>
      <c r="D450" s="672"/>
      <c r="E450" s="689"/>
      <c r="F450" s="663"/>
    </row>
    <row r="451" spans="1:6">
      <c r="A451" s="669"/>
      <c r="B451" s="652"/>
      <c r="C451" s="653"/>
      <c r="D451" s="672"/>
      <c r="E451" s="689"/>
      <c r="F451" s="663"/>
    </row>
    <row r="452" spans="1:6">
      <c r="A452" s="669"/>
      <c r="B452" s="652"/>
      <c r="C452" s="653"/>
      <c r="D452" s="672"/>
      <c r="E452" s="689"/>
      <c r="F452" s="663"/>
    </row>
    <row r="453" spans="1:6">
      <c r="A453" s="669"/>
      <c r="B453" s="652" t="s">
        <v>617</v>
      </c>
      <c r="C453" s="653" t="s">
        <v>618</v>
      </c>
      <c r="D453" s="672" t="s">
        <v>599</v>
      </c>
      <c r="E453" s="655">
        <f>'[2]COSTO LAMINADO CDMX-QRO-GDL'!I441</f>
        <v>19390</v>
      </c>
      <c r="F453" s="656" t="s">
        <v>236</v>
      </c>
    </row>
    <row r="454" spans="1:6">
      <c r="A454" s="669"/>
      <c r="B454" s="652"/>
      <c r="C454" s="653" t="s">
        <v>619</v>
      </c>
      <c r="D454" s="672"/>
      <c r="E454" s="689"/>
      <c r="F454" s="663"/>
    </row>
    <row r="455" spans="1:6">
      <c r="A455" s="669"/>
      <c r="B455" s="652"/>
      <c r="C455" s="653" t="s">
        <v>620</v>
      </c>
      <c r="D455" s="672"/>
      <c r="E455" s="689"/>
      <c r="F455" s="663"/>
    </row>
    <row r="456" spans="1:6">
      <c r="A456" s="669"/>
      <c r="B456" s="652"/>
      <c r="C456" s="653" t="s">
        <v>621</v>
      </c>
      <c r="D456" s="672"/>
      <c r="E456" s="689"/>
      <c r="F456" s="663"/>
    </row>
    <row r="457" spans="1:6">
      <c r="A457" s="669"/>
      <c r="B457" s="652"/>
      <c r="C457" s="653" t="s">
        <v>622</v>
      </c>
      <c r="D457" s="672"/>
      <c r="E457" s="689"/>
      <c r="F457" s="663"/>
    </row>
    <row r="458" spans="1:6">
      <c r="A458" s="669"/>
      <c r="B458" s="652"/>
      <c r="C458" s="653"/>
      <c r="D458" s="672"/>
      <c r="E458" s="689"/>
      <c r="F458" s="663"/>
    </row>
    <row r="459" spans="1:6">
      <c r="A459" s="669"/>
      <c r="B459" s="652"/>
      <c r="C459" s="653"/>
      <c r="D459" s="672"/>
      <c r="E459" s="689"/>
      <c r="F459" s="663"/>
    </row>
    <row r="460" spans="1:6">
      <c r="A460" s="669"/>
      <c r="B460" s="652"/>
      <c r="C460" s="653"/>
      <c r="D460" s="672"/>
      <c r="E460" s="689"/>
      <c r="F460" s="663"/>
    </row>
    <row r="461" spans="1:6">
      <c r="A461" s="669"/>
      <c r="B461" s="652"/>
      <c r="C461" s="653"/>
      <c r="D461" s="672"/>
      <c r="E461" s="689"/>
      <c r="F461" s="663"/>
    </row>
    <row r="462" spans="1:6">
      <c r="A462" s="669"/>
      <c r="B462" s="652"/>
      <c r="C462" s="653"/>
      <c r="D462" s="672"/>
      <c r="E462" s="689"/>
      <c r="F462" s="663"/>
    </row>
    <row r="463" spans="1:6">
      <c r="A463" s="669"/>
      <c r="B463" s="652"/>
      <c r="C463" s="659"/>
      <c r="D463" s="672"/>
      <c r="E463" s="689"/>
      <c r="F463" s="663"/>
    </row>
    <row r="464" spans="1:6">
      <c r="A464" s="669"/>
      <c r="B464" s="652"/>
      <c r="C464" s="653"/>
      <c r="D464" s="672"/>
      <c r="E464" s="689"/>
      <c r="F464" s="663"/>
    </row>
    <row r="465" spans="1:6">
      <c r="A465" s="669"/>
      <c r="B465" s="652"/>
      <c r="C465" s="653"/>
      <c r="D465" s="672"/>
      <c r="E465" s="689"/>
      <c r="F465" s="663"/>
    </row>
    <row r="466" spans="1:6">
      <c r="A466" s="669"/>
      <c r="B466" s="652"/>
      <c r="C466" s="653"/>
      <c r="D466" s="672"/>
      <c r="E466" s="689"/>
      <c r="F466" s="663"/>
    </row>
    <row r="467" spans="1:6">
      <c r="A467" s="741"/>
      <c r="B467" s="742"/>
      <c r="C467" s="743" t="s">
        <v>623</v>
      </c>
      <c r="D467" s="744"/>
      <c r="E467" s="745"/>
      <c r="F467" s="711"/>
    </row>
    <row r="468" spans="1:6">
      <c r="A468" s="746"/>
      <c r="B468" s="713"/>
      <c r="C468" s="714"/>
      <c r="D468" s="715"/>
      <c r="E468" s="716"/>
      <c r="F468" s="717"/>
    </row>
    <row r="469" spans="1:6">
      <c r="A469" s="747"/>
      <c r="B469" s="718"/>
      <c r="C469" s="719"/>
      <c r="D469" s="720"/>
      <c r="E469" s="721"/>
      <c r="F469" s="663"/>
    </row>
    <row r="470" spans="1:6">
      <c r="A470" s="651"/>
      <c r="B470" s="722"/>
      <c r="C470" s="719"/>
      <c r="D470" s="723"/>
      <c r="E470" s="724"/>
      <c r="F470" s="663"/>
    </row>
    <row r="471" spans="1:6">
      <c r="A471" s="651"/>
      <c r="B471" s="722"/>
      <c r="C471" s="719"/>
      <c r="D471" s="723"/>
      <c r="E471" s="724"/>
      <c r="F471" s="663"/>
    </row>
    <row r="472" spans="1:6">
      <c r="A472" s="651"/>
      <c r="B472" s="722"/>
      <c r="C472" s="719"/>
      <c r="D472" s="723"/>
      <c r="E472" s="724"/>
      <c r="F472" s="663"/>
    </row>
    <row r="473" spans="1:6">
      <c r="A473" s="651"/>
      <c r="B473" s="722"/>
      <c r="C473" s="719"/>
      <c r="D473" s="723"/>
      <c r="E473" s="724"/>
      <c r="F473" s="663"/>
    </row>
    <row r="474" spans="1:6">
      <c r="A474" s="651"/>
      <c r="B474" s="722"/>
      <c r="C474" s="719"/>
      <c r="D474" s="723"/>
      <c r="E474" s="724"/>
      <c r="F474" s="663"/>
    </row>
    <row r="475" spans="1:6">
      <c r="A475" s="651"/>
      <c r="B475" s="722"/>
      <c r="C475" s="719"/>
      <c r="D475" s="723"/>
      <c r="E475" s="724"/>
      <c r="F475" s="663"/>
    </row>
    <row r="476" spans="1:6">
      <c r="A476" s="651"/>
      <c r="B476" s="722"/>
      <c r="C476" s="719"/>
      <c r="D476" s="723"/>
      <c r="E476" s="724"/>
      <c r="F476" s="663"/>
    </row>
    <row r="477" spans="1:6">
      <c r="A477" s="651"/>
      <c r="B477" s="722"/>
      <c r="C477" s="719"/>
      <c r="D477" s="723"/>
      <c r="E477" s="724"/>
      <c r="F477" s="663"/>
    </row>
    <row r="478" spans="1:6">
      <c r="A478" s="651"/>
      <c r="B478" s="722"/>
      <c r="C478" s="719"/>
      <c r="D478" s="723"/>
      <c r="E478" s="724"/>
      <c r="F478" s="663"/>
    </row>
    <row r="479" spans="1:6">
      <c r="A479" s="748"/>
      <c r="B479" s="726"/>
      <c r="C479" s="727"/>
      <c r="D479" s="728"/>
      <c r="E479" s="729"/>
      <c r="F479" s="730"/>
    </row>
    <row r="480" spans="1:6">
      <c r="A480" s="731"/>
      <c r="B480" s="732"/>
      <c r="C480" s="733" t="s">
        <v>624</v>
      </c>
      <c r="D480" s="734"/>
      <c r="E480" s="735"/>
      <c r="F480" s="736"/>
    </row>
    <row r="481" spans="1:6">
      <c r="A481" s="669"/>
      <c r="B481" s="658" t="s">
        <v>625</v>
      </c>
      <c r="C481" s="719" t="s">
        <v>626</v>
      </c>
      <c r="D481" s="654" t="s">
        <v>627</v>
      </c>
      <c r="E481" s="655">
        <f>'[2]COSTO LAMINADO CDMX-QRO-GDL'!I469</f>
        <v>13900</v>
      </c>
      <c r="F481" s="656" t="s">
        <v>236</v>
      </c>
    </row>
    <row r="482" spans="1:6">
      <c r="A482" s="669"/>
      <c r="B482" s="658"/>
      <c r="C482" s="719" t="s">
        <v>628</v>
      </c>
      <c r="D482" s="654"/>
      <c r="E482" s="662"/>
      <c r="F482" s="663"/>
    </row>
    <row r="483" spans="1:6">
      <c r="A483" s="669"/>
      <c r="B483" s="658"/>
      <c r="C483" s="719"/>
      <c r="D483" s="654"/>
      <c r="E483" s="662"/>
      <c r="F483" s="663"/>
    </row>
    <row r="484" spans="1:6">
      <c r="A484" s="669"/>
      <c r="B484" s="658"/>
      <c r="C484" s="719"/>
      <c r="D484" s="654"/>
      <c r="E484" s="662"/>
      <c r="F484" s="663"/>
    </row>
    <row r="485" spans="1:6">
      <c r="A485" s="669"/>
      <c r="B485" s="658"/>
      <c r="C485" s="719"/>
      <c r="D485" s="654"/>
      <c r="E485" s="662"/>
      <c r="F485" s="663"/>
    </row>
    <row r="486" spans="1:6">
      <c r="A486" s="669"/>
      <c r="B486" s="658"/>
      <c r="C486" s="719"/>
      <c r="D486" s="654"/>
      <c r="E486" s="662"/>
      <c r="F486" s="663"/>
    </row>
    <row r="487" spans="1:6">
      <c r="A487" s="669"/>
      <c r="B487" s="658"/>
      <c r="C487" s="719"/>
      <c r="D487" s="654"/>
      <c r="E487" s="662"/>
      <c r="F487" s="663"/>
    </row>
    <row r="488" spans="1:6">
      <c r="A488" s="669"/>
      <c r="B488" s="658"/>
      <c r="C488" s="719"/>
      <c r="D488" s="654"/>
      <c r="E488" s="662"/>
      <c r="F488" s="663"/>
    </row>
    <row r="489" spans="1:6">
      <c r="A489" s="669"/>
      <c r="B489" s="658"/>
      <c r="C489" s="719"/>
      <c r="D489" s="654"/>
      <c r="E489" s="662"/>
      <c r="F489" s="663"/>
    </row>
    <row r="490" spans="1:6">
      <c r="A490" s="669"/>
      <c r="B490" s="658"/>
      <c r="C490" s="719"/>
      <c r="D490" s="654"/>
      <c r="E490" s="662"/>
      <c r="F490" s="663"/>
    </row>
    <row r="491" spans="1:6">
      <c r="A491" s="669"/>
      <c r="B491" s="658"/>
      <c r="C491" s="719"/>
      <c r="D491" s="654"/>
      <c r="E491" s="662"/>
      <c r="F491" s="663"/>
    </row>
    <row r="492" spans="1:6">
      <c r="A492" s="669"/>
      <c r="B492" s="658"/>
      <c r="C492" s="719"/>
      <c r="D492" s="654"/>
      <c r="E492" s="662"/>
      <c r="F492" s="663"/>
    </row>
    <row r="493" spans="1:6">
      <c r="A493" s="669"/>
      <c r="B493" s="658" t="s">
        <v>629</v>
      </c>
      <c r="C493" s="719" t="s">
        <v>626</v>
      </c>
      <c r="D493" s="654" t="s">
        <v>630</v>
      </c>
      <c r="E493" s="655">
        <f>'[2]COSTO LAMINADO CDMX-QRO-GDL'!I481</f>
        <v>8080</v>
      </c>
      <c r="F493" s="656" t="s">
        <v>236</v>
      </c>
    </row>
    <row r="494" spans="1:6">
      <c r="A494" s="669"/>
      <c r="B494" s="749"/>
      <c r="C494" s="719" t="s">
        <v>628</v>
      </c>
      <c r="D494" s="654"/>
      <c r="E494" s="662"/>
      <c r="F494" s="663"/>
    </row>
    <row r="495" spans="1:6">
      <c r="A495" s="669"/>
      <c r="B495" s="658"/>
      <c r="C495" s="719"/>
      <c r="D495" s="654"/>
      <c r="E495" s="662"/>
      <c r="F495" s="663"/>
    </row>
    <row r="496" spans="1:6">
      <c r="A496" s="669"/>
      <c r="B496" s="658"/>
      <c r="C496" s="719"/>
      <c r="D496" s="654"/>
      <c r="E496" s="662"/>
      <c r="F496" s="663"/>
    </row>
    <row r="497" spans="1:6">
      <c r="A497" s="669"/>
      <c r="B497" s="749"/>
      <c r="D497" s="751"/>
      <c r="E497" s="752"/>
      <c r="F497" s="663"/>
    </row>
    <row r="498" spans="1:6">
      <c r="A498" s="669"/>
      <c r="B498" s="749"/>
      <c r="D498" s="751"/>
      <c r="E498" s="752"/>
      <c r="F498" s="663"/>
    </row>
    <row r="499" spans="1:6">
      <c r="A499" s="669"/>
      <c r="B499" s="749"/>
      <c r="D499" s="751"/>
      <c r="E499" s="752"/>
      <c r="F499" s="663"/>
    </row>
    <row r="500" spans="1:6">
      <c r="A500" s="669"/>
      <c r="B500" s="749"/>
      <c r="D500" s="751"/>
      <c r="E500" s="752"/>
      <c r="F500" s="663"/>
    </row>
    <row r="501" spans="1:6">
      <c r="A501" s="669"/>
      <c r="B501" s="658"/>
      <c r="C501" s="719"/>
      <c r="D501" s="654"/>
      <c r="E501" s="662"/>
      <c r="F501" s="663"/>
    </row>
    <row r="502" spans="1:6">
      <c r="A502" s="669"/>
      <c r="B502" s="658"/>
      <c r="C502" s="719"/>
      <c r="D502" s="654"/>
      <c r="E502" s="662"/>
      <c r="F502" s="663"/>
    </row>
    <row r="503" spans="1:6">
      <c r="A503" s="669"/>
      <c r="B503" s="658" t="s">
        <v>631</v>
      </c>
      <c r="C503" s="719" t="s">
        <v>626</v>
      </c>
      <c r="D503" s="654" t="s">
        <v>632</v>
      </c>
      <c r="E503" s="655">
        <f>'[2]COSTO LAMINADO CDMX-QRO-GDL'!I491</f>
        <v>8270</v>
      </c>
      <c r="F503" s="656" t="s">
        <v>236</v>
      </c>
    </row>
    <row r="504" spans="1:6">
      <c r="A504" s="669"/>
      <c r="B504" s="658"/>
      <c r="C504" s="719" t="s">
        <v>628</v>
      </c>
      <c r="D504" s="654"/>
      <c r="E504" s="662"/>
      <c r="F504" s="663"/>
    </row>
    <row r="505" spans="1:6">
      <c r="A505" s="669"/>
      <c r="B505" s="658"/>
      <c r="C505" s="719"/>
      <c r="D505" s="654"/>
      <c r="E505" s="662"/>
      <c r="F505" s="663"/>
    </row>
    <row r="506" spans="1:6">
      <c r="A506" s="669"/>
      <c r="B506" s="658"/>
      <c r="C506" s="719"/>
      <c r="D506" s="654"/>
      <c r="E506" s="662"/>
      <c r="F506" s="663"/>
    </row>
    <row r="507" spans="1:6">
      <c r="A507" s="669"/>
      <c r="B507" s="658"/>
      <c r="C507" s="719"/>
      <c r="D507" s="654"/>
      <c r="E507" s="662"/>
      <c r="F507" s="663"/>
    </row>
    <row r="508" spans="1:6">
      <c r="A508" s="669"/>
      <c r="B508" s="749"/>
      <c r="D508" s="751"/>
      <c r="E508" s="752"/>
      <c r="F508" s="663"/>
    </row>
    <row r="509" spans="1:6">
      <c r="A509" s="669"/>
      <c r="B509" s="749"/>
      <c r="D509" s="751"/>
      <c r="E509" s="752"/>
      <c r="F509" s="663"/>
    </row>
    <row r="510" spans="1:6">
      <c r="A510" s="669"/>
      <c r="B510" s="749"/>
      <c r="D510" s="751"/>
      <c r="E510" s="752"/>
      <c r="F510" s="663"/>
    </row>
    <row r="511" spans="1:6">
      <c r="A511" s="669"/>
      <c r="B511" s="749"/>
      <c r="D511" s="751"/>
      <c r="E511" s="752"/>
      <c r="F511" s="663"/>
    </row>
    <row r="512" spans="1:6">
      <c r="A512" s="669"/>
      <c r="B512" s="749"/>
      <c r="D512" s="751"/>
      <c r="E512" s="752"/>
      <c r="F512" s="663"/>
    </row>
    <row r="513" spans="1:61">
      <c r="A513" s="669"/>
      <c r="B513" s="749"/>
      <c r="D513" s="751"/>
      <c r="E513" s="752"/>
      <c r="F513" s="663"/>
    </row>
    <row r="514" spans="1:61">
      <c r="A514" s="669"/>
      <c r="B514" s="749"/>
      <c r="D514" s="751"/>
      <c r="E514" s="752"/>
      <c r="F514" s="663"/>
    </row>
    <row r="515" spans="1:61">
      <c r="A515" s="669"/>
      <c r="B515" s="749"/>
      <c r="D515" s="751"/>
      <c r="E515" s="752"/>
      <c r="F515" s="663"/>
    </row>
    <row r="516" spans="1:61">
      <c r="A516" s="669"/>
      <c r="B516" s="658"/>
      <c r="C516" s="719"/>
      <c r="D516" s="654"/>
      <c r="E516" s="662"/>
      <c r="F516" s="663"/>
    </row>
    <row r="517" spans="1:61">
      <c r="A517" s="669"/>
      <c r="B517" s="658"/>
      <c r="C517" s="719"/>
      <c r="D517" s="654"/>
      <c r="E517" s="662"/>
      <c r="F517" s="663"/>
    </row>
    <row r="518" spans="1:61" s="631" customFormat="1" ht="15" customHeight="1">
      <c r="A518" s="628" t="s">
        <v>402</v>
      </c>
      <c r="B518" s="629"/>
      <c r="C518" s="1459" t="s">
        <v>633</v>
      </c>
      <c r="D518" s="1461"/>
      <c r="E518" s="1465"/>
      <c r="F518" s="1466"/>
      <c r="G518" s="620"/>
      <c r="H518" s="630"/>
      <c r="I518" s="630"/>
      <c r="J518" s="630"/>
      <c r="K518" s="630"/>
      <c r="L518" s="630"/>
      <c r="M518" s="630"/>
      <c r="N518" s="630"/>
      <c r="O518" s="630"/>
      <c r="P518" s="630"/>
      <c r="Q518" s="630"/>
      <c r="R518" s="630"/>
      <c r="S518" s="630"/>
      <c r="T518" s="630"/>
      <c r="U518" s="630"/>
      <c r="V518" s="630"/>
      <c r="W518" s="630"/>
      <c r="X518" s="630"/>
      <c r="Y518" s="630"/>
      <c r="Z518" s="630"/>
      <c r="AA518" s="630"/>
      <c r="AB518" s="630"/>
      <c r="AC518" s="630"/>
      <c r="AD518" s="630"/>
      <c r="AE518" s="630"/>
      <c r="AF518" s="630"/>
      <c r="AG518" s="630"/>
      <c r="AH518" s="630"/>
      <c r="AI518" s="630"/>
      <c r="AJ518" s="630"/>
      <c r="AK518" s="630"/>
      <c r="AL518" s="630"/>
      <c r="AM518" s="630"/>
      <c r="AN518" s="630"/>
      <c r="AO518" s="630"/>
      <c r="AP518" s="630"/>
      <c r="AQ518" s="630"/>
      <c r="AR518" s="630"/>
      <c r="AS518" s="630"/>
      <c r="AT518" s="630"/>
      <c r="AU518" s="630"/>
      <c r="AV518" s="630"/>
      <c r="AW518" s="630"/>
      <c r="AX518" s="630"/>
      <c r="AY518" s="630"/>
      <c r="AZ518" s="630"/>
      <c r="BA518" s="630"/>
      <c r="BB518" s="630"/>
      <c r="BC518" s="630"/>
      <c r="BD518" s="630"/>
      <c r="BE518" s="630"/>
      <c r="BF518" s="630"/>
      <c r="BG518" s="630"/>
      <c r="BH518" s="630"/>
      <c r="BI518" s="630"/>
    </row>
    <row r="519" spans="1:61" s="635" customFormat="1" ht="15" customHeight="1">
      <c r="A519" s="632" t="s">
        <v>461</v>
      </c>
      <c r="B519" s="633"/>
      <c r="C519" s="1460"/>
      <c r="D519" s="1463"/>
      <c r="E519" s="1467"/>
      <c r="F519" s="1468"/>
      <c r="G519" s="620"/>
      <c r="H519" s="630"/>
      <c r="I519" s="634"/>
      <c r="J519" s="634"/>
      <c r="K519" s="634"/>
      <c r="L519" s="634"/>
      <c r="M519" s="634"/>
      <c r="N519" s="634"/>
      <c r="O519" s="634"/>
      <c r="P519" s="634"/>
      <c r="Q519" s="634"/>
      <c r="R519" s="634"/>
      <c r="S519" s="634"/>
      <c r="T519" s="634"/>
      <c r="U519" s="634"/>
      <c r="V519" s="634"/>
      <c r="W519" s="634"/>
      <c r="X519" s="634"/>
      <c r="Y519" s="634"/>
      <c r="Z519" s="634"/>
      <c r="AA519" s="634"/>
      <c r="AB519" s="634"/>
      <c r="AC519" s="634"/>
      <c r="AD519" s="634"/>
      <c r="AE519" s="634"/>
      <c r="AF519" s="634"/>
      <c r="AG519" s="634"/>
      <c r="AH519" s="634"/>
      <c r="AI519" s="634"/>
      <c r="AJ519" s="634"/>
      <c r="AK519" s="634"/>
      <c r="AL519" s="634"/>
      <c r="AM519" s="634"/>
      <c r="AN519" s="634"/>
      <c r="AO519" s="634"/>
      <c r="AP519" s="634"/>
      <c r="AQ519" s="634"/>
      <c r="AR519" s="634"/>
      <c r="AS519" s="634"/>
      <c r="AT519" s="634"/>
      <c r="AU519" s="634"/>
      <c r="AV519" s="634"/>
      <c r="AW519" s="634"/>
      <c r="AX519" s="634"/>
      <c r="AY519" s="634"/>
      <c r="AZ519" s="634"/>
      <c r="BA519" s="634"/>
      <c r="BB519" s="634"/>
      <c r="BC519" s="634"/>
      <c r="BD519" s="634"/>
      <c r="BE519" s="634"/>
      <c r="BF519" s="634"/>
      <c r="BG519" s="634"/>
      <c r="BH519" s="634"/>
      <c r="BI519" s="634"/>
    </row>
    <row r="520" spans="1:61" s="643" customFormat="1">
      <c r="A520" s="636" t="s">
        <v>405</v>
      </c>
      <c r="B520" s="637" t="s">
        <v>406</v>
      </c>
      <c r="C520" s="294" t="s">
        <v>407</v>
      </c>
      <c r="D520" s="638" t="s">
        <v>408</v>
      </c>
      <c r="E520" s="295" t="s">
        <v>409</v>
      </c>
      <c r="F520" s="639" t="s">
        <v>410</v>
      </c>
      <c r="G520" s="640"/>
      <c r="H520" s="630"/>
      <c r="I520" s="626"/>
      <c r="J520" s="641"/>
      <c r="K520" s="642"/>
      <c r="L520" s="641"/>
      <c r="M520" s="641"/>
      <c r="N520" s="641"/>
      <c r="O520" s="641"/>
      <c r="P520" s="641"/>
      <c r="Q520" s="641"/>
      <c r="R520" s="641"/>
      <c r="S520" s="641"/>
      <c r="T520" s="641"/>
      <c r="U520" s="641"/>
      <c r="V520" s="641"/>
      <c r="W520" s="641"/>
      <c r="X520" s="641"/>
      <c r="Y520" s="641"/>
      <c r="Z520" s="641"/>
      <c r="AA520" s="641"/>
      <c r="AB520" s="641"/>
      <c r="AC520" s="641"/>
      <c r="AD520" s="641"/>
      <c r="AE520" s="641"/>
      <c r="AF520" s="641"/>
      <c r="AG520" s="641"/>
      <c r="AH520" s="641"/>
      <c r="AI520" s="641"/>
      <c r="AJ520" s="641"/>
      <c r="AK520" s="641"/>
      <c r="AL520" s="641"/>
      <c r="AM520" s="641"/>
      <c r="AN520" s="641"/>
      <c r="AO520" s="641"/>
      <c r="AP520" s="641"/>
      <c r="AQ520" s="641"/>
      <c r="AR520" s="641"/>
      <c r="AS520" s="641"/>
      <c r="AT520" s="641"/>
      <c r="AU520" s="641"/>
      <c r="AV520" s="641"/>
      <c r="AW520" s="641"/>
      <c r="AX520" s="641"/>
      <c r="AY520" s="641"/>
      <c r="AZ520" s="641"/>
      <c r="BA520" s="641"/>
      <c r="BB520" s="641"/>
      <c r="BC520" s="641"/>
      <c r="BD520" s="641"/>
      <c r="BE520" s="641"/>
      <c r="BF520" s="641"/>
      <c r="BG520" s="641"/>
      <c r="BH520" s="641"/>
      <c r="BI520" s="641"/>
    </row>
    <row r="521" spans="1:61">
      <c r="A521" s="678"/>
      <c r="B521" s="645"/>
      <c r="C521" s="646" t="s">
        <v>634</v>
      </c>
      <c r="D521" s="647"/>
      <c r="E521" s="679"/>
      <c r="F521" s="668"/>
    </row>
    <row r="522" spans="1:61">
      <c r="A522" s="651"/>
      <c r="B522" s="658" t="s">
        <v>635</v>
      </c>
      <c r="C522" s="682" t="s">
        <v>636</v>
      </c>
      <c r="D522" s="723" t="s">
        <v>637</v>
      </c>
      <c r="E522" s="655">
        <f>'[2]COSTO LAMINADO CDMX-QRO-GDL'!I510</f>
        <v>16990</v>
      </c>
      <c r="F522" s="656" t="s">
        <v>236</v>
      </c>
    </row>
    <row r="523" spans="1:61">
      <c r="A523" s="651"/>
      <c r="B523" s="753"/>
      <c r="C523" s="682" t="s">
        <v>638</v>
      </c>
      <c r="D523" s="754"/>
      <c r="E523" s="755"/>
      <c r="F523" s="663"/>
    </row>
    <row r="524" spans="1:61">
      <c r="A524" s="651"/>
      <c r="B524" s="753"/>
      <c r="C524" s="682" t="s">
        <v>639</v>
      </c>
      <c r="D524" s="754"/>
      <c r="E524" s="755"/>
      <c r="F524" s="663"/>
    </row>
    <row r="525" spans="1:61">
      <c r="A525" s="651"/>
      <c r="B525" s="753"/>
      <c r="C525" s="756" t="s">
        <v>640</v>
      </c>
      <c r="D525" s="754"/>
      <c r="E525" s="755"/>
      <c r="F525" s="663"/>
    </row>
    <row r="526" spans="1:61">
      <c r="A526" s="651"/>
      <c r="B526" s="753"/>
      <c r="C526" s="682"/>
      <c r="D526" s="754"/>
      <c r="E526" s="755"/>
      <c r="F526" s="663"/>
    </row>
    <row r="527" spans="1:61">
      <c r="A527" s="757"/>
      <c r="B527" s="658" t="s">
        <v>641</v>
      </c>
      <c r="C527" s="682" t="s">
        <v>642</v>
      </c>
      <c r="D527" s="723" t="s">
        <v>643</v>
      </c>
      <c r="E527" s="655">
        <f>'[2]COSTO LAMINADO CDMX-QRO-GDL'!I515</f>
        <v>27630</v>
      </c>
      <c r="F527" s="656" t="s">
        <v>236</v>
      </c>
    </row>
    <row r="528" spans="1:61">
      <c r="A528" s="651"/>
      <c r="B528" s="658"/>
      <c r="C528" s="682" t="s">
        <v>638</v>
      </c>
      <c r="D528" s="723"/>
      <c r="E528" s="662"/>
      <c r="F528" s="663"/>
    </row>
    <row r="529" spans="1:6">
      <c r="A529" s="651"/>
      <c r="B529" s="658"/>
      <c r="C529" s="682" t="s">
        <v>639</v>
      </c>
      <c r="D529" s="723"/>
      <c r="E529" s="662"/>
      <c r="F529" s="663"/>
    </row>
    <row r="530" spans="1:6">
      <c r="A530" s="651"/>
      <c r="B530" s="658"/>
      <c r="C530" s="682" t="s">
        <v>640</v>
      </c>
      <c r="D530" s="723"/>
      <c r="E530" s="662"/>
      <c r="F530" s="663"/>
    </row>
    <row r="531" spans="1:6">
      <c r="A531" s="651"/>
      <c r="B531" s="753"/>
      <c r="C531" s="682"/>
      <c r="D531" s="723"/>
      <c r="E531" s="662"/>
      <c r="F531" s="663"/>
    </row>
    <row r="532" spans="1:6">
      <c r="A532" s="651"/>
      <c r="B532" s="658" t="s">
        <v>644</v>
      </c>
      <c r="C532" s="682" t="s">
        <v>645</v>
      </c>
      <c r="D532" s="723" t="s">
        <v>646</v>
      </c>
      <c r="E532" s="655">
        <f>'[2]COSTO LAMINADO CDMX-QRO-GDL'!I515</f>
        <v>27630</v>
      </c>
      <c r="F532" s="656" t="s">
        <v>236</v>
      </c>
    </row>
    <row r="533" spans="1:6">
      <c r="A533" s="651"/>
      <c r="B533" s="658"/>
      <c r="C533" s="682" t="s">
        <v>638</v>
      </c>
      <c r="D533" s="723"/>
      <c r="E533" s="662"/>
      <c r="F533" s="663"/>
    </row>
    <row r="534" spans="1:6">
      <c r="A534" s="651"/>
      <c r="B534" s="753"/>
      <c r="C534" s="682" t="s">
        <v>639</v>
      </c>
      <c r="D534" s="758"/>
      <c r="E534" s="759"/>
      <c r="F534" s="663"/>
    </row>
    <row r="535" spans="1:6">
      <c r="A535" s="651"/>
      <c r="B535" s="753"/>
      <c r="C535" s="682" t="s">
        <v>640</v>
      </c>
      <c r="D535" s="758"/>
      <c r="E535" s="759"/>
      <c r="F535" s="663"/>
    </row>
    <row r="536" spans="1:6">
      <c r="A536" s="651"/>
      <c r="B536" s="753"/>
      <c r="C536" s="682"/>
      <c r="D536" s="758"/>
      <c r="E536" s="759"/>
      <c r="F536" s="663"/>
    </row>
    <row r="537" spans="1:6">
      <c r="A537" s="651"/>
      <c r="B537" s="753"/>
      <c r="C537" s="682"/>
      <c r="D537" s="758"/>
      <c r="E537" s="759"/>
      <c r="F537" s="663"/>
    </row>
    <row r="538" spans="1:6">
      <c r="A538" s="651"/>
      <c r="B538" s="753"/>
      <c r="C538" s="682"/>
      <c r="D538" s="758"/>
      <c r="E538" s="759"/>
      <c r="F538" s="663"/>
    </row>
    <row r="539" spans="1:6">
      <c r="A539" s="651"/>
      <c r="B539" s="658" t="s">
        <v>647</v>
      </c>
      <c r="C539" s="682" t="s">
        <v>648</v>
      </c>
      <c r="D539" s="723" t="s">
        <v>649</v>
      </c>
      <c r="E539" s="655">
        <f>'[2]COSTO LAMINADO CDMX-QRO-GDL'!I522</f>
        <v>44880</v>
      </c>
      <c r="F539" s="656" t="s">
        <v>236</v>
      </c>
    </row>
    <row r="540" spans="1:6">
      <c r="A540" s="651"/>
      <c r="B540" s="753"/>
      <c r="C540" s="682" t="s">
        <v>638</v>
      </c>
      <c r="D540" s="754"/>
      <c r="E540" s="755"/>
      <c r="F540" s="663"/>
    </row>
    <row r="541" spans="1:6">
      <c r="A541" s="651"/>
      <c r="B541" s="753"/>
      <c r="C541" s="682" t="s">
        <v>639</v>
      </c>
      <c r="D541" s="758"/>
      <c r="E541" s="759"/>
      <c r="F541" s="663"/>
    </row>
    <row r="542" spans="1:6">
      <c r="A542" s="651"/>
      <c r="B542" s="753"/>
      <c r="C542" s="756" t="s">
        <v>640</v>
      </c>
      <c r="D542" s="723" t="s">
        <v>650</v>
      </c>
      <c r="E542" s="759">
        <f>'[2]COSTO LAMINADO CDMX-QRO-GDL'!I525</f>
        <v>30000</v>
      </c>
      <c r="F542" s="656" t="s">
        <v>236</v>
      </c>
    </row>
    <row r="543" spans="1:6">
      <c r="A543" s="651"/>
      <c r="B543" s="753"/>
      <c r="C543" s="682"/>
      <c r="D543" s="758"/>
      <c r="E543" s="759"/>
      <c r="F543" s="663"/>
    </row>
    <row r="544" spans="1:6">
      <c r="A544" s="651"/>
      <c r="B544" s="753"/>
      <c r="C544" s="682"/>
      <c r="D544" s="758"/>
      <c r="E544" s="759"/>
      <c r="F544" s="663"/>
    </row>
    <row r="545" spans="1:6">
      <c r="A545" s="651"/>
      <c r="B545" s="658"/>
      <c r="C545" s="682"/>
      <c r="D545" s="758"/>
      <c r="E545" s="759"/>
      <c r="F545" s="663"/>
    </row>
    <row r="546" spans="1:6">
      <c r="A546" s="651"/>
      <c r="B546" s="683"/>
      <c r="C546" s="682"/>
      <c r="D546" s="758"/>
      <c r="E546" s="759"/>
      <c r="F546" s="663"/>
    </row>
    <row r="547" spans="1:6">
      <c r="A547" s="651"/>
      <c r="B547" s="658" t="s">
        <v>651</v>
      </c>
      <c r="C547" s="682" t="s">
        <v>652</v>
      </c>
      <c r="D547" s="723" t="s">
        <v>653</v>
      </c>
      <c r="E547" s="655">
        <f>'[2]COSTO LAMINADO CDMX-QRO-GDL'!I530</f>
        <v>9840</v>
      </c>
      <c r="F547" s="656" t="s">
        <v>236</v>
      </c>
    </row>
    <row r="548" spans="1:6">
      <c r="A548" s="651"/>
      <c r="B548" s="683"/>
      <c r="C548" s="682" t="s">
        <v>654</v>
      </c>
      <c r="D548" s="758"/>
      <c r="E548" s="759"/>
      <c r="F548" s="663"/>
    </row>
    <row r="549" spans="1:6">
      <c r="A549" s="651"/>
      <c r="B549" s="658"/>
      <c r="C549" s="682" t="s">
        <v>655</v>
      </c>
      <c r="D549" s="723"/>
      <c r="E549" s="662"/>
      <c r="F549" s="663"/>
    </row>
    <row r="550" spans="1:6">
      <c r="A550" s="651"/>
      <c r="B550" s="658"/>
      <c r="C550" s="756"/>
      <c r="D550" s="723"/>
      <c r="E550" s="662"/>
      <c r="F550" s="663"/>
    </row>
    <row r="551" spans="1:6">
      <c r="A551" s="651"/>
      <c r="B551" s="658" t="s">
        <v>656</v>
      </c>
      <c r="C551" s="682" t="s">
        <v>652</v>
      </c>
      <c r="D551" s="723" t="s">
        <v>657</v>
      </c>
      <c r="E551" s="655">
        <f>'[2]COSTO LAMINADO CDMX-QRO-GDL'!I534</f>
        <v>10800</v>
      </c>
      <c r="F551" s="656" t="s">
        <v>236</v>
      </c>
    </row>
    <row r="552" spans="1:6">
      <c r="A552" s="651"/>
      <c r="B552" s="683"/>
      <c r="C552" s="682" t="s">
        <v>654</v>
      </c>
      <c r="D552" s="758"/>
      <c r="E552" s="759"/>
      <c r="F552" s="663"/>
    </row>
    <row r="553" spans="1:6">
      <c r="A553" s="651"/>
      <c r="B553" s="658"/>
      <c r="C553" s="682" t="s">
        <v>655</v>
      </c>
      <c r="D553" s="723"/>
      <c r="E553" s="662"/>
      <c r="F553" s="663"/>
    </row>
    <row r="554" spans="1:6">
      <c r="A554" s="651"/>
      <c r="B554" s="658"/>
      <c r="C554" s="682"/>
      <c r="D554" s="723"/>
      <c r="E554" s="662"/>
      <c r="F554" s="663"/>
    </row>
    <row r="555" spans="1:6">
      <c r="A555" s="651"/>
      <c r="B555" s="658" t="s">
        <v>658</v>
      </c>
      <c r="C555" s="682" t="s">
        <v>652</v>
      </c>
      <c r="D555" s="723" t="s">
        <v>659</v>
      </c>
      <c r="E555" s="662">
        <f>'[2]COSTO LAMINADO CDMX-QRO-GDL'!I538</f>
        <v>17460</v>
      </c>
      <c r="F555" s="656" t="s">
        <v>236</v>
      </c>
    </row>
    <row r="556" spans="1:6">
      <c r="A556" s="651"/>
      <c r="B556" s="683"/>
      <c r="C556" s="682" t="s">
        <v>654</v>
      </c>
      <c r="D556" s="758"/>
      <c r="E556" s="662"/>
      <c r="F556" s="663"/>
    </row>
    <row r="557" spans="1:6">
      <c r="A557" s="651"/>
      <c r="B557" s="658"/>
      <c r="C557" s="682" t="s">
        <v>655</v>
      </c>
      <c r="D557" s="723"/>
      <c r="E557" s="662"/>
      <c r="F557" s="663"/>
    </row>
    <row r="558" spans="1:6">
      <c r="A558" s="651"/>
      <c r="B558" s="658"/>
      <c r="C558" s="1050" t="s">
        <v>660</v>
      </c>
      <c r="D558" s="723"/>
      <c r="E558" s="662"/>
      <c r="F558" s="663"/>
    </row>
    <row r="559" spans="1:6">
      <c r="A559" s="651"/>
      <c r="B559" s="658"/>
      <c r="C559" s="760"/>
      <c r="D559" s="723"/>
      <c r="E559" s="662"/>
      <c r="F559" s="663"/>
    </row>
    <row r="560" spans="1:6">
      <c r="A560" s="651"/>
      <c r="B560" s="658"/>
      <c r="C560" s="682"/>
      <c r="D560" s="723"/>
      <c r="E560" s="662"/>
      <c r="F560" s="663"/>
    </row>
    <row r="561" spans="1:6">
      <c r="A561" s="678"/>
      <c r="B561" s="645"/>
      <c r="C561" s="646" t="s">
        <v>661</v>
      </c>
      <c r="D561" s="647"/>
      <c r="E561" s="737"/>
      <c r="F561" s="668"/>
    </row>
    <row r="562" spans="1:6">
      <c r="A562" s="669"/>
      <c r="B562" s="652" t="s">
        <v>662</v>
      </c>
      <c r="C562" s="653" t="s">
        <v>663</v>
      </c>
      <c r="D562" s="723" t="s">
        <v>664</v>
      </c>
      <c r="E562" s="655">
        <f>'[2]COSTO LAMINADO CDMX-QRO-GDL'!I545</f>
        <v>18170</v>
      </c>
      <c r="F562" s="656" t="s">
        <v>236</v>
      </c>
    </row>
    <row r="563" spans="1:6">
      <c r="A563" s="669"/>
      <c r="B563" s="761"/>
      <c r="C563" s="653" t="s">
        <v>665</v>
      </c>
      <c r="D563" s="758"/>
      <c r="E563" s="759"/>
      <c r="F563" s="663"/>
    </row>
    <row r="564" spans="1:6">
      <c r="A564" s="687"/>
      <c r="B564" s="762"/>
      <c r="C564" s="763" t="s">
        <v>666</v>
      </c>
      <c r="D564" s="758"/>
      <c r="E564" s="759"/>
      <c r="F564" s="663"/>
    </row>
    <row r="565" spans="1:6">
      <c r="A565" s="687"/>
      <c r="B565" s="652"/>
      <c r="C565" s="653" t="s">
        <v>667</v>
      </c>
      <c r="D565" s="723"/>
      <c r="E565" s="662"/>
      <c r="F565" s="663"/>
    </row>
    <row r="566" spans="1:6">
      <c r="A566" s="669"/>
      <c r="B566" s="652"/>
      <c r="C566" s="653"/>
      <c r="D566" s="723"/>
      <c r="E566" s="662"/>
      <c r="F566" s="663"/>
    </row>
    <row r="567" spans="1:6">
      <c r="A567" s="669"/>
      <c r="B567" s="652" t="s">
        <v>668</v>
      </c>
      <c r="C567" s="653" t="s">
        <v>669</v>
      </c>
      <c r="D567" s="723" t="s">
        <v>670</v>
      </c>
      <c r="E567" s="655">
        <f>'[2]COSTO LAMINADO CDMX-QRO-GDL'!I550</f>
        <v>24170</v>
      </c>
      <c r="F567" s="656" t="s">
        <v>236</v>
      </c>
    </row>
    <row r="568" spans="1:6">
      <c r="A568" s="669"/>
      <c r="B568" s="652"/>
      <c r="C568" s="653" t="s">
        <v>665</v>
      </c>
      <c r="D568" s="723"/>
      <c r="E568" s="662"/>
      <c r="F568" s="663"/>
    </row>
    <row r="569" spans="1:6">
      <c r="A569" s="669"/>
      <c r="B569" s="652"/>
      <c r="C569" s="653" t="s">
        <v>671</v>
      </c>
      <c r="D569" s="723"/>
      <c r="E569" s="662"/>
      <c r="F569" s="663"/>
    </row>
    <row r="570" spans="1:6">
      <c r="A570" s="669"/>
      <c r="B570" s="652"/>
      <c r="C570" s="653" t="s">
        <v>672</v>
      </c>
      <c r="D570" s="723"/>
      <c r="E570" s="739"/>
      <c r="F570" s="663"/>
    </row>
    <row r="571" spans="1:6">
      <c r="A571" s="678"/>
      <c r="B571" s="645"/>
      <c r="C571" s="646" t="s">
        <v>673</v>
      </c>
      <c r="D571" s="647"/>
      <c r="E571" s="737"/>
      <c r="F571" s="668"/>
    </row>
    <row r="572" spans="1:6">
      <c r="A572" s="669"/>
      <c r="B572" s="652" t="s">
        <v>674</v>
      </c>
      <c r="C572" s="653" t="s">
        <v>675</v>
      </c>
      <c r="D572" s="723" t="s">
        <v>676</v>
      </c>
      <c r="E572" s="655">
        <f>'[2]COSTO LAMINADO CDMX-QRO-GDL'!I555</f>
        <v>19400</v>
      </c>
      <c r="F572" s="656" t="s">
        <v>236</v>
      </c>
    </row>
    <row r="573" spans="1:6">
      <c r="A573" s="669"/>
      <c r="B573" s="761"/>
      <c r="C573" s="653" t="s">
        <v>665</v>
      </c>
      <c r="D573" s="758"/>
      <c r="E573" s="759"/>
      <c r="F573" s="663"/>
    </row>
    <row r="574" spans="1:6">
      <c r="A574" s="687"/>
      <c r="B574" s="762"/>
      <c r="C574" s="763" t="s">
        <v>666</v>
      </c>
      <c r="D574" s="758"/>
      <c r="E574" s="759"/>
      <c r="F574" s="663"/>
    </row>
    <row r="575" spans="1:6">
      <c r="A575" s="687"/>
      <c r="B575" s="652"/>
      <c r="C575" s="653" t="s">
        <v>667</v>
      </c>
      <c r="D575" s="723"/>
      <c r="E575" s="662"/>
      <c r="F575" s="663"/>
    </row>
    <row r="576" spans="1:6">
      <c r="A576" s="669"/>
      <c r="B576" s="652"/>
      <c r="C576" s="653"/>
      <c r="D576" s="723"/>
      <c r="E576" s="662"/>
      <c r="F576" s="663"/>
    </row>
    <row r="577" spans="1:61">
      <c r="A577" s="669"/>
      <c r="B577" s="652"/>
      <c r="C577" s="653"/>
      <c r="D577" s="723"/>
      <c r="E577" s="655"/>
      <c r="F577" s="656"/>
    </row>
    <row r="578" spans="1:61">
      <c r="A578" s="669"/>
      <c r="B578" s="652"/>
      <c r="C578" s="653"/>
      <c r="D578" s="723"/>
      <c r="E578" s="662"/>
      <c r="F578" s="663"/>
    </row>
    <row r="579" spans="1:61">
      <c r="A579" s="669"/>
      <c r="B579" s="652"/>
      <c r="C579" s="653"/>
      <c r="D579" s="723"/>
      <c r="E579" s="662"/>
      <c r="F579" s="663"/>
    </row>
    <row r="580" spans="1:61">
      <c r="A580" s="669"/>
      <c r="B580" s="652"/>
      <c r="C580" s="653"/>
      <c r="D580" s="723"/>
      <c r="E580" s="739"/>
      <c r="F580" s="663"/>
    </row>
    <row r="581" spans="1:61" s="631" customFormat="1" ht="15" customHeight="1">
      <c r="A581" s="628" t="s">
        <v>402</v>
      </c>
      <c r="B581" s="629"/>
      <c r="C581" s="1459" t="s">
        <v>677</v>
      </c>
      <c r="D581" s="1461"/>
      <c r="E581" s="1465"/>
      <c r="F581" s="1466"/>
      <c r="G581" s="620"/>
      <c r="H581" s="630"/>
      <c r="I581" s="630"/>
      <c r="J581" s="630"/>
      <c r="K581" s="630"/>
      <c r="L581" s="630"/>
      <c r="M581" s="630"/>
      <c r="N581" s="630"/>
      <c r="O581" s="630"/>
      <c r="P581" s="630"/>
      <c r="Q581" s="630"/>
      <c r="R581" s="630"/>
      <c r="S581" s="630"/>
      <c r="T581" s="630"/>
      <c r="U581" s="630"/>
      <c r="V581" s="630"/>
      <c r="W581" s="630"/>
      <c r="X581" s="630"/>
      <c r="Y581" s="630"/>
      <c r="Z581" s="630"/>
      <c r="AA581" s="630"/>
      <c r="AB581" s="630"/>
      <c r="AC581" s="630"/>
      <c r="AD581" s="630"/>
      <c r="AE581" s="630"/>
      <c r="AF581" s="630"/>
      <c r="AG581" s="630"/>
      <c r="AH581" s="630"/>
      <c r="AI581" s="630"/>
      <c r="AJ581" s="630"/>
      <c r="AK581" s="630"/>
      <c r="AL581" s="630"/>
      <c r="AM581" s="630"/>
      <c r="AN581" s="630"/>
      <c r="AO581" s="630"/>
      <c r="AP581" s="630"/>
      <c r="AQ581" s="630"/>
      <c r="AR581" s="630"/>
      <c r="AS581" s="630"/>
      <c r="AT581" s="630"/>
      <c r="AU581" s="630"/>
      <c r="AV581" s="630"/>
      <c r="AW581" s="630"/>
      <c r="AX581" s="630"/>
      <c r="AY581" s="630"/>
      <c r="AZ581" s="630"/>
      <c r="BA581" s="630"/>
      <c r="BB581" s="630"/>
      <c r="BC581" s="630"/>
      <c r="BD581" s="630"/>
      <c r="BE581" s="630"/>
      <c r="BF581" s="630"/>
      <c r="BG581" s="630"/>
      <c r="BH581" s="630"/>
      <c r="BI581" s="630"/>
    </row>
    <row r="582" spans="1:61" s="635" customFormat="1" ht="15" customHeight="1">
      <c r="A582" s="632" t="s">
        <v>461</v>
      </c>
      <c r="B582" s="633"/>
      <c r="C582" s="1460"/>
      <c r="D582" s="1463"/>
      <c r="E582" s="1467"/>
      <c r="F582" s="1468"/>
      <c r="G582" s="620"/>
      <c r="H582" s="630"/>
      <c r="I582" s="634"/>
      <c r="J582" s="634"/>
      <c r="K582" s="634"/>
      <c r="L582" s="634"/>
      <c r="M582" s="634"/>
      <c r="N582" s="634"/>
      <c r="O582" s="634"/>
      <c r="P582" s="634"/>
      <c r="Q582" s="634"/>
      <c r="R582" s="634"/>
      <c r="S582" s="634"/>
      <c r="T582" s="634"/>
      <c r="U582" s="634"/>
      <c r="V582" s="634"/>
      <c r="W582" s="634"/>
      <c r="X582" s="634"/>
      <c r="Y582" s="634"/>
      <c r="Z582" s="634"/>
      <c r="AA582" s="634"/>
      <c r="AB582" s="634"/>
      <c r="AC582" s="634"/>
      <c r="AD582" s="634"/>
      <c r="AE582" s="634"/>
      <c r="AF582" s="634"/>
      <c r="AG582" s="634"/>
      <c r="AH582" s="634"/>
      <c r="AI582" s="634"/>
      <c r="AJ582" s="634"/>
      <c r="AK582" s="634"/>
      <c r="AL582" s="634"/>
      <c r="AM582" s="634"/>
      <c r="AN582" s="634"/>
      <c r="AO582" s="634"/>
      <c r="AP582" s="634"/>
      <c r="AQ582" s="634"/>
      <c r="AR582" s="634"/>
      <c r="AS582" s="634"/>
      <c r="AT582" s="634"/>
      <c r="AU582" s="634"/>
      <c r="AV582" s="634"/>
      <c r="AW582" s="634"/>
      <c r="AX582" s="634"/>
      <c r="AY582" s="634"/>
      <c r="AZ582" s="634"/>
      <c r="BA582" s="634"/>
      <c r="BB582" s="634"/>
      <c r="BC582" s="634"/>
      <c r="BD582" s="634"/>
      <c r="BE582" s="634"/>
      <c r="BF582" s="634"/>
      <c r="BG582" s="634"/>
      <c r="BH582" s="634"/>
      <c r="BI582" s="634"/>
    </row>
    <row r="583" spans="1:61" s="643" customFormat="1">
      <c r="A583" s="636" t="s">
        <v>405</v>
      </c>
      <c r="B583" s="637" t="s">
        <v>406</v>
      </c>
      <c r="C583" s="294" t="s">
        <v>407</v>
      </c>
      <c r="D583" s="638" t="s">
        <v>408</v>
      </c>
      <c r="E583" s="295" t="s">
        <v>409</v>
      </c>
      <c r="F583" s="639" t="s">
        <v>410</v>
      </c>
      <c r="G583" s="640"/>
      <c r="H583" s="630"/>
      <c r="I583" s="626"/>
      <c r="J583" s="641"/>
      <c r="K583" s="642"/>
      <c r="L583" s="641"/>
      <c r="M583" s="641"/>
      <c r="N583" s="641"/>
      <c r="O583" s="641"/>
      <c r="P583" s="641"/>
      <c r="Q583" s="641"/>
      <c r="R583" s="641"/>
      <c r="S583" s="641"/>
      <c r="T583" s="641"/>
      <c r="U583" s="641"/>
      <c r="V583" s="641"/>
      <c r="W583" s="641"/>
      <c r="X583" s="641"/>
      <c r="Y583" s="641"/>
      <c r="Z583" s="641"/>
      <c r="AA583" s="641"/>
      <c r="AB583" s="641"/>
      <c r="AC583" s="641"/>
      <c r="AD583" s="641"/>
      <c r="AE583" s="641"/>
      <c r="AF583" s="641"/>
      <c r="AG583" s="641"/>
      <c r="AH583" s="641"/>
      <c r="AI583" s="641"/>
      <c r="AJ583" s="641"/>
      <c r="AK583" s="641"/>
      <c r="AL583" s="641"/>
      <c r="AM583" s="641"/>
      <c r="AN583" s="641"/>
      <c r="AO583" s="641"/>
      <c r="AP583" s="641"/>
      <c r="AQ583" s="641"/>
      <c r="AR583" s="641"/>
      <c r="AS583" s="641"/>
      <c r="AT583" s="641"/>
      <c r="AU583" s="641"/>
      <c r="AV583" s="641"/>
      <c r="AW583" s="641"/>
      <c r="AX583" s="641"/>
      <c r="AY583" s="641"/>
      <c r="AZ583" s="641"/>
      <c r="BA583" s="641"/>
      <c r="BB583" s="641"/>
      <c r="BC583" s="641"/>
      <c r="BD583" s="641"/>
      <c r="BE583" s="641"/>
      <c r="BF583" s="641"/>
      <c r="BG583" s="641"/>
      <c r="BH583" s="641"/>
      <c r="BI583" s="641"/>
    </row>
    <row r="584" spans="1:61">
      <c r="A584" s="678"/>
      <c r="B584" s="645"/>
      <c r="C584" s="646" t="s">
        <v>678</v>
      </c>
      <c r="D584" s="647"/>
      <c r="E584" s="679"/>
      <c r="F584" s="668"/>
    </row>
    <row r="585" spans="1:61">
      <c r="A585" s="669"/>
      <c r="B585" s="652" t="s">
        <v>679</v>
      </c>
      <c r="C585" s="653" t="s">
        <v>680</v>
      </c>
      <c r="D585" s="672" t="s">
        <v>681</v>
      </c>
      <c r="E585" s="655">
        <f>'[2]COSTO LAMINADO CDMX-QRO-GDL'!I570</f>
        <v>5060</v>
      </c>
      <c r="F585" s="656" t="s">
        <v>236</v>
      </c>
    </row>
    <row r="586" spans="1:61">
      <c r="A586" s="669"/>
      <c r="B586" s="652" t="s">
        <v>682</v>
      </c>
      <c r="C586" s="653" t="s">
        <v>683</v>
      </c>
      <c r="D586" s="672" t="s">
        <v>684</v>
      </c>
      <c r="E586" s="655">
        <f>'[2]COSTO LAMINADO CDMX-QRO-GDL'!I571</f>
        <v>5130</v>
      </c>
      <c r="F586" s="656" t="s">
        <v>236</v>
      </c>
    </row>
    <row r="587" spans="1:61">
      <c r="A587" s="669"/>
      <c r="B587" s="652" t="s">
        <v>685</v>
      </c>
      <c r="C587" s="653" t="s">
        <v>686</v>
      </c>
      <c r="D587" s="672" t="s">
        <v>687</v>
      </c>
      <c r="E587" s="655">
        <f>'[2]COSTO LAMINADO CDMX-QRO-GDL'!I572</f>
        <v>5880</v>
      </c>
      <c r="F587" s="656" t="s">
        <v>236</v>
      </c>
    </row>
    <row r="588" spans="1:61">
      <c r="A588" s="669"/>
      <c r="B588" s="652"/>
      <c r="C588" s="659"/>
      <c r="D588" s="672"/>
      <c r="E588" s="689"/>
      <c r="F588" s="663"/>
    </row>
    <row r="589" spans="1:61">
      <c r="A589" s="669"/>
      <c r="B589" s="652"/>
      <c r="C589" s="659"/>
      <c r="D589" s="672"/>
      <c r="E589" s="689"/>
      <c r="F589" s="663"/>
    </row>
    <row r="590" spans="1:61">
      <c r="A590" s="669"/>
      <c r="B590" s="652"/>
      <c r="C590" s="653"/>
      <c r="D590" s="672"/>
      <c r="E590" s="689"/>
      <c r="F590" s="663"/>
    </row>
    <row r="591" spans="1:61">
      <c r="A591" s="669"/>
      <c r="B591" s="652"/>
      <c r="C591" s="653"/>
      <c r="D591" s="672"/>
      <c r="E591" s="689"/>
      <c r="F591" s="663"/>
    </row>
    <row r="592" spans="1:61">
      <c r="A592" s="678"/>
      <c r="B592" s="645"/>
      <c r="C592" s="646" t="s">
        <v>688</v>
      </c>
      <c r="D592" s="647"/>
      <c r="E592" s="679"/>
      <c r="F592" s="668"/>
    </row>
    <row r="593" spans="1:61">
      <c r="A593" s="669"/>
      <c r="B593" s="652" t="s">
        <v>689</v>
      </c>
      <c r="C593" s="653" t="s">
        <v>690</v>
      </c>
      <c r="D593" s="672" t="s">
        <v>681</v>
      </c>
      <c r="E593" s="655">
        <f>'[2]COSTO LAMINADO CDMX-QRO-GDL'!I578</f>
        <v>3470</v>
      </c>
      <c r="F593" s="656" t="s">
        <v>236</v>
      </c>
    </row>
    <row r="594" spans="1:61">
      <c r="A594" s="669"/>
      <c r="B594" s="652" t="s">
        <v>691</v>
      </c>
      <c r="C594" s="653" t="s">
        <v>692</v>
      </c>
      <c r="D594" s="672" t="s">
        <v>684</v>
      </c>
      <c r="E594" s="655">
        <f>'[2]COSTO LAMINADO CDMX-QRO-GDL'!I579</f>
        <v>3690</v>
      </c>
      <c r="F594" s="656" t="s">
        <v>236</v>
      </c>
    </row>
    <row r="595" spans="1:61">
      <c r="A595" s="669"/>
      <c r="B595" s="652" t="s">
        <v>693</v>
      </c>
      <c r="C595" s="659"/>
      <c r="D595" s="672" t="s">
        <v>687</v>
      </c>
      <c r="E595" s="655">
        <f>'[2]COSTO LAMINADO CDMX-QRO-GDL'!I580</f>
        <v>4410</v>
      </c>
      <c r="F595" s="656" t="s">
        <v>236</v>
      </c>
    </row>
    <row r="596" spans="1:61">
      <c r="A596" s="669"/>
      <c r="B596" s="652"/>
      <c r="C596" s="653"/>
      <c r="D596" s="672"/>
      <c r="E596" s="689"/>
      <c r="F596" s="663"/>
    </row>
    <row r="597" spans="1:61">
      <c r="A597" s="669"/>
      <c r="B597" s="652"/>
      <c r="C597" s="653"/>
      <c r="D597" s="672"/>
      <c r="E597" s="689"/>
      <c r="F597" s="663"/>
    </row>
    <row r="598" spans="1:61">
      <c r="A598" s="669"/>
      <c r="B598" s="652"/>
      <c r="C598" s="653"/>
      <c r="D598" s="672"/>
      <c r="E598" s="689"/>
      <c r="F598" s="663"/>
    </row>
    <row r="599" spans="1:61">
      <c r="A599" s="669"/>
      <c r="B599" s="652"/>
      <c r="C599" s="653"/>
      <c r="D599" s="672"/>
      <c r="E599" s="764"/>
      <c r="F599" s="663"/>
    </row>
    <row r="600" spans="1:61" s="631" customFormat="1" ht="15" customHeight="1">
      <c r="A600" s="628" t="s">
        <v>402</v>
      </c>
      <c r="B600" s="629"/>
      <c r="C600" s="1459" t="s">
        <v>694</v>
      </c>
      <c r="D600" s="1461"/>
      <c r="E600" s="1465"/>
      <c r="F600" s="1466"/>
      <c r="G600" s="620"/>
      <c r="H600" s="630"/>
      <c r="I600" s="630"/>
      <c r="J600" s="630"/>
      <c r="K600" s="630"/>
      <c r="L600" s="630"/>
      <c r="M600" s="630"/>
      <c r="N600" s="630"/>
      <c r="O600" s="630"/>
      <c r="P600" s="630"/>
      <c r="Q600" s="630"/>
      <c r="R600" s="630"/>
      <c r="S600" s="630"/>
      <c r="T600" s="630"/>
      <c r="U600" s="630"/>
      <c r="V600" s="630"/>
      <c r="W600" s="630"/>
      <c r="X600" s="630"/>
      <c r="Y600" s="630"/>
      <c r="Z600" s="630"/>
      <c r="AA600" s="630"/>
      <c r="AB600" s="630"/>
      <c r="AC600" s="630"/>
      <c r="AD600" s="630"/>
      <c r="AE600" s="630"/>
      <c r="AF600" s="630"/>
      <c r="AG600" s="630"/>
      <c r="AH600" s="630"/>
      <c r="AI600" s="630"/>
      <c r="AJ600" s="630"/>
      <c r="AK600" s="630"/>
      <c r="AL600" s="630"/>
      <c r="AM600" s="630"/>
      <c r="AN600" s="630"/>
      <c r="AO600" s="630"/>
      <c r="AP600" s="630"/>
      <c r="AQ600" s="630"/>
      <c r="AR600" s="630"/>
      <c r="AS600" s="630"/>
      <c r="AT600" s="630"/>
      <c r="AU600" s="630"/>
      <c r="AV600" s="630"/>
      <c r="AW600" s="630"/>
      <c r="AX600" s="630"/>
      <c r="AY600" s="630"/>
      <c r="AZ600" s="630"/>
      <c r="BA600" s="630"/>
      <c r="BB600" s="630"/>
      <c r="BC600" s="630"/>
      <c r="BD600" s="630"/>
      <c r="BE600" s="630"/>
      <c r="BF600" s="630"/>
      <c r="BG600" s="630"/>
      <c r="BH600" s="630"/>
      <c r="BI600" s="630"/>
    </row>
    <row r="601" spans="1:61" s="635" customFormat="1" ht="15" customHeight="1">
      <c r="A601" s="632" t="s">
        <v>461</v>
      </c>
      <c r="B601" s="633"/>
      <c r="C601" s="1460"/>
      <c r="D601" s="1463"/>
      <c r="E601" s="1467"/>
      <c r="F601" s="1468"/>
      <c r="G601" s="620"/>
      <c r="H601" s="630"/>
      <c r="I601" s="634"/>
      <c r="J601" s="634"/>
      <c r="K601" s="634"/>
      <c r="L601" s="634"/>
      <c r="M601" s="634"/>
      <c r="N601" s="634"/>
      <c r="O601" s="634"/>
      <c r="P601" s="634"/>
      <c r="Q601" s="634"/>
      <c r="R601" s="634"/>
      <c r="S601" s="634"/>
      <c r="T601" s="634"/>
      <c r="U601" s="634"/>
      <c r="V601" s="634"/>
      <c r="W601" s="634"/>
      <c r="X601" s="634"/>
      <c r="Y601" s="634"/>
      <c r="Z601" s="634"/>
      <c r="AA601" s="634"/>
      <c r="AB601" s="634"/>
      <c r="AC601" s="634"/>
      <c r="AD601" s="634"/>
      <c r="AE601" s="634"/>
      <c r="AF601" s="634"/>
      <c r="AG601" s="634"/>
      <c r="AH601" s="634"/>
      <c r="AI601" s="634"/>
      <c r="AJ601" s="634"/>
      <c r="AK601" s="634"/>
      <c r="AL601" s="634"/>
      <c r="AM601" s="634"/>
      <c r="AN601" s="634"/>
      <c r="AO601" s="634"/>
      <c r="AP601" s="634"/>
      <c r="AQ601" s="634"/>
      <c r="AR601" s="634"/>
      <c r="AS601" s="634"/>
      <c r="AT601" s="634"/>
      <c r="AU601" s="634"/>
      <c r="AV601" s="634"/>
      <c r="AW601" s="634"/>
      <c r="AX601" s="634"/>
      <c r="AY601" s="634"/>
      <c r="AZ601" s="634"/>
      <c r="BA601" s="634"/>
      <c r="BB601" s="634"/>
      <c r="BC601" s="634"/>
      <c r="BD601" s="634"/>
      <c r="BE601" s="634"/>
      <c r="BF601" s="634"/>
      <c r="BG601" s="634"/>
      <c r="BH601" s="634"/>
      <c r="BI601" s="634"/>
    </row>
    <row r="602" spans="1:61" s="643" customFormat="1">
      <c r="A602" s="636" t="s">
        <v>405</v>
      </c>
      <c r="B602" s="637" t="s">
        <v>406</v>
      </c>
      <c r="C602" s="294" t="s">
        <v>407</v>
      </c>
      <c r="D602" s="638" t="s">
        <v>408</v>
      </c>
      <c r="E602" s="295" t="s">
        <v>409</v>
      </c>
      <c r="F602" s="639" t="s">
        <v>410</v>
      </c>
      <c r="G602" s="640"/>
      <c r="H602" s="630"/>
      <c r="I602" s="626"/>
      <c r="J602" s="641"/>
      <c r="K602" s="642"/>
      <c r="L602" s="641"/>
      <c r="M602" s="641"/>
      <c r="N602" s="641"/>
      <c r="O602" s="641"/>
      <c r="P602" s="641"/>
      <c r="Q602" s="641"/>
      <c r="R602" s="641"/>
      <c r="S602" s="641"/>
      <c r="T602" s="641"/>
      <c r="U602" s="641"/>
      <c r="V602" s="641"/>
      <c r="W602" s="641"/>
      <c r="X602" s="641"/>
      <c r="Y602" s="641"/>
      <c r="Z602" s="641"/>
      <c r="AA602" s="641"/>
      <c r="AB602" s="641"/>
      <c r="AC602" s="641"/>
      <c r="AD602" s="641"/>
      <c r="AE602" s="641"/>
      <c r="AF602" s="641"/>
      <c r="AG602" s="641"/>
      <c r="AH602" s="641"/>
      <c r="AI602" s="641"/>
      <c r="AJ602" s="641"/>
      <c r="AK602" s="641"/>
      <c r="AL602" s="641"/>
      <c r="AM602" s="641"/>
      <c r="AN602" s="641"/>
      <c r="AO602" s="641"/>
      <c r="AP602" s="641"/>
      <c r="AQ602" s="641"/>
      <c r="AR602" s="641"/>
      <c r="AS602" s="641"/>
      <c r="AT602" s="641"/>
      <c r="AU602" s="641"/>
      <c r="AV602" s="641"/>
      <c r="AW602" s="641"/>
      <c r="AX602" s="641"/>
      <c r="AY602" s="641"/>
      <c r="AZ602" s="641"/>
      <c r="BA602" s="641"/>
      <c r="BB602" s="641"/>
      <c r="BC602" s="641"/>
      <c r="BD602" s="641"/>
      <c r="BE602" s="641"/>
      <c r="BF602" s="641"/>
      <c r="BG602" s="641"/>
      <c r="BH602" s="641"/>
      <c r="BI602" s="641"/>
    </row>
    <row r="603" spans="1:61">
      <c r="A603" s="678"/>
      <c r="B603" s="645"/>
      <c r="C603" s="646" t="s">
        <v>695</v>
      </c>
      <c r="D603" s="647"/>
      <c r="E603" s="679"/>
      <c r="F603" s="668"/>
    </row>
    <row r="604" spans="1:61">
      <c r="A604" s="669"/>
      <c r="B604" s="652" t="s">
        <v>696</v>
      </c>
      <c r="C604" s="653" t="s">
        <v>697</v>
      </c>
      <c r="D604" s="672" t="s">
        <v>698</v>
      </c>
      <c r="E604" s="655">
        <f>'[2]COSTO LAMINADO CDMX-QRO-GDL'!I589</f>
        <v>3850</v>
      </c>
      <c r="F604" s="656" t="s">
        <v>236</v>
      </c>
    </row>
    <row r="605" spans="1:61">
      <c r="A605" s="669"/>
      <c r="B605" s="652"/>
      <c r="C605" s="653" t="s">
        <v>699</v>
      </c>
      <c r="D605" s="672"/>
      <c r="E605" s="689"/>
      <c r="F605" s="663"/>
    </row>
    <row r="606" spans="1:61">
      <c r="A606" s="669"/>
      <c r="B606" s="652"/>
      <c r="C606" s="653"/>
      <c r="D606" s="672"/>
      <c r="E606" s="689"/>
      <c r="F606" s="663"/>
    </row>
    <row r="607" spans="1:61">
      <c r="A607" s="669"/>
      <c r="B607" s="652"/>
      <c r="C607" s="653"/>
      <c r="D607" s="672"/>
      <c r="E607" s="689"/>
      <c r="F607" s="663"/>
    </row>
    <row r="608" spans="1:61">
      <c r="A608" s="669"/>
      <c r="B608" s="652"/>
      <c r="C608" s="653"/>
      <c r="D608" s="672"/>
      <c r="E608" s="689"/>
      <c r="F608" s="663"/>
    </row>
    <row r="609" spans="1:61">
      <c r="A609" s="669"/>
      <c r="B609" s="652" t="s">
        <v>700</v>
      </c>
      <c r="C609" s="653" t="s">
        <v>697</v>
      </c>
      <c r="D609" s="672" t="s">
        <v>701</v>
      </c>
      <c r="E609" s="655">
        <f>'[2]COSTO LAMINADO CDMX-QRO-GDL'!I594</f>
        <v>4970</v>
      </c>
      <c r="F609" s="656" t="s">
        <v>236</v>
      </c>
    </row>
    <row r="610" spans="1:61">
      <c r="A610" s="669"/>
      <c r="B610" s="652"/>
      <c r="C610" s="653" t="s">
        <v>699</v>
      </c>
      <c r="D610" s="672"/>
      <c r="E610" s="689"/>
      <c r="F610" s="663"/>
    </row>
    <row r="611" spans="1:61">
      <c r="A611" s="669"/>
      <c r="B611" s="652"/>
      <c r="C611" s="653"/>
      <c r="D611" s="672"/>
      <c r="E611" s="689"/>
      <c r="F611" s="663"/>
    </row>
    <row r="612" spans="1:61">
      <c r="A612" s="669"/>
      <c r="B612" s="652"/>
      <c r="C612" s="653"/>
      <c r="D612" s="672"/>
      <c r="E612" s="689"/>
      <c r="F612" s="663"/>
    </row>
    <row r="613" spans="1:61">
      <c r="A613" s="669"/>
      <c r="B613" s="652"/>
      <c r="C613" s="653"/>
      <c r="D613" s="672"/>
      <c r="E613" s="689"/>
      <c r="F613" s="663"/>
    </row>
    <row r="614" spans="1:61">
      <c r="A614" s="669"/>
      <c r="B614" s="652" t="s">
        <v>702</v>
      </c>
      <c r="C614" s="653" t="s">
        <v>697</v>
      </c>
      <c r="D614" s="672" t="s">
        <v>703</v>
      </c>
      <c r="E614" s="655">
        <f>'[2]COSTO LAMINADO CDMX-QRO-GDL'!I599</f>
        <v>5430</v>
      </c>
      <c r="F614" s="656" t="s">
        <v>236</v>
      </c>
    </row>
    <row r="615" spans="1:61">
      <c r="A615" s="669"/>
      <c r="B615" s="652"/>
      <c r="C615" s="653" t="s">
        <v>699</v>
      </c>
      <c r="D615" s="672"/>
      <c r="E615" s="689"/>
      <c r="F615" s="663"/>
    </row>
    <row r="616" spans="1:61">
      <c r="A616" s="669"/>
      <c r="B616" s="652"/>
      <c r="C616" s="653"/>
      <c r="D616" s="672"/>
      <c r="E616" s="689"/>
      <c r="F616" s="663"/>
    </row>
    <row r="617" spans="1:61">
      <c r="A617" s="669"/>
      <c r="B617" s="652"/>
      <c r="C617" s="653"/>
      <c r="D617" s="672"/>
      <c r="E617" s="689"/>
      <c r="F617" s="663"/>
    </row>
    <row r="618" spans="1:61">
      <c r="A618" s="669"/>
      <c r="B618" s="652"/>
      <c r="C618" s="653"/>
      <c r="D618" s="672"/>
      <c r="E618" s="764"/>
      <c r="F618" s="663"/>
    </row>
    <row r="619" spans="1:61" s="631" customFormat="1" ht="15" customHeight="1">
      <c r="A619" s="628" t="s">
        <v>402</v>
      </c>
      <c r="B619" s="629"/>
      <c r="C619" s="1459" t="s">
        <v>704</v>
      </c>
      <c r="D619" s="1461"/>
      <c r="E619" s="1465"/>
      <c r="F619" s="1466"/>
      <c r="G619" s="620"/>
      <c r="H619" s="630"/>
      <c r="I619" s="630"/>
      <c r="J619" s="630"/>
      <c r="K619" s="630"/>
      <c r="L619" s="630"/>
      <c r="M619" s="630"/>
      <c r="N619" s="630"/>
      <c r="O619" s="630"/>
      <c r="P619" s="630"/>
      <c r="Q619" s="630"/>
      <c r="R619" s="630"/>
      <c r="S619" s="630"/>
      <c r="T619" s="630"/>
      <c r="U619" s="630"/>
      <c r="V619" s="630"/>
      <c r="W619" s="630"/>
      <c r="X619" s="630"/>
      <c r="Y619" s="630"/>
      <c r="Z619" s="630"/>
      <c r="AA619" s="630"/>
      <c r="AB619" s="630"/>
      <c r="AC619" s="630"/>
      <c r="AD619" s="630"/>
      <c r="AE619" s="630"/>
      <c r="AF619" s="630"/>
      <c r="AG619" s="630"/>
      <c r="AH619" s="630"/>
      <c r="AI619" s="630"/>
      <c r="AJ619" s="630"/>
      <c r="AK619" s="630"/>
      <c r="AL619" s="630"/>
      <c r="AM619" s="630"/>
      <c r="AN619" s="630"/>
      <c r="AO619" s="630"/>
      <c r="AP619" s="630"/>
      <c r="AQ619" s="630"/>
      <c r="AR619" s="630"/>
      <c r="AS619" s="630"/>
      <c r="AT619" s="630"/>
      <c r="AU619" s="630"/>
      <c r="AV619" s="630"/>
      <c r="AW619" s="630"/>
      <c r="AX619" s="630"/>
      <c r="AY619" s="630"/>
      <c r="AZ619" s="630"/>
      <c r="BA619" s="630"/>
      <c r="BB619" s="630"/>
      <c r="BC619" s="630"/>
      <c r="BD619" s="630"/>
      <c r="BE619" s="630"/>
      <c r="BF619" s="630"/>
      <c r="BG619" s="630"/>
      <c r="BH619" s="630"/>
      <c r="BI619" s="630"/>
    </row>
    <row r="620" spans="1:61" s="635" customFormat="1" ht="15" customHeight="1">
      <c r="A620" s="632" t="s">
        <v>461</v>
      </c>
      <c r="B620" s="633"/>
      <c r="C620" s="1460"/>
      <c r="D620" s="1463"/>
      <c r="E620" s="1467"/>
      <c r="F620" s="1468"/>
      <c r="G620" s="620"/>
      <c r="H620" s="630"/>
      <c r="I620" s="634"/>
      <c r="J620" s="634"/>
      <c r="K620" s="634"/>
      <c r="L620" s="634"/>
      <c r="M620" s="634"/>
      <c r="N620" s="634"/>
      <c r="O620" s="634"/>
      <c r="P620" s="634"/>
      <c r="Q620" s="634"/>
      <c r="R620" s="634"/>
      <c r="S620" s="634"/>
      <c r="T620" s="634"/>
      <c r="U620" s="634"/>
      <c r="V620" s="634"/>
      <c r="W620" s="634"/>
      <c r="X620" s="634"/>
      <c r="Y620" s="634"/>
      <c r="Z620" s="634"/>
      <c r="AA620" s="634"/>
      <c r="AB620" s="634"/>
      <c r="AC620" s="634"/>
      <c r="AD620" s="634"/>
      <c r="AE620" s="634"/>
      <c r="AF620" s="634"/>
      <c r="AG620" s="634"/>
      <c r="AH620" s="634"/>
      <c r="AI620" s="634"/>
      <c r="AJ620" s="634"/>
      <c r="AK620" s="634"/>
      <c r="AL620" s="634"/>
      <c r="AM620" s="634"/>
      <c r="AN620" s="634"/>
      <c r="AO620" s="634"/>
      <c r="AP620" s="634"/>
      <c r="AQ620" s="634"/>
      <c r="AR620" s="634"/>
      <c r="AS620" s="634"/>
      <c r="AT620" s="634"/>
      <c r="AU620" s="634"/>
      <c r="AV620" s="634"/>
      <c r="AW620" s="634"/>
      <c r="AX620" s="634"/>
      <c r="AY620" s="634"/>
      <c r="AZ620" s="634"/>
      <c r="BA620" s="634"/>
      <c r="BB620" s="634"/>
      <c r="BC620" s="634"/>
      <c r="BD620" s="634"/>
      <c r="BE620" s="634"/>
      <c r="BF620" s="634"/>
      <c r="BG620" s="634"/>
      <c r="BH620" s="634"/>
      <c r="BI620" s="634"/>
    </row>
    <row r="621" spans="1:61" s="643" customFormat="1">
      <c r="A621" s="636" t="s">
        <v>405</v>
      </c>
      <c r="B621" s="637" t="s">
        <v>406</v>
      </c>
      <c r="C621" s="294" t="s">
        <v>407</v>
      </c>
      <c r="D621" s="638" t="s">
        <v>408</v>
      </c>
      <c r="E621" s="295" t="s">
        <v>409</v>
      </c>
      <c r="F621" s="639" t="s">
        <v>410</v>
      </c>
      <c r="G621" s="640"/>
      <c r="H621" s="630"/>
      <c r="I621" s="626"/>
      <c r="J621" s="641"/>
      <c r="K621" s="642"/>
      <c r="L621" s="641"/>
      <c r="M621" s="641"/>
      <c r="N621" s="641"/>
      <c r="O621" s="641"/>
      <c r="P621" s="641"/>
      <c r="Q621" s="641"/>
      <c r="R621" s="641"/>
      <c r="S621" s="641"/>
      <c r="T621" s="641"/>
      <c r="U621" s="641"/>
      <c r="V621" s="641"/>
      <c r="W621" s="641"/>
      <c r="X621" s="641"/>
      <c r="Y621" s="641"/>
      <c r="Z621" s="641"/>
      <c r="AA621" s="641"/>
      <c r="AB621" s="641"/>
      <c r="AC621" s="641"/>
      <c r="AD621" s="641"/>
      <c r="AE621" s="641"/>
      <c r="AF621" s="641"/>
      <c r="AG621" s="641"/>
      <c r="AH621" s="641"/>
      <c r="AI621" s="641"/>
      <c r="AJ621" s="641"/>
      <c r="AK621" s="641"/>
      <c r="AL621" s="641"/>
      <c r="AM621" s="641"/>
      <c r="AN621" s="641"/>
      <c r="AO621" s="641"/>
      <c r="AP621" s="641"/>
      <c r="AQ621" s="641"/>
      <c r="AR621" s="641"/>
      <c r="AS621" s="641"/>
      <c r="AT621" s="641"/>
      <c r="AU621" s="641"/>
      <c r="AV621" s="641"/>
      <c r="AW621" s="641"/>
      <c r="AX621" s="641"/>
      <c r="AY621" s="641"/>
      <c r="AZ621" s="641"/>
      <c r="BA621" s="641"/>
      <c r="BB621" s="641"/>
      <c r="BC621" s="641"/>
      <c r="BD621" s="641"/>
      <c r="BE621" s="641"/>
      <c r="BF621" s="641"/>
      <c r="BG621" s="641"/>
      <c r="BH621" s="641"/>
      <c r="BI621" s="641"/>
    </row>
    <row r="622" spans="1:61">
      <c r="A622" s="678"/>
      <c r="B622" s="645"/>
      <c r="C622" s="646" t="s">
        <v>705</v>
      </c>
      <c r="D622" s="647"/>
      <c r="E622" s="679"/>
      <c r="F622" s="668"/>
    </row>
    <row r="623" spans="1:61">
      <c r="A623" s="669"/>
      <c r="B623" s="658" t="s">
        <v>706</v>
      </c>
      <c r="C623" s="719" t="s">
        <v>707</v>
      </c>
      <c r="D623" s="654" t="s">
        <v>708</v>
      </c>
      <c r="E623" s="655">
        <f>'[2]COSTO LAMINADO CDMX-QRO-GDL'!I613</f>
        <v>19640</v>
      </c>
      <c r="F623" s="656" t="s">
        <v>236</v>
      </c>
    </row>
    <row r="624" spans="1:61">
      <c r="A624" s="669"/>
      <c r="B624" s="658" t="s">
        <v>709</v>
      </c>
      <c r="C624" s="719" t="s">
        <v>710</v>
      </c>
      <c r="D624" s="654" t="s">
        <v>711</v>
      </c>
      <c r="E624" s="655">
        <f>'[2]COSTO LAMINADO CDMX-QRO-GDL'!I614</f>
        <v>20590</v>
      </c>
      <c r="F624" s="656" t="s">
        <v>236</v>
      </c>
    </row>
    <row r="625" spans="1:6">
      <c r="A625" s="669"/>
      <c r="B625" s="658"/>
      <c r="C625" s="719" t="s">
        <v>712</v>
      </c>
      <c r="D625" s="654"/>
      <c r="E625" s="662"/>
      <c r="F625" s="663"/>
    </row>
    <row r="626" spans="1:6">
      <c r="A626" s="669"/>
      <c r="B626" s="658"/>
      <c r="C626" s="719"/>
      <c r="D626" s="654"/>
      <c r="E626" s="662"/>
      <c r="F626" s="663"/>
    </row>
    <row r="627" spans="1:6">
      <c r="A627" s="669"/>
      <c r="B627" s="658"/>
      <c r="C627" s="719"/>
      <c r="D627" s="654"/>
      <c r="E627" s="662"/>
      <c r="F627" s="663"/>
    </row>
    <row r="628" spans="1:6">
      <c r="A628" s="669"/>
      <c r="B628" s="658"/>
      <c r="C628" s="719"/>
      <c r="D628" s="654"/>
      <c r="E628" s="662"/>
      <c r="F628" s="663"/>
    </row>
    <row r="629" spans="1:6">
      <c r="A629" s="669"/>
      <c r="B629" s="658"/>
      <c r="C629" s="719"/>
      <c r="D629" s="654"/>
      <c r="E629" s="662"/>
      <c r="F629" s="663"/>
    </row>
    <row r="630" spans="1:6">
      <c r="A630" s="669"/>
      <c r="B630" s="658"/>
      <c r="C630" s="719"/>
      <c r="D630" s="654"/>
      <c r="E630" s="662"/>
      <c r="F630" s="663"/>
    </row>
    <row r="631" spans="1:6">
      <c r="A631" s="669"/>
      <c r="B631" s="658"/>
      <c r="C631" s="719"/>
      <c r="D631" s="654"/>
      <c r="E631" s="662"/>
      <c r="F631" s="663"/>
    </row>
    <row r="632" spans="1:6">
      <c r="A632" s="669"/>
      <c r="B632" s="658"/>
      <c r="C632" s="719"/>
      <c r="D632" s="654"/>
      <c r="E632" s="662"/>
      <c r="F632" s="663"/>
    </row>
    <row r="633" spans="1:6">
      <c r="A633" s="669"/>
      <c r="B633" s="658"/>
      <c r="C633" s="719"/>
      <c r="D633" s="654"/>
      <c r="E633" s="662"/>
      <c r="F633" s="663"/>
    </row>
    <row r="634" spans="1:6">
      <c r="A634" s="669"/>
      <c r="B634" s="658"/>
      <c r="C634" s="719"/>
      <c r="D634" s="654"/>
      <c r="E634" s="662"/>
      <c r="F634" s="663"/>
    </row>
    <row r="635" spans="1:6">
      <c r="A635" s="669"/>
      <c r="B635" s="658"/>
      <c r="C635" s="719"/>
      <c r="D635" s="654"/>
      <c r="E635" s="662"/>
      <c r="F635" s="663"/>
    </row>
    <row r="636" spans="1:6">
      <c r="A636" s="669"/>
      <c r="B636" s="658" t="s">
        <v>713</v>
      </c>
      <c r="C636" s="719" t="s">
        <v>714</v>
      </c>
      <c r="D636" s="654" t="s">
        <v>715</v>
      </c>
      <c r="E636" s="655">
        <f>'[2]COSTO LAMINADO CDMX-QRO-GDL'!I626</f>
        <v>9080</v>
      </c>
      <c r="F636" s="656" t="s">
        <v>236</v>
      </c>
    </row>
    <row r="637" spans="1:6">
      <c r="A637" s="669"/>
      <c r="B637" s="658"/>
      <c r="C637" s="719" t="s">
        <v>716</v>
      </c>
      <c r="D637" s="654"/>
      <c r="E637" s="662"/>
      <c r="F637" s="663"/>
    </row>
    <row r="638" spans="1:6">
      <c r="A638" s="669"/>
      <c r="B638" s="658"/>
      <c r="C638" s="719" t="s">
        <v>717</v>
      </c>
      <c r="D638" s="654"/>
      <c r="E638" s="662"/>
      <c r="F638" s="663"/>
    </row>
    <row r="639" spans="1:6">
      <c r="A639" s="669"/>
      <c r="B639" s="658"/>
      <c r="C639" s="719"/>
      <c r="D639" s="654"/>
      <c r="E639" s="662"/>
      <c r="F639" s="663"/>
    </row>
    <row r="640" spans="1:6">
      <c r="A640" s="669"/>
      <c r="B640" s="658"/>
      <c r="C640" s="719"/>
      <c r="D640" s="654"/>
      <c r="E640" s="662"/>
      <c r="F640" s="663"/>
    </row>
    <row r="641" spans="1:6">
      <c r="A641" s="669"/>
      <c r="B641" s="658"/>
      <c r="C641" s="719"/>
      <c r="D641" s="654"/>
      <c r="E641" s="662"/>
      <c r="F641" s="663"/>
    </row>
    <row r="642" spans="1:6">
      <c r="A642" s="669"/>
      <c r="B642" s="658"/>
      <c r="C642" s="719"/>
      <c r="D642" s="654"/>
      <c r="E642" s="662"/>
      <c r="F642" s="663"/>
    </row>
    <row r="643" spans="1:6">
      <c r="A643" s="669"/>
      <c r="B643" s="658"/>
      <c r="C643" s="719"/>
      <c r="D643" s="654"/>
      <c r="E643" s="662"/>
      <c r="F643" s="663"/>
    </row>
    <row r="644" spans="1:6">
      <c r="A644" s="669"/>
      <c r="B644" s="658"/>
      <c r="C644" s="719"/>
      <c r="D644" s="654"/>
      <c r="E644" s="662"/>
      <c r="F644" s="663"/>
    </row>
    <row r="645" spans="1:6">
      <c r="A645" s="669"/>
      <c r="B645" s="658"/>
      <c r="C645" s="719"/>
      <c r="D645" s="654"/>
      <c r="E645" s="662"/>
      <c r="F645" s="663"/>
    </row>
    <row r="646" spans="1:6">
      <c r="A646" s="669"/>
      <c r="B646" s="658"/>
      <c r="C646" s="719"/>
      <c r="D646" s="654"/>
      <c r="E646" s="662"/>
      <c r="F646" s="663"/>
    </row>
    <row r="647" spans="1:6">
      <c r="A647" s="669"/>
      <c r="B647" s="658"/>
      <c r="C647" s="719"/>
      <c r="D647" s="654"/>
      <c r="E647" s="662"/>
      <c r="F647" s="663"/>
    </row>
    <row r="648" spans="1:6">
      <c r="A648" s="765"/>
      <c r="B648" s="766"/>
      <c r="C648" s="767" t="s">
        <v>718</v>
      </c>
      <c r="D648" s="768"/>
      <c r="E648" s="769"/>
      <c r="F648" s="668"/>
    </row>
    <row r="649" spans="1:6">
      <c r="A649" s="651"/>
      <c r="B649" s="722"/>
      <c r="C649" s="719"/>
      <c r="D649" s="770"/>
      <c r="E649" s="771"/>
      <c r="F649" s="663"/>
    </row>
    <row r="650" spans="1:6">
      <c r="A650" s="651"/>
      <c r="B650" s="722"/>
      <c r="C650" s="719"/>
      <c r="D650" s="770"/>
      <c r="E650" s="771"/>
      <c r="F650" s="663"/>
    </row>
    <row r="651" spans="1:6">
      <c r="A651" s="651"/>
      <c r="B651" s="722"/>
      <c r="C651" s="719"/>
      <c r="D651" s="770"/>
      <c r="E651" s="771"/>
      <c r="F651" s="663"/>
    </row>
    <row r="652" spans="1:6">
      <c r="A652" s="651"/>
      <c r="B652" s="722"/>
      <c r="C652" s="719"/>
      <c r="D652" s="770"/>
      <c r="E652" s="771"/>
      <c r="F652" s="663"/>
    </row>
    <row r="653" spans="1:6">
      <c r="A653" s="651"/>
      <c r="B653" s="722"/>
      <c r="C653" s="719"/>
      <c r="D653" s="770"/>
      <c r="E653" s="771"/>
      <c r="F653" s="663"/>
    </row>
    <row r="654" spans="1:6">
      <c r="A654" s="651"/>
      <c r="B654" s="722"/>
      <c r="C654" s="719"/>
      <c r="D654" s="770"/>
      <c r="E654" s="771"/>
      <c r="F654" s="663"/>
    </row>
    <row r="655" spans="1:6">
      <c r="A655" s="651"/>
      <c r="B655" s="722"/>
      <c r="C655" s="719"/>
      <c r="D655" s="770"/>
      <c r="E655" s="771"/>
      <c r="F655" s="663"/>
    </row>
    <row r="656" spans="1:6">
      <c r="A656" s="651"/>
      <c r="B656" s="722"/>
      <c r="C656" s="719"/>
      <c r="D656" s="770"/>
      <c r="E656" s="771"/>
      <c r="F656" s="663"/>
    </row>
    <row r="657" spans="1:61">
      <c r="A657" s="651"/>
      <c r="B657" s="722"/>
      <c r="C657" s="719"/>
      <c r="D657" s="770"/>
      <c r="E657" s="771"/>
      <c r="F657" s="663"/>
    </row>
    <row r="658" spans="1:61">
      <c r="A658" s="651"/>
      <c r="B658" s="722"/>
      <c r="C658" s="719"/>
      <c r="D658" s="770"/>
      <c r="E658" s="771"/>
      <c r="F658" s="663"/>
    </row>
    <row r="659" spans="1:61">
      <c r="A659" s="651"/>
      <c r="B659" s="722"/>
      <c r="C659" s="719"/>
      <c r="D659" s="770"/>
      <c r="E659" s="771"/>
      <c r="F659" s="663"/>
    </row>
    <row r="660" spans="1:61">
      <c r="A660" s="651"/>
      <c r="B660" s="722"/>
      <c r="C660" s="719"/>
      <c r="D660" s="770"/>
      <c r="E660" s="771"/>
      <c r="F660" s="663"/>
    </row>
    <row r="661" spans="1:61">
      <c r="A661" s="651"/>
      <c r="B661" s="722"/>
      <c r="C661" s="719"/>
      <c r="D661" s="770"/>
      <c r="E661" s="771"/>
      <c r="F661" s="663"/>
    </row>
    <row r="662" spans="1:61">
      <c r="A662" s="651"/>
      <c r="B662" s="722"/>
      <c r="C662" s="719"/>
      <c r="D662" s="770"/>
      <c r="E662" s="771"/>
      <c r="F662" s="663"/>
    </row>
    <row r="663" spans="1:61">
      <c r="A663" s="651"/>
      <c r="B663" s="722"/>
      <c r="C663" s="719"/>
      <c r="D663" s="770"/>
      <c r="E663" s="771"/>
      <c r="F663" s="663"/>
    </row>
    <row r="664" spans="1:61">
      <c r="A664" s="772"/>
      <c r="B664" s="722"/>
      <c r="C664" s="719"/>
      <c r="D664" s="770"/>
      <c r="E664" s="771"/>
      <c r="F664" s="663"/>
    </row>
    <row r="665" spans="1:61">
      <c r="A665" s="772"/>
      <c r="B665" s="722"/>
      <c r="C665" s="719"/>
      <c r="D665" s="770"/>
      <c r="E665" s="771"/>
      <c r="F665" s="663"/>
    </row>
    <row r="666" spans="1:61">
      <c r="A666" s="772"/>
      <c r="B666" s="722"/>
      <c r="C666" s="719"/>
      <c r="D666" s="723"/>
      <c r="E666" s="724"/>
      <c r="F666" s="663"/>
    </row>
    <row r="667" spans="1:61">
      <c r="A667" s="651"/>
      <c r="B667" s="722"/>
      <c r="C667" s="719"/>
      <c r="D667" s="723"/>
      <c r="E667" s="724"/>
      <c r="F667" s="663"/>
    </row>
    <row r="668" spans="1:61">
      <c r="A668" s="772"/>
      <c r="B668" s="773"/>
      <c r="C668" s="774"/>
      <c r="D668" s="758"/>
      <c r="E668" s="775"/>
      <c r="F668" s="663"/>
    </row>
    <row r="669" spans="1:61" s="631" customFormat="1" ht="15" customHeight="1">
      <c r="A669" s="628" t="s">
        <v>402</v>
      </c>
      <c r="B669" s="629"/>
      <c r="C669" s="1459" t="s">
        <v>719</v>
      </c>
      <c r="D669" s="1461"/>
      <c r="E669" s="1465"/>
      <c r="F669" s="1466"/>
      <c r="G669" s="620"/>
      <c r="H669" s="630"/>
      <c r="I669" s="630"/>
      <c r="J669" s="630"/>
      <c r="K669" s="630"/>
      <c r="L669" s="630"/>
      <c r="M669" s="630"/>
      <c r="N669" s="630"/>
      <c r="O669" s="630"/>
      <c r="P669" s="630"/>
      <c r="Q669" s="630"/>
      <c r="R669" s="630"/>
      <c r="S669" s="630"/>
      <c r="T669" s="630"/>
      <c r="U669" s="630"/>
      <c r="V669" s="630"/>
      <c r="W669" s="630"/>
      <c r="X669" s="630"/>
      <c r="Y669" s="630"/>
      <c r="Z669" s="630"/>
      <c r="AA669" s="630"/>
      <c r="AB669" s="630"/>
      <c r="AC669" s="630"/>
      <c r="AD669" s="630"/>
      <c r="AE669" s="630"/>
      <c r="AF669" s="630"/>
      <c r="AG669" s="630"/>
      <c r="AH669" s="630"/>
      <c r="AI669" s="630"/>
      <c r="AJ669" s="630"/>
      <c r="AK669" s="630"/>
      <c r="AL669" s="630"/>
      <c r="AM669" s="630"/>
      <c r="AN669" s="630"/>
      <c r="AO669" s="630"/>
      <c r="AP669" s="630"/>
      <c r="AQ669" s="630"/>
      <c r="AR669" s="630"/>
      <c r="AS669" s="630"/>
      <c r="AT669" s="630"/>
      <c r="AU669" s="630"/>
      <c r="AV669" s="630"/>
      <c r="AW669" s="630"/>
      <c r="AX669" s="630"/>
      <c r="AY669" s="630"/>
      <c r="AZ669" s="630"/>
      <c r="BA669" s="630"/>
      <c r="BB669" s="630"/>
      <c r="BC669" s="630"/>
      <c r="BD669" s="630"/>
      <c r="BE669" s="630"/>
      <c r="BF669" s="630"/>
      <c r="BG669" s="630"/>
      <c r="BH669" s="630"/>
      <c r="BI669" s="630"/>
    </row>
    <row r="670" spans="1:61" s="635" customFormat="1" ht="15" customHeight="1">
      <c r="A670" s="632" t="s">
        <v>461</v>
      </c>
      <c r="B670" s="633"/>
      <c r="C670" s="1460"/>
      <c r="D670" s="1463"/>
      <c r="E670" s="1467"/>
      <c r="F670" s="1468"/>
      <c r="G670" s="620"/>
      <c r="H670" s="630"/>
      <c r="I670" s="634"/>
      <c r="J670" s="634"/>
      <c r="K670" s="634"/>
      <c r="L670" s="634"/>
      <c r="M670" s="634"/>
      <c r="N670" s="634"/>
      <c r="O670" s="634"/>
      <c r="P670" s="634"/>
      <c r="Q670" s="634"/>
      <c r="R670" s="634"/>
      <c r="S670" s="634"/>
      <c r="T670" s="634"/>
      <c r="U670" s="634"/>
      <c r="V670" s="634"/>
      <c r="W670" s="634"/>
      <c r="X670" s="634"/>
      <c r="Y670" s="634"/>
      <c r="Z670" s="634"/>
      <c r="AA670" s="634"/>
      <c r="AB670" s="634"/>
      <c r="AC670" s="634"/>
      <c r="AD670" s="634"/>
      <c r="AE670" s="634"/>
      <c r="AF670" s="634"/>
      <c r="AG670" s="634"/>
      <c r="AH670" s="634"/>
      <c r="AI670" s="634"/>
      <c r="AJ670" s="634"/>
      <c r="AK670" s="634"/>
      <c r="AL670" s="634"/>
      <c r="AM670" s="634"/>
      <c r="AN670" s="634"/>
      <c r="AO670" s="634"/>
      <c r="AP670" s="634"/>
      <c r="AQ670" s="634"/>
      <c r="AR670" s="634"/>
      <c r="AS670" s="634"/>
      <c r="AT670" s="634"/>
      <c r="AU670" s="634"/>
      <c r="AV670" s="634"/>
      <c r="AW670" s="634"/>
      <c r="AX670" s="634"/>
      <c r="AY670" s="634"/>
      <c r="AZ670" s="634"/>
      <c r="BA670" s="634"/>
      <c r="BB670" s="634"/>
      <c r="BC670" s="634"/>
      <c r="BD670" s="634"/>
      <c r="BE670" s="634"/>
      <c r="BF670" s="634"/>
      <c r="BG670" s="634"/>
      <c r="BH670" s="634"/>
      <c r="BI670" s="634"/>
    </row>
    <row r="671" spans="1:61" s="643" customFormat="1">
      <c r="A671" s="636" t="s">
        <v>405</v>
      </c>
      <c r="B671" s="637" t="s">
        <v>406</v>
      </c>
      <c r="C671" s="294" t="s">
        <v>407</v>
      </c>
      <c r="D671" s="638" t="s">
        <v>408</v>
      </c>
      <c r="E671" s="295" t="s">
        <v>409</v>
      </c>
      <c r="F671" s="639" t="s">
        <v>410</v>
      </c>
      <c r="G671" s="640"/>
      <c r="H671" s="630"/>
      <c r="I671" s="626"/>
      <c r="J671" s="641"/>
      <c r="K671" s="642"/>
      <c r="L671" s="641"/>
      <c r="M671" s="641"/>
      <c r="N671" s="641"/>
      <c r="O671" s="641"/>
      <c r="P671" s="641"/>
      <c r="Q671" s="641"/>
      <c r="R671" s="641"/>
      <c r="S671" s="641"/>
      <c r="T671" s="641"/>
      <c r="U671" s="641"/>
      <c r="V671" s="641"/>
      <c r="W671" s="641"/>
      <c r="X671" s="641"/>
      <c r="Y671" s="641"/>
      <c r="Z671" s="641"/>
      <c r="AA671" s="641"/>
      <c r="AB671" s="641"/>
      <c r="AC671" s="641"/>
      <c r="AD671" s="641"/>
      <c r="AE671" s="641"/>
      <c r="AF671" s="641"/>
      <c r="AG671" s="641"/>
      <c r="AH671" s="641"/>
      <c r="AI671" s="641"/>
      <c r="AJ671" s="641"/>
      <c r="AK671" s="641"/>
      <c r="AL671" s="641"/>
      <c r="AM671" s="641"/>
      <c r="AN671" s="641"/>
      <c r="AO671" s="641"/>
      <c r="AP671" s="641"/>
      <c r="AQ671" s="641"/>
      <c r="AR671" s="641"/>
      <c r="AS671" s="641"/>
      <c r="AT671" s="641"/>
      <c r="AU671" s="641"/>
      <c r="AV671" s="641"/>
      <c r="AW671" s="641"/>
      <c r="AX671" s="641"/>
      <c r="AY671" s="641"/>
      <c r="AZ671" s="641"/>
      <c r="BA671" s="641"/>
      <c r="BB671" s="641"/>
      <c r="BC671" s="641"/>
      <c r="BD671" s="641"/>
      <c r="BE671" s="641"/>
      <c r="BF671" s="641"/>
      <c r="BG671" s="641"/>
      <c r="BH671" s="641"/>
      <c r="BI671" s="641"/>
    </row>
    <row r="672" spans="1:61">
      <c r="A672" s="678"/>
      <c r="B672" s="645"/>
      <c r="C672" s="646" t="s">
        <v>720</v>
      </c>
      <c r="D672" s="647"/>
      <c r="E672" s="679"/>
      <c r="F672" s="690"/>
    </row>
    <row r="673" spans="1:6">
      <c r="A673" s="669"/>
      <c r="B673" s="652" t="s">
        <v>721</v>
      </c>
      <c r="C673" s="653" t="s">
        <v>722</v>
      </c>
      <c r="D673" s="776" t="s">
        <v>723</v>
      </c>
      <c r="E673" s="655">
        <f>'[2]COSTO LAMINADO CDMX-QRO-GDL'!I663</f>
        <v>3070</v>
      </c>
      <c r="F673" s="656" t="s">
        <v>236</v>
      </c>
    </row>
    <row r="674" spans="1:6">
      <c r="A674" s="669"/>
      <c r="B674" s="652"/>
      <c r="C674" s="653" t="s">
        <v>724</v>
      </c>
      <c r="D674" s="698"/>
      <c r="E674" s="689"/>
      <c r="F674" s="702"/>
    </row>
    <row r="675" spans="1:6">
      <c r="A675" s="669"/>
      <c r="B675" s="652"/>
      <c r="C675" s="653" t="s">
        <v>725</v>
      </c>
      <c r="D675" s="698"/>
      <c r="E675" s="689"/>
      <c r="F675" s="777"/>
    </row>
    <row r="676" spans="1:6">
      <c r="A676" s="669"/>
      <c r="B676" s="652"/>
      <c r="C676" s="653"/>
      <c r="D676" s="698"/>
      <c r="E676" s="689"/>
      <c r="F676" s="777"/>
    </row>
    <row r="677" spans="1:6">
      <c r="A677" s="669"/>
      <c r="B677" s="652"/>
      <c r="C677" s="653"/>
      <c r="D677" s="698"/>
      <c r="E677" s="689"/>
      <c r="F677" s="777"/>
    </row>
    <row r="678" spans="1:6">
      <c r="A678" s="669"/>
      <c r="B678" s="652"/>
      <c r="C678" s="653"/>
      <c r="D678" s="698"/>
      <c r="E678" s="689"/>
      <c r="F678" s="777"/>
    </row>
    <row r="679" spans="1:6">
      <c r="A679" s="669"/>
      <c r="B679" s="652"/>
      <c r="C679" s="653"/>
      <c r="D679" s="698"/>
      <c r="E679" s="689"/>
      <c r="F679" s="777"/>
    </row>
    <row r="680" spans="1:6">
      <c r="A680" s="669"/>
      <c r="B680" s="652" t="s">
        <v>726</v>
      </c>
      <c r="C680" s="653" t="s">
        <v>727</v>
      </c>
      <c r="D680" s="698" t="s">
        <v>728</v>
      </c>
      <c r="E680" s="655">
        <f>'[2]COSTO LAMINADO CDMX-QRO-GDL'!I670</f>
        <v>2800</v>
      </c>
      <c r="F680" s="656" t="s">
        <v>236</v>
      </c>
    </row>
    <row r="681" spans="1:6">
      <c r="A681" s="669"/>
      <c r="B681" s="652"/>
      <c r="C681" s="653" t="s">
        <v>729</v>
      </c>
      <c r="D681" s="698"/>
      <c r="E681" s="689"/>
      <c r="F681" s="777"/>
    </row>
    <row r="682" spans="1:6">
      <c r="A682" s="669"/>
      <c r="B682" s="652"/>
      <c r="C682" s="653" t="s">
        <v>730</v>
      </c>
      <c r="D682" s="698"/>
      <c r="E682" s="689"/>
      <c r="F682" s="777"/>
    </row>
    <row r="683" spans="1:6">
      <c r="A683" s="669"/>
      <c r="B683" s="652"/>
      <c r="C683" s="653"/>
      <c r="D683" s="698"/>
      <c r="E683" s="689"/>
      <c r="F683" s="777"/>
    </row>
    <row r="684" spans="1:6">
      <c r="A684" s="669"/>
      <c r="B684" s="652"/>
      <c r="C684" s="659"/>
      <c r="D684" s="698"/>
      <c r="E684" s="689"/>
      <c r="F684" s="777"/>
    </row>
    <row r="685" spans="1:6">
      <c r="A685" s="669"/>
      <c r="B685" s="652"/>
      <c r="C685" s="653"/>
      <c r="D685" s="698"/>
      <c r="E685" s="689"/>
      <c r="F685" s="777"/>
    </row>
    <row r="686" spans="1:6">
      <c r="A686" s="669"/>
      <c r="B686" s="652" t="s">
        <v>731</v>
      </c>
      <c r="C686" s="653" t="s">
        <v>732</v>
      </c>
      <c r="D686" s="698" t="s">
        <v>733</v>
      </c>
      <c r="E686" s="655">
        <f>'[2]COSTO LAMINADO CDMX-QRO-GDL'!I676</f>
        <v>3260</v>
      </c>
      <c r="F686" s="656" t="s">
        <v>236</v>
      </c>
    </row>
    <row r="687" spans="1:6">
      <c r="A687" s="669"/>
      <c r="B687" s="652"/>
      <c r="C687" s="653" t="s">
        <v>729</v>
      </c>
      <c r="D687" s="698"/>
      <c r="E687" s="689"/>
      <c r="F687" s="777"/>
    </row>
    <row r="688" spans="1:6">
      <c r="A688" s="669"/>
      <c r="B688" s="652"/>
      <c r="C688" s="653" t="s">
        <v>730</v>
      </c>
      <c r="D688" s="698"/>
      <c r="E688" s="689"/>
      <c r="F688" s="777"/>
    </row>
    <row r="689" spans="1:6">
      <c r="A689" s="669"/>
      <c r="B689" s="652"/>
      <c r="C689" s="653"/>
      <c r="D689" s="698"/>
      <c r="E689" s="689"/>
      <c r="F689" s="777"/>
    </row>
    <row r="690" spans="1:6">
      <c r="A690" s="669"/>
      <c r="B690" s="652"/>
      <c r="C690" s="659"/>
      <c r="D690" s="698"/>
      <c r="E690" s="689"/>
      <c r="F690" s="777"/>
    </row>
    <row r="691" spans="1:6">
      <c r="A691" s="669"/>
      <c r="B691" s="652"/>
      <c r="C691" s="653"/>
      <c r="D691" s="778"/>
      <c r="E691" s="689"/>
      <c r="F691" s="777"/>
    </row>
    <row r="692" spans="1:6">
      <c r="A692" s="678"/>
      <c r="B692" s="645"/>
      <c r="C692" s="646" t="s">
        <v>734</v>
      </c>
      <c r="D692" s="647"/>
      <c r="E692" s="679"/>
      <c r="F692" s="690"/>
    </row>
    <row r="693" spans="1:6">
      <c r="A693" s="779"/>
      <c r="B693" s="652" t="s">
        <v>735</v>
      </c>
      <c r="C693" s="780" t="s">
        <v>736</v>
      </c>
      <c r="D693" s="781" t="s">
        <v>737</v>
      </c>
      <c r="E693" s="655">
        <f>'[2]COSTO LAMINADO CDMX-QRO-GDL'!I683</f>
        <v>4330</v>
      </c>
      <c r="F693" s="656" t="s">
        <v>236</v>
      </c>
    </row>
    <row r="694" spans="1:6">
      <c r="A694" s="669"/>
      <c r="B694" s="652" t="s">
        <v>738</v>
      </c>
      <c r="C694" s="653" t="s">
        <v>724</v>
      </c>
      <c r="D694" s="782" t="s">
        <v>739</v>
      </c>
      <c r="E694" s="655">
        <f>'[2]COSTO LAMINADO CDMX-QRO-GDL'!I684</f>
        <v>5430</v>
      </c>
      <c r="F694" s="656" t="s">
        <v>236</v>
      </c>
    </row>
    <row r="695" spans="1:6">
      <c r="A695" s="669"/>
      <c r="B695" s="652"/>
      <c r="C695" s="653" t="s">
        <v>725</v>
      </c>
      <c r="D695" s="782"/>
      <c r="E695" s="662"/>
      <c r="F695" s="777"/>
    </row>
    <row r="696" spans="1:6">
      <c r="A696" s="669"/>
      <c r="B696" s="652"/>
      <c r="C696" s="653"/>
      <c r="D696" s="782"/>
      <c r="E696" s="662"/>
      <c r="F696" s="777"/>
    </row>
    <row r="697" spans="1:6">
      <c r="A697" s="669"/>
      <c r="B697" s="652"/>
      <c r="C697" s="653"/>
      <c r="D697" s="782"/>
      <c r="E697" s="662"/>
      <c r="F697" s="777"/>
    </row>
    <row r="698" spans="1:6">
      <c r="A698" s="669"/>
      <c r="B698" s="652"/>
      <c r="C698" s="653"/>
      <c r="D698" s="782"/>
      <c r="E698" s="662"/>
      <c r="F698" s="777"/>
    </row>
    <row r="699" spans="1:6">
      <c r="A699" s="669"/>
      <c r="B699" s="652"/>
      <c r="C699" s="653"/>
      <c r="D699" s="782"/>
      <c r="E699" s="662"/>
      <c r="F699" s="777"/>
    </row>
    <row r="700" spans="1:6">
      <c r="A700" s="669"/>
      <c r="B700" s="652" t="s">
        <v>740</v>
      </c>
      <c r="C700" s="653" t="s">
        <v>741</v>
      </c>
      <c r="D700" s="782"/>
      <c r="E700" s="655">
        <f>'[2]COSTO LAMINADO CDMX-QRO-GDL'!I690</f>
        <v>4330</v>
      </c>
      <c r="F700" s="656" t="s">
        <v>236</v>
      </c>
    </row>
    <row r="701" spans="1:6">
      <c r="A701" s="669"/>
      <c r="B701" s="652"/>
      <c r="C701" s="653" t="s">
        <v>742</v>
      </c>
      <c r="D701" s="782" t="s">
        <v>743</v>
      </c>
      <c r="E701" s="655"/>
      <c r="F701" s="656"/>
    </row>
    <row r="702" spans="1:6">
      <c r="A702" s="669"/>
      <c r="B702" s="652"/>
      <c r="C702" s="653" t="s">
        <v>744</v>
      </c>
      <c r="D702" s="782"/>
      <c r="E702" s="662"/>
      <c r="F702" s="777"/>
    </row>
    <row r="703" spans="1:6">
      <c r="A703" s="669"/>
      <c r="B703" s="652"/>
      <c r="C703" s="653"/>
      <c r="D703" s="782"/>
      <c r="E703" s="662"/>
      <c r="F703" s="777"/>
    </row>
    <row r="704" spans="1:6">
      <c r="A704" s="669"/>
      <c r="B704" s="652"/>
      <c r="C704" s="653"/>
      <c r="D704" s="782"/>
      <c r="E704" s="662"/>
      <c r="F704" s="777"/>
    </row>
    <row r="705" spans="1:6">
      <c r="A705" s="669"/>
      <c r="B705" s="652"/>
      <c r="C705" s="653"/>
      <c r="D705" s="782"/>
      <c r="E705" s="662"/>
      <c r="F705" s="777"/>
    </row>
    <row r="706" spans="1:6">
      <c r="A706" s="669"/>
      <c r="B706" s="652"/>
      <c r="C706" s="653"/>
      <c r="D706" s="782"/>
      <c r="E706" s="662"/>
      <c r="F706" s="777"/>
    </row>
    <row r="707" spans="1:6">
      <c r="A707" s="669"/>
      <c r="B707" s="652" t="s">
        <v>745</v>
      </c>
      <c r="C707" s="653" t="s">
        <v>746</v>
      </c>
      <c r="D707" s="782"/>
      <c r="E707" s="655">
        <f>'[2]COSTO LAMINADO CDMX-QRO-GDL'!I697</f>
        <v>4330</v>
      </c>
      <c r="F707" s="656" t="s">
        <v>236</v>
      </c>
    </row>
    <row r="708" spans="1:6">
      <c r="A708" s="669"/>
      <c r="B708" s="652"/>
      <c r="C708" s="653" t="s">
        <v>747</v>
      </c>
      <c r="D708" s="782" t="s">
        <v>748</v>
      </c>
      <c r="E708" s="662"/>
      <c r="F708" s="777"/>
    </row>
    <row r="709" spans="1:6">
      <c r="A709" s="669"/>
      <c r="B709" s="652"/>
      <c r="C709" s="653" t="s">
        <v>744</v>
      </c>
      <c r="D709" s="782"/>
      <c r="E709" s="662"/>
      <c r="F709" s="777"/>
    </row>
    <row r="710" spans="1:6">
      <c r="A710" s="669"/>
      <c r="B710" s="652"/>
      <c r="C710" s="653"/>
      <c r="D710" s="782"/>
      <c r="E710" s="662"/>
      <c r="F710" s="777"/>
    </row>
    <row r="711" spans="1:6">
      <c r="A711" s="669"/>
      <c r="B711" s="652"/>
      <c r="C711" s="653"/>
      <c r="D711" s="782"/>
      <c r="E711" s="662"/>
      <c r="F711" s="777"/>
    </row>
    <row r="712" spans="1:6">
      <c r="A712" s="669"/>
      <c r="B712" s="652"/>
      <c r="C712" s="653"/>
      <c r="D712" s="782"/>
      <c r="E712" s="662"/>
      <c r="F712" s="777"/>
    </row>
    <row r="713" spans="1:6">
      <c r="A713" s="669"/>
      <c r="B713" s="652"/>
      <c r="C713" s="653"/>
      <c r="D713" s="782"/>
      <c r="E713" s="662"/>
      <c r="F713" s="777"/>
    </row>
    <row r="714" spans="1:6">
      <c r="A714" s="669"/>
      <c r="B714" s="652"/>
      <c r="C714" s="653"/>
      <c r="D714" s="654"/>
      <c r="E714" s="662"/>
      <c r="F714" s="777"/>
    </row>
    <row r="715" spans="1:6">
      <c r="A715" s="678"/>
      <c r="B715" s="645"/>
      <c r="C715" s="646" t="s">
        <v>749</v>
      </c>
      <c r="D715" s="647"/>
      <c r="E715" s="679"/>
      <c r="F715" s="690"/>
    </row>
    <row r="716" spans="1:6">
      <c r="A716" s="669"/>
      <c r="B716" s="652" t="s">
        <v>750</v>
      </c>
      <c r="C716" s="653" t="s">
        <v>751</v>
      </c>
      <c r="D716" s="672"/>
      <c r="E716" s="655">
        <f>'[2]COSTO LAMINADO CDMX-QRO-GDL'!I706</f>
        <v>4230</v>
      </c>
      <c r="F716" s="656" t="s">
        <v>236</v>
      </c>
    </row>
    <row r="717" spans="1:6">
      <c r="A717" s="669"/>
      <c r="B717" s="652"/>
      <c r="C717" s="653" t="s">
        <v>752</v>
      </c>
      <c r="D717" s="672"/>
      <c r="E717" s="689"/>
      <c r="F717" s="777"/>
    </row>
    <row r="718" spans="1:6">
      <c r="A718" s="669"/>
      <c r="B718" s="652"/>
      <c r="C718" s="653" t="s">
        <v>753</v>
      </c>
      <c r="D718" s="672"/>
      <c r="E718" s="689"/>
      <c r="F718" s="777"/>
    </row>
    <row r="719" spans="1:6">
      <c r="A719" s="669"/>
      <c r="B719" s="652"/>
      <c r="C719" s="783" t="s">
        <v>754</v>
      </c>
      <c r="D719" s="672"/>
      <c r="E719" s="689"/>
      <c r="F719" s="777"/>
    </row>
    <row r="720" spans="1:6">
      <c r="A720" s="669"/>
      <c r="B720" s="753"/>
      <c r="C720" s="763"/>
      <c r="D720" s="784"/>
      <c r="E720" s="759"/>
      <c r="F720" s="777"/>
    </row>
    <row r="721" spans="1:61">
      <c r="A721" s="669"/>
      <c r="B721" s="753"/>
      <c r="C721" s="763"/>
      <c r="D721" s="784"/>
      <c r="E721" s="759"/>
      <c r="F721" s="777"/>
    </row>
    <row r="722" spans="1:61">
      <c r="A722" s="669"/>
      <c r="B722" s="753"/>
      <c r="C722" s="763"/>
      <c r="D722" s="784"/>
      <c r="E722" s="759"/>
      <c r="F722" s="777"/>
    </row>
    <row r="723" spans="1:61">
      <c r="A723" s="669"/>
      <c r="B723" s="753"/>
      <c r="C723" s="763"/>
      <c r="D723" s="784"/>
      <c r="E723" s="759"/>
      <c r="F723" s="777"/>
    </row>
    <row r="724" spans="1:61">
      <c r="A724" s="669"/>
      <c r="B724" s="652" t="s">
        <v>755</v>
      </c>
      <c r="C724" s="653" t="s">
        <v>756</v>
      </c>
      <c r="D724" s="672"/>
      <c r="E724" s="655">
        <f>'[2]COSTO LAMINADO CDMX-QRO-GDL'!I714</f>
        <v>5110</v>
      </c>
      <c r="F724" s="656" t="s">
        <v>236</v>
      </c>
    </row>
    <row r="725" spans="1:61">
      <c r="A725" s="669"/>
      <c r="B725" s="652"/>
      <c r="C725" s="653" t="s">
        <v>757</v>
      </c>
      <c r="D725" s="672"/>
      <c r="E725" s="759"/>
      <c r="F725" s="777"/>
    </row>
    <row r="726" spans="1:61">
      <c r="A726" s="669"/>
      <c r="B726" s="652"/>
      <c r="C726" s="653" t="s">
        <v>758</v>
      </c>
      <c r="D726" s="672"/>
      <c r="E726" s="759"/>
      <c r="F726" s="777"/>
    </row>
    <row r="727" spans="1:61">
      <c r="A727" s="669"/>
      <c r="B727" s="652"/>
      <c r="C727" s="783" t="s">
        <v>754</v>
      </c>
      <c r="D727" s="672"/>
      <c r="E727" s="759"/>
      <c r="F727" s="777"/>
    </row>
    <row r="728" spans="1:61">
      <c r="A728" s="669"/>
      <c r="B728" s="652"/>
      <c r="C728" s="783"/>
      <c r="D728" s="672"/>
      <c r="E728" s="759"/>
      <c r="F728" s="777"/>
    </row>
    <row r="729" spans="1:61">
      <c r="A729" s="669"/>
      <c r="B729" s="652"/>
      <c r="C729" s="653"/>
      <c r="D729" s="672"/>
      <c r="E729" s="759"/>
      <c r="F729" s="777"/>
    </row>
    <row r="730" spans="1:61">
      <c r="A730" s="669"/>
      <c r="B730" s="652"/>
      <c r="C730" s="653"/>
      <c r="D730" s="672"/>
      <c r="E730" s="759"/>
      <c r="F730" s="777"/>
    </row>
    <row r="731" spans="1:61">
      <c r="A731" s="669"/>
      <c r="B731" s="652"/>
      <c r="C731" s="653"/>
      <c r="D731" s="672"/>
      <c r="E731" s="759"/>
      <c r="F731" s="777"/>
    </row>
    <row r="732" spans="1:61">
      <c r="A732" s="669"/>
      <c r="B732" s="722"/>
      <c r="C732" s="653"/>
      <c r="D732" s="654"/>
      <c r="E732" s="759"/>
      <c r="F732" s="785"/>
    </row>
    <row r="733" spans="1:61" s="631" customFormat="1" ht="15" customHeight="1">
      <c r="A733" s="628" t="s">
        <v>402</v>
      </c>
      <c r="B733" s="629"/>
      <c r="C733" s="1459" t="s">
        <v>759</v>
      </c>
      <c r="D733" s="1461"/>
      <c r="E733" s="1465"/>
      <c r="F733" s="1466"/>
      <c r="G733" s="620"/>
      <c r="H733" s="630"/>
      <c r="I733" s="630"/>
      <c r="J733" s="630"/>
      <c r="K733" s="630"/>
      <c r="L733" s="630"/>
      <c r="M733" s="630"/>
      <c r="N733" s="630"/>
      <c r="O733" s="630"/>
      <c r="P733" s="630"/>
      <c r="Q733" s="630"/>
      <c r="R733" s="630"/>
      <c r="S733" s="630"/>
      <c r="T733" s="630"/>
      <c r="U733" s="630"/>
      <c r="V733" s="630"/>
      <c r="W733" s="630"/>
      <c r="X733" s="630"/>
      <c r="Y733" s="630"/>
      <c r="Z733" s="630"/>
      <c r="AA733" s="630"/>
      <c r="AB733" s="630"/>
      <c r="AC733" s="630"/>
      <c r="AD733" s="630"/>
      <c r="AE733" s="630"/>
      <c r="AF733" s="630"/>
      <c r="AG733" s="630"/>
      <c r="AH733" s="630"/>
      <c r="AI733" s="630"/>
      <c r="AJ733" s="630"/>
      <c r="AK733" s="630"/>
      <c r="AL733" s="630"/>
      <c r="AM733" s="630"/>
      <c r="AN733" s="630"/>
      <c r="AO733" s="630"/>
      <c r="AP733" s="630"/>
      <c r="AQ733" s="630"/>
      <c r="AR733" s="630"/>
      <c r="AS733" s="630"/>
      <c r="AT733" s="630"/>
      <c r="AU733" s="630"/>
      <c r="AV733" s="630"/>
      <c r="AW733" s="630"/>
      <c r="AX733" s="630"/>
      <c r="AY733" s="630"/>
      <c r="AZ733" s="630"/>
      <c r="BA733" s="630"/>
      <c r="BB733" s="630"/>
      <c r="BC733" s="630"/>
      <c r="BD733" s="630"/>
      <c r="BE733" s="630"/>
      <c r="BF733" s="630"/>
      <c r="BG733" s="630"/>
      <c r="BH733" s="630"/>
      <c r="BI733" s="630"/>
    </row>
    <row r="734" spans="1:61" s="635" customFormat="1" ht="15" customHeight="1">
      <c r="A734" s="632" t="s">
        <v>461</v>
      </c>
      <c r="B734" s="633"/>
      <c r="C734" s="1460"/>
      <c r="D734" s="1463"/>
      <c r="E734" s="1467"/>
      <c r="F734" s="1468"/>
      <c r="G734" s="620"/>
      <c r="H734" s="630"/>
      <c r="I734" s="634"/>
      <c r="J734" s="634"/>
      <c r="K734" s="634"/>
      <c r="L734" s="634"/>
      <c r="M734" s="634"/>
      <c r="N734" s="634"/>
      <c r="O734" s="634"/>
      <c r="P734" s="634"/>
      <c r="Q734" s="634"/>
      <c r="R734" s="634"/>
      <c r="S734" s="634"/>
      <c r="T734" s="634"/>
      <c r="U734" s="634"/>
      <c r="V734" s="634"/>
      <c r="W734" s="634"/>
      <c r="X734" s="634"/>
      <c r="Y734" s="634"/>
      <c r="Z734" s="634"/>
      <c r="AA734" s="634"/>
      <c r="AB734" s="634"/>
      <c r="AC734" s="634"/>
      <c r="AD734" s="634"/>
      <c r="AE734" s="634"/>
      <c r="AF734" s="634"/>
      <c r="AG734" s="634"/>
      <c r="AH734" s="634"/>
      <c r="AI734" s="634"/>
      <c r="AJ734" s="634"/>
      <c r="AK734" s="634"/>
      <c r="AL734" s="634"/>
      <c r="AM734" s="634"/>
      <c r="AN734" s="634"/>
      <c r="AO734" s="634"/>
      <c r="AP734" s="634"/>
      <c r="AQ734" s="634"/>
      <c r="AR734" s="634"/>
      <c r="AS734" s="634"/>
      <c r="AT734" s="634"/>
      <c r="AU734" s="634"/>
      <c r="AV734" s="634"/>
      <c r="AW734" s="634"/>
      <c r="AX734" s="634"/>
      <c r="AY734" s="634"/>
      <c r="AZ734" s="634"/>
      <c r="BA734" s="634"/>
      <c r="BB734" s="634"/>
      <c r="BC734" s="634"/>
      <c r="BD734" s="634"/>
      <c r="BE734" s="634"/>
      <c r="BF734" s="634"/>
      <c r="BG734" s="634"/>
      <c r="BH734" s="634"/>
      <c r="BI734" s="634"/>
    </row>
    <row r="735" spans="1:61" s="643" customFormat="1">
      <c r="A735" s="636" t="s">
        <v>405</v>
      </c>
      <c r="B735" s="637" t="s">
        <v>406</v>
      </c>
      <c r="C735" s="294" t="s">
        <v>407</v>
      </c>
      <c r="D735" s="638" t="s">
        <v>408</v>
      </c>
      <c r="E735" s="295" t="s">
        <v>409</v>
      </c>
      <c r="F735" s="639" t="s">
        <v>410</v>
      </c>
      <c r="G735" s="640"/>
      <c r="H735" s="630"/>
      <c r="I735" s="626"/>
      <c r="J735" s="641"/>
      <c r="K735" s="642"/>
      <c r="L735" s="641"/>
      <c r="M735" s="641"/>
      <c r="N735" s="641"/>
      <c r="O735" s="641"/>
      <c r="P735" s="641"/>
      <c r="Q735" s="641"/>
      <c r="R735" s="641"/>
      <c r="S735" s="641"/>
      <c r="T735" s="641"/>
      <c r="U735" s="641"/>
      <c r="V735" s="641"/>
      <c r="W735" s="641"/>
      <c r="X735" s="641"/>
      <c r="Y735" s="641"/>
      <c r="Z735" s="641"/>
      <c r="AA735" s="641"/>
      <c r="AB735" s="641"/>
      <c r="AC735" s="641"/>
      <c r="AD735" s="641"/>
      <c r="AE735" s="641"/>
      <c r="AF735" s="641"/>
      <c r="AG735" s="641"/>
      <c r="AH735" s="641"/>
      <c r="AI735" s="641"/>
      <c r="AJ735" s="641"/>
      <c r="AK735" s="641"/>
      <c r="AL735" s="641"/>
      <c r="AM735" s="641"/>
      <c r="AN735" s="641"/>
      <c r="AO735" s="641"/>
      <c r="AP735" s="641"/>
      <c r="AQ735" s="641"/>
      <c r="AR735" s="641"/>
      <c r="AS735" s="641"/>
      <c r="AT735" s="641"/>
      <c r="AU735" s="641"/>
      <c r="AV735" s="641"/>
      <c r="AW735" s="641"/>
      <c r="AX735" s="641"/>
      <c r="AY735" s="641"/>
      <c r="AZ735" s="641"/>
      <c r="BA735" s="641"/>
      <c r="BB735" s="641"/>
      <c r="BC735" s="641"/>
      <c r="BD735" s="641"/>
      <c r="BE735" s="641"/>
      <c r="BF735" s="641"/>
      <c r="BG735" s="641"/>
      <c r="BH735" s="641"/>
      <c r="BI735" s="641"/>
    </row>
    <row r="736" spans="1:61">
      <c r="A736" s="678"/>
      <c r="B736" s="645"/>
      <c r="C736" s="646" t="s">
        <v>760</v>
      </c>
      <c r="D736" s="647"/>
      <c r="E736" s="679"/>
      <c r="F736" s="668"/>
    </row>
    <row r="737" spans="1:61">
      <c r="A737" s="669"/>
      <c r="B737" s="652" t="s">
        <v>761</v>
      </c>
      <c r="C737" s="653" t="s">
        <v>762</v>
      </c>
      <c r="D737" s="672" t="s">
        <v>763</v>
      </c>
      <c r="E737" s="655">
        <f>'[2]COSTO LAMINADO CDMX-QRO-GDL'!I727</f>
        <v>5070</v>
      </c>
      <c r="F737" s="656" t="s">
        <v>236</v>
      </c>
    </row>
    <row r="738" spans="1:61">
      <c r="A738" s="669"/>
      <c r="B738" s="652" t="s">
        <v>764</v>
      </c>
      <c r="C738" s="653" t="s">
        <v>765</v>
      </c>
      <c r="D738" s="672" t="s">
        <v>766</v>
      </c>
      <c r="E738" s="655">
        <f>'[2]COSTO LAMINADO CDMX-QRO-GDL'!I728</f>
        <v>5340</v>
      </c>
      <c r="F738" s="656" t="s">
        <v>236</v>
      </c>
    </row>
    <row r="739" spans="1:61">
      <c r="A739" s="669"/>
      <c r="B739" s="652" t="s">
        <v>767</v>
      </c>
      <c r="C739" s="653" t="s">
        <v>768</v>
      </c>
      <c r="D739" s="672" t="s">
        <v>769</v>
      </c>
      <c r="E739" s="655">
        <f>'[2]COSTO LAMINADO CDMX-QRO-GDL'!I729</f>
        <v>5380</v>
      </c>
      <c r="F739" s="656" t="s">
        <v>236</v>
      </c>
    </row>
    <row r="740" spans="1:61">
      <c r="A740" s="669"/>
      <c r="B740" s="652" t="s">
        <v>770</v>
      </c>
      <c r="C740" s="653"/>
      <c r="D740" s="672" t="s">
        <v>771</v>
      </c>
      <c r="E740" s="655">
        <f>'[2]COSTO LAMINADO CDMX-QRO-GDL'!I730</f>
        <v>5780</v>
      </c>
      <c r="F740" s="656" t="s">
        <v>236</v>
      </c>
    </row>
    <row r="741" spans="1:61">
      <c r="A741" s="669"/>
      <c r="B741" s="652" t="s">
        <v>772</v>
      </c>
      <c r="C741" s="653"/>
      <c r="D741" s="672" t="s">
        <v>773</v>
      </c>
      <c r="E741" s="655">
        <f>'[2]COSTO LAMINADO CDMX-QRO-GDL'!I731</f>
        <v>5830</v>
      </c>
      <c r="F741" s="656" t="s">
        <v>236</v>
      </c>
    </row>
    <row r="742" spans="1:61">
      <c r="A742" s="669"/>
      <c r="B742" s="652" t="s">
        <v>774</v>
      </c>
      <c r="C742" s="653"/>
      <c r="D742" s="672" t="s">
        <v>775</v>
      </c>
      <c r="E742" s="655">
        <f>'[2]COSTO LAMINADO CDMX-QRO-GDL'!I732</f>
        <v>6240</v>
      </c>
      <c r="F742" s="656" t="s">
        <v>236</v>
      </c>
    </row>
    <row r="743" spans="1:61">
      <c r="A743" s="669"/>
      <c r="B743" s="652" t="s">
        <v>776</v>
      </c>
      <c r="C743" s="653"/>
      <c r="D743" s="672" t="s">
        <v>777</v>
      </c>
      <c r="E743" s="655">
        <f>'[2]COSTO LAMINADO CDMX-QRO-GDL'!I733</f>
        <v>6290</v>
      </c>
      <c r="F743" s="656" t="s">
        <v>236</v>
      </c>
    </row>
    <row r="744" spans="1:61">
      <c r="A744" s="669"/>
      <c r="B744" s="652" t="s">
        <v>778</v>
      </c>
      <c r="C744" s="653"/>
      <c r="D744" s="672" t="s">
        <v>779</v>
      </c>
      <c r="E744" s="655">
        <f>'[2]COSTO LAMINADO CDMX-QRO-GDL'!I734</f>
        <v>7100</v>
      </c>
      <c r="F744" s="656" t="s">
        <v>236</v>
      </c>
    </row>
    <row r="745" spans="1:61">
      <c r="A745" s="669"/>
      <c r="B745" s="652" t="s">
        <v>780</v>
      </c>
      <c r="C745" s="653"/>
      <c r="D745" s="672" t="s">
        <v>781</v>
      </c>
      <c r="E745" s="655">
        <f>'[2]COSTO LAMINADO CDMX-QRO-GDL'!I735</f>
        <v>7120</v>
      </c>
      <c r="F745" s="656" t="s">
        <v>236</v>
      </c>
    </row>
    <row r="746" spans="1:61">
      <c r="A746" s="669"/>
      <c r="B746" s="652" t="s">
        <v>782</v>
      </c>
      <c r="C746" s="653"/>
      <c r="D746" s="672" t="s">
        <v>783</v>
      </c>
      <c r="E746" s="655">
        <f>'[2]COSTO LAMINADO CDMX-QRO-GDL'!I736</f>
        <v>7200</v>
      </c>
      <c r="F746" s="656" t="s">
        <v>236</v>
      </c>
    </row>
    <row r="747" spans="1:61">
      <c r="A747" s="669"/>
      <c r="B747" s="652" t="s">
        <v>784</v>
      </c>
      <c r="C747" s="653"/>
      <c r="D747" s="672" t="s">
        <v>785</v>
      </c>
      <c r="E747" s="655">
        <f>'[2]COSTO LAMINADO CDMX-QRO-GDL'!I737</f>
        <v>7560</v>
      </c>
      <c r="F747" s="656" t="s">
        <v>236</v>
      </c>
    </row>
    <row r="748" spans="1:61">
      <c r="A748" s="669"/>
      <c r="B748" s="652" t="s">
        <v>786</v>
      </c>
      <c r="C748" s="653"/>
      <c r="D748" s="672" t="s">
        <v>787</v>
      </c>
      <c r="E748" s="655">
        <f>'[2]COSTO LAMINADO CDMX-QRO-GDL'!I738</f>
        <v>7560</v>
      </c>
      <c r="F748" s="656" t="s">
        <v>236</v>
      </c>
    </row>
    <row r="749" spans="1:61">
      <c r="A749" s="669"/>
      <c r="B749" s="652" t="s">
        <v>788</v>
      </c>
      <c r="C749" s="653"/>
      <c r="D749" s="672" t="s">
        <v>789</v>
      </c>
      <c r="E749" s="655">
        <f>'[2]COSTO LAMINADO CDMX-QRO-GDL'!I739</f>
        <v>7850</v>
      </c>
      <c r="F749" s="656" t="s">
        <v>236</v>
      </c>
    </row>
    <row r="750" spans="1:61" s="631" customFormat="1" ht="15" customHeight="1">
      <c r="A750" s="628" t="s">
        <v>402</v>
      </c>
      <c r="B750" s="629"/>
      <c r="C750" s="1459" t="s">
        <v>790</v>
      </c>
      <c r="D750" s="1461" t="s">
        <v>460</v>
      </c>
      <c r="E750" s="1465">
        <v>43252</v>
      </c>
      <c r="F750" s="1466"/>
      <c r="G750" s="620"/>
      <c r="H750" s="630"/>
      <c r="I750" s="630"/>
      <c r="J750" s="630"/>
      <c r="K750" s="630"/>
      <c r="L750" s="630"/>
      <c r="M750" s="630"/>
      <c r="N750" s="630"/>
      <c r="O750" s="630"/>
      <c r="P750" s="630"/>
      <c r="Q750" s="630"/>
      <c r="R750" s="630"/>
      <c r="S750" s="630"/>
      <c r="T750" s="630"/>
      <c r="U750" s="630"/>
      <c r="V750" s="630"/>
      <c r="W750" s="630"/>
      <c r="X750" s="630"/>
      <c r="Y750" s="630"/>
      <c r="Z750" s="630"/>
      <c r="AA750" s="630"/>
      <c r="AB750" s="630"/>
      <c r="AC750" s="630"/>
      <c r="AD750" s="630"/>
      <c r="AE750" s="630"/>
      <c r="AF750" s="630"/>
      <c r="AG750" s="630"/>
      <c r="AH750" s="630"/>
      <c r="AI750" s="630"/>
      <c r="AJ750" s="630"/>
      <c r="AK750" s="630"/>
      <c r="AL750" s="630"/>
      <c r="AM750" s="630"/>
      <c r="AN750" s="630"/>
      <c r="AO750" s="630"/>
      <c r="AP750" s="630"/>
      <c r="AQ750" s="630"/>
      <c r="AR750" s="630"/>
      <c r="AS750" s="630"/>
      <c r="AT750" s="630"/>
      <c r="AU750" s="630"/>
      <c r="AV750" s="630"/>
      <c r="AW750" s="630"/>
      <c r="AX750" s="630"/>
      <c r="AY750" s="630"/>
      <c r="AZ750" s="630"/>
      <c r="BA750" s="630"/>
      <c r="BB750" s="630"/>
      <c r="BC750" s="630"/>
      <c r="BD750" s="630"/>
      <c r="BE750" s="630"/>
      <c r="BF750" s="630"/>
      <c r="BG750" s="630"/>
      <c r="BH750" s="630"/>
      <c r="BI750" s="630"/>
    </row>
    <row r="751" spans="1:61" s="635" customFormat="1" ht="15" customHeight="1">
      <c r="A751" s="632" t="s">
        <v>461</v>
      </c>
      <c r="B751" s="633"/>
      <c r="C751" s="1460"/>
      <c r="D751" s="1463"/>
      <c r="E751" s="1467"/>
      <c r="F751" s="1468"/>
      <c r="G751" s="620"/>
      <c r="H751" s="630"/>
      <c r="I751" s="634"/>
      <c r="J751" s="634"/>
      <c r="K751" s="634"/>
      <c r="L751" s="634"/>
      <c r="M751" s="634"/>
      <c r="N751" s="634"/>
      <c r="O751" s="634"/>
      <c r="P751" s="634"/>
      <c r="Q751" s="634"/>
      <c r="R751" s="634"/>
      <c r="S751" s="634"/>
      <c r="T751" s="634"/>
      <c r="U751" s="634"/>
      <c r="V751" s="634"/>
      <c r="W751" s="634"/>
      <c r="X751" s="634"/>
      <c r="Y751" s="634"/>
      <c r="Z751" s="634"/>
      <c r="AA751" s="634"/>
      <c r="AB751" s="634"/>
      <c r="AC751" s="634"/>
      <c r="AD751" s="634"/>
      <c r="AE751" s="634"/>
      <c r="AF751" s="634"/>
      <c r="AG751" s="634"/>
      <c r="AH751" s="634"/>
      <c r="AI751" s="634"/>
      <c r="AJ751" s="634"/>
      <c r="AK751" s="634"/>
      <c r="AL751" s="634"/>
      <c r="AM751" s="634"/>
      <c r="AN751" s="634"/>
      <c r="AO751" s="634"/>
      <c r="AP751" s="634"/>
      <c r="AQ751" s="634"/>
      <c r="AR751" s="634"/>
      <c r="AS751" s="634"/>
      <c r="AT751" s="634"/>
      <c r="AU751" s="634"/>
      <c r="AV751" s="634"/>
      <c r="AW751" s="634"/>
      <c r="AX751" s="634"/>
      <c r="AY751" s="634"/>
      <c r="AZ751" s="634"/>
      <c r="BA751" s="634"/>
      <c r="BB751" s="634"/>
      <c r="BC751" s="634"/>
      <c r="BD751" s="634"/>
      <c r="BE751" s="634"/>
      <c r="BF751" s="634"/>
      <c r="BG751" s="634"/>
      <c r="BH751" s="634"/>
      <c r="BI751" s="634"/>
    </row>
    <row r="752" spans="1:61" s="643" customFormat="1">
      <c r="A752" s="636" t="s">
        <v>405</v>
      </c>
      <c r="B752" s="637" t="s">
        <v>406</v>
      </c>
      <c r="C752" s="294" t="s">
        <v>407</v>
      </c>
      <c r="D752" s="638" t="s">
        <v>408</v>
      </c>
      <c r="E752" s="295" t="s">
        <v>409</v>
      </c>
      <c r="F752" s="639" t="s">
        <v>410</v>
      </c>
      <c r="G752" s="640"/>
      <c r="H752" s="630"/>
      <c r="I752" s="626"/>
      <c r="J752" s="641"/>
      <c r="K752" s="642"/>
      <c r="L752" s="641"/>
      <c r="M752" s="641"/>
      <c r="N752" s="641"/>
      <c r="O752" s="641"/>
      <c r="P752" s="641"/>
      <c r="Q752" s="641"/>
      <c r="R752" s="641"/>
      <c r="S752" s="641"/>
      <c r="T752" s="641"/>
      <c r="U752" s="641"/>
      <c r="V752" s="641"/>
      <c r="W752" s="641"/>
      <c r="X752" s="641"/>
      <c r="Y752" s="641"/>
      <c r="Z752" s="641"/>
      <c r="AA752" s="641"/>
      <c r="AB752" s="641"/>
      <c r="AC752" s="641"/>
      <c r="AD752" s="641"/>
      <c r="AE752" s="641"/>
      <c r="AF752" s="641"/>
      <c r="AG752" s="641"/>
      <c r="AH752" s="641"/>
      <c r="AI752" s="641"/>
      <c r="AJ752" s="641"/>
      <c r="AK752" s="641"/>
      <c r="AL752" s="641"/>
      <c r="AM752" s="641"/>
      <c r="AN752" s="641"/>
      <c r="AO752" s="641"/>
      <c r="AP752" s="641"/>
      <c r="AQ752" s="641"/>
      <c r="AR752" s="641"/>
      <c r="AS752" s="641"/>
      <c r="AT752" s="641"/>
      <c r="AU752" s="641"/>
      <c r="AV752" s="641"/>
      <c r="AW752" s="641"/>
      <c r="AX752" s="641"/>
      <c r="AY752" s="641"/>
      <c r="AZ752" s="641"/>
      <c r="BA752" s="641"/>
      <c r="BB752" s="641"/>
      <c r="BC752" s="641"/>
      <c r="BD752" s="641"/>
      <c r="BE752" s="641"/>
      <c r="BF752" s="641"/>
      <c r="BG752" s="641"/>
      <c r="BH752" s="641"/>
      <c r="BI752" s="641"/>
    </row>
    <row r="753" spans="1:6">
      <c r="A753" s="678"/>
      <c r="B753" s="645"/>
      <c r="C753" s="646" t="s">
        <v>791</v>
      </c>
      <c r="D753" s="647"/>
      <c r="E753" s="679"/>
      <c r="F753" s="690"/>
    </row>
    <row r="754" spans="1:6">
      <c r="A754" s="669"/>
      <c r="B754" s="652" t="s">
        <v>792</v>
      </c>
      <c r="C754" s="653" t="s">
        <v>793</v>
      </c>
      <c r="D754" s="786" t="s">
        <v>794</v>
      </c>
      <c r="E754" s="655">
        <f>'[2]COSTO LAMINADO CDMX-QRO-GDL'!I744</f>
        <v>3800</v>
      </c>
      <c r="F754" s="656" t="s">
        <v>236</v>
      </c>
    </row>
    <row r="755" spans="1:6">
      <c r="A755" s="669"/>
      <c r="B755" s="652" t="s">
        <v>795</v>
      </c>
      <c r="C755" s="653" t="s">
        <v>796</v>
      </c>
      <c r="D755" s="786" t="s">
        <v>797</v>
      </c>
      <c r="E755" s="655">
        <f>'[2]COSTO LAMINADO CDMX-QRO-GDL'!I745</f>
        <v>3840</v>
      </c>
      <c r="F755" s="656" t="s">
        <v>236</v>
      </c>
    </row>
    <row r="756" spans="1:6">
      <c r="A756" s="669"/>
      <c r="B756" s="652" t="s">
        <v>798</v>
      </c>
      <c r="C756" s="653" t="s">
        <v>799</v>
      </c>
      <c r="D756" s="786" t="s">
        <v>800</v>
      </c>
      <c r="E756" s="655">
        <f>'[2]COSTO LAMINADO CDMX-QRO-GDL'!I746</f>
        <v>4310</v>
      </c>
      <c r="F756" s="656" t="s">
        <v>236</v>
      </c>
    </row>
    <row r="757" spans="1:6">
      <c r="A757" s="669"/>
      <c r="B757" s="652" t="s">
        <v>801</v>
      </c>
      <c r="C757" s="653" t="s">
        <v>802</v>
      </c>
      <c r="D757" s="786" t="s">
        <v>803</v>
      </c>
      <c r="E757" s="655">
        <f>'[2]COSTO LAMINADO CDMX-QRO-GDL'!I747</f>
        <v>4400</v>
      </c>
      <c r="F757" s="656" t="s">
        <v>236</v>
      </c>
    </row>
    <row r="758" spans="1:6">
      <c r="A758" s="669"/>
      <c r="B758" s="652"/>
      <c r="C758" s="653"/>
      <c r="D758" s="672"/>
      <c r="E758" s="689"/>
      <c r="F758" s="663"/>
    </row>
    <row r="759" spans="1:6">
      <c r="A759" s="669"/>
      <c r="B759" s="652"/>
      <c r="C759" s="653"/>
      <c r="D759" s="672"/>
      <c r="E759" s="689"/>
      <c r="F759" s="663"/>
    </row>
    <row r="760" spans="1:6">
      <c r="A760" s="669"/>
      <c r="B760" s="652"/>
      <c r="C760" s="653"/>
      <c r="D760" s="672"/>
      <c r="E760" s="689"/>
      <c r="F760" s="663"/>
    </row>
    <row r="761" spans="1:6">
      <c r="A761" s="678"/>
      <c r="B761" s="645"/>
      <c r="C761" s="646" t="s">
        <v>804</v>
      </c>
      <c r="D761" s="647"/>
      <c r="E761" s="679"/>
      <c r="F761" s="690"/>
    </row>
    <row r="762" spans="1:6">
      <c r="A762" s="669"/>
      <c r="B762" s="652" t="s">
        <v>805</v>
      </c>
      <c r="C762" s="787" t="s">
        <v>806</v>
      </c>
      <c r="D762" s="776" t="s">
        <v>773</v>
      </c>
      <c r="E762" s="655">
        <f>'[2]COSTO LAMINADO CDMX-QRO-GDL'!I752</f>
        <v>3240</v>
      </c>
      <c r="F762" s="656" t="s">
        <v>236</v>
      </c>
    </row>
    <row r="763" spans="1:6">
      <c r="A763" s="669"/>
      <c r="B763" s="652"/>
      <c r="C763" s="787" t="s">
        <v>807</v>
      </c>
      <c r="D763" s="698"/>
      <c r="E763" s="689"/>
      <c r="F763" s="663"/>
    </row>
    <row r="764" spans="1:6">
      <c r="A764" s="669"/>
      <c r="B764" s="652"/>
      <c r="C764" s="787" t="s">
        <v>808</v>
      </c>
      <c r="D764" s="698"/>
      <c r="E764" s="689"/>
      <c r="F764" s="663"/>
    </row>
    <row r="765" spans="1:6">
      <c r="A765" s="669"/>
      <c r="B765" s="652"/>
      <c r="C765" s="787"/>
      <c r="D765" s="698"/>
      <c r="E765" s="689"/>
      <c r="F765" s="663"/>
    </row>
    <row r="766" spans="1:6">
      <c r="A766" s="669"/>
      <c r="B766" s="652" t="s">
        <v>809</v>
      </c>
      <c r="C766" s="787" t="s">
        <v>806</v>
      </c>
      <c r="D766" s="698" t="s">
        <v>810</v>
      </c>
      <c r="E766" s="655">
        <f>'[2]COSTO LAMINADO CDMX-QRO-GDL'!I756</f>
        <v>3420</v>
      </c>
      <c r="F766" s="656" t="s">
        <v>236</v>
      </c>
    </row>
    <row r="767" spans="1:6">
      <c r="A767" s="669"/>
      <c r="B767" s="658"/>
      <c r="C767" s="719" t="s">
        <v>807</v>
      </c>
      <c r="D767" s="698"/>
      <c r="E767" s="689"/>
      <c r="F767" s="663"/>
    </row>
    <row r="768" spans="1:6">
      <c r="A768" s="669"/>
      <c r="B768" s="658"/>
      <c r="C768" s="719" t="s">
        <v>808</v>
      </c>
      <c r="D768" s="698"/>
      <c r="E768" s="689"/>
      <c r="F768" s="663"/>
    </row>
    <row r="769" spans="1:6">
      <c r="A769" s="651"/>
      <c r="B769" s="788"/>
      <c r="C769" s="719"/>
      <c r="D769" s="789"/>
      <c r="E769" s="689"/>
      <c r="F769" s="663"/>
    </row>
    <row r="770" spans="1:6">
      <c r="A770" s="678"/>
      <c r="B770" s="645"/>
      <c r="C770" s="646" t="s">
        <v>811</v>
      </c>
      <c r="D770" s="647"/>
      <c r="E770" s="679"/>
      <c r="F770" s="690"/>
    </row>
    <row r="771" spans="1:6">
      <c r="A771" s="669"/>
      <c r="B771" s="652" t="s">
        <v>812</v>
      </c>
      <c r="C771" s="653" t="s">
        <v>813</v>
      </c>
      <c r="D771" s="786" t="s">
        <v>814</v>
      </c>
      <c r="E771" s="655">
        <f>'[2]COSTO LAMINADO CDMX-QRO-GDL'!I761</f>
        <v>1990</v>
      </c>
      <c r="F771" s="656" t="s">
        <v>236</v>
      </c>
    </row>
    <row r="772" spans="1:6">
      <c r="A772" s="669"/>
      <c r="B772" s="652" t="s">
        <v>815</v>
      </c>
      <c r="C772" s="653" t="s">
        <v>816</v>
      </c>
      <c r="D772" s="786" t="s">
        <v>817</v>
      </c>
      <c r="E772" s="655">
        <f>'[2]COSTO LAMINADO CDMX-QRO-GDL'!I762</f>
        <v>2030</v>
      </c>
      <c r="F772" s="656" t="s">
        <v>236</v>
      </c>
    </row>
    <row r="773" spans="1:6">
      <c r="A773" s="669"/>
      <c r="B773" s="652"/>
      <c r="C773" s="653"/>
      <c r="D773" s="672"/>
      <c r="E773" s="689"/>
      <c r="F773" s="663"/>
    </row>
    <row r="774" spans="1:6">
      <c r="A774" s="669"/>
      <c r="B774" s="652"/>
      <c r="C774" s="653"/>
      <c r="D774" s="672"/>
      <c r="E774" s="689"/>
      <c r="F774" s="663"/>
    </row>
    <row r="775" spans="1:6">
      <c r="A775" s="669"/>
      <c r="B775" s="652"/>
      <c r="C775" s="659"/>
      <c r="D775" s="672"/>
      <c r="E775" s="689"/>
      <c r="F775" s="663"/>
    </row>
    <row r="776" spans="1:6">
      <c r="A776" s="678"/>
      <c r="B776" s="645"/>
      <c r="C776" s="646" t="s">
        <v>818</v>
      </c>
      <c r="D776" s="647"/>
      <c r="E776" s="679"/>
      <c r="F776" s="690"/>
    </row>
    <row r="777" spans="1:6">
      <c r="A777" s="790"/>
      <c r="B777" s="791" t="s">
        <v>819</v>
      </c>
      <c r="C777" s="774" t="s">
        <v>820</v>
      </c>
      <c r="D777" s="792" t="s">
        <v>821</v>
      </c>
      <c r="E777" s="655">
        <f>'[2]COSTO LAMINADO CDMX-QRO-GDL'!I767</f>
        <v>1400</v>
      </c>
      <c r="F777" s="656" t="s">
        <v>236</v>
      </c>
    </row>
    <row r="778" spans="1:6">
      <c r="A778" s="772"/>
      <c r="B778" s="658" t="s">
        <v>822</v>
      </c>
      <c r="C778" s="774" t="s">
        <v>823</v>
      </c>
      <c r="D778" s="782" t="s">
        <v>824</v>
      </c>
      <c r="E778" s="655">
        <f>'[2]COSTO LAMINADO CDMX-QRO-GDL'!I768</f>
        <v>1528.5714285714287</v>
      </c>
      <c r="F778" s="656" t="s">
        <v>236</v>
      </c>
    </row>
    <row r="779" spans="1:6">
      <c r="A779" s="772"/>
      <c r="B779" s="658" t="s">
        <v>825</v>
      </c>
      <c r="C779" s="793" t="s">
        <v>826</v>
      </c>
      <c r="D779" s="782" t="s">
        <v>827</v>
      </c>
      <c r="E779" s="655">
        <f>'[2]COSTO LAMINADO CDMX-QRO-GDL'!I769</f>
        <v>1664.2857142857144</v>
      </c>
      <c r="F779" s="656" t="s">
        <v>236</v>
      </c>
    </row>
    <row r="780" spans="1:6">
      <c r="A780" s="772"/>
      <c r="B780" s="658" t="s">
        <v>828</v>
      </c>
      <c r="C780" s="794" t="s">
        <v>829</v>
      </c>
      <c r="D780" s="782" t="s">
        <v>830</v>
      </c>
      <c r="E780" s="655">
        <f>'[2]COSTO LAMINADO CDMX-QRO-GDL'!I770</f>
        <v>1807.1428571428573</v>
      </c>
      <c r="F780" s="656" t="s">
        <v>236</v>
      </c>
    </row>
    <row r="781" spans="1:6">
      <c r="A781" s="772"/>
      <c r="B781" s="658" t="s">
        <v>831</v>
      </c>
      <c r="C781" s="794" t="s">
        <v>832</v>
      </c>
      <c r="D781" s="782" t="s">
        <v>833</v>
      </c>
      <c r="E781" s="655">
        <f>'[2]COSTO LAMINADO CDMX-QRO-GDL'!I771</f>
        <v>1942.8571428571429</v>
      </c>
      <c r="F781" s="656" t="s">
        <v>236</v>
      </c>
    </row>
    <row r="782" spans="1:6">
      <c r="A782" s="772"/>
      <c r="B782" s="658" t="s">
        <v>834</v>
      </c>
      <c r="C782" s="793"/>
      <c r="D782" s="782" t="s">
        <v>835</v>
      </c>
      <c r="E782" s="655">
        <f>'[2]COSTO LAMINADO CDMX-QRO-GDL'!I772</f>
        <v>2092.8571428571431</v>
      </c>
      <c r="F782" s="656" t="s">
        <v>236</v>
      </c>
    </row>
    <row r="783" spans="1:6">
      <c r="A783" s="772"/>
      <c r="B783" s="658" t="s">
        <v>836</v>
      </c>
      <c r="C783" s="794"/>
      <c r="D783" s="782" t="s">
        <v>837</v>
      </c>
      <c r="E783" s="655">
        <f>'[2]COSTO LAMINADO CDMX-QRO-GDL'!I773</f>
        <v>2228.5714285714289</v>
      </c>
      <c r="F783" s="656" t="s">
        <v>236</v>
      </c>
    </row>
    <row r="784" spans="1:6">
      <c r="A784" s="772"/>
      <c r="B784" s="658" t="s">
        <v>838</v>
      </c>
      <c r="C784" s="774"/>
      <c r="D784" s="782" t="s">
        <v>839</v>
      </c>
      <c r="E784" s="655">
        <f>'[2]COSTO LAMINADO CDMX-QRO-GDL'!I774</f>
        <v>2371.4285714285716</v>
      </c>
      <c r="F784" s="656" t="s">
        <v>236</v>
      </c>
    </row>
    <row r="785" spans="1:6">
      <c r="A785" s="772"/>
      <c r="B785" s="658" t="s">
        <v>840</v>
      </c>
      <c r="C785" s="774"/>
      <c r="D785" s="782" t="s">
        <v>841</v>
      </c>
      <c r="E785" s="655">
        <f>'[2]COSTO LAMINADO CDMX-QRO-GDL'!I775</f>
        <v>2514.2857142857142</v>
      </c>
      <c r="F785" s="656" t="s">
        <v>236</v>
      </c>
    </row>
    <row r="786" spans="1:6">
      <c r="A786" s="795"/>
      <c r="B786" s="658" t="s">
        <v>842</v>
      </c>
      <c r="C786" s="774"/>
      <c r="D786" s="782" t="s">
        <v>843</v>
      </c>
      <c r="E786" s="655">
        <f>'[2]COSTO LAMINADO CDMX-QRO-GDL'!I776</f>
        <v>2571.4285714285716</v>
      </c>
      <c r="F786" s="656" t="s">
        <v>236</v>
      </c>
    </row>
    <row r="787" spans="1:6">
      <c r="A787" s="795"/>
      <c r="B787" s="658" t="s">
        <v>844</v>
      </c>
      <c r="C787" s="774"/>
      <c r="D787" s="796" t="s">
        <v>845</v>
      </c>
      <c r="E787" s="655">
        <f>'[2]COSTO LAMINADO CDMX-QRO-GDL'!I777</f>
        <v>2635.7142857142858</v>
      </c>
      <c r="F787" s="656" t="s">
        <v>236</v>
      </c>
    </row>
    <row r="788" spans="1:6">
      <c r="A788" s="678"/>
      <c r="B788" s="645"/>
      <c r="C788" s="646" t="s">
        <v>846</v>
      </c>
      <c r="D788" s="647"/>
      <c r="E788" s="679"/>
      <c r="F788" s="690"/>
    </row>
    <row r="789" spans="1:6">
      <c r="A789" s="651"/>
      <c r="B789" s="722"/>
      <c r="C789" s="719"/>
      <c r="D789" s="723"/>
      <c r="E789" s="724"/>
      <c r="F789" s="663"/>
    </row>
    <row r="790" spans="1:6">
      <c r="A790" s="651"/>
      <c r="B790" s="722"/>
      <c r="C790" s="719"/>
      <c r="D790" s="723"/>
      <c r="E790" s="724"/>
      <c r="F790" s="663"/>
    </row>
    <row r="791" spans="1:6">
      <c r="A791" s="651"/>
      <c r="B791" s="722"/>
      <c r="C791" s="719"/>
      <c r="D791" s="723"/>
      <c r="E791" s="724"/>
      <c r="F791" s="663"/>
    </row>
    <row r="792" spans="1:6">
      <c r="A792" s="651"/>
      <c r="B792" s="722"/>
      <c r="C792" s="719"/>
      <c r="D792" s="723"/>
      <c r="E792" s="724"/>
      <c r="F792" s="663"/>
    </row>
    <row r="793" spans="1:6">
      <c r="A793" s="651"/>
      <c r="B793" s="722"/>
      <c r="C793" s="719"/>
      <c r="D793" s="723"/>
      <c r="E793" s="724"/>
      <c r="F793" s="663"/>
    </row>
    <row r="794" spans="1:6">
      <c r="A794" s="651"/>
      <c r="B794" s="722"/>
      <c r="C794" s="719"/>
      <c r="D794" s="723"/>
      <c r="E794" s="724"/>
      <c r="F794" s="663"/>
    </row>
    <row r="795" spans="1:6">
      <c r="A795" s="651"/>
      <c r="B795" s="722"/>
      <c r="C795" s="719"/>
      <c r="D795" s="723"/>
      <c r="E795" s="724"/>
      <c r="F795" s="663"/>
    </row>
    <row r="796" spans="1:6">
      <c r="A796" s="651"/>
      <c r="B796" s="722"/>
      <c r="C796" s="719"/>
      <c r="D796" s="723"/>
      <c r="E796" s="724"/>
      <c r="F796" s="663"/>
    </row>
    <row r="797" spans="1:6">
      <c r="A797" s="651"/>
      <c r="B797" s="722"/>
      <c r="C797" s="719"/>
      <c r="D797" s="723"/>
      <c r="E797" s="724"/>
      <c r="F797" s="663"/>
    </row>
    <row r="798" spans="1:6">
      <c r="A798" s="651"/>
      <c r="B798" s="722"/>
      <c r="C798" s="719"/>
      <c r="D798" s="723"/>
      <c r="E798" s="724"/>
      <c r="F798" s="663"/>
    </row>
    <row r="799" spans="1:6">
      <c r="A799" s="651"/>
      <c r="B799" s="722"/>
      <c r="C799" s="719"/>
      <c r="D799" s="723"/>
      <c r="E799" s="724"/>
      <c r="F799" s="663"/>
    </row>
    <row r="800" spans="1:6">
      <c r="A800" s="651"/>
      <c r="B800" s="722"/>
      <c r="C800" s="719"/>
      <c r="D800" s="723"/>
      <c r="E800" s="724"/>
      <c r="F800" s="663"/>
    </row>
    <row r="801" spans="1:61">
      <c r="A801" s="651"/>
      <c r="B801" s="722"/>
      <c r="C801" s="719"/>
      <c r="D801" s="723"/>
      <c r="E801" s="724"/>
      <c r="F801" s="663"/>
    </row>
    <row r="802" spans="1:61">
      <c r="A802" s="651"/>
      <c r="B802" s="722"/>
      <c r="C802" s="719"/>
      <c r="D802" s="723"/>
      <c r="E802" s="724"/>
      <c r="F802" s="663"/>
    </row>
    <row r="803" spans="1:61">
      <c r="A803" s="651"/>
      <c r="B803" s="722"/>
      <c r="C803" s="719"/>
      <c r="D803" s="723"/>
      <c r="E803" s="724"/>
      <c r="F803" s="663"/>
    </row>
    <row r="804" spans="1:61">
      <c r="A804" s="651"/>
      <c r="B804" s="722"/>
      <c r="C804" s="719"/>
      <c r="D804" s="723"/>
      <c r="E804" s="724"/>
      <c r="F804" s="663"/>
    </row>
    <row r="805" spans="1:61" s="631" customFormat="1" ht="15" customHeight="1">
      <c r="A805" s="628" t="s">
        <v>402</v>
      </c>
      <c r="B805" s="629"/>
      <c r="C805" s="1459" t="s">
        <v>847</v>
      </c>
      <c r="D805" s="1469"/>
      <c r="E805" s="1465"/>
      <c r="F805" s="1466"/>
      <c r="G805" s="620"/>
      <c r="H805" s="630"/>
      <c r="I805" s="630"/>
      <c r="J805" s="630"/>
      <c r="K805" s="630"/>
      <c r="L805" s="630"/>
      <c r="M805" s="630"/>
      <c r="N805" s="630"/>
      <c r="O805" s="630"/>
      <c r="P805" s="630"/>
      <c r="Q805" s="630"/>
      <c r="R805" s="630"/>
      <c r="S805" s="630"/>
      <c r="T805" s="630"/>
      <c r="U805" s="630"/>
      <c r="V805" s="630"/>
      <c r="W805" s="630"/>
      <c r="X805" s="630"/>
      <c r="Y805" s="630"/>
      <c r="Z805" s="630"/>
      <c r="AA805" s="630"/>
      <c r="AB805" s="630"/>
      <c r="AC805" s="630"/>
      <c r="AD805" s="630"/>
      <c r="AE805" s="630"/>
      <c r="AF805" s="630"/>
      <c r="AG805" s="630"/>
      <c r="AH805" s="630"/>
      <c r="AI805" s="630"/>
      <c r="AJ805" s="630"/>
      <c r="AK805" s="630"/>
      <c r="AL805" s="630"/>
      <c r="AM805" s="630"/>
      <c r="AN805" s="630"/>
      <c r="AO805" s="630"/>
      <c r="AP805" s="630"/>
      <c r="AQ805" s="630"/>
      <c r="AR805" s="630"/>
      <c r="AS805" s="630"/>
      <c r="AT805" s="630"/>
      <c r="AU805" s="630"/>
      <c r="AV805" s="630"/>
      <c r="AW805" s="630"/>
      <c r="AX805" s="630"/>
      <c r="AY805" s="630"/>
      <c r="AZ805" s="630"/>
      <c r="BA805" s="630"/>
      <c r="BB805" s="630"/>
      <c r="BC805" s="630"/>
      <c r="BD805" s="630"/>
      <c r="BE805" s="630"/>
      <c r="BF805" s="630"/>
      <c r="BG805" s="630"/>
      <c r="BH805" s="630"/>
      <c r="BI805" s="630"/>
    </row>
    <row r="806" spans="1:61" s="635" customFormat="1" ht="15" customHeight="1">
      <c r="A806" s="632" t="s">
        <v>461</v>
      </c>
      <c r="B806" s="633"/>
      <c r="C806" s="1460"/>
      <c r="D806" s="1470"/>
      <c r="E806" s="1467"/>
      <c r="F806" s="1468"/>
      <c r="G806" s="620"/>
      <c r="H806" s="630"/>
      <c r="I806" s="634"/>
      <c r="J806" s="634"/>
      <c r="K806" s="634"/>
      <c r="L806" s="634"/>
      <c r="M806" s="634"/>
      <c r="N806" s="634"/>
      <c r="O806" s="634"/>
      <c r="P806" s="634"/>
      <c r="Q806" s="634"/>
      <c r="R806" s="634"/>
      <c r="S806" s="634"/>
      <c r="T806" s="634"/>
      <c r="U806" s="634"/>
      <c r="V806" s="634"/>
      <c r="W806" s="634"/>
      <c r="X806" s="634"/>
      <c r="Y806" s="634"/>
      <c r="Z806" s="634"/>
      <c r="AA806" s="634"/>
      <c r="AB806" s="634"/>
      <c r="AC806" s="634"/>
      <c r="AD806" s="634"/>
      <c r="AE806" s="634"/>
      <c r="AF806" s="634"/>
      <c r="AG806" s="634"/>
      <c r="AH806" s="634"/>
      <c r="AI806" s="634"/>
      <c r="AJ806" s="634"/>
      <c r="AK806" s="634"/>
      <c r="AL806" s="634"/>
      <c r="AM806" s="634"/>
      <c r="AN806" s="634"/>
      <c r="AO806" s="634"/>
      <c r="AP806" s="634"/>
      <c r="AQ806" s="634"/>
      <c r="AR806" s="634"/>
      <c r="AS806" s="634"/>
      <c r="AT806" s="634"/>
      <c r="AU806" s="634"/>
      <c r="AV806" s="634"/>
      <c r="AW806" s="634"/>
      <c r="AX806" s="634"/>
      <c r="AY806" s="634"/>
      <c r="AZ806" s="634"/>
      <c r="BA806" s="634"/>
      <c r="BB806" s="634"/>
      <c r="BC806" s="634"/>
      <c r="BD806" s="634"/>
      <c r="BE806" s="634"/>
      <c r="BF806" s="634"/>
      <c r="BG806" s="634"/>
      <c r="BH806" s="634"/>
      <c r="BI806" s="634"/>
    </row>
    <row r="807" spans="1:61" s="643" customFormat="1">
      <c r="A807" s="636" t="s">
        <v>405</v>
      </c>
      <c r="B807" s="637" t="s">
        <v>406</v>
      </c>
      <c r="C807" s="294" t="s">
        <v>407</v>
      </c>
      <c r="D807" s="638" t="s">
        <v>408</v>
      </c>
      <c r="E807" s="295" t="s">
        <v>409</v>
      </c>
      <c r="F807" s="639" t="s">
        <v>410</v>
      </c>
      <c r="G807" s="640"/>
      <c r="H807" s="630"/>
      <c r="I807" s="626"/>
      <c r="J807" s="641"/>
      <c r="K807" s="642"/>
      <c r="L807" s="641"/>
      <c r="M807" s="641"/>
      <c r="N807" s="641"/>
      <c r="O807" s="641"/>
      <c r="P807" s="641"/>
      <c r="Q807" s="641"/>
      <c r="R807" s="641"/>
      <c r="S807" s="641"/>
      <c r="T807" s="641"/>
      <c r="U807" s="641"/>
      <c r="V807" s="641"/>
      <c r="W807" s="641"/>
      <c r="X807" s="641"/>
      <c r="Y807" s="641"/>
      <c r="Z807" s="641"/>
      <c r="AA807" s="641"/>
      <c r="AB807" s="641"/>
      <c r="AC807" s="641"/>
      <c r="AD807" s="641"/>
      <c r="AE807" s="641"/>
      <c r="AF807" s="641"/>
      <c r="AG807" s="641"/>
      <c r="AH807" s="641"/>
      <c r="AI807" s="641"/>
      <c r="AJ807" s="641"/>
      <c r="AK807" s="641"/>
      <c r="AL807" s="641"/>
      <c r="AM807" s="641"/>
      <c r="AN807" s="641"/>
      <c r="AO807" s="641"/>
      <c r="AP807" s="641"/>
      <c r="AQ807" s="641"/>
      <c r="AR807" s="641"/>
      <c r="AS807" s="641"/>
      <c r="AT807" s="641"/>
      <c r="AU807" s="641"/>
      <c r="AV807" s="641"/>
      <c r="AW807" s="641"/>
      <c r="AX807" s="641"/>
      <c r="AY807" s="641"/>
      <c r="AZ807" s="641"/>
      <c r="BA807" s="641"/>
      <c r="BB807" s="641"/>
      <c r="BC807" s="641"/>
      <c r="BD807" s="641"/>
      <c r="BE807" s="641"/>
      <c r="BF807" s="641"/>
      <c r="BG807" s="641"/>
      <c r="BH807" s="641"/>
      <c r="BI807" s="641"/>
    </row>
    <row r="808" spans="1:61">
      <c r="A808" s="664"/>
      <c r="B808" s="797"/>
      <c r="C808" s="646" t="s">
        <v>848</v>
      </c>
      <c r="D808" s="798"/>
      <c r="E808" s="799"/>
      <c r="F808" s="668"/>
    </row>
    <row r="809" spans="1:61">
      <c r="A809" s="651"/>
      <c r="B809" s="658" t="s">
        <v>849</v>
      </c>
      <c r="C809" s="682" t="s">
        <v>850</v>
      </c>
      <c r="D809" s="786" t="s">
        <v>763</v>
      </c>
      <c r="E809" s="655">
        <f>'[2]COSTO LAMINADO CDMX-QRO-GDL'!I799</f>
        <v>3621.4285714285716</v>
      </c>
      <c r="F809" s="656" t="s">
        <v>236</v>
      </c>
    </row>
    <row r="810" spans="1:61">
      <c r="A810" s="651"/>
      <c r="B810" s="658" t="s">
        <v>851</v>
      </c>
      <c r="C810" s="682" t="s">
        <v>852</v>
      </c>
      <c r="D810" s="786" t="s">
        <v>766</v>
      </c>
      <c r="E810" s="655">
        <f>'[2]COSTO LAMINADO CDMX-QRO-GDL'!I800</f>
        <v>3814.2857142857147</v>
      </c>
      <c r="F810" s="656" t="s">
        <v>236</v>
      </c>
    </row>
    <row r="811" spans="1:61">
      <c r="A811" s="651"/>
      <c r="B811" s="658" t="s">
        <v>853</v>
      </c>
      <c r="C811" s="682" t="s">
        <v>854</v>
      </c>
      <c r="D811" s="786" t="s">
        <v>769</v>
      </c>
      <c r="E811" s="655">
        <f>'[2]COSTO LAMINADO CDMX-QRO-GDL'!I801</f>
        <v>3842.8571428571431</v>
      </c>
      <c r="F811" s="656" t="s">
        <v>236</v>
      </c>
    </row>
    <row r="812" spans="1:61">
      <c r="A812" s="651"/>
      <c r="B812" s="658" t="s">
        <v>855</v>
      </c>
      <c r="C812" s="682" t="s">
        <v>856</v>
      </c>
      <c r="D812" s="786" t="s">
        <v>771</v>
      </c>
      <c r="E812" s="655">
        <f>'[2]COSTO LAMINADO CDMX-QRO-GDL'!I802</f>
        <v>4128.5714285714284</v>
      </c>
      <c r="F812" s="656" t="s">
        <v>236</v>
      </c>
    </row>
    <row r="813" spans="1:61">
      <c r="A813" s="651"/>
      <c r="B813" s="658" t="s">
        <v>857</v>
      </c>
      <c r="C813" s="800" t="s">
        <v>858</v>
      </c>
      <c r="D813" s="786" t="s">
        <v>773</v>
      </c>
      <c r="E813" s="655">
        <f>'[2]COSTO LAMINADO CDMX-QRO-GDL'!I803</f>
        <v>4164.2857142857147</v>
      </c>
      <c r="F813" s="656" t="s">
        <v>236</v>
      </c>
    </row>
    <row r="814" spans="1:61">
      <c r="A814" s="651"/>
      <c r="B814" s="658" t="s">
        <v>859</v>
      </c>
      <c r="C814" s="682"/>
      <c r="D814" s="786" t="s">
        <v>775</v>
      </c>
      <c r="E814" s="655">
        <f>'[2]COSTO LAMINADO CDMX-QRO-GDL'!I804</f>
        <v>4457.1428571428578</v>
      </c>
      <c r="F814" s="656" t="s">
        <v>236</v>
      </c>
    </row>
    <row r="815" spans="1:61">
      <c r="A815" s="651"/>
      <c r="B815" s="658" t="s">
        <v>860</v>
      </c>
      <c r="C815" s="682"/>
      <c r="D815" s="786" t="s">
        <v>777</v>
      </c>
      <c r="E815" s="655">
        <f>'[2]COSTO LAMINADO CDMX-QRO-GDL'!I805</f>
        <v>4492.8571428571431</v>
      </c>
      <c r="F815" s="656" t="s">
        <v>236</v>
      </c>
    </row>
    <row r="816" spans="1:61">
      <c r="A816" s="651"/>
      <c r="B816" s="658" t="s">
        <v>861</v>
      </c>
      <c r="C816" s="682"/>
      <c r="D816" s="786" t="s">
        <v>779</v>
      </c>
      <c r="E816" s="655">
        <f>'[2]COSTO LAMINADO CDMX-QRO-GDL'!I806</f>
        <v>5071.4285714285716</v>
      </c>
      <c r="F816" s="656" t="s">
        <v>236</v>
      </c>
    </row>
    <row r="817" spans="1:6">
      <c r="A817" s="651"/>
      <c r="B817" s="658" t="s">
        <v>862</v>
      </c>
      <c r="C817" s="682"/>
      <c r="D817" s="786" t="s">
        <v>781</v>
      </c>
      <c r="E817" s="655">
        <f>'[2]COSTO LAMINADO CDMX-QRO-GDL'!I807</f>
        <v>5114.2857142857147</v>
      </c>
      <c r="F817" s="656" t="s">
        <v>236</v>
      </c>
    </row>
    <row r="818" spans="1:6">
      <c r="A818" s="651"/>
      <c r="B818" s="658" t="s">
        <v>863</v>
      </c>
      <c r="C818" s="682"/>
      <c r="D818" s="786" t="s">
        <v>783</v>
      </c>
      <c r="E818" s="655">
        <f>'[2]COSTO LAMINADO CDMX-QRO-GDL'!I808</f>
        <v>5142.8571428571431</v>
      </c>
      <c r="F818" s="656" t="s">
        <v>236</v>
      </c>
    </row>
    <row r="819" spans="1:6">
      <c r="A819" s="651"/>
      <c r="B819" s="658" t="s">
        <v>864</v>
      </c>
      <c r="C819" s="682"/>
      <c r="D819" s="786" t="s">
        <v>785</v>
      </c>
      <c r="E819" s="655">
        <f>'[2]COSTO LAMINADO CDMX-QRO-GDL'!I809</f>
        <v>5428.5714285714294</v>
      </c>
      <c r="F819" s="656" t="s">
        <v>236</v>
      </c>
    </row>
    <row r="820" spans="1:6">
      <c r="A820" s="651"/>
      <c r="B820" s="658" t="s">
        <v>865</v>
      </c>
      <c r="C820" s="682"/>
      <c r="D820" s="786" t="s">
        <v>787</v>
      </c>
      <c r="E820" s="655">
        <f>'[2]COSTO LAMINADO CDMX-QRO-GDL'!I810</f>
        <v>5428.5714285714294</v>
      </c>
      <c r="F820" s="656" t="s">
        <v>236</v>
      </c>
    </row>
    <row r="821" spans="1:6">
      <c r="A821" s="651"/>
      <c r="B821" s="658" t="s">
        <v>866</v>
      </c>
      <c r="C821" s="682"/>
      <c r="D821" s="786" t="s">
        <v>789</v>
      </c>
      <c r="E821" s="655">
        <f>'[2]COSTO LAMINADO CDMX-QRO-GDL'!I811</f>
        <v>5642.8571428571431</v>
      </c>
      <c r="F821" s="656" t="s">
        <v>236</v>
      </c>
    </row>
    <row r="822" spans="1:6">
      <c r="A822" s="651"/>
      <c r="B822" s="658"/>
      <c r="C822" s="682"/>
      <c r="D822" s="786"/>
      <c r="E822" s="655"/>
      <c r="F822" s="656"/>
    </row>
    <row r="823" spans="1:6">
      <c r="A823" s="651"/>
      <c r="B823" s="658" t="s">
        <v>867</v>
      </c>
      <c r="C823" s="682" t="s">
        <v>868</v>
      </c>
      <c r="D823" s="786" t="s">
        <v>869</v>
      </c>
      <c r="E823" s="655">
        <f>'[2]COSTO LAMINADO CDMX-QRO-GDL'!I813</f>
        <v>10721.428571428572</v>
      </c>
      <c r="F823" s="656" t="s">
        <v>236</v>
      </c>
    </row>
    <row r="824" spans="1:6">
      <c r="A824" s="651"/>
      <c r="B824" s="658" t="s">
        <v>870</v>
      </c>
      <c r="C824" s="682" t="s">
        <v>871</v>
      </c>
      <c r="D824" s="786" t="s">
        <v>872</v>
      </c>
      <c r="E824" s="655">
        <f>'[2]COSTO LAMINADO CDMX-QRO-GDL'!I814</f>
        <v>11014.285714285716</v>
      </c>
      <c r="F824" s="656" t="s">
        <v>236</v>
      </c>
    </row>
    <row r="825" spans="1:6">
      <c r="A825" s="651"/>
      <c r="B825" s="658" t="s">
        <v>873</v>
      </c>
      <c r="C825" s="682" t="s">
        <v>854</v>
      </c>
      <c r="D825" s="786" t="s">
        <v>874</v>
      </c>
      <c r="E825" s="655">
        <f>'[2]COSTO LAMINADO CDMX-QRO-GDL'!I815</f>
        <v>11828.571428571429</v>
      </c>
      <c r="F825" s="656" t="s">
        <v>236</v>
      </c>
    </row>
    <row r="826" spans="1:6">
      <c r="A826" s="651"/>
      <c r="B826" s="658" t="s">
        <v>875</v>
      </c>
      <c r="C826" s="682" t="s">
        <v>802</v>
      </c>
      <c r="D826" s="786" t="s">
        <v>876</v>
      </c>
      <c r="E826" s="655">
        <f>'[2]COSTO LAMINADO CDMX-QRO-GDL'!I816</f>
        <v>13685.714285714286</v>
      </c>
      <c r="F826" s="656" t="s">
        <v>236</v>
      </c>
    </row>
    <row r="827" spans="1:6">
      <c r="A827" s="651"/>
      <c r="B827" s="658" t="s">
        <v>877</v>
      </c>
      <c r="C827" s="800" t="s">
        <v>858</v>
      </c>
      <c r="D827" s="786" t="s">
        <v>878</v>
      </c>
      <c r="E827" s="655">
        <f>'[2]COSTO LAMINADO CDMX-QRO-GDL'!I817</f>
        <v>14142.857142857143</v>
      </c>
      <c r="F827" s="656" t="s">
        <v>236</v>
      </c>
    </row>
    <row r="828" spans="1:6">
      <c r="A828" s="651"/>
      <c r="B828" s="658" t="s">
        <v>879</v>
      </c>
      <c r="C828" s="682"/>
      <c r="D828" s="786" t="s">
        <v>880</v>
      </c>
      <c r="E828" s="655">
        <f>'[2]COSTO LAMINADO CDMX-QRO-GDL'!I818</f>
        <v>16042.857142857143</v>
      </c>
      <c r="F828" s="656" t="s">
        <v>236</v>
      </c>
    </row>
    <row r="829" spans="1:6">
      <c r="A829" s="651"/>
      <c r="B829" s="658" t="s">
        <v>881</v>
      </c>
      <c r="C829" s="682"/>
      <c r="D829" s="786" t="s">
        <v>882</v>
      </c>
      <c r="E829" s="655">
        <f>'[2]COSTO LAMINADO CDMX-QRO-GDL'!I819</f>
        <v>16064.285714285716</v>
      </c>
      <c r="F829" s="656" t="s">
        <v>236</v>
      </c>
    </row>
    <row r="830" spans="1:6">
      <c r="A830" s="651"/>
      <c r="B830" s="658"/>
      <c r="C830" s="682"/>
      <c r="D830" s="786"/>
      <c r="E830" s="655"/>
      <c r="F830" s="656"/>
    </row>
    <row r="831" spans="1:6">
      <c r="A831" s="651"/>
      <c r="B831" s="658" t="s">
        <v>883</v>
      </c>
      <c r="C831" s="682" t="s">
        <v>868</v>
      </c>
      <c r="D831" s="786" t="s">
        <v>884</v>
      </c>
      <c r="E831" s="655">
        <f>'[2]COSTO LAMINADO CDMX-QRO-GDL'!I821</f>
        <v>10785.714285714286</v>
      </c>
      <c r="F831" s="656" t="s">
        <v>236</v>
      </c>
    </row>
    <row r="832" spans="1:6">
      <c r="A832" s="651"/>
      <c r="B832" s="658" t="s">
        <v>885</v>
      </c>
      <c r="C832" s="682" t="s">
        <v>871</v>
      </c>
      <c r="D832" s="786" t="s">
        <v>886</v>
      </c>
      <c r="E832" s="655">
        <f>'[2]COSTO LAMINADO CDMX-QRO-GDL'!I822</f>
        <v>11100</v>
      </c>
      <c r="F832" s="656" t="s">
        <v>236</v>
      </c>
    </row>
    <row r="833" spans="1:6">
      <c r="A833" s="651"/>
      <c r="B833" s="658" t="s">
        <v>887</v>
      </c>
      <c r="C833" s="682" t="s">
        <v>888</v>
      </c>
      <c r="D833" s="786" t="s">
        <v>889</v>
      </c>
      <c r="E833" s="655">
        <f>'[2]COSTO LAMINADO CDMX-QRO-GDL'!I823</f>
        <v>11900</v>
      </c>
      <c r="F833" s="656" t="s">
        <v>236</v>
      </c>
    </row>
    <row r="834" spans="1:6">
      <c r="A834" s="651"/>
      <c r="B834" s="658" t="s">
        <v>890</v>
      </c>
      <c r="C834" s="682" t="s">
        <v>802</v>
      </c>
      <c r="D834" s="786" t="s">
        <v>891</v>
      </c>
      <c r="E834" s="655">
        <f>'[2]COSTO LAMINADO CDMX-QRO-GDL'!I824</f>
        <v>13807.142857142859</v>
      </c>
      <c r="F834" s="656" t="s">
        <v>236</v>
      </c>
    </row>
    <row r="835" spans="1:6">
      <c r="A835" s="651"/>
      <c r="B835" s="658" t="s">
        <v>892</v>
      </c>
      <c r="C835" s="800" t="s">
        <v>858</v>
      </c>
      <c r="D835" s="786" t="s">
        <v>893</v>
      </c>
      <c r="E835" s="655">
        <f>'[2]COSTO LAMINADO CDMX-QRO-GDL'!I825</f>
        <v>14214.285714285716</v>
      </c>
      <c r="F835" s="656" t="s">
        <v>236</v>
      </c>
    </row>
    <row r="836" spans="1:6">
      <c r="A836" s="651"/>
      <c r="B836" s="658" t="s">
        <v>894</v>
      </c>
      <c r="C836" s="682"/>
      <c r="D836" s="786" t="s">
        <v>895</v>
      </c>
      <c r="E836" s="655">
        <f>'[2]COSTO LAMINADO CDMX-QRO-GDL'!I826</f>
        <v>16114.285714285716</v>
      </c>
      <c r="F836" s="656" t="s">
        <v>236</v>
      </c>
    </row>
    <row r="837" spans="1:6">
      <c r="A837" s="651"/>
      <c r="B837" s="658" t="s">
        <v>896</v>
      </c>
      <c r="C837" s="682"/>
      <c r="D837" s="786" t="s">
        <v>897</v>
      </c>
      <c r="E837" s="655"/>
      <c r="F837" s="801"/>
    </row>
    <row r="838" spans="1:6">
      <c r="A838" s="651"/>
      <c r="B838" s="658"/>
      <c r="C838" s="682"/>
      <c r="D838" s="786"/>
      <c r="E838" s="662"/>
      <c r="F838" s="663"/>
    </row>
    <row r="839" spans="1:6">
      <c r="A839" s="678"/>
      <c r="B839" s="645"/>
      <c r="C839" s="646" t="s">
        <v>898</v>
      </c>
      <c r="D839" s="647"/>
      <c r="E839" s="737"/>
      <c r="F839" s="668"/>
    </row>
    <row r="840" spans="1:6">
      <c r="A840" s="669"/>
      <c r="B840" s="652" t="s">
        <v>899</v>
      </c>
      <c r="C840" s="653" t="s">
        <v>900</v>
      </c>
      <c r="D840" s="786" t="s">
        <v>901</v>
      </c>
      <c r="E840" s="655">
        <f>'[2]COSTO LAMINADO CDMX-QRO-GDL'!I830</f>
        <v>2971.4285714285716</v>
      </c>
      <c r="F840" s="656" t="s">
        <v>236</v>
      </c>
    </row>
    <row r="841" spans="1:6">
      <c r="A841" s="669"/>
      <c r="B841" s="652" t="s">
        <v>902</v>
      </c>
      <c r="C841" s="653" t="s">
        <v>903</v>
      </c>
      <c r="D841" s="786" t="s">
        <v>904</v>
      </c>
      <c r="E841" s="655">
        <f>'[2]COSTO LAMINADO CDMX-QRO-GDL'!I831</f>
        <v>3000</v>
      </c>
      <c r="F841" s="656" t="s">
        <v>236</v>
      </c>
    </row>
    <row r="842" spans="1:6">
      <c r="A842" s="669"/>
      <c r="B842" s="652" t="s">
        <v>905</v>
      </c>
      <c r="C842" s="653" t="s">
        <v>906</v>
      </c>
      <c r="D842" s="786" t="s">
        <v>907</v>
      </c>
      <c r="E842" s="655">
        <f>'[2]COSTO LAMINADO CDMX-QRO-GDL'!I832</f>
        <v>3342.8571428571431</v>
      </c>
      <c r="F842" s="656" t="s">
        <v>236</v>
      </c>
    </row>
    <row r="843" spans="1:6">
      <c r="A843" s="669"/>
      <c r="B843" s="652" t="s">
        <v>908</v>
      </c>
      <c r="C843" s="653" t="s">
        <v>802</v>
      </c>
      <c r="D843" s="786" t="s">
        <v>909</v>
      </c>
      <c r="E843" s="655">
        <f>'[2]COSTO LAMINADO CDMX-QRO-GDL'!I833</f>
        <v>3592.8571428571431</v>
      </c>
      <c r="F843" s="656" t="s">
        <v>236</v>
      </c>
    </row>
    <row r="844" spans="1:6">
      <c r="A844" s="669"/>
      <c r="B844" s="652"/>
      <c r="C844" s="653"/>
      <c r="D844" s="723"/>
      <c r="E844" s="662"/>
      <c r="F844" s="663"/>
    </row>
    <row r="845" spans="1:6">
      <c r="A845" s="669"/>
      <c r="B845" s="652"/>
      <c r="C845" s="653"/>
      <c r="D845" s="723"/>
      <c r="E845" s="662"/>
      <c r="F845" s="663"/>
    </row>
    <row r="846" spans="1:6">
      <c r="A846" s="669"/>
      <c r="B846" s="652"/>
      <c r="C846" s="653"/>
      <c r="D846" s="723"/>
      <c r="E846" s="662"/>
      <c r="F846" s="663"/>
    </row>
    <row r="847" spans="1:6">
      <c r="A847" s="669"/>
      <c r="B847" s="652"/>
      <c r="C847" s="653"/>
      <c r="D847" s="723"/>
      <c r="E847" s="662"/>
      <c r="F847" s="663"/>
    </row>
    <row r="848" spans="1:6">
      <c r="A848" s="669"/>
      <c r="B848" s="652"/>
      <c r="C848" s="653"/>
      <c r="D848" s="723"/>
      <c r="E848" s="662"/>
      <c r="F848" s="663"/>
    </row>
    <row r="849" spans="1:6">
      <c r="A849" s="678"/>
      <c r="B849" s="645"/>
      <c r="C849" s="646" t="s">
        <v>910</v>
      </c>
      <c r="D849" s="647"/>
      <c r="E849" s="737"/>
      <c r="F849" s="668"/>
    </row>
    <row r="850" spans="1:6">
      <c r="A850" s="669"/>
      <c r="B850" s="652" t="s">
        <v>911</v>
      </c>
      <c r="C850" s="653" t="s">
        <v>912</v>
      </c>
      <c r="D850" s="786" t="s">
        <v>907</v>
      </c>
      <c r="E850" s="655">
        <f>'[2]COSTO LAMINADO CDMX-QRO-GDL'!I840</f>
        <v>3100</v>
      </c>
      <c r="F850" s="656" t="s">
        <v>236</v>
      </c>
    </row>
    <row r="851" spans="1:6">
      <c r="A851" s="669"/>
      <c r="B851" s="652" t="s">
        <v>913</v>
      </c>
      <c r="C851" s="653" t="s">
        <v>914</v>
      </c>
      <c r="D851" s="786" t="s">
        <v>909</v>
      </c>
      <c r="E851" s="655">
        <f>'[2]COSTO LAMINADO CDMX-QRO-GDL'!I841</f>
        <v>3164.2857142857147</v>
      </c>
      <c r="F851" s="656" t="s">
        <v>236</v>
      </c>
    </row>
    <row r="852" spans="1:6">
      <c r="A852" s="669"/>
      <c r="B852" s="652"/>
      <c r="C852" s="653" t="s">
        <v>915</v>
      </c>
      <c r="D852" s="723"/>
      <c r="E852" s="662"/>
      <c r="F852" s="663"/>
    </row>
    <row r="853" spans="1:6">
      <c r="A853" s="669"/>
      <c r="B853" s="652"/>
      <c r="C853" s="653"/>
      <c r="D853" s="723"/>
      <c r="E853" s="662"/>
      <c r="F853" s="663"/>
    </row>
    <row r="854" spans="1:6">
      <c r="A854" s="669"/>
      <c r="B854" s="652"/>
      <c r="C854" s="653"/>
      <c r="D854" s="723"/>
      <c r="E854" s="662"/>
      <c r="F854" s="663"/>
    </row>
    <row r="855" spans="1:6">
      <c r="A855" s="669"/>
      <c r="B855" s="652"/>
      <c r="C855" s="653"/>
      <c r="D855" s="723"/>
      <c r="E855" s="662"/>
      <c r="F855" s="663"/>
    </row>
    <row r="856" spans="1:6">
      <c r="A856" s="669"/>
      <c r="B856" s="652"/>
      <c r="C856" s="653"/>
      <c r="D856" s="723"/>
      <c r="E856" s="662"/>
      <c r="F856" s="663"/>
    </row>
    <row r="857" spans="1:6">
      <c r="A857" s="669"/>
      <c r="B857" s="652"/>
      <c r="C857" s="653"/>
      <c r="D857" s="723"/>
      <c r="E857" s="662"/>
      <c r="F857" s="663"/>
    </row>
    <row r="858" spans="1:6">
      <c r="A858" s="678"/>
      <c r="B858" s="645"/>
      <c r="C858" s="646" t="s">
        <v>916</v>
      </c>
      <c r="D858" s="647"/>
      <c r="E858" s="737"/>
      <c r="F858" s="668"/>
    </row>
    <row r="859" spans="1:6">
      <c r="A859" s="669"/>
      <c r="B859" s="652" t="s">
        <v>917</v>
      </c>
      <c r="C859" s="653" t="s">
        <v>918</v>
      </c>
      <c r="D859" s="786" t="s">
        <v>919</v>
      </c>
      <c r="E859" s="655">
        <f>'[2]COSTO LAMINADO CDMX-QRO-GDL'!I849</f>
        <v>5128.5714285714294</v>
      </c>
      <c r="F859" s="656" t="s">
        <v>236</v>
      </c>
    </row>
    <row r="860" spans="1:6">
      <c r="A860" s="669"/>
      <c r="B860" s="652" t="s">
        <v>920</v>
      </c>
      <c r="C860" s="653" t="s">
        <v>921</v>
      </c>
      <c r="D860" s="786" t="s">
        <v>922</v>
      </c>
      <c r="E860" s="655">
        <f>'[2]COSTO LAMINADO CDMX-QRO-GDL'!I850</f>
        <v>5221.4285714285716</v>
      </c>
      <c r="F860" s="656" t="s">
        <v>236</v>
      </c>
    </row>
    <row r="861" spans="1:6">
      <c r="A861" s="669"/>
      <c r="B861" s="652" t="s">
        <v>923</v>
      </c>
      <c r="C861" s="653" t="s">
        <v>924</v>
      </c>
      <c r="D861" s="786" t="s">
        <v>925</v>
      </c>
      <c r="E861" s="655">
        <f>'[2]COSTO LAMINADO CDMX-QRO-GDL'!I851</f>
        <v>6021.4285714285716</v>
      </c>
      <c r="F861" s="656" t="s">
        <v>236</v>
      </c>
    </row>
    <row r="862" spans="1:6">
      <c r="A862" s="669"/>
      <c r="B862" s="652" t="s">
        <v>926</v>
      </c>
      <c r="C862" s="653"/>
      <c r="D862" s="786" t="s">
        <v>927</v>
      </c>
      <c r="E862" s="655">
        <f>'[2]COSTO LAMINADO CDMX-QRO-GDL'!I852</f>
        <v>6350</v>
      </c>
      <c r="F862" s="656" t="s">
        <v>236</v>
      </c>
    </row>
    <row r="863" spans="1:6">
      <c r="A863" s="669"/>
      <c r="B863" s="652"/>
      <c r="C863" s="653"/>
      <c r="D863" s="723"/>
      <c r="E863" s="662"/>
      <c r="F863" s="663"/>
    </row>
    <row r="864" spans="1:6">
      <c r="A864" s="669"/>
      <c r="B864" s="652"/>
      <c r="C864" s="653"/>
      <c r="D864" s="723"/>
      <c r="E864" s="662"/>
      <c r="F864" s="663"/>
    </row>
    <row r="865" spans="1:6">
      <c r="A865" s="669"/>
      <c r="B865" s="652"/>
      <c r="C865" s="653"/>
      <c r="D865" s="723"/>
      <c r="E865" s="662"/>
      <c r="F865" s="663"/>
    </row>
    <row r="866" spans="1:6">
      <c r="A866" s="669"/>
      <c r="B866" s="652"/>
      <c r="C866" s="653"/>
      <c r="D866" s="723"/>
      <c r="E866" s="662"/>
      <c r="F866" s="663"/>
    </row>
    <row r="867" spans="1:6">
      <c r="A867" s="678"/>
      <c r="B867" s="645"/>
      <c r="C867" s="646" t="s">
        <v>928</v>
      </c>
      <c r="D867" s="647"/>
      <c r="E867" s="737"/>
      <c r="F867" s="668"/>
    </row>
    <row r="868" spans="1:6">
      <c r="A868" s="669"/>
      <c r="B868" s="652" t="s">
        <v>929</v>
      </c>
      <c r="C868" s="653" t="s">
        <v>930</v>
      </c>
      <c r="D868" s="786" t="s">
        <v>931</v>
      </c>
      <c r="E868" s="655">
        <f>'[2]COSTO LAMINADO CDMX-QRO-GDL'!I858</f>
        <v>7721.4285714285716</v>
      </c>
      <c r="F868" s="656" t="s">
        <v>236</v>
      </c>
    </row>
    <row r="869" spans="1:6">
      <c r="A869" s="669"/>
      <c r="B869" s="652"/>
      <c r="C869" s="653" t="s">
        <v>932</v>
      </c>
      <c r="D869" s="786"/>
      <c r="E869" s="662"/>
      <c r="F869" s="663"/>
    </row>
    <row r="870" spans="1:6">
      <c r="A870" s="669"/>
      <c r="B870" s="652"/>
      <c r="C870" s="653" t="s">
        <v>933</v>
      </c>
      <c r="D870" s="786"/>
      <c r="E870" s="662"/>
      <c r="F870" s="663"/>
    </row>
    <row r="871" spans="1:6">
      <c r="A871" s="687"/>
      <c r="B871" s="652"/>
      <c r="C871" s="653" t="s">
        <v>934</v>
      </c>
      <c r="D871" s="786"/>
      <c r="E871" s="662"/>
      <c r="F871" s="663"/>
    </row>
    <row r="872" spans="1:6">
      <c r="A872" s="669"/>
      <c r="B872" s="652"/>
      <c r="C872" s="653"/>
      <c r="D872" s="786"/>
      <c r="E872" s="662"/>
      <c r="F872" s="663"/>
    </row>
    <row r="873" spans="1:6">
      <c r="A873" s="669"/>
      <c r="B873" s="652"/>
      <c r="C873" s="653"/>
      <c r="D873" s="786"/>
      <c r="E873" s="662"/>
      <c r="F873" s="663"/>
    </row>
    <row r="874" spans="1:6">
      <c r="A874" s="669"/>
      <c r="B874" s="652"/>
      <c r="C874" s="653"/>
      <c r="D874" s="786"/>
      <c r="E874" s="662"/>
      <c r="F874" s="663"/>
    </row>
    <row r="875" spans="1:6">
      <c r="A875" s="669"/>
      <c r="B875" s="652"/>
      <c r="C875" s="653"/>
      <c r="D875" s="786"/>
      <c r="E875" s="662"/>
      <c r="F875" s="663"/>
    </row>
    <row r="876" spans="1:6">
      <c r="A876" s="669"/>
      <c r="B876" s="652"/>
      <c r="C876" s="653"/>
      <c r="D876" s="786"/>
      <c r="E876" s="662"/>
      <c r="F876" s="663"/>
    </row>
    <row r="877" spans="1:6">
      <c r="A877" s="669"/>
      <c r="B877" s="652" t="s">
        <v>935</v>
      </c>
      <c r="C877" s="653" t="s">
        <v>936</v>
      </c>
      <c r="D877" s="786" t="s">
        <v>937</v>
      </c>
      <c r="E877" s="655">
        <f>'[2]COSTO LAMINADO CDMX-QRO-GDL'!I867</f>
        <v>8271.4285714285725</v>
      </c>
      <c r="F877" s="656" t="s">
        <v>236</v>
      </c>
    </row>
    <row r="878" spans="1:6">
      <c r="A878" s="669"/>
      <c r="B878" s="652" t="s">
        <v>938</v>
      </c>
      <c r="C878" s="653" t="s">
        <v>932</v>
      </c>
      <c r="D878" s="786" t="s">
        <v>939</v>
      </c>
      <c r="E878" s="655">
        <f>'[2]COSTO LAMINADO CDMX-QRO-GDL'!I868</f>
        <v>8485.7142857142862</v>
      </c>
      <c r="F878" s="656" t="s">
        <v>236</v>
      </c>
    </row>
    <row r="879" spans="1:6">
      <c r="A879" s="669"/>
      <c r="B879" s="652" t="s">
        <v>940</v>
      </c>
      <c r="C879" s="653" t="s">
        <v>933</v>
      </c>
      <c r="D879" s="786" t="s">
        <v>941</v>
      </c>
      <c r="E879" s="655">
        <f>'[2]COSTO LAMINADO CDMX-QRO-GDL'!I869</f>
        <v>9764.2857142857156</v>
      </c>
      <c r="F879" s="656" t="s">
        <v>236</v>
      </c>
    </row>
    <row r="880" spans="1:6">
      <c r="A880" s="669"/>
      <c r="B880" s="652"/>
      <c r="C880" s="653" t="s">
        <v>934</v>
      </c>
      <c r="D880" s="723"/>
      <c r="E880" s="662"/>
      <c r="F880" s="663"/>
    </row>
    <row r="881" spans="1:6">
      <c r="A881" s="669"/>
      <c r="B881" s="652"/>
      <c r="C881" s="653"/>
      <c r="D881" s="723"/>
      <c r="E881" s="662"/>
      <c r="F881" s="663"/>
    </row>
    <row r="882" spans="1:6">
      <c r="A882" s="669"/>
      <c r="B882" s="652"/>
      <c r="C882" s="653"/>
      <c r="D882" s="723"/>
      <c r="E882" s="662"/>
      <c r="F882" s="663"/>
    </row>
    <row r="883" spans="1:6">
      <c r="A883" s="669"/>
      <c r="B883" s="652"/>
      <c r="C883" s="653"/>
      <c r="D883" s="723"/>
      <c r="E883" s="662"/>
      <c r="F883" s="663"/>
    </row>
    <row r="884" spans="1:6">
      <c r="A884" s="669"/>
      <c r="B884" s="652"/>
      <c r="C884" s="653"/>
      <c r="D884" s="723"/>
      <c r="E884" s="662"/>
      <c r="F884" s="663"/>
    </row>
    <row r="885" spans="1:6">
      <c r="A885" s="765"/>
      <c r="B885" s="766"/>
      <c r="C885" s="646" t="s">
        <v>846</v>
      </c>
      <c r="D885" s="768"/>
      <c r="E885" s="802"/>
      <c r="F885" s="668"/>
    </row>
    <row r="886" spans="1:6">
      <c r="A886" s="651"/>
      <c r="B886" s="722"/>
      <c r="C886" s="719"/>
      <c r="D886" s="723"/>
      <c r="E886" s="724"/>
      <c r="F886" s="663"/>
    </row>
    <row r="887" spans="1:6">
      <c r="A887" s="651"/>
      <c r="B887" s="722"/>
      <c r="C887" s="719"/>
      <c r="D887" s="723"/>
      <c r="E887" s="724"/>
      <c r="F887" s="663"/>
    </row>
    <row r="888" spans="1:6">
      <c r="A888" s="651"/>
      <c r="B888" s="722"/>
      <c r="C888" s="719"/>
      <c r="D888" s="723"/>
      <c r="E888" s="724"/>
      <c r="F888" s="663"/>
    </row>
    <row r="889" spans="1:6">
      <c r="A889" s="651"/>
      <c r="B889" s="722"/>
      <c r="C889" s="719"/>
      <c r="D889" s="723"/>
      <c r="E889" s="724"/>
      <c r="F889" s="663"/>
    </row>
    <row r="890" spans="1:6">
      <c r="A890" s="651"/>
      <c r="B890" s="722"/>
      <c r="C890" s="719"/>
      <c r="D890" s="723"/>
      <c r="E890" s="724"/>
      <c r="F890" s="663"/>
    </row>
    <row r="891" spans="1:6">
      <c r="A891" s="651"/>
      <c r="B891" s="722"/>
      <c r="C891" s="719"/>
      <c r="D891" s="723"/>
      <c r="E891" s="724"/>
      <c r="F891" s="663"/>
    </row>
    <row r="892" spans="1:6">
      <c r="A892" s="651"/>
      <c r="B892" s="722"/>
      <c r="C892" s="719"/>
      <c r="D892" s="723"/>
      <c r="E892" s="724"/>
      <c r="F892" s="663"/>
    </row>
    <row r="893" spans="1:6">
      <c r="A893" s="651"/>
      <c r="B893" s="722"/>
      <c r="C893" s="719"/>
      <c r="D893" s="723"/>
      <c r="E893" s="724"/>
      <c r="F893" s="663"/>
    </row>
    <row r="894" spans="1:6">
      <c r="A894" s="651"/>
      <c r="B894" s="722"/>
      <c r="C894" s="719"/>
      <c r="D894" s="723"/>
      <c r="E894" s="724"/>
      <c r="F894" s="663"/>
    </row>
    <row r="895" spans="1:6">
      <c r="A895" s="651"/>
      <c r="B895" s="722"/>
      <c r="C895" s="719"/>
      <c r="D895" s="723"/>
      <c r="E895" s="724"/>
      <c r="F895" s="663"/>
    </row>
    <row r="896" spans="1:6">
      <c r="A896" s="651"/>
      <c r="B896" s="722"/>
      <c r="C896" s="719"/>
      <c r="D896" s="723"/>
      <c r="E896" s="724"/>
      <c r="F896" s="663"/>
    </row>
    <row r="897" spans="1:61">
      <c r="A897" s="651"/>
      <c r="B897" s="722"/>
      <c r="C897" s="719"/>
      <c r="D897" s="723"/>
      <c r="E897" s="724"/>
      <c r="F897" s="663"/>
    </row>
    <row r="898" spans="1:61">
      <c r="A898" s="651"/>
      <c r="B898" s="722"/>
      <c r="C898" s="719"/>
      <c r="D898" s="723"/>
      <c r="E898" s="724"/>
      <c r="F898" s="663"/>
    </row>
    <row r="899" spans="1:61">
      <c r="A899" s="651"/>
      <c r="B899" s="722"/>
      <c r="C899" s="719"/>
      <c r="D899" s="723"/>
      <c r="E899" s="724"/>
      <c r="F899" s="663"/>
    </row>
    <row r="900" spans="1:61" s="631" customFormat="1" ht="15" customHeight="1">
      <c r="A900" s="628" t="s">
        <v>402</v>
      </c>
      <c r="B900" s="629"/>
      <c r="C900" s="1459" t="s">
        <v>942</v>
      </c>
      <c r="D900" s="1469"/>
      <c r="E900" s="1465"/>
      <c r="F900" s="1466"/>
      <c r="G900" s="620"/>
      <c r="H900" s="630"/>
      <c r="I900" s="630"/>
      <c r="J900" s="630"/>
      <c r="K900" s="630"/>
      <c r="L900" s="630"/>
      <c r="M900" s="630"/>
      <c r="N900" s="630"/>
      <c r="O900" s="630"/>
      <c r="P900" s="630"/>
      <c r="Q900" s="630"/>
      <c r="R900" s="630"/>
      <c r="S900" s="630"/>
      <c r="T900" s="630"/>
      <c r="U900" s="630"/>
      <c r="V900" s="630"/>
      <c r="W900" s="630"/>
      <c r="X900" s="630"/>
      <c r="Y900" s="630"/>
      <c r="Z900" s="630"/>
      <c r="AA900" s="630"/>
      <c r="AB900" s="630"/>
      <c r="AC900" s="630"/>
      <c r="AD900" s="630"/>
      <c r="AE900" s="630"/>
      <c r="AF900" s="630"/>
      <c r="AG900" s="630"/>
      <c r="AH900" s="630"/>
      <c r="AI900" s="630"/>
      <c r="AJ900" s="630"/>
      <c r="AK900" s="630"/>
      <c r="AL900" s="630"/>
      <c r="AM900" s="630"/>
      <c r="AN900" s="630"/>
      <c r="AO900" s="630"/>
      <c r="AP900" s="630"/>
      <c r="AQ900" s="630"/>
      <c r="AR900" s="630"/>
      <c r="AS900" s="630"/>
      <c r="AT900" s="630"/>
      <c r="AU900" s="630"/>
      <c r="AV900" s="630"/>
      <c r="AW900" s="630"/>
      <c r="AX900" s="630"/>
      <c r="AY900" s="630"/>
      <c r="AZ900" s="630"/>
      <c r="BA900" s="630"/>
      <c r="BB900" s="630"/>
      <c r="BC900" s="630"/>
      <c r="BD900" s="630"/>
      <c r="BE900" s="630"/>
      <c r="BF900" s="630"/>
      <c r="BG900" s="630"/>
      <c r="BH900" s="630"/>
      <c r="BI900" s="630"/>
    </row>
    <row r="901" spans="1:61" s="635" customFormat="1" ht="15" customHeight="1">
      <c r="A901" s="632" t="s">
        <v>461</v>
      </c>
      <c r="B901" s="633"/>
      <c r="C901" s="1460"/>
      <c r="D901" s="1470"/>
      <c r="E901" s="1467"/>
      <c r="F901" s="1468"/>
      <c r="G901" s="620"/>
      <c r="H901" s="630"/>
      <c r="I901" s="634"/>
      <c r="J901" s="634"/>
      <c r="K901" s="634"/>
      <c r="L901" s="634"/>
      <c r="M901" s="634"/>
      <c r="N901" s="634"/>
      <c r="O901" s="634"/>
      <c r="P901" s="634"/>
      <c r="Q901" s="634"/>
      <c r="R901" s="634"/>
      <c r="S901" s="634"/>
      <c r="T901" s="634"/>
      <c r="U901" s="634"/>
      <c r="V901" s="634"/>
      <c r="W901" s="634"/>
      <c r="X901" s="634"/>
      <c r="Y901" s="634"/>
      <c r="Z901" s="634"/>
      <c r="AA901" s="634"/>
      <c r="AB901" s="634"/>
      <c r="AC901" s="634"/>
      <c r="AD901" s="634"/>
      <c r="AE901" s="634"/>
      <c r="AF901" s="634"/>
      <c r="AG901" s="634"/>
      <c r="AH901" s="634"/>
      <c r="AI901" s="634"/>
      <c r="AJ901" s="634"/>
      <c r="AK901" s="634"/>
      <c r="AL901" s="634"/>
      <c r="AM901" s="634"/>
      <c r="AN901" s="634"/>
      <c r="AO901" s="634"/>
      <c r="AP901" s="634"/>
      <c r="AQ901" s="634"/>
      <c r="AR901" s="634"/>
      <c r="AS901" s="634"/>
      <c r="AT901" s="634"/>
      <c r="AU901" s="634"/>
      <c r="AV901" s="634"/>
      <c r="AW901" s="634"/>
      <c r="AX901" s="634"/>
      <c r="AY901" s="634"/>
      <c r="AZ901" s="634"/>
      <c r="BA901" s="634"/>
      <c r="BB901" s="634"/>
      <c r="BC901" s="634"/>
      <c r="BD901" s="634"/>
      <c r="BE901" s="634"/>
      <c r="BF901" s="634"/>
      <c r="BG901" s="634"/>
      <c r="BH901" s="634"/>
      <c r="BI901" s="634"/>
    </row>
    <row r="902" spans="1:61" s="643" customFormat="1">
      <c r="A902" s="636" t="s">
        <v>405</v>
      </c>
      <c r="B902" s="637" t="s">
        <v>406</v>
      </c>
      <c r="C902" s="294" t="s">
        <v>407</v>
      </c>
      <c r="D902" s="638" t="s">
        <v>408</v>
      </c>
      <c r="E902" s="295" t="s">
        <v>409</v>
      </c>
      <c r="F902" s="639" t="s">
        <v>410</v>
      </c>
      <c r="G902" s="640"/>
      <c r="H902" s="630"/>
      <c r="I902" s="626"/>
      <c r="J902" s="641"/>
      <c r="K902" s="642"/>
      <c r="L902" s="641"/>
      <c r="M902" s="641"/>
      <c r="N902" s="641"/>
      <c r="O902" s="641"/>
      <c r="P902" s="641"/>
      <c r="Q902" s="641"/>
      <c r="R902" s="641"/>
      <c r="S902" s="641"/>
      <c r="T902" s="641"/>
      <c r="U902" s="641"/>
      <c r="V902" s="641"/>
      <c r="W902" s="641"/>
      <c r="X902" s="641"/>
      <c r="Y902" s="641"/>
      <c r="Z902" s="641"/>
      <c r="AA902" s="641"/>
      <c r="AB902" s="641"/>
      <c r="AC902" s="641"/>
      <c r="AD902" s="641"/>
      <c r="AE902" s="641"/>
      <c r="AF902" s="641"/>
      <c r="AG902" s="641"/>
      <c r="AH902" s="641"/>
      <c r="AI902" s="641"/>
      <c r="AJ902" s="641"/>
      <c r="AK902" s="641"/>
      <c r="AL902" s="641"/>
      <c r="AM902" s="641"/>
      <c r="AN902" s="641"/>
      <c r="AO902" s="641"/>
      <c r="AP902" s="641"/>
      <c r="AQ902" s="641"/>
      <c r="AR902" s="641"/>
      <c r="AS902" s="641"/>
      <c r="AT902" s="641"/>
      <c r="AU902" s="641"/>
      <c r="AV902" s="641"/>
      <c r="AW902" s="641"/>
      <c r="AX902" s="641"/>
      <c r="AY902" s="641"/>
      <c r="AZ902" s="641"/>
      <c r="BA902" s="641"/>
      <c r="BB902" s="641"/>
      <c r="BC902" s="641"/>
      <c r="BD902" s="641"/>
      <c r="BE902" s="641"/>
      <c r="BF902" s="641"/>
      <c r="BG902" s="641"/>
      <c r="BH902" s="641"/>
      <c r="BI902" s="641"/>
    </row>
    <row r="903" spans="1:61">
      <c r="A903" s="803"/>
      <c r="B903" s="804"/>
      <c r="C903" s="708" t="s">
        <v>943</v>
      </c>
      <c r="D903" s="805"/>
      <c r="E903" s="806"/>
      <c r="F903" s="807"/>
    </row>
    <row r="904" spans="1:61">
      <c r="A904" s="651"/>
      <c r="B904" s="652" t="s">
        <v>944</v>
      </c>
      <c r="C904" s="653" t="s">
        <v>945</v>
      </c>
      <c r="D904" s="672" t="s">
        <v>946</v>
      </c>
      <c r="E904" s="655">
        <f>'[2]COSTO LAMINADO CDMX-QRO-GDL'!I894</f>
        <v>9585.7142857142862</v>
      </c>
      <c r="F904" s="656" t="s">
        <v>236</v>
      </c>
    </row>
    <row r="905" spans="1:61">
      <c r="A905" s="651"/>
      <c r="B905" s="652"/>
      <c r="C905" s="653" t="s">
        <v>947</v>
      </c>
      <c r="D905" s="672"/>
      <c r="E905" s="689"/>
      <c r="F905" s="663"/>
    </row>
    <row r="906" spans="1:61">
      <c r="A906" s="651"/>
      <c r="B906" s="652"/>
      <c r="C906" s="653" t="s">
        <v>948</v>
      </c>
      <c r="D906" s="672"/>
      <c r="E906" s="689"/>
      <c r="F906" s="663"/>
    </row>
    <row r="907" spans="1:61">
      <c r="A907" s="651"/>
      <c r="B907" s="652"/>
      <c r="C907" s="653"/>
      <c r="D907" s="672"/>
      <c r="E907" s="689"/>
      <c r="F907" s="663"/>
    </row>
    <row r="908" spans="1:61">
      <c r="A908" s="651"/>
      <c r="B908" s="652"/>
      <c r="C908" s="653"/>
      <c r="D908" s="672"/>
      <c r="E908" s="689"/>
      <c r="F908" s="663"/>
    </row>
    <row r="909" spans="1:61">
      <c r="A909" s="651"/>
      <c r="B909" s="652"/>
      <c r="C909" s="653"/>
      <c r="D909" s="672"/>
      <c r="E909" s="689"/>
      <c r="F909" s="663"/>
    </row>
    <row r="910" spans="1:61">
      <c r="A910" s="651"/>
      <c r="B910" s="652"/>
      <c r="C910" s="653"/>
      <c r="D910" s="672"/>
      <c r="E910" s="689"/>
      <c r="F910" s="663"/>
    </row>
    <row r="911" spans="1:61">
      <c r="A911" s="651"/>
      <c r="B911" s="652"/>
      <c r="C911" s="653"/>
      <c r="D911" s="672"/>
      <c r="E911" s="689"/>
      <c r="F911" s="663"/>
    </row>
    <row r="912" spans="1:61">
      <c r="A912" s="651"/>
      <c r="B912" s="652"/>
      <c r="C912" s="653"/>
      <c r="D912" s="672"/>
      <c r="E912" s="689"/>
      <c r="F912" s="663"/>
    </row>
    <row r="913" spans="1:6">
      <c r="A913" s="651"/>
      <c r="B913" s="652"/>
      <c r="C913" s="653"/>
      <c r="D913" s="672"/>
      <c r="E913" s="689"/>
      <c r="F913" s="663"/>
    </row>
    <row r="914" spans="1:6">
      <c r="A914" s="651"/>
      <c r="B914" s="652"/>
      <c r="C914" s="653"/>
      <c r="D914" s="672"/>
      <c r="E914" s="689"/>
      <c r="F914" s="663"/>
    </row>
    <row r="915" spans="1:6">
      <c r="A915" s="651"/>
      <c r="B915" s="652"/>
      <c r="C915" s="653"/>
      <c r="D915" s="672"/>
      <c r="E915" s="689"/>
      <c r="F915" s="663"/>
    </row>
    <row r="916" spans="1:6">
      <c r="A916" s="651"/>
      <c r="B916" s="652"/>
      <c r="C916" s="653"/>
      <c r="D916" s="672"/>
      <c r="E916" s="689"/>
      <c r="F916" s="663"/>
    </row>
    <row r="917" spans="1:6">
      <c r="A917" s="651"/>
      <c r="B917" s="652"/>
      <c r="C917" s="653"/>
      <c r="D917" s="672"/>
      <c r="E917" s="689"/>
      <c r="F917" s="663"/>
    </row>
    <row r="918" spans="1:6">
      <c r="A918" s="651"/>
      <c r="B918" s="652" t="s">
        <v>949</v>
      </c>
      <c r="C918" s="653" t="s">
        <v>950</v>
      </c>
      <c r="D918" s="672" t="s">
        <v>951</v>
      </c>
      <c r="E918" s="655">
        <f>'[2]COSTO LAMINADO CDMX-QRO-GDL'!I908</f>
        <v>10064.285714285716</v>
      </c>
      <c r="F918" s="656" t="s">
        <v>236</v>
      </c>
    </row>
    <row r="919" spans="1:6">
      <c r="A919" s="651"/>
      <c r="B919" s="652"/>
      <c r="C919" s="653" t="s">
        <v>947</v>
      </c>
      <c r="D919" s="672"/>
      <c r="E919" s="689"/>
      <c r="F919" s="663"/>
    </row>
    <row r="920" spans="1:6">
      <c r="A920" s="651"/>
      <c r="B920" s="652"/>
      <c r="C920" s="653" t="s">
        <v>948</v>
      </c>
      <c r="D920" s="672"/>
      <c r="E920" s="689"/>
      <c r="F920" s="663"/>
    </row>
    <row r="921" spans="1:6">
      <c r="A921" s="651"/>
      <c r="B921" s="652"/>
      <c r="C921" s="653"/>
      <c r="D921" s="672"/>
      <c r="E921" s="689"/>
      <c r="F921" s="663"/>
    </row>
    <row r="922" spans="1:6">
      <c r="A922" s="651"/>
      <c r="B922" s="652"/>
      <c r="C922" s="653"/>
      <c r="D922" s="672"/>
      <c r="E922" s="689"/>
      <c r="F922" s="663"/>
    </row>
    <row r="923" spans="1:6">
      <c r="A923" s="651"/>
      <c r="B923" s="652"/>
      <c r="C923" s="653"/>
      <c r="D923" s="672"/>
      <c r="E923" s="689"/>
      <c r="F923" s="663"/>
    </row>
    <row r="924" spans="1:6">
      <c r="A924" s="651"/>
      <c r="B924" s="652"/>
      <c r="C924" s="653"/>
      <c r="D924" s="672"/>
      <c r="E924" s="689"/>
      <c r="F924" s="663"/>
    </row>
    <row r="925" spans="1:6">
      <c r="A925" s="651"/>
      <c r="B925" s="652"/>
      <c r="C925" s="653"/>
      <c r="D925" s="672"/>
      <c r="E925" s="689"/>
      <c r="F925" s="663"/>
    </row>
    <row r="926" spans="1:6">
      <c r="A926" s="651"/>
      <c r="B926" s="652"/>
      <c r="C926" s="653"/>
      <c r="D926" s="672"/>
      <c r="E926" s="689"/>
      <c r="F926" s="663"/>
    </row>
    <row r="927" spans="1:6">
      <c r="A927" s="651"/>
      <c r="B927" s="652"/>
      <c r="C927" s="653"/>
      <c r="D927" s="672"/>
      <c r="E927" s="689"/>
      <c r="F927" s="663"/>
    </row>
    <row r="928" spans="1:6">
      <c r="A928" s="651"/>
      <c r="B928" s="652"/>
      <c r="C928" s="653"/>
      <c r="D928" s="672"/>
      <c r="E928" s="689"/>
      <c r="F928" s="663"/>
    </row>
    <row r="929" spans="1:61">
      <c r="A929" s="651"/>
      <c r="B929" s="652"/>
      <c r="C929" s="653"/>
      <c r="D929" s="672"/>
      <c r="E929" s="689"/>
      <c r="F929" s="663"/>
    </row>
    <row r="930" spans="1:61">
      <c r="A930" s="651"/>
      <c r="B930" s="652"/>
      <c r="C930" s="653"/>
      <c r="D930" s="672"/>
      <c r="E930" s="689"/>
      <c r="F930" s="663"/>
    </row>
    <row r="931" spans="1:61">
      <c r="A931" s="651"/>
      <c r="B931" s="652"/>
      <c r="C931" s="653"/>
      <c r="D931" s="672"/>
      <c r="E931" s="689"/>
      <c r="F931" s="663"/>
    </row>
    <row r="932" spans="1:61">
      <c r="A932" s="651"/>
      <c r="B932" s="652"/>
      <c r="C932" s="653"/>
      <c r="D932" s="672"/>
      <c r="E932" s="689"/>
      <c r="F932" s="663"/>
    </row>
    <row r="933" spans="1:61">
      <c r="A933" s="651"/>
      <c r="B933" s="652"/>
      <c r="C933" s="653"/>
      <c r="D933" s="672"/>
      <c r="E933" s="764"/>
      <c r="F933" s="663"/>
    </row>
    <row r="934" spans="1:61" s="631" customFormat="1" ht="15" customHeight="1">
      <c r="A934" s="628" t="s">
        <v>402</v>
      </c>
      <c r="B934" s="629"/>
      <c r="C934" s="1459" t="s">
        <v>952</v>
      </c>
      <c r="D934" s="1461"/>
      <c r="E934" s="1465"/>
      <c r="F934" s="1466"/>
      <c r="G934" s="620"/>
      <c r="H934" s="630"/>
      <c r="I934" s="630"/>
      <c r="J934" s="630"/>
      <c r="K934" s="630"/>
      <c r="L934" s="630"/>
      <c r="M934" s="630"/>
      <c r="N934" s="630"/>
      <c r="O934" s="630"/>
      <c r="P934" s="630"/>
      <c r="Q934" s="630"/>
      <c r="R934" s="630"/>
      <c r="S934" s="630"/>
      <c r="T934" s="630"/>
      <c r="U934" s="630"/>
      <c r="V934" s="630"/>
      <c r="W934" s="630"/>
      <c r="X934" s="630"/>
      <c r="Y934" s="630"/>
      <c r="Z934" s="630"/>
      <c r="AA934" s="630"/>
      <c r="AB934" s="630"/>
      <c r="AC934" s="630"/>
      <c r="AD934" s="630"/>
      <c r="AE934" s="630"/>
      <c r="AF934" s="630"/>
      <c r="AG934" s="630"/>
      <c r="AH934" s="630"/>
      <c r="AI934" s="630"/>
      <c r="AJ934" s="630"/>
      <c r="AK934" s="630"/>
      <c r="AL934" s="630"/>
      <c r="AM934" s="630"/>
      <c r="AN934" s="630"/>
      <c r="AO934" s="630"/>
      <c r="AP934" s="630"/>
      <c r="AQ934" s="630"/>
      <c r="AR934" s="630"/>
      <c r="AS934" s="630"/>
      <c r="AT934" s="630"/>
      <c r="AU934" s="630"/>
      <c r="AV934" s="630"/>
      <c r="AW934" s="630"/>
      <c r="AX934" s="630"/>
      <c r="AY934" s="630"/>
      <c r="AZ934" s="630"/>
      <c r="BA934" s="630"/>
      <c r="BB934" s="630"/>
      <c r="BC934" s="630"/>
      <c r="BD934" s="630"/>
      <c r="BE934" s="630"/>
      <c r="BF934" s="630"/>
      <c r="BG934" s="630"/>
      <c r="BH934" s="630"/>
      <c r="BI934" s="630"/>
    </row>
    <row r="935" spans="1:61" s="635" customFormat="1" ht="15" customHeight="1">
      <c r="A935" s="632" t="s">
        <v>461</v>
      </c>
      <c r="B935" s="633"/>
      <c r="C935" s="1460"/>
      <c r="D935" s="1463"/>
      <c r="E935" s="1467"/>
      <c r="F935" s="1468"/>
      <c r="G935" s="620"/>
      <c r="H935" s="630"/>
      <c r="I935" s="634"/>
      <c r="J935" s="634"/>
      <c r="K935" s="634"/>
      <c r="L935" s="634"/>
      <c r="M935" s="634"/>
      <c r="N935" s="634"/>
      <c r="O935" s="634"/>
      <c r="P935" s="634"/>
      <c r="Q935" s="634"/>
      <c r="R935" s="634"/>
      <c r="S935" s="634"/>
      <c r="T935" s="634"/>
      <c r="U935" s="634"/>
      <c r="V935" s="634"/>
      <c r="W935" s="634"/>
      <c r="X935" s="634"/>
      <c r="Y935" s="634"/>
      <c r="Z935" s="634"/>
      <c r="AA935" s="634"/>
      <c r="AB935" s="634"/>
      <c r="AC935" s="634"/>
      <c r="AD935" s="634"/>
      <c r="AE935" s="634"/>
      <c r="AF935" s="634"/>
      <c r="AG935" s="634"/>
      <c r="AH935" s="634"/>
      <c r="AI935" s="634"/>
      <c r="AJ935" s="634"/>
      <c r="AK935" s="634"/>
      <c r="AL935" s="634"/>
      <c r="AM935" s="634"/>
      <c r="AN935" s="634"/>
      <c r="AO935" s="634"/>
      <c r="AP935" s="634"/>
      <c r="AQ935" s="634"/>
      <c r="AR935" s="634"/>
      <c r="AS935" s="634"/>
      <c r="AT935" s="634"/>
      <c r="AU935" s="634"/>
      <c r="AV935" s="634"/>
      <c r="AW935" s="634"/>
      <c r="AX935" s="634"/>
      <c r="AY935" s="634"/>
      <c r="AZ935" s="634"/>
      <c r="BA935" s="634"/>
      <c r="BB935" s="634"/>
      <c r="BC935" s="634"/>
      <c r="BD935" s="634"/>
      <c r="BE935" s="634"/>
      <c r="BF935" s="634"/>
      <c r="BG935" s="634"/>
      <c r="BH935" s="634"/>
      <c r="BI935" s="634"/>
    </row>
    <row r="936" spans="1:61" s="643" customFormat="1">
      <c r="A936" s="636" t="s">
        <v>405</v>
      </c>
      <c r="B936" s="637" t="s">
        <v>406</v>
      </c>
      <c r="C936" s="294" t="s">
        <v>407</v>
      </c>
      <c r="D936" s="638" t="s">
        <v>408</v>
      </c>
      <c r="E936" s="295" t="s">
        <v>409</v>
      </c>
      <c r="F936" s="639" t="s">
        <v>410</v>
      </c>
      <c r="G936" s="640"/>
      <c r="H936" s="630"/>
      <c r="I936" s="626"/>
      <c r="J936" s="641"/>
      <c r="K936" s="642"/>
      <c r="L936" s="641"/>
      <c r="M936" s="641"/>
      <c r="N936" s="641"/>
      <c r="O936" s="641"/>
      <c r="P936" s="641"/>
      <c r="Q936" s="641"/>
      <c r="R936" s="641"/>
      <c r="S936" s="641"/>
      <c r="T936" s="641"/>
      <c r="U936" s="641"/>
      <c r="V936" s="641"/>
      <c r="W936" s="641"/>
      <c r="X936" s="641"/>
      <c r="Y936" s="641"/>
      <c r="Z936" s="641"/>
      <c r="AA936" s="641"/>
      <c r="AB936" s="641"/>
      <c r="AC936" s="641"/>
      <c r="AD936" s="641"/>
      <c r="AE936" s="641"/>
      <c r="AF936" s="641"/>
      <c r="AG936" s="641"/>
      <c r="AH936" s="641"/>
      <c r="AI936" s="641"/>
      <c r="AJ936" s="641"/>
      <c r="AK936" s="641"/>
      <c r="AL936" s="641"/>
      <c r="AM936" s="641"/>
      <c r="AN936" s="641"/>
      <c r="AO936" s="641"/>
      <c r="AP936" s="641"/>
      <c r="AQ936" s="641"/>
      <c r="AR936" s="641"/>
      <c r="AS936" s="641"/>
      <c r="AT936" s="641"/>
      <c r="AU936" s="641"/>
      <c r="AV936" s="641"/>
      <c r="AW936" s="641"/>
      <c r="AX936" s="641"/>
      <c r="AY936" s="641"/>
      <c r="AZ936" s="641"/>
      <c r="BA936" s="641"/>
      <c r="BB936" s="641"/>
      <c r="BC936" s="641"/>
      <c r="BD936" s="641"/>
      <c r="BE936" s="641"/>
      <c r="BF936" s="641"/>
      <c r="BG936" s="641"/>
      <c r="BH936" s="641"/>
      <c r="BI936" s="641"/>
    </row>
    <row r="937" spans="1:61">
      <c r="A937" s="803"/>
      <c r="B937" s="804"/>
      <c r="C937" s="708" t="s">
        <v>953</v>
      </c>
      <c r="D937" s="805"/>
      <c r="E937" s="806"/>
      <c r="F937" s="807"/>
    </row>
    <row r="938" spans="1:61">
      <c r="A938" s="669"/>
      <c r="B938" s="652" t="s">
        <v>954</v>
      </c>
      <c r="C938" s="653" t="s">
        <v>955</v>
      </c>
      <c r="D938" s="672" t="s">
        <v>956</v>
      </c>
      <c r="E938" s="655">
        <f>'[2]COSTO LAMINADO CDMX-QRO-GDL'!I928</f>
        <v>785.71428571428578</v>
      </c>
      <c r="F938" s="656" t="s">
        <v>236</v>
      </c>
    </row>
    <row r="939" spans="1:61">
      <c r="A939" s="669"/>
      <c r="B939" s="652" t="s">
        <v>957</v>
      </c>
      <c r="C939" s="653" t="s">
        <v>958</v>
      </c>
      <c r="D939" s="672" t="s">
        <v>959</v>
      </c>
      <c r="E939" s="655">
        <f>'[2]COSTO LAMINADO CDMX-QRO-GDL'!I929</f>
        <v>857.14285714285722</v>
      </c>
      <c r="F939" s="656" t="s">
        <v>236</v>
      </c>
    </row>
    <row r="940" spans="1:61">
      <c r="A940" s="669"/>
      <c r="B940" s="652" t="s">
        <v>960</v>
      </c>
      <c r="C940" s="653"/>
      <c r="D940" s="672" t="s">
        <v>961</v>
      </c>
      <c r="E940" s="655">
        <f>'[2]COSTO LAMINADO CDMX-QRO-GDL'!I930</f>
        <v>1300</v>
      </c>
      <c r="F940" s="656" t="s">
        <v>236</v>
      </c>
    </row>
    <row r="941" spans="1:61">
      <c r="A941" s="669"/>
      <c r="B941" s="652" t="s">
        <v>962</v>
      </c>
      <c r="C941" s="653"/>
      <c r="D941" s="672" t="s">
        <v>963</v>
      </c>
      <c r="E941" s="655">
        <f>'[2]COSTO LAMINADO CDMX-QRO-GDL'!I931</f>
        <v>1307.1428571428573</v>
      </c>
      <c r="F941" s="656" t="s">
        <v>236</v>
      </c>
    </row>
    <row r="942" spans="1:61">
      <c r="A942" s="669"/>
      <c r="B942" s="652" t="s">
        <v>964</v>
      </c>
      <c r="C942" s="653"/>
      <c r="D942" s="672" t="s">
        <v>965</v>
      </c>
      <c r="E942" s="655">
        <f>'[2]COSTO LAMINADO CDMX-QRO-GDL'!I932</f>
        <v>1357.1428571428573</v>
      </c>
      <c r="F942" s="656" t="s">
        <v>236</v>
      </c>
    </row>
    <row r="943" spans="1:61">
      <c r="A943" s="669"/>
      <c r="B943" s="652" t="s">
        <v>966</v>
      </c>
      <c r="C943" s="653"/>
      <c r="D943" s="672" t="s">
        <v>967</v>
      </c>
      <c r="E943" s="655">
        <f>'[2]COSTO LAMINADO CDMX-QRO-GDL'!I933</f>
        <v>1357.1428571428573</v>
      </c>
      <c r="F943" s="656" t="s">
        <v>236</v>
      </c>
    </row>
    <row r="944" spans="1:61">
      <c r="A944" s="669"/>
      <c r="B944" s="652" t="s">
        <v>968</v>
      </c>
      <c r="C944" s="653"/>
      <c r="D944" s="672" t="s">
        <v>969</v>
      </c>
      <c r="E944" s="655">
        <f>'[2]COSTO LAMINADO CDMX-QRO-GDL'!I934</f>
        <v>1371.4285714285716</v>
      </c>
      <c r="F944" s="656" t="s">
        <v>236</v>
      </c>
    </row>
    <row r="945" spans="1:6">
      <c r="A945" s="669"/>
      <c r="B945" s="652"/>
      <c r="C945" s="653"/>
      <c r="D945" s="672"/>
      <c r="E945" s="689"/>
      <c r="F945" s="801"/>
    </row>
    <row r="946" spans="1:6">
      <c r="A946" s="669"/>
      <c r="B946" s="652" t="s">
        <v>970</v>
      </c>
      <c r="C946" s="653" t="s">
        <v>955</v>
      </c>
      <c r="D946" s="672" t="s">
        <v>814</v>
      </c>
      <c r="E946" s="655">
        <f>'[2]COSTO LAMINADO CDMX-QRO-GDL'!I936</f>
        <v>814.28571428571433</v>
      </c>
      <c r="F946" s="656" t="s">
        <v>236</v>
      </c>
    </row>
    <row r="947" spans="1:6">
      <c r="A947" s="669"/>
      <c r="B947" s="652" t="s">
        <v>971</v>
      </c>
      <c r="C947" s="653" t="s">
        <v>958</v>
      </c>
      <c r="D947" s="672" t="s">
        <v>972</v>
      </c>
      <c r="E947" s="655">
        <f>'[2]COSTO LAMINADO CDMX-QRO-GDL'!I937</f>
        <v>914.28571428571433</v>
      </c>
      <c r="F947" s="656" t="s">
        <v>236</v>
      </c>
    </row>
    <row r="948" spans="1:6">
      <c r="A948" s="669"/>
      <c r="B948" s="652" t="s">
        <v>973</v>
      </c>
      <c r="C948" s="653"/>
      <c r="D948" s="672" t="s">
        <v>974</v>
      </c>
      <c r="E948" s="655">
        <f>'[2]COSTO LAMINADO CDMX-QRO-GDL'!I938</f>
        <v>1314.2857142857144</v>
      </c>
      <c r="F948" s="656" t="s">
        <v>236</v>
      </c>
    </row>
    <row r="949" spans="1:6">
      <c r="A949" s="669"/>
      <c r="B949" s="652" t="s">
        <v>975</v>
      </c>
      <c r="C949" s="653"/>
      <c r="D949" s="672" t="s">
        <v>976</v>
      </c>
      <c r="E949" s="655">
        <f>'[2]COSTO LAMINADO CDMX-QRO-GDL'!I939</f>
        <v>1342.8571428571429</v>
      </c>
      <c r="F949" s="656" t="s">
        <v>236</v>
      </c>
    </row>
    <row r="950" spans="1:6">
      <c r="A950" s="669"/>
      <c r="B950" s="652" t="s">
        <v>977</v>
      </c>
      <c r="C950" s="653"/>
      <c r="D950" s="672" t="s">
        <v>978</v>
      </c>
      <c r="E950" s="655">
        <f>'[2]COSTO LAMINADO CDMX-QRO-GDL'!I940</f>
        <v>1357.1428571428573</v>
      </c>
      <c r="F950" s="656" t="s">
        <v>236</v>
      </c>
    </row>
    <row r="951" spans="1:6">
      <c r="A951" s="669"/>
      <c r="B951" s="652" t="s">
        <v>979</v>
      </c>
      <c r="C951" s="653"/>
      <c r="D951" s="672" t="s">
        <v>980</v>
      </c>
      <c r="E951" s="655">
        <f>'[2]COSTO LAMINADO CDMX-QRO-GDL'!I941</f>
        <v>1371.4285714285716</v>
      </c>
      <c r="F951" s="656" t="s">
        <v>236</v>
      </c>
    </row>
    <row r="952" spans="1:6">
      <c r="A952" s="651"/>
      <c r="B952" s="652"/>
      <c r="C952" s="653"/>
      <c r="D952" s="672"/>
      <c r="E952" s="655"/>
      <c r="F952" s="656"/>
    </row>
    <row r="953" spans="1:6">
      <c r="A953" s="772"/>
      <c r="B953" s="652" t="s">
        <v>981</v>
      </c>
      <c r="C953" s="653" t="s">
        <v>982</v>
      </c>
      <c r="D953" s="672" t="s">
        <v>983</v>
      </c>
      <c r="E953" s="655">
        <f>'[2]COSTO LAMINADO CDMX-QRO-GDL'!I943</f>
        <v>1378.5714285714287</v>
      </c>
      <c r="F953" s="656" t="s">
        <v>236</v>
      </c>
    </row>
    <row r="954" spans="1:6">
      <c r="A954" s="669"/>
      <c r="B954" s="652" t="s">
        <v>984</v>
      </c>
      <c r="C954" s="653" t="s">
        <v>985</v>
      </c>
      <c r="D954" s="672" t="s">
        <v>986</v>
      </c>
      <c r="E954" s="655">
        <f>'[2]COSTO LAMINADO CDMX-QRO-GDL'!I944</f>
        <v>1485.7142857142858</v>
      </c>
      <c r="F954" s="656" t="s">
        <v>236</v>
      </c>
    </row>
    <row r="955" spans="1:6">
      <c r="A955" s="669"/>
      <c r="B955" s="652" t="s">
        <v>987</v>
      </c>
      <c r="C955" s="808"/>
      <c r="D955" s="672" t="s">
        <v>988</v>
      </c>
      <c r="E955" s="655">
        <f>'[2]COSTO LAMINADO CDMX-QRO-GDL'!I945</f>
        <v>1578.5714285714287</v>
      </c>
      <c r="F955" s="656" t="s">
        <v>236</v>
      </c>
    </row>
    <row r="956" spans="1:6">
      <c r="A956" s="669"/>
      <c r="B956" s="652" t="s">
        <v>989</v>
      </c>
      <c r="C956" s="653"/>
      <c r="D956" s="672" t="s">
        <v>990</v>
      </c>
      <c r="E956" s="655">
        <f>'[2]COSTO LAMINADO CDMX-QRO-GDL'!I946</f>
        <v>1692.8571428571429</v>
      </c>
      <c r="F956" s="656" t="s">
        <v>236</v>
      </c>
    </row>
    <row r="957" spans="1:6">
      <c r="A957" s="669"/>
      <c r="B957" s="652" t="s">
        <v>991</v>
      </c>
      <c r="C957" s="653"/>
      <c r="D957" s="672" t="s">
        <v>992</v>
      </c>
      <c r="E957" s="655">
        <f>'[2]COSTO LAMINADO CDMX-QRO-GDL'!I947</f>
        <v>1792.8571428571429</v>
      </c>
      <c r="F957" s="656" t="s">
        <v>236</v>
      </c>
    </row>
    <row r="958" spans="1:6">
      <c r="A958" s="669"/>
      <c r="B958" s="652" t="s">
        <v>993</v>
      </c>
      <c r="C958" s="653"/>
      <c r="D958" s="672" t="s">
        <v>994</v>
      </c>
      <c r="E958" s="655">
        <f>'[2]COSTO LAMINADO CDMX-QRO-GDL'!I948</f>
        <v>2135.7142857142858</v>
      </c>
      <c r="F958" s="656" t="s">
        <v>236</v>
      </c>
    </row>
    <row r="959" spans="1:6">
      <c r="A959" s="669"/>
      <c r="B959" s="652" t="s">
        <v>995</v>
      </c>
      <c r="C959" s="653"/>
      <c r="D959" s="672" t="s">
        <v>996</v>
      </c>
      <c r="E959" s="655">
        <f>'[2]COSTO LAMINADO CDMX-QRO-GDL'!I949</f>
        <v>2264.2857142857142</v>
      </c>
      <c r="F959" s="656" t="s">
        <v>236</v>
      </c>
    </row>
    <row r="960" spans="1:6">
      <c r="A960" s="669"/>
      <c r="B960" s="652" t="s">
        <v>997</v>
      </c>
      <c r="C960" s="653"/>
      <c r="D960" s="672" t="s">
        <v>998</v>
      </c>
      <c r="E960" s="655">
        <f>'[2]COSTO LAMINADO CDMX-QRO-GDL'!I950</f>
        <v>2364.2857142857142</v>
      </c>
      <c r="F960" s="656" t="s">
        <v>236</v>
      </c>
    </row>
    <row r="961" spans="1:6">
      <c r="A961" s="669"/>
      <c r="B961" s="652" t="s">
        <v>999</v>
      </c>
      <c r="C961" s="653"/>
      <c r="D961" s="672" t="s">
        <v>1000</v>
      </c>
      <c r="E961" s="655">
        <f>'[2]COSTO LAMINADO CDMX-QRO-GDL'!I951</f>
        <v>2514.2857142857142</v>
      </c>
      <c r="F961" s="656" t="s">
        <v>236</v>
      </c>
    </row>
    <row r="962" spans="1:6">
      <c r="A962" s="669"/>
      <c r="B962" s="652"/>
      <c r="C962" s="808"/>
      <c r="D962" s="672"/>
      <c r="E962" s="689"/>
      <c r="F962" s="801"/>
    </row>
    <row r="963" spans="1:6">
      <c r="A963" s="669"/>
      <c r="B963" s="652" t="s">
        <v>1001</v>
      </c>
      <c r="C963" s="653" t="s">
        <v>982</v>
      </c>
      <c r="D963" s="672" t="s">
        <v>1002</v>
      </c>
      <c r="E963" s="655">
        <f>'[2]COSTO LAMINADO CDMX-QRO-GDL'!I953</f>
        <v>1928.5714285714287</v>
      </c>
      <c r="F963" s="656" t="s">
        <v>236</v>
      </c>
    </row>
    <row r="964" spans="1:6">
      <c r="A964" s="669"/>
      <c r="B964" s="652" t="s">
        <v>1003</v>
      </c>
      <c r="C964" s="653" t="s">
        <v>985</v>
      </c>
      <c r="D964" s="672" t="s">
        <v>1004</v>
      </c>
      <c r="E964" s="655">
        <f>'[2]COSTO LAMINADO CDMX-QRO-GDL'!I954</f>
        <v>2071.4285714285716</v>
      </c>
      <c r="F964" s="656" t="s">
        <v>236</v>
      </c>
    </row>
    <row r="965" spans="1:6">
      <c r="A965" s="669"/>
      <c r="B965" s="652" t="s">
        <v>1005</v>
      </c>
      <c r="C965" s="653"/>
      <c r="D965" s="672" t="s">
        <v>1006</v>
      </c>
      <c r="E965" s="655">
        <f>'[2]COSTO LAMINADO CDMX-QRO-GDL'!I955</f>
        <v>2200</v>
      </c>
      <c r="F965" s="656" t="s">
        <v>236</v>
      </c>
    </row>
    <row r="966" spans="1:6">
      <c r="A966" s="669"/>
      <c r="B966" s="652" t="s">
        <v>1007</v>
      </c>
      <c r="C966" s="653"/>
      <c r="D966" s="672" t="s">
        <v>1008</v>
      </c>
      <c r="E966" s="655">
        <f>'[2]COSTO LAMINADO CDMX-QRO-GDL'!I956</f>
        <v>2350</v>
      </c>
      <c r="F966" s="656" t="s">
        <v>236</v>
      </c>
    </row>
    <row r="967" spans="1:6">
      <c r="A967" s="669"/>
      <c r="B967" s="652" t="s">
        <v>1009</v>
      </c>
      <c r="C967" s="653"/>
      <c r="D967" s="672" t="s">
        <v>1010</v>
      </c>
      <c r="E967" s="655">
        <f>'[2]COSTO LAMINADO CDMX-QRO-GDL'!I957</f>
        <v>2514.2857142857142</v>
      </c>
      <c r="F967" s="656" t="s">
        <v>236</v>
      </c>
    </row>
    <row r="968" spans="1:6">
      <c r="A968" s="669"/>
      <c r="B968" s="652" t="s">
        <v>1011</v>
      </c>
      <c r="C968" s="653"/>
      <c r="D968" s="672" t="s">
        <v>1012</v>
      </c>
      <c r="E968" s="655">
        <f>'[2]COSTO LAMINADO CDMX-QRO-GDL'!I958</f>
        <v>2700</v>
      </c>
      <c r="F968" s="656" t="s">
        <v>236</v>
      </c>
    </row>
    <row r="969" spans="1:6">
      <c r="A969" s="669"/>
      <c r="B969" s="652" t="s">
        <v>1013</v>
      </c>
      <c r="C969" s="653"/>
      <c r="D969" s="672" t="s">
        <v>1014</v>
      </c>
      <c r="E969" s="655">
        <f>'[2]COSTO LAMINADO CDMX-QRO-GDL'!I959</f>
        <v>2785.7142857142858</v>
      </c>
      <c r="F969" s="656" t="s">
        <v>236</v>
      </c>
    </row>
    <row r="970" spans="1:6">
      <c r="A970" s="669"/>
      <c r="B970" s="652" t="s">
        <v>1015</v>
      </c>
      <c r="C970" s="653"/>
      <c r="D970" s="672" t="s">
        <v>1016</v>
      </c>
      <c r="E970" s="655">
        <f>'[2]COSTO LAMINADO CDMX-QRO-GDL'!I960</f>
        <v>3100</v>
      </c>
      <c r="F970" s="656" t="s">
        <v>236</v>
      </c>
    </row>
    <row r="971" spans="1:6">
      <c r="A971" s="669"/>
      <c r="B971" s="652" t="s">
        <v>1017</v>
      </c>
      <c r="C971" s="653"/>
      <c r="D971" s="672" t="s">
        <v>1018</v>
      </c>
      <c r="E971" s="655">
        <f>'[2]COSTO LAMINADO CDMX-QRO-GDL'!I961</f>
        <v>3185.7142857142858</v>
      </c>
      <c r="F971" s="656" t="s">
        <v>236</v>
      </c>
    </row>
    <row r="972" spans="1:6">
      <c r="A972" s="669"/>
      <c r="B972" s="652"/>
      <c r="C972" s="808"/>
      <c r="D972" s="672"/>
      <c r="E972" s="689"/>
      <c r="F972" s="801"/>
    </row>
    <row r="973" spans="1:6">
      <c r="A973" s="669"/>
      <c r="B973" s="652" t="s">
        <v>1019</v>
      </c>
      <c r="C973" s="653" t="s">
        <v>1020</v>
      </c>
      <c r="D973" s="672" t="s">
        <v>1021</v>
      </c>
      <c r="E973" s="655">
        <f>'[2]COSTO LAMINADO CDMX-QRO-GDL'!I963</f>
        <v>2000.0000000000002</v>
      </c>
      <c r="F973" s="656" t="s">
        <v>236</v>
      </c>
    </row>
    <row r="974" spans="1:6">
      <c r="A974" s="669"/>
      <c r="B974" s="652" t="s">
        <v>1022</v>
      </c>
      <c r="C974" s="653" t="s">
        <v>985</v>
      </c>
      <c r="D974" s="672" t="s">
        <v>1023</v>
      </c>
      <c r="E974" s="655">
        <f>'[2]COSTO LAMINADO CDMX-QRO-GDL'!I964</f>
        <v>2221.4285714285716</v>
      </c>
      <c r="F974" s="656" t="s">
        <v>236</v>
      </c>
    </row>
    <row r="975" spans="1:6">
      <c r="A975" s="669"/>
      <c r="B975" s="652" t="s">
        <v>1024</v>
      </c>
      <c r="C975" s="653"/>
      <c r="D975" s="672" t="s">
        <v>1025</v>
      </c>
      <c r="E975" s="655">
        <f>'[2]COSTO LAMINADO CDMX-QRO-GDL'!I965</f>
        <v>2307.1428571428573</v>
      </c>
      <c r="F975" s="656" t="s">
        <v>236</v>
      </c>
    </row>
    <row r="976" spans="1:6">
      <c r="A976" s="669"/>
      <c r="B976" s="652" t="s">
        <v>1026</v>
      </c>
      <c r="C976" s="653"/>
      <c r="D976" s="672" t="s">
        <v>1027</v>
      </c>
      <c r="E976" s="655">
        <f>'[2]COSTO LAMINADO CDMX-QRO-GDL'!I966</f>
        <v>2800</v>
      </c>
      <c r="F976" s="656" t="s">
        <v>236</v>
      </c>
    </row>
    <row r="977" spans="1:6">
      <c r="A977" s="669"/>
      <c r="B977" s="652" t="s">
        <v>1028</v>
      </c>
      <c r="C977" s="653"/>
      <c r="D977" s="672" t="s">
        <v>1029</v>
      </c>
      <c r="E977" s="655">
        <f>'[2]COSTO LAMINADO CDMX-QRO-GDL'!I967</f>
        <v>2842.8571428571431</v>
      </c>
      <c r="F977" s="656" t="s">
        <v>236</v>
      </c>
    </row>
    <row r="978" spans="1:6">
      <c r="A978" s="669"/>
      <c r="B978" s="652" t="s">
        <v>1030</v>
      </c>
      <c r="C978" s="653"/>
      <c r="D978" s="672" t="s">
        <v>1031</v>
      </c>
      <c r="E978" s="655">
        <f>'[2]COSTO LAMINADO CDMX-QRO-GDL'!I968</f>
        <v>3492.8571428571431</v>
      </c>
      <c r="F978" s="656" t="s">
        <v>236</v>
      </c>
    </row>
    <row r="979" spans="1:6">
      <c r="A979" s="669"/>
      <c r="B979" s="652" t="s">
        <v>1032</v>
      </c>
      <c r="C979" s="653"/>
      <c r="D979" s="672" t="s">
        <v>1033</v>
      </c>
      <c r="E979" s="655">
        <f>'[2]COSTO LAMINADO CDMX-QRO-GDL'!I969</f>
        <v>3871.4285714285716</v>
      </c>
      <c r="F979" s="656" t="s">
        <v>236</v>
      </c>
    </row>
    <row r="980" spans="1:6">
      <c r="A980" s="669"/>
      <c r="B980" s="652" t="s">
        <v>1034</v>
      </c>
      <c r="C980" s="653"/>
      <c r="D980" s="672" t="s">
        <v>1035</v>
      </c>
      <c r="E980" s="655">
        <f>'[2]COSTO LAMINADO CDMX-QRO-GDL'!I970</f>
        <v>3878.5714285714289</v>
      </c>
      <c r="F980" s="656" t="s">
        <v>236</v>
      </c>
    </row>
    <row r="981" spans="1:6">
      <c r="A981" s="669"/>
      <c r="B981" s="652" t="s">
        <v>1036</v>
      </c>
      <c r="C981" s="653"/>
      <c r="D981" s="672" t="s">
        <v>1037</v>
      </c>
      <c r="E981" s="655">
        <f>'[2]COSTO LAMINADO CDMX-QRO-GDL'!I971</f>
        <v>3892.8571428571431</v>
      </c>
      <c r="F981" s="656" t="s">
        <v>236</v>
      </c>
    </row>
    <row r="982" spans="1:6">
      <c r="A982" s="669"/>
      <c r="B982" s="652"/>
      <c r="C982" s="808"/>
      <c r="D982" s="672"/>
      <c r="E982" s="689"/>
      <c r="F982" s="801"/>
    </row>
    <row r="983" spans="1:6">
      <c r="A983" s="669"/>
      <c r="B983" s="652" t="s">
        <v>1038</v>
      </c>
      <c r="C983" s="653" t="s">
        <v>982</v>
      </c>
      <c r="D983" s="672" t="s">
        <v>1039</v>
      </c>
      <c r="E983" s="655">
        <f>'[2]COSTO LAMINADO CDMX-QRO-GDL'!I973</f>
        <v>2778.5714285714289</v>
      </c>
      <c r="F983" s="656" t="s">
        <v>236</v>
      </c>
    </row>
    <row r="984" spans="1:6">
      <c r="A984" s="669"/>
      <c r="B984" s="652" t="s">
        <v>1040</v>
      </c>
      <c r="C984" s="653" t="s">
        <v>985</v>
      </c>
      <c r="D984" s="672" t="s">
        <v>1041</v>
      </c>
      <c r="E984" s="655">
        <f>'[2]COSTO LAMINADO CDMX-QRO-GDL'!I974</f>
        <v>2785.7142857142858</v>
      </c>
      <c r="F984" s="656" t="s">
        <v>236</v>
      </c>
    </row>
    <row r="985" spans="1:6" ht="15.75" customHeight="1">
      <c r="A985" s="669"/>
      <c r="B985" s="652" t="s">
        <v>1042</v>
      </c>
      <c r="C985" s="653"/>
      <c r="D985" s="672" t="s">
        <v>1043</v>
      </c>
      <c r="E985" s="655">
        <f>'[2]COSTO LAMINADO CDMX-QRO-GDL'!I975</f>
        <v>2857.1428571428573</v>
      </c>
      <c r="F985" s="656" t="s">
        <v>236</v>
      </c>
    </row>
    <row r="986" spans="1:6" ht="14.25" customHeight="1">
      <c r="A986" s="669"/>
      <c r="B986" s="652" t="s">
        <v>1044</v>
      </c>
      <c r="C986" s="653"/>
      <c r="D986" s="672" t="s">
        <v>1045</v>
      </c>
      <c r="E986" s="655">
        <f>'[2]COSTO LAMINADO CDMX-QRO-GDL'!I976</f>
        <v>2921.4285714285716</v>
      </c>
      <c r="F986" s="656" t="s">
        <v>236</v>
      </c>
    </row>
    <row r="987" spans="1:6">
      <c r="A987" s="669"/>
      <c r="B987" s="652" t="s">
        <v>1046</v>
      </c>
      <c r="C987" s="653"/>
      <c r="D987" s="672" t="s">
        <v>1047</v>
      </c>
      <c r="E987" s="655">
        <f>'[2]COSTO LAMINADO CDMX-QRO-GDL'!I977</f>
        <v>3650.0000000000005</v>
      </c>
      <c r="F987" s="656" t="s">
        <v>236</v>
      </c>
    </row>
    <row r="988" spans="1:6">
      <c r="A988" s="669"/>
      <c r="B988" s="652" t="s">
        <v>1048</v>
      </c>
      <c r="C988" s="653"/>
      <c r="D988" s="672" t="s">
        <v>1049</v>
      </c>
      <c r="E988" s="655">
        <f>'[2]COSTO LAMINADO CDMX-QRO-GDL'!I978</f>
        <v>3671.4285714285716</v>
      </c>
      <c r="F988" s="656" t="s">
        <v>236</v>
      </c>
    </row>
    <row r="989" spans="1:6">
      <c r="A989" s="669"/>
      <c r="B989" s="652" t="s">
        <v>1050</v>
      </c>
      <c r="C989" s="653"/>
      <c r="D989" s="672" t="s">
        <v>1051</v>
      </c>
      <c r="E989" s="655">
        <f>'[2]COSTO LAMINADO CDMX-QRO-GDL'!I979</f>
        <v>3957.1428571428573</v>
      </c>
      <c r="F989" s="656" t="s">
        <v>236</v>
      </c>
    </row>
    <row r="990" spans="1:6">
      <c r="A990" s="669"/>
      <c r="B990" s="652" t="s">
        <v>1052</v>
      </c>
      <c r="C990" s="653"/>
      <c r="D990" s="672" t="s">
        <v>1053</v>
      </c>
      <c r="E990" s="655">
        <f>'[2]COSTO LAMINADO CDMX-QRO-GDL'!I980</f>
        <v>3971.4285714285716</v>
      </c>
      <c r="F990" s="656" t="s">
        <v>236</v>
      </c>
    </row>
    <row r="991" spans="1:6">
      <c r="A991" s="669"/>
      <c r="B991" s="652" t="s">
        <v>1054</v>
      </c>
      <c r="C991" s="653"/>
      <c r="D991" s="672" t="s">
        <v>1055</v>
      </c>
      <c r="E991" s="655">
        <f>'[2]COSTO LAMINADO CDMX-QRO-GDL'!I981</f>
        <v>3985.7142857142858</v>
      </c>
      <c r="F991" s="656" t="s">
        <v>236</v>
      </c>
    </row>
    <row r="992" spans="1:6">
      <c r="A992" s="669"/>
      <c r="B992" s="652"/>
      <c r="C992" s="808"/>
      <c r="D992" s="672"/>
      <c r="E992" s="689"/>
      <c r="F992" s="801"/>
    </row>
    <row r="993" spans="1:6">
      <c r="A993" s="669"/>
      <c r="B993" s="652" t="s">
        <v>1056</v>
      </c>
      <c r="C993" s="809" t="s">
        <v>982</v>
      </c>
      <c r="D993" s="672" t="s">
        <v>1057</v>
      </c>
      <c r="E993" s="655">
        <f>'[2]COSTO LAMINADO CDMX-QRO-GDL'!I983</f>
        <v>3771.4285714285716</v>
      </c>
      <c r="F993" s="656" t="s">
        <v>236</v>
      </c>
    </row>
    <row r="994" spans="1:6">
      <c r="A994" s="669"/>
      <c r="B994" s="652" t="s">
        <v>1058</v>
      </c>
      <c r="C994" s="653" t="s">
        <v>985</v>
      </c>
      <c r="D994" s="672" t="s">
        <v>1059</v>
      </c>
      <c r="E994" s="655">
        <f>'[2]COSTO LAMINADO CDMX-QRO-GDL'!I984</f>
        <v>4207.1428571428578</v>
      </c>
      <c r="F994" s="656" t="s">
        <v>236</v>
      </c>
    </row>
    <row r="995" spans="1:6" ht="15.75" customHeight="1">
      <c r="A995" s="669"/>
      <c r="B995" s="652" t="s">
        <v>1060</v>
      </c>
      <c r="C995" s="653"/>
      <c r="D995" s="672" t="s">
        <v>1061</v>
      </c>
      <c r="E995" s="655">
        <f>'[2]COSTO LAMINADO CDMX-QRO-GDL'!I985</f>
        <v>4214.2857142857147</v>
      </c>
      <c r="F995" s="656" t="s">
        <v>236</v>
      </c>
    </row>
    <row r="996" spans="1:6" ht="14.25" customHeight="1">
      <c r="A996" s="669"/>
      <c r="B996" s="652" t="s">
        <v>1062</v>
      </c>
      <c r="C996" s="653"/>
      <c r="D996" s="672" t="s">
        <v>1063</v>
      </c>
      <c r="E996" s="655">
        <f>'[2]COSTO LAMINADO CDMX-QRO-GDL'!I986</f>
        <v>4235.7142857142862</v>
      </c>
      <c r="F996" s="656" t="s">
        <v>236</v>
      </c>
    </row>
    <row r="997" spans="1:6">
      <c r="A997" s="669"/>
      <c r="B997" s="652" t="s">
        <v>1064</v>
      </c>
      <c r="C997" s="653"/>
      <c r="D997" s="672" t="s">
        <v>1065</v>
      </c>
      <c r="E997" s="655">
        <f>'[2]COSTO LAMINADO CDMX-QRO-GDL'!I987</f>
        <v>4242.8571428571431</v>
      </c>
      <c r="F997" s="656" t="s">
        <v>236</v>
      </c>
    </row>
    <row r="998" spans="1:6">
      <c r="A998" s="669"/>
      <c r="B998" s="652" t="s">
        <v>1066</v>
      </c>
      <c r="C998" s="653"/>
      <c r="D998" s="672" t="s">
        <v>1067</v>
      </c>
      <c r="E998" s="655">
        <f>'[2]COSTO LAMINADO CDMX-QRO-GDL'!I988</f>
        <v>4250</v>
      </c>
      <c r="F998" s="656" t="s">
        <v>236</v>
      </c>
    </row>
    <row r="999" spans="1:6">
      <c r="A999" s="669"/>
      <c r="B999" s="652" t="s">
        <v>1068</v>
      </c>
      <c r="C999" s="653"/>
      <c r="D999" s="672" t="s">
        <v>1069</v>
      </c>
      <c r="E999" s="655">
        <f>'[2]COSTO LAMINADO CDMX-QRO-GDL'!I989</f>
        <v>4264.2857142857147</v>
      </c>
      <c r="F999" s="656" t="s">
        <v>236</v>
      </c>
    </row>
    <row r="1000" spans="1:6">
      <c r="A1000" s="669"/>
      <c r="B1000" s="652" t="s">
        <v>1070</v>
      </c>
      <c r="C1000" s="653"/>
      <c r="D1000" s="672" t="s">
        <v>1071</v>
      </c>
      <c r="E1000" s="655">
        <f>'[2]COSTO LAMINADO CDMX-QRO-GDL'!I990</f>
        <v>4278.5714285714284</v>
      </c>
      <c r="F1000" s="656" t="s">
        <v>236</v>
      </c>
    </row>
    <row r="1001" spans="1:6">
      <c r="A1001" s="669"/>
      <c r="B1001" s="652" t="s">
        <v>1072</v>
      </c>
      <c r="C1001" s="653"/>
      <c r="D1001" s="672" t="s">
        <v>1073</v>
      </c>
      <c r="E1001" s="655">
        <f>'[2]COSTO LAMINADO CDMX-QRO-GDL'!I991</f>
        <v>4285.7142857142862</v>
      </c>
      <c r="F1001" s="656" t="s">
        <v>236</v>
      </c>
    </row>
    <row r="1002" spans="1:6">
      <c r="A1002" s="651"/>
      <c r="B1002" s="652"/>
      <c r="C1002" s="653"/>
      <c r="D1002" s="672"/>
      <c r="E1002" s="689"/>
      <c r="F1002" s="801"/>
    </row>
    <row r="1003" spans="1:6">
      <c r="A1003" s="651"/>
      <c r="B1003" s="652" t="s">
        <v>1074</v>
      </c>
      <c r="C1003" s="809" t="s">
        <v>1075</v>
      </c>
      <c r="D1003" s="672" t="s">
        <v>1076</v>
      </c>
      <c r="E1003" s="655">
        <f>'[2]COSTO LAMINADO CDMX-QRO-GDL'!I993</f>
        <v>2000.0000000000002</v>
      </c>
      <c r="F1003" s="656" t="s">
        <v>236</v>
      </c>
    </row>
    <row r="1004" spans="1:6">
      <c r="A1004" s="651"/>
      <c r="B1004" s="652" t="s">
        <v>1077</v>
      </c>
      <c r="C1004" s="653" t="s">
        <v>1078</v>
      </c>
      <c r="D1004" s="672" t="s">
        <v>1079</v>
      </c>
      <c r="E1004" s="655">
        <f>'[2]COSTO LAMINADO CDMX-QRO-GDL'!I994</f>
        <v>2778.5714285714289</v>
      </c>
      <c r="F1004" s="656" t="s">
        <v>236</v>
      </c>
    </row>
    <row r="1005" spans="1:6" ht="15.75" customHeight="1">
      <c r="A1005" s="651"/>
      <c r="B1005" s="652" t="s">
        <v>1080</v>
      </c>
      <c r="C1005" s="653"/>
      <c r="D1005" s="672" t="s">
        <v>1081</v>
      </c>
      <c r="E1005" s="655">
        <f>'[2]COSTO LAMINADO CDMX-QRO-GDL'!I995</f>
        <v>3771.4285714285716</v>
      </c>
      <c r="F1005" s="656" t="s">
        <v>236</v>
      </c>
    </row>
    <row r="1006" spans="1:6" ht="14.25" customHeight="1">
      <c r="A1006" s="651"/>
      <c r="B1006" s="652" t="s">
        <v>1082</v>
      </c>
      <c r="C1006" s="653"/>
      <c r="D1006" s="672" t="s">
        <v>1083</v>
      </c>
      <c r="E1006" s="655">
        <f>'[2]COSTO LAMINADO CDMX-QRO-GDL'!I996</f>
        <v>3778.5714285714289</v>
      </c>
      <c r="F1006" s="656" t="s">
        <v>236</v>
      </c>
    </row>
    <row r="1007" spans="1:6">
      <c r="A1007" s="669"/>
      <c r="B1007" s="652" t="s">
        <v>1084</v>
      </c>
      <c r="C1007" s="653"/>
      <c r="D1007" s="672" t="s">
        <v>1085</v>
      </c>
      <c r="E1007" s="655">
        <f>'[2]COSTO LAMINADO CDMX-QRO-GDL'!I997</f>
        <v>3792.8571428571431</v>
      </c>
      <c r="F1007" s="656" t="s">
        <v>236</v>
      </c>
    </row>
    <row r="1008" spans="1:6">
      <c r="A1008" s="669"/>
      <c r="B1008" s="652" t="s">
        <v>1086</v>
      </c>
      <c r="C1008" s="653"/>
      <c r="D1008" s="672" t="s">
        <v>1087</v>
      </c>
      <c r="E1008" s="655">
        <f>'[2]COSTO LAMINADO CDMX-QRO-GDL'!I998</f>
        <v>4242.8571428571431</v>
      </c>
      <c r="F1008" s="656" t="s">
        <v>236</v>
      </c>
    </row>
    <row r="1009" spans="1:6">
      <c r="A1009" s="669"/>
      <c r="B1009" s="652" t="s">
        <v>1088</v>
      </c>
      <c r="C1009" s="653"/>
      <c r="D1009" s="672" t="s">
        <v>1089</v>
      </c>
      <c r="E1009" s="655">
        <f>'[2]COSTO LAMINADO CDMX-QRO-GDL'!I999</f>
        <v>4271.4285714285716</v>
      </c>
      <c r="F1009" s="656" t="s">
        <v>236</v>
      </c>
    </row>
    <row r="1010" spans="1:6">
      <c r="A1010" s="669"/>
      <c r="B1010" s="652" t="s">
        <v>1090</v>
      </c>
      <c r="C1010" s="653"/>
      <c r="D1010" s="672" t="s">
        <v>1091</v>
      </c>
      <c r="E1010" s="655">
        <f>'[2]COSTO LAMINADO CDMX-QRO-GDL'!I1000</f>
        <v>4292.8571428571431</v>
      </c>
      <c r="F1010" s="656" t="s">
        <v>236</v>
      </c>
    </row>
    <row r="1011" spans="1:6">
      <c r="A1011" s="669"/>
      <c r="B1011" s="652" t="s">
        <v>1092</v>
      </c>
      <c r="C1011" s="763"/>
      <c r="D1011" s="672" t="s">
        <v>1093</v>
      </c>
      <c r="E1011" s="655">
        <f>'[2]COSTO LAMINADO CDMX-QRO-GDL'!I1001</f>
        <v>4292.8571428571431</v>
      </c>
      <c r="F1011" s="656" t="s">
        <v>236</v>
      </c>
    </row>
    <row r="1012" spans="1:6">
      <c r="A1012" s="669"/>
      <c r="B1012" s="652" t="s">
        <v>1094</v>
      </c>
      <c r="C1012" s="763"/>
      <c r="D1012" s="672" t="s">
        <v>1095</v>
      </c>
      <c r="E1012" s="655">
        <f>'[2]COSTO LAMINADO CDMX-QRO-GDL'!I1002</f>
        <v>4300</v>
      </c>
      <c r="F1012" s="656" t="s">
        <v>236</v>
      </c>
    </row>
    <row r="1013" spans="1:6">
      <c r="A1013" s="669"/>
      <c r="B1013" s="652" t="s">
        <v>1096</v>
      </c>
      <c r="C1013" s="653"/>
      <c r="D1013" s="672" t="s">
        <v>1097</v>
      </c>
      <c r="E1013" s="655">
        <f>'[2]COSTO LAMINADO CDMX-QRO-GDL'!I1003</f>
        <v>4314.2857142857147</v>
      </c>
      <c r="F1013" s="656" t="s">
        <v>236</v>
      </c>
    </row>
    <row r="1014" spans="1:6">
      <c r="A1014" s="669"/>
      <c r="B1014" s="652" t="s">
        <v>1098</v>
      </c>
      <c r="C1014" s="787"/>
      <c r="D1014" s="654" t="s">
        <v>1099</v>
      </c>
      <c r="E1014" s="655">
        <f>'[2]COSTO LAMINADO CDMX-QRO-GDL'!I1004</f>
        <v>4457.1428571428578</v>
      </c>
      <c r="F1014" s="656" t="s">
        <v>236</v>
      </c>
    </row>
    <row r="1015" spans="1:6" ht="15.75" customHeight="1">
      <c r="A1015" s="669"/>
      <c r="B1015" s="652" t="s">
        <v>1100</v>
      </c>
      <c r="C1015" s="787"/>
      <c r="D1015" s="654" t="s">
        <v>1101</v>
      </c>
      <c r="E1015" s="655">
        <f>'[2]COSTO LAMINADO CDMX-QRO-GDL'!I1005</f>
        <v>4642.8571428571431</v>
      </c>
      <c r="F1015" s="656" t="s">
        <v>236</v>
      </c>
    </row>
    <row r="1016" spans="1:6" ht="14.25" customHeight="1">
      <c r="A1016" s="669"/>
      <c r="B1016" s="652" t="s">
        <v>1102</v>
      </c>
      <c r="C1016" s="787"/>
      <c r="D1016" s="654" t="s">
        <v>1103</v>
      </c>
      <c r="E1016" s="655">
        <f>'[2]COSTO LAMINADO CDMX-QRO-GDL'!I1006</f>
        <v>4928.5714285714284</v>
      </c>
      <c r="F1016" s="656" t="s">
        <v>236</v>
      </c>
    </row>
    <row r="1017" spans="1:6">
      <c r="A1017" s="669"/>
      <c r="B1017" s="658" t="s">
        <v>1104</v>
      </c>
      <c r="C1017" s="719"/>
      <c r="D1017" s="654" t="s">
        <v>1105</v>
      </c>
      <c r="E1017" s="655">
        <f>'[2]COSTO LAMINADO CDMX-QRO-GDL'!I1007</f>
        <v>4928.5714285714284</v>
      </c>
      <c r="F1017" s="656" t="s">
        <v>236</v>
      </c>
    </row>
    <row r="1018" spans="1:6">
      <c r="A1018" s="669"/>
      <c r="B1018" s="658" t="s">
        <v>1106</v>
      </c>
      <c r="C1018" s="719"/>
      <c r="D1018" s="654" t="s">
        <v>1107</v>
      </c>
      <c r="E1018" s="655">
        <f>'[2]COSTO LAMINADO CDMX-QRO-GDL'!I1008</f>
        <v>5014.2857142857147</v>
      </c>
      <c r="F1018" s="656" t="s">
        <v>236</v>
      </c>
    </row>
    <row r="1019" spans="1:6">
      <c r="A1019" s="803"/>
      <c r="B1019" s="804"/>
      <c r="C1019" s="708" t="s">
        <v>1108</v>
      </c>
      <c r="D1019" s="805"/>
      <c r="E1019" s="806"/>
      <c r="F1019" s="807"/>
    </row>
    <row r="1020" spans="1:6" ht="15">
      <c r="A1020" s="669"/>
      <c r="B1020" s="652" t="s">
        <v>1109</v>
      </c>
      <c r="C1020" s="693" t="s">
        <v>1110</v>
      </c>
      <c r="D1020" s="672" t="s">
        <v>1111</v>
      </c>
      <c r="E1020" s="655">
        <f>'[2]COSTO LAMINADO CDMX-QRO-GDL'!I1010</f>
        <v>1330.0529100529097</v>
      </c>
      <c r="F1020" s="656" t="s">
        <v>236</v>
      </c>
    </row>
    <row r="1021" spans="1:6">
      <c r="A1021" s="669"/>
      <c r="B1021" s="652" t="s">
        <v>1112</v>
      </c>
      <c r="C1021" s="696"/>
      <c r="D1021" s="672" t="s">
        <v>1113</v>
      </c>
      <c r="E1021" s="655">
        <f>'[2]COSTO LAMINADO CDMX-QRO-GDL'!I1011</f>
        <v>1434.1798941798936</v>
      </c>
      <c r="F1021" s="656" t="s">
        <v>236</v>
      </c>
    </row>
    <row r="1022" spans="1:6">
      <c r="A1022" s="669"/>
      <c r="B1022" s="652" t="s">
        <v>1114</v>
      </c>
      <c r="C1022" s="696"/>
      <c r="D1022" s="672" t="s">
        <v>1115</v>
      </c>
      <c r="E1022" s="655">
        <f>'[2]COSTO LAMINADO CDMX-QRO-GDL'!I1012</f>
        <v>1526.5255731922396</v>
      </c>
      <c r="F1022" s="656" t="s">
        <v>236</v>
      </c>
    </row>
    <row r="1023" spans="1:6">
      <c r="A1023" s="669"/>
      <c r="B1023" s="652" t="s">
        <v>1116</v>
      </c>
      <c r="C1023" s="696"/>
      <c r="D1023" s="672" t="s">
        <v>1117</v>
      </c>
      <c r="E1023" s="655">
        <f>'[2]COSTO LAMINADO CDMX-QRO-GDL'!I1013</f>
        <v>1630.6349206349205</v>
      </c>
      <c r="F1023" s="656" t="s">
        <v>236</v>
      </c>
    </row>
    <row r="1024" spans="1:6" ht="15.75" customHeight="1">
      <c r="A1024" s="669"/>
      <c r="B1024" s="652" t="s">
        <v>1118</v>
      </c>
      <c r="C1024" s="696"/>
      <c r="D1024" s="672" t="s">
        <v>1119</v>
      </c>
      <c r="E1024" s="655">
        <f>'[2]COSTO LAMINADO CDMX-QRO-GDL'!I1014</f>
        <v>1730.8465608465553</v>
      </c>
      <c r="F1024" s="656" t="s">
        <v>236</v>
      </c>
    </row>
    <row r="1025" spans="1:6" ht="14.25" customHeight="1">
      <c r="A1025" s="669"/>
      <c r="B1025" s="652" t="s">
        <v>1120</v>
      </c>
      <c r="C1025" s="696"/>
      <c r="D1025" s="672" t="s">
        <v>1121</v>
      </c>
      <c r="E1025" s="655">
        <f>'[2]COSTO LAMINADO CDMX-QRO-GDL'!I1015</f>
        <v>1834.9559082892383</v>
      </c>
      <c r="F1025" s="656" t="s">
        <v>236</v>
      </c>
    </row>
    <row r="1026" spans="1:6">
      <c r="A1026" s="669"/>
      <c r="B1026" s="652" t="s">
        <v>1122</v>
      </c>
      <c r="C1026" s="696"/>
      <c r="D1026" s="672" t="s">
        <v>1123</v>
      </c>
      <c r="E1026" s="655">
        <f>'[2]COSTO LAMINADO CDMX-QRO-GDL'!I1016</f>
        <v>1941.0582010582064</v>
      </c>
      <c r="F1026" s="656" t="s">
        <v>236</v>
      </c>
    </row>
    <row r="1027" spans="1:6">
      <c r="A1027" s="669"/>
      <c r="B1027" s="652"/>
      <c r="C1027" s="653"/>
      <c r="D1027" s="672"/>
      <c r="E1027" s="689"/>
      <c r="F1027" s="663"/>
    </row>
    <row r="1028" spans="1:6">
      <c r="A1028" s="803"/>
      <c r="B1028" s="804"/>
      <c r="C1028" s="708" t="s">
        <v>1124</v>
      </c>
      <c r="D1028" s="805"/>
      <c r="E1028" s="806"/>
      <c r="F1028" s="807"/>
    </row>
    <row r="1029" spans="1:6" ht="15">
      <c r="A1029" s="669"/>
      <c r="B1029" s="652" t="s">
        <v>1125</v>
      </c>
      <c r="C1029" s="696" t="s">
        <v>1110</v>
      </c>
      <c r="D1029" s="672" t="s">
        <v>1126</v>
      </c>
      <c r="E1029" s="655">
        <f>'[2]COSTO LAMINADO CDMX-QRO-GDL'!I1019</f>
        <v>1654.2151675485081</v>
      </c>
      <c r="F1029" s="656" t="s">
        <v>236</v>
      </c>
    </row>
    <row r="1030" spans="1:6">
      <c r="A1030" s="669"/>
      <c r="B1030" s="652" t="s">
        <v>1127</v>
      </c>
      <c r="C1030" s="696"/>
      <c r="D1030" s="672" t="s">
        <v>1128</v>
      </c>
      <c r="E1030" s="655">
        <f>'[2]COSTO LAMINADO CDMX-QRO-GDL'!I1020</f>
        <v>2292.7160493827141</v>
      </c>
      <c r="F1030" s="656" t="s">
        <v>236</v>
      </c>
    </row>
    <row r="1031" spans="1:6">
      <c r="A1031" s="669"/>
      <c r="B1031" s="652" t="s">
        <v>1129</v>
      </c>
      <c r="C1031" s="696"/>
      <c r="D1031" s="672" t="s">
        <v>1130</v>
      </c>
      <c r="E1031" s="655">
        <f>'[2]COSTO LAMINADO CDMX-QRO-GDL'!I1021</f>
        <v>2375.0793650793648</v>
      </c>
      <c r="F1031" s="656" t="s">
        <v>236</v>
      </c>
    </row>
    <row r="1032" spans="1:6">
      <c r="A1032" s="669"/>
      <c r="B1032" s="652" t="s">
        <v>1131</v>
      </c>
      <c r="C1032" s="696"/>
      <c r="D1032" s="672" t="s">
        <v>1132</v>
      </c>
      <c r="E1032" s="655">
        <f>'[2]COSTO LAMINADO CDMX-QRO-GDL'!I1022</f>
        <v>2459.7178130511429</v>
      </c>
      <c r="F1032" s="656" t="s">
        <v>236</v>
      </c>
    </row>
    <row r="1033" spans="1:6" ht="15.75" customHeight="1">
      <c r="A1033" s="669"/>
      <c r="B1033" s="652" t="s">
        <v>1133</v>
      </c>
      <c r="C1033" s="696"/>
      <c r="D1033" s="672" t="s">
        <v>1134</v>
      </c>
      <c r="E1033" s="655">
        <f>'[2]COSTO LAMINADO CDMX-QRO-GDL'!I1023</f>
        <v>2540.2645502645555</v>
      </c>
      <c r="F1033" s="656" t="s">
        <v>236</v>
      </c>
    </row>
    <row r="1034" spans="1:6" ht="14.25" customHeight="1">
      <c r="A1034" s="669"/>
      <c r="B1034" s="652" t="s">
        <v>1135</v>
      </c>
      <c r="C1034" s="696"/>
      <c r="D1034" s="672" t="s">
        <v>1136</v>
      </c>
      <c r="E1034" s="655">
        <f>'[2]COSTO LAMINADO CDMX-QRO-GDL'!I1024</f>
        <v>2620.8112874779522</v>
      </c>
      <c r="F1034" s="656" t="s">
        <v>236</v>
      </c>
    </row>
    <row r="1035" spans="1:6">
      <c r="A1035" s="669"/>
      <c r="B1035" s="652" t="s">
        <v>1137</v>
      </c>
      <c r="C1035" s="696"/>
      <c r="D1035" s="672" t="s">
        <v>1138</v>
      </c>
      <c r="E1035" s="655">
        <f>'[2]COSTO LAMINADO CDMX-QRO-GDL'!I1025</f>
        <v>2707.2663139329843</v>
      </c>
      <c r="F1035" s="656" t="s">
        <v>236</v>
      </c>
    </row>
    <row r="1036" spans="1:6">
      <c r="A1036" s="669"/>
      <c r="B1036" s="652"/>
      <c r="C1036" s="653"/>
      <c r="D1036" s="672"/>
      <c r="E1036" s="689"/>
      <c r="F1036" s="663"/>
    </row>
    <row r="1037" spans="1:6">
      <c r="A1037" s="803"/>
      <c r="B1037" s="804"/>
      <c r="C1037" s="708" t="s">
        <v>1139</v>
      </c>
      <c r="D1037" s="805"/>
      <c r="E1037" s="806"/>
      <c r="F1037" s="807"/>
    </row>
    <row r="1038" spans="1:6" ht="15">
      <c r="A1038" s="669"/>
      <c r="B1038" s="652" t="s">
        <v>1140</v>
      </c>
      <c r="C1038" s="696" t="s">
        <v>1110</v>
      </c>
      <c r="D1038" s="672" t="s">
        <v>1002</v>
      </c>
      <c r="E1038" s="655">
        <f>'[2]COSTO LAMINADO CDMX-QRO-GDL'!I1028</f>
        <v>1654.2151675485081</v>
      </c>
      <c r="F1038" s="656" t="s">
        <v>236</v>
      </c>
    </row>
    <row r="1039" spans="1:6">
      <c r="A1039" s="669"/>
      <c r="B1039" s="652" t="s">
        <v>1141</v>
      </c>
      <c r="C1039" s="696"/>
      <c r="D1039" s="672" t="s">
        <v>1142</v>
      </c>
      <c r="E1039" s="655">
        <f>'[2]COSTO LAMINADO CDMX-QRO-GDL'!I1029</f>
        <v>1777.9894179894129</v>
      </c>
      <c r="F1039" s="656" t="s">
        <v>236</v>
      </c>
    </row>
    <row r="1040" spans="1:6">
      <c r="A1040" s="669"/>
      <c r="B1040" s="652" t="s">
        <v>1143</v>
      </c>
      <c r="C1040" s="696"/>
      <c r="D1040" s="672" t="s">
        <v>1144</v>
      </c>
      <c r="E1040" s="655">
        <f>'[2]COSTO LAMINADO CDMX-QRO-GDL'!I1030</f>
        <v>1886.0493827160481</v>
      </c>
      <c r="F1040" s="656" t="s">
        <v>236</v>
      </c>
    </row>
    <row r="1041" spans="1:6">
      <c r="A1041" s="669"/>
      <c r="B1041" s="652" t="s">
        <v>1145</v>
      </c>
      <c r="C1041" s="696"/>
      <c r="D1041" s="672" t="s">
        <v>1146</v>
      </c>
      <c r="E1041" s="655">
        <f>'[2]COSTO LAMINADO CDMX-QRO-GDL'!I1031</f>
        <v>2015.7142857142858</v>
      </c>
      <c r="F1041" s="656" t="s">
        <v>236</v>
      </c>
    </row>
    <row r="1042" spans="1:6" ht="15.75" customHeight="1">
      <c r="A1042" s="669"/>
      <c r="B1042" s="652" t="s">
        <v>1147</v>
      </c>
      <c r="C1042" s="696"/>
      <c r="D1042" s="672" t="s">
        <v>1148</v>
      </c>
      <c r="E1042" s="655">
        <f>'[2]COSTO LAMINADO CDMX-QRO-GDL'!I1032</f>
        <v>2161.0934744268093</v>
      </c>
      <c r="F1042" s="656" t="s">
        <v>236</v>
      </c>
    </row>
    <row r="1043" spans="1:6" ht="14.25" customHeight="1">
      <c r="A1043" s="669"/>
      <c r="B1043" s="652" t="s">
        <v>1149</v>
      </c>
      <c r="C1043" s="696"/>
      <c r="D1043" s="672" t="s">
        <v>1150</v>
      </c>
      <c r="E1043" s="655">
        <f>'[2]COSTO LAMINADO CDMX-QRO-GDL'!I1033</f>
        <v>2316.2962962963015</v>
      </c>
      <c r="F1043" s="656" t="s">
        <v>236</v>
      </c>
    </row>
    <row r="1044" spans="1:6">
      <c r="A1044" s="669"/>
      <c r="B1044" s="652" t="s">
        <v>1151</v>
      </c>
      <c r="C1044" s="696"/>
      <c r="D1044" s="672" t="s">
        <v>1152</v>
      </c>
      <c r="E1044" s="655">
        <f>'[2]COSTO LAMINADO CDMX-QRO-GDL'!I1034</f>
        <v>2390.9523809523807</v>
      </c>
      <c r="F1044" s="656" t="s">
        <v>236</v>
      </c>
    </row>
    <row r="1045" spans="1:6">
      <c r="A1045" s="669"/>
      <c r="B1045" s="652"/>
      <c r="C1045" s="653"/>
      <c r="D1045" s="672"/>
      <c r="E1045" s="689"/>
      <c r="F1045" s="663"/>
    </row>
    <row r="1046" spans="1:6">
      <c r="A1046" s="803"/>
      <c r="B1046" s="804"/>
      <c r="C1046" s="708" t="s">
        <v>1153</v>
      </c>
      <c r="D1046" s="805"/>
      <c r="E1046" s="806"/>
      <c r="F1046" s="807"/>
    </row>
    <row r="1047" spans="1:6" ht="15">
      <c r="A1047" s="669"/>
      <c r="B1047" s="652" t="s">
        <v>1154</v>
      </c>
      <c r="C1047" s="696" t="s">
        <v>1110</v>
      </c>
      <c r="D1047" s="672" t="s">
        <v>1155</v>
      </c>
      <c r="E1047" s="655">
        <f>'[2]COSTO LAMINADO CDMX-QRO-GDL'!I1037</f>
        <v>1715.1146384478575</v>
      </c>
      <c r="F1047" s="656" t="s">
        <v>236</v>
      </c>
    </row>
    <row r="1048" spans="1:6">
      <c r="A1048" s="669"/>
      <c r="B1048" s="652" t="s">
        <v>1156</v>
      </c>
      <c r="C1048" s="696"/>
      <c r="D1048" s="672" t="s">
        <v>1157</v>
      </c>
      <c r="E1048" s="655">
        <f>'[2]COSTO LAMINADO CDMX-QRO-GDL'!I1038</f>
        <v>1909.6119929453332</v>
      </c>
      <c r="F1048" s="656" t="s">
        <v>236</v>
      </c>
    </row>
    <row r="1049" spans="1:6">
      <c r="A1049" s="669"/>
      <c r="B1049" s="652" t="s">
        <v>1158</v>
      </c>
      <c r="C1049" s="696"/>
      <c r="D1049" s="672" t="s">
        <v>1159</v>
      </c>
      <c r="E1049" s="655">
        <f>'[2]COSTO LAMINADO CDMX-QRO-GDL'!I1039</f>
        <v>1978.3774250440954</v>
      </c>
      <c r="F1049" s="656" t="s">
        <v>236</v>
      </c>
    </row>
    <row r="1050" spans="1:6">
      <c r="A1050" s="669"/>
      <c r="B1050" s="652" t="s">
        <v>1160</v>
      </c>
      <c r="C1050" s="696"/>
      <c r="D1050" s="672" t="s">
        <v>1161</v>
      </c>
      <c r="E1050" s="655">
        <f>'[2]COSTO LAMINADO CDMX-QRO-GDL'!I1040</f>
        <v>2404.7089947090003</v>
      </c>
      <c r="F1050" s="656" t="s">
        <v>236</v>
      </c>
    </row>
    <row r="1051" spans="1:6" ht="15.75" customHeight="1">
      <c r="A1051" s="669"/>
      <c r="B1051" s="652" t="s">
        <v>1162</v>
      </c>
      <c r="C1051" s="696"/>
      <c r="D1051" s="672" t="s">
        <v>1163</v>
      </c>
      <c r="E1051" s="655">
        <f>'[2]COSTO LAMINADO CDMX-QRO-GDL'!I1041</f>
        <v>2440.0705467372063</v>
      </c>
      <c r="F1051" s="656" t="s">
        <v>236</v>
      </c>
    </row>
    <row r="1052" spans="1:6" ht="14.25" customHeight="1">
      <c r="A1052" s="669"/>
      <c r="B1052" s="652" t="s">
        <v>1164</v>
      </c>
      <c r="C1052" s="696"/>
      <c r="D1052" s="672" t="s">
        <v>1165</v>
      </c>
      <c r="E1052" s="655">
        <f>'[2]COSTO LAMINADO CDMX-QRO-GDL'!I1042</f>
        <v>2998.0246913580318</v>
      </c>
      <c r="F1052" s="656" t="s">
        <v>236</v>
      </c>
    </row>
    <row r="1053" spans="1:6">
      <c r="A1053" s="669"/>
      <c r="B1053" s="652" t="s">
        <v>1166</v>
      </c>
      <c r="C1053" s="696"/>
      <c r="D1053" s="672" t="s">
        <v>1167</v>
      </c>
      <c r="E1053" s="655">
        <f>'[2]COSTO LAMINADO CDMX-QRO-GDL'!I1043</f>
        <v>3326.1199294532698</v>
      </c>
      <c r="F1053" s="656" t="s">
        <v>236</v>
      </c>
    </row>
    <row r="1054" spans="1:6">
      <c r="A1054" s="669"/>
      <c r="B1054" s="652"/>
      <c r="C1054" s="653"/>
      <c r="D1054" s="672"/>
      <c r="E1054" s="689"/>
      <c r="F1054" s="663"/>
    </row>
    <row r="1055" spans="1:6">
      <c r="A1055" s="803"/>
      <c r="B1055" s="804"/>
      <c r="C1055" s="708" t="s">
        <v>1168</v>
      </c>
      <c r="D1055" s="805"/>
      <c r="E1055" s="806"/>
      <c r="F1055" s="807"/>
    </row>
    <row r="1056" spans="1:6" ht="15">
      <c r="A1056" s="669"/>
      <c r="B1056" s="652" t="s">
        <v>1169</v>
      </c>
      <c r="C1056" s="696" t="s">
        <v>1110</v>
      </c>
      <c r="D1056" s="672" t="s">
        <v>1170</v>
      </c>
      <c r="E1056" s="655">
        <f>'[2]COSTO LAMINADO CDMX-QRO-GDL'!I1046</f>
        <v>1322.1869488536158</v>
      </c>
      <c r="F1056" s="656" t="s">
        <v>236</v>
      </c>
    </row>
    <row r="1057" spans="1:6">
      <c r="A1057" s="669"/>
      <c r="B1057" s="652" t="s">
        <v>1171</v>
      </c>
      <c r="C1057" s="696"/>
      <c r="D1057" s="672" t="s">
        <v>1172</v>
      </c>
      <c r="E1057" s="655">
        <f>'[2]COSTO LAMINADO CDMX-QRO-GDL'!I1047</f>
        <v>1434.1798941798936</v>
      </c>
      <c r="F1057" s="656" t="s">
        <v>236</v>
      </c>
    </row>
    <row r="1058" spans="1:6">
      <c r="A1058" s="669"/>
      <c r="B1058" s="652" t="s">
        <v>1173</v>
      </c>
      <c r="C1058" s="696"/>
      <c r="D1058" s="672" t="s">
        <v>1174</v>
      </c>
      <c r="E1058" s="655">
        <f>'[2]COSTO LAMINADO CDMX-QRO-GDL'!I1048</f>
        <v>1526.7019400352729</v>
      </c>
      <c r="F1058" s="656" t="s">
        <v>236</v>
      </c>
    </row>
    <row r="1059" spans="1:6">
      <c r="A1059" s="669"/>
      <c r="B1059" s="652" t="s">
        <v>1175</v>
      </c>
      <c r="C1059" s="696"/>
      <c r="D1059" s="672" t="s">
        <v>1176</v>
      </c>
      <c r="E1059" s="655">
        <f>'[2]COSTO LAMINADO CDMX-QRO-GDL'!I1049</f>
        <v>1630.6349206349205</v>
      </c>
      <c r="F1059" s="656" t="s">
        <v>236</v>
      </c>
    </row>
    <row r="1060" spans="1:6">
      <c r="A1060" s="669"/>
      <c r="B1060" s="652" t="s">
        <v>1177</v>
      </c>
      <c r="C1060" s="696"/>
      <c r="D1060" s="672" t="s">
        <v>1178</v>
      </c>
      <c r="E1060" s="655">
        <f>'[2]COSTO LAMINADO CDMX-QRO-GDL'!I1050</f>
        <v>1730.8465608465553</v>
      </c>
      <c r="F1060" s="656" t="s">
        <v>236</v>
      </c>
    </row>
    <row r="1061" spans="1:6">
      <c r="A1061" s="669"/>
      <c r="B1061" s="652" t="s">
        <v>1179</v>
      </c>
      <c r="C1061" s="696"/>
      <c r="D1061" s="672" t="s">
        <v>1180</v>
      </c>
      <c r="E1061" s="655">
        <f>'[2]COSTO LAMINADO CDMX-QRO-GDL'!I1051</f>
        <v>1834.9559082892383</v>
      </c>
      <c r="F1061" s="656" t="s">
        <v>236</v>
      </c>
    </row>
    <row r="1062" spans="1:6">
      <c r="A1062" s="669"/>
      <c r="B1062" s="652" t="s">
        <v>1181</v>
      </c>
      <c r="C1062" s="696"/>
      <c r="D1062" s="672" t="s">
        <v>1182</v>
      </c>
      <c r="E1062" s="655">
        <f>'[2]COSTO LAMINADO CDMX-QRO-GDL'!I1052</f>
        <v>1941.0582010582064</v>
      </c>
      <c r="F1062" s="656" t="s">
        <v>236</v>
      </c>
    </row>
    <row r="1063" spans="1:6">
      <c r="A1063" s="669"/>
      <c r="B1063" s="652"/>
      <c r="C1063" s="653"/>
      <c r="D1063" s="672"/>
      <c r="E1063" s="689"/>
      <c r="F1063" s="663"/>
    </row>
    <row r="1064" spans="1:6">
      <c r="A1064" s="803"/>
      <c r="B1064" s="804"/>
      <c r="C1064" s="708" t="s">
        <v>1183</v>
      </c>
      <c r="D1064" s="805"/>
      <c r="E1064" s="806"/>
      <c r="F1064" s="807"/>
    </row>
    <row r="1065" spans="1:6" ht="15">
      <c r="A1065" s="669"/>
      <c r="B1065" s="652" t="s">
        <v>1184</v>
      </c>
      <c r="C1065" s="696" t="s">
        <v>1110</v>
      </c>
      <c r="D1065" s="672" t="s">
        <v>1185</v>
      </c>
      <c r="E1065" s="655">
        <f>'[2]COSTO LAMINADO CDMX-QRO-GDL'!I1055</f>
        <v>1330.0529100529097</v>
      </c>
      <c r="F1065" s="656" t="s">
        <v>236</v>
      </c>
    </row>
    <row r="1066" spans="1:6">
      <c r="A1066" s="669"/>
      <c r="B1066" s="652" t="s">
        <v>1186</v>
      </c>
      <c r="C1066" s="696"/>
      <c r="D1066" s="672" t="s">
        <v>1187</v>
      </c>
      <c r="E1066" s="655">
        <f>'[2]COSTO LAMINADO CDMX-QRO-GDL'!I1056</f>
        <v>1434.1798941798936</v>
      </c>
      <c r="F1066" s="656" t="s">
        <v>236</v>
      </c>
    </row>
    <row r="1067" spans="1:6">
      <c r="A1067" s="669"/>
      <c r="B1067" s="652" t="s">
        <v>1188</v>
      </c>
      <c r="C1067" s="696"/>
      <c r="D1067" s="672" t="s">
        <v>1189</v>
      </c>
      <c r="E1067" s="655">
        <f>'[2]COSTO LAMINADO CDMX-QRO-GDL'!I1057</f>
        <v>1526.7019400352729</v>
      </c>
      <c r="F1067" s="656" t="s">
        <v>236</v>
      </c>
    </row>
    <row r="1068" spans="1:6">
      <c r="A1068" s="669"/>
      <c r="B1068" s="652" t="s">
        <v>1190</v>
      </c>
      <c r="C1068" s="696"/>
      <c r="D1068" s="672" t="s">
        <v>1191</v>
      </c>
      <c r="E1068" s="655">
        <f>'[2]COSTO LAMINADO CDMX-QRO-GDL'!I1058</f>
        <v>1630.6349206349205</v>
      </c>
      <c r="F1068" s="656" t="s">
        <v>236</v>
      </c>
    </row>
    <row r="1069" spans="1:6">
      <c r="A1069" s="669"/>
      <c r="B1069" s="652" t="s">
        <v>1192</v>
      </c>
      <c r="C1069" s="696"/>
      <c r="D1069" s="672" t="s">
        <v>1193</v>
      </c>
      <c r="E1069" s="655">
        <f>'[2]COSTO LAMINADO CDMX-QRO-GDL'!I1059</f>
        <v>1730.8465608465553</v>
      </c>
      <c r="F1069" s="656" t="s">
        <v>236</v>
      </c>
    </row>
    <row r="1070" spans="1:6">
      <c r="A1070" s="669"/>
      <c r="B1070" s="652" t="s">
        <v>1194</v>
      </c>
      <c r="C1070" s="696"/>
      <c r="D1070" s="672" t="s">
        <v>1195</v>
      </c>
      <c r="E1070" s="655">
        <f>'[2]COSTO LAMINADO CDMX-QRO-GDL'!I1060</f>
        <v>1834.9559082892383</v>
      </c>
      <c r="F1070" s="656" t="s">
        <v>236</v>
      </c>
    </row>
    <row r="1071" spans="1:6">
      <c r="A1071" s="669"/>
      <c r="B1071" s="652" t="s">
        <v>1196</v>
      </c>
      <c r="C1071" s="696"/>
      <c r="D1071" s="672" t="s">
        <v>1197</v>
      </c>
      <c r="E1071" s="655">
        <f>'[2]COSTO LAMINADO CDMX-QRO-GDL'!I1061</f>
        <v>1941.0582010582064</v>
      </c>
      <c r="F1071" s="656" t="s">
        <v>236</v>
      </c>
    </row>
    <row r="1072" spans="1:6">
      <c r="A1072" s="669"/>
      <c r="B1072" s="652"/>
      <c r="C1072" s="653"/>
      <c r="D1072" s="672"/>
      <c r="E1072" s="689"/>
      <c r="F1072" s="663"/>
    </row>
    <row r="1073" spans="1:6">
      <c r="A1073" s="803"/>
      <c r="B1073" s="804"/>
      <c r="C1073" s="708" t="s">
        <v>1198</v>
      </c>
      <c r="D1073" s="805"/>
      <c r="E1073" s="806"/>
      <c r="F1073" s="807"/>
    </row>
    <row r="1074" spans="1:6" ht="15">
      <c r="A1074" s="669"/>
      <c r="B1074" s="652" t="s">
        <v>1199</v>
      </c>
      <c r="C1074" s="693" t="s">
        <v>1110</v>
      </c>
      <c r="D1074" s="672" t="s">
        <v>983</v>
      </c>
      <c r="E1074" s="655">
        <f>'[2]COSTO LAMINADO CDMX-QRO-GDL'!I1064</f>
        <v>1330.0529100529097</v>
      </c>
      <c r="F1074" s="656" t="s">
        <v>236</v>
      </c>
    </row>
    <row r="1075" spans="1:6">
      <c r="A1075" s="669"/>
      <c r="B1075" s="652" t="s">
        <v>1200</v>
      </c>
      <c r="C1075" s="696"/>
      <c r="D1075" s="672" t="s">
        <v>1201</v>
      </c>
      <c r="E1075" s="655">
        <f>'[2]COSTO LAMINADO CDMX-QRO-GDL'!I1065</f>
        <v>1434.1798941798936</v>
      </c>
      <c r="F1075" s="656" t="s">
        <v>236</v>
      </c>
    </row>
    <row r="1076" spans="1:6">
      <c r="A1076" s="669"/>
      <c r="B1076" s="652" t="s">
        <v>1202</v>
      </c>
      <c r="C1076" s="696"/>
      <c r="D1076" s="672" t="s">
        <v>1203</v>
      </c>
      <c r="E1076" s="655">
        <f>'[2]COSTO LAMINADO CDMX-QRO-GDL'!I1066</f>
        <v>1526.7019400352729</v>
      </c>
      <c r="F1076" s="656" t="s">
        <v>236</v>
      </c>
    </row>
    <row r="1077" spans="1:6">
      <c r="A1077" s="669"/>
      <c r="B1077" s="652" t="s">
        <v>1204</v>
      </c>
      <c r="C1077" s="696"/>
      <c r="D1077" s="672" t="s">
        <v>1205</v>
      </c>
      <c r="E1077" s="655">
        <f>'[2]COSTO LAMINADO CDMX-QRO-GDL'!I1067</f>
        <v>1630.6349206349205</v>
      </c>
      <c r="F1077" s="656" t="s">
        <v>236</v>
      </c>
    </row>
    <row r="1078" spans="1:6">
      <c r="A1078" s="669"/>
      <c r="B1078" s="652" t="s">
        <v>1206</v>
      </c>
      <c r="C1078" s="696"/>
      <c r="D1078" s="672" t="s">
        <v>1207</v>
      </c>
      <c r="E1078" s="655">
        <f>'[2]COSTO LAMINADO CDMX-QRO-GDL'!I1068</f>
        <v>1730.8465608465553</v>
      </c>
      <c r="F1078" s="656" t="s">
        <v>236</v>
      </c>
    </row>
    <row r="1079" spans="1:6">
      <c r="A1079" s="669"/>
      <c r="B1079" s="652" t="s">
        <v>1208</v>
      </c>
      <c r="C1079" s="696"/>
      <c r="D1079" s="672" t="s">
        <v>1209</v>
      </c>
      <c r="E1079" s="655">
        <f>'[2]COSTO LAMINADO CDMX-QRO-GDL'!I1069</f>
        <v>1834.9559082892383</v>
      </c>
      <c r="F1079" s="656" t="s">
        <v>236</v>
      </c>
    </row>
    <row r="1080" spans="1:6">
      <c r="A1080" s="669"/>
      <c r="B1080" s="652" t="s">
        <v>1210</v>
      </c>
      <c r="C1080" s="696"/>
      <c r="D1080" s="672" t="s">
        <v>1211</v>
      </c>
      <c r="E1080" s="655">
        <f>'[2]COSTO LAMINADO CDMX-QRO-GDL'!I1070</f>
        <v>1941.0582010582064</v>
      </c>
      <c r="F1080" s="656" t="s">
        <v>236</v>
      </c>
    </row>
    <row r="1081" spans="1:6">
      <c r="A1081" s="669"/>
      <c r="B1081" s="652"/>
      <c r="C1081" s="653"/>
      <c r="D1081" s="672"/>
      <c r="E1081" s="689"/>
      <c r="F1081" s="663"/>
    </row>
    <row r="1082" spans="1:6">
      <c r="A1082" s="803"/>
      <c r="B1082" s="804"/>
      <c r="C1082" s="708" t="s">
        <v>1212</v>
      </c>
      <c r="D1082" s="805"/>
      <c r="E1082" s="806"/>
      <c r="F1082" s="807"/>
    </row>
    <row r="1083" spans="1:6" ht="15">
      <c r="A1083" s="669"/>
      <c r="B1083" s="652" t="s">
        <v>1213</v>
      </c>
      <c r="C1083" s="693" t="s">
        <v>1110</v>
      </c>
      <c r="D1083" s="672" t="s">
        <v>1214</v>
      </c>
      <c r="E1083" s="655">
        <f>'[2]COSTO LAMINADO CDMX-QRO-GDL'!I1073</f>
        <v>1654.2151675485081</v>
      </c>
      <c r="F1083" s="656" t="s">
        <v>236</v>
      </c>
    </row>
    <row r="1084" spans="1:6">
      <c r="A1084" s="669"/>
      <c r="B1084" s="652" t="s">
        <v>1215</v>
      </c>
      <c r="C1084" s="696"/>
      <c r="D1084" s="672" t="s">
        <v>1216</v>
      </c>
      <c r="E1084" s="655">
        <f>'[2]COSTO LAMINADO CDMX-QRO-GDL'!I1074</f>
        <v>1777.9894179894129</v>
      </c>
      <c r="F1084" s="656" t="s">
        <v>236</v>
      </c>
    </row>
    <row r="1085" spans="1:6">
      <c r="A1085" s="669"/>
      <c r="B1085" s="652" t="s">
        <v>1217</v>
      </c>
      <c r="C1085" s="696"/>
      <c r="D1085" s="672" t="s">
        <v>1218</v>
      </c>
      <c r="E1085" s="655">
        <f>'[2]COSTO LAMINADO CDMX-QRO-GDL'!I1075</f>
        <v>1886.0493827160481</v>
      </c>
      <c r="F1085" s="656" t="s">
        <v>236</v>
      </c>
    </row>
    <row r="1086" spans="1:6">
      <c r="A1086" s="669"/>
      <c r="B1086" s="652" t="s">
        <v>1219</v>
      </c>
      <c r="C1086" s="696"/>
      <c r="D1086" s="672" t="s">
        <v>1220</v>
      </c>
      <c r="E1086" s="655">
        <f>'[2]COSTO LAMINADO CDMX-QRO-GDL'!I1076</f>
        <v>2015.7142857142858</v>
      </c>
      <c r="F1086" s="656" t="s">
        <v>236</v>
      </c>
    </row>
    <row r="1087" spans="1:6">
      <c r="A1087" s="669"/>
      <c r="B1087" s="652" t="s">
        <v>1221</v>
      </c>
      <c r="C1087" s="696"/>
      <c r="D1087" s="672" t="s">
        <v>1222</v>
      </c>
      <c r="E1087" s="655">
        <f>'[2]COSTO LAMINADO CDMX-QRO-GDL'!I1077</f>
        <v>2161.0934744268093</v>
      </c>
      <c r="F1087" s="656" t="s">
        <v>236</v>
      </c>
    </row>
    <row r="1088" spans="1:6">
      <c r="A1088" s="669"/>
      <c r="B1088" s="652" t="s">
        <v>1223</v>
      </c>
      <c r="C1088" s="696"/>
      <c r="D1088" s="672" t="s">
        <v>1224</v>
      </c>
      <c r="E1088" s="655">
        <f>'[2]COSTO LAMINADO CDMX-QRO-GDL'!I1078</f>
        <v>2316.2962962963015</v>
      </c>
      <c r="F1088" s="656" t="s">
        <v>236</v>
      </c>
    </row>
    <row r="1089" spans="1:6">
      <c r="A1089" s="669"/>
      <c r="B1089" s="652" t="s">
        <v>1225</v>
      </c>
      <c r="C1089" s="696"/>
      <c r="D1089" s="672" t="s">
        <v>1226</v>
      </c>
      <c r="E1089" s="655">
        <f>'[2]COSTO LAMINADO CDMX-QRO-GDL'!I1079</f>
        <v>2390.9523809523807</v>
      </c>
      <c r="F1089" s="656" t="s">
        <v>236</v>
      </c>
    </row>
    <row r="1090" spans="1:6">
      <c r="A1090" s="669"/>
      <c r="B1090" s="652"/>
      <c r="C1090" s="653"/>
      <c r="D1090" s="672"/>
      <c r="E1090" s="689"/>
      <c r="F1090" s="663"/>
    </row>
    <row r="1091" spans="1:6">
      <c r="A1091" s="765"/>
      <c r="B1091" s="766"/>
      <c r="C1091" s="646" t="s">
        <v>953</v>
      </c>
      <c r="D1091" s="768"/>
      <c r="E1091" s="769"/>
      <c r="F1091" s="668"/>
    </row>
    <row r="1092" spans="1:6">
      <c r="A1092" s="651"/>
      <c r="B1092" s="658" t="s">
        <v>1227</v>
      </c>
      <c r="C1092" s="810" t="s">
        <v>1228</v>
      </c>
      <c r="D1092" s="654" t="s">
        <v>1097</v>
      </c>
      <c r="E1092" s="655">
        <f>'[2]COSTO LAMINADO CDMX-QRO-GDL'!I1082</f>
        <v>4142.8571428571431</v>
      </c>
      <c r="F1092" s="656" t="s">
        <v>236</v>
      </c>
    </row>
    <row r="1093" spans="1:6">
      <c r="A1093" s="651"/>
      <c r="B1093" s="658" t="s">
        <v>1229</v>
      </c>
      <c r="C1093" s="719" t="s">
        <v>1230</v>
      </c>
      <c r="D1093" s="654" t="s">
        <v>1107</v>
      </c>
      <c r="E1093" s="655">
        <f>'[2]COSTO LAMINADO CDMX-QRO-GDL'!I1083</f>
        <v>4871.4285714285716</v>
      </c>
      <c r="F1093" s="656" t="s">
        <v>236</v>
      </c>
    </row>
    <row r="1094" spans="1:6">
      <c r="A1094" s="651"/>
      <c r="B1094" s="658"/>
      <c r="D1094" s="654"/>
      <c r="E1094" s="662"/>
      <c r="F1094" s="663"/>
    </row>
    <row r="1095" spans="1:6">
      <c r="A1095" s="651"/>
      <c r="B1095" s="658"/>
      <c r="C1095" s="719"/>
      <c r="D1095" s="654"/>
      <c r="E1095" s="662"/>
      <c r="F1095" s="663"/>
    </row>
    <row r="1096" spans="1:6">
      <c r="A1096" s="651"/>
      <c r="B1096" s="658"/>
      <c r="C1096" s="719"/>
      <c r="D1096" s="654"/>
      <c r="E1096" s="662"/>
      <c r="F1096" s="663"/>
    </row>
    <row r="1097" spans="1:6">
      <c r="A1097" s="651"/>
      <c r="B1097" s="749"/>
      <c r="C1097" s="719"/>
      <c r="D1097" s="654"/>
      <c r="E1097" s="662"/>
      <c r="F1097" s="663"/>
    </row>
    <row r="1098" spans="1:6">
      <c r="A1098" s="651"/>
      <c r="B1098" s="749"/>
      <c r="C1098" s="719"/>
      <c r="D1098" s="654"/>
      <c r="E1098" s="662"/>
      <c r="F1098" s="663"/>
    </row>
    <row r="1099" spans="1:6">
      <c r="A1099" s="651"/>
      <c r="B1099" s="749"/>
      <c r="C1099" s="719"/>
      <c r="D1099" s="654"/>
      <c r="E1099" s="662"/>
      <c r="F1099" s="663"/>
    </row>
    <row r="1100" spans="1:6">
      <c r="A1100" s="651"/>
      <c r="B1100" s="658" t="s">
        <v>1231</v>
      </c>
      <c r="C1100" s="810" t="s">
        <v>1228</v>
      </c>
      <c r="D1100" s="654" t="s">
        <v>1232</v>
      </c>
      <c r="E1100" s="655">
        <f>'[2]COSTO LAMINADO CDMX-QRO-GDL'!I1090</f>
        <v>8300</v>
      </c>
      <c r="F1100" s="656" t="s">
        <v>236</v>
      </c>
    </row>
    <row r="1101" spans="1:6">
      <c r="A1101" s="651"/>
      <c r="B1101" s="658"/>
      <c r="C1101" s="719" t="s">
        <v>1230</v>
      </c>
      <c r="D1101" s="654"/>
      <c r="E1101" s="662"/>
      <c r="F1101" s="663"/>
    </row>
    <row r="1102" spans="1:6">
      <c r="A1102" s="651"/>
      <c r="B1102" s="658"/>
      <c r="C1102" s="719"/>
      <c r="D1102" s="654"/>
      <c r="E1102" s="662"/>
      <c r="F1102" s="663"/>
    </row>
    <row r="1103" spans="1:6">
      <c r="A1103" s="651"/>
      <c r="B1103" s="658"/>
      <c r="C1103" s="719"/>
      <c r="D1103" s="654"/>
      <c r="E1103" s="662"/>
      <c r="F1103" s="663"/>
    </row>
    <row r="1104" spans="1:6">
      <c r="A1104" s="651"/>
      <c r="B1104" s="658"/>
      <c r="C1104" s="719"/>
      <c r="D1104" s="654"/>
      <c r="E1104" s="662"/>
      <c r="F1104" s="663"/>
    </row>
    <row r="1105" spans="1:6">
      <c r="A1105" s="651"/>
      <c r="B1105" s="658"/>
      <c r="C1105" s="719"/>
      <c r="D1105" s="654"/>
      <c r="E1105" s="662"/>
      <c r="F1105" s="663"/>
    </row>
    <row r="1106" spans="1:6">
      <c r="A1106" s="651"/>
      <c r="B1106" s="658"/>
      <c r="C1106" s="719"/>
      <c r="D1106" s="654"/>
      <c r="E1106" s="662"/>
      <c r="F1106" s="663"/>
    </row>
    <row r="1107" spans="1:6">
      <c r="A1107" s="651"/>
      <c r="B1107" s="658" t="s">
        <v>1233</v>
      </c>
      <c r="C1107" s="810" t="s">
        <v>1228</v>
      </c>
      <c r="D1107" s="654" t="s">
        <v>1234</v>
      </c>
      <c r="E1107" s="655">
        <f>'[2]COSTO LAMINADO CDMX-QRO-GDL'!I1097</f>
        <v>16442.857142857145</v>
      </c>
      <c r="F1107" s="656" t="s">
        <v>236</v>
      </c>
    </row>
    <row r="1108" spans="1:6">
      <c r="A1108" s="651"/>
      <c r="B1108" s="658"/>
      <c r="C1108" s="719" t="s">
        <v>1230</v>
      </c>
      <c r="D1108" s="654"/>
      <c r="E1108" s="662"/>
      <c r="F1108" s="663"/>
    </row>
    <row r="1109" spans="1:6">
      <c r="A1109" s="651"/>
      <c r="B1109" s="658"/>
      <c r="C1109" s="719"/>
      <c r="D1109" s="654"/>
      <c r="E1109" s="662"/>
      <c r="F1109" s="663"/>
    </row>
    <row r="1110" spans="1:6">
      <c r="A1110" s="651"/>
      <c r="B1110" s="658"/>
      <c r="C1110" s="719"/>
      <c r="D1110" s="654"/>
      <c r="E1110" s="662"/>
      <c r="F1110" s="663"/>
    </row>
    <row r="1111" spans="1:6">
      <c r="A1111" s="651"/>
      <c r="B1111" s="658"/>
      <c r="C1111" s="719"/>
      <c r="D1111" s="654"/>
      <c r="E1111" s="662"/>
      <c r="F1111" s="663"/>
    </row>
    <row r="1112" spans="1:6">
      <c r="A1112" s="651"/>
      <c r="B1112" s="658"/>
      <c r="C1112" s="719"/>
      <c r="D1112" s="654"/>
      <c r="E1112" s="662"/>
      <c r="F1112" s="663"/>
    </row>
    <row r="1113" spans="1:6">
      <c r="A1113" s="651"/>
      <c r="B1113" s="658"/>
      <c r="C1113" s="719"/>
      <c r="D1113" s="654"/>
      <c r="E1113" s="662"/>
      <c r="F1113" s="663"/>
    </row>
    <row r="1114" spans="1:6">
      <c r="A1114" s="765"/>
      <c r="B1114" s="766"/>
      <c r="C1114" s="646" t="s">
        <v>953</v>
      </c>
      <c r="D1114" s="768"/>
      <c r="E1114" s="769"/>
      <c r="F1114" s="668"/>
    </row>
    <row r="1115" spans="1:6">
      <c r="A1115" s="669"/>
      <c r="B1115" s="658" t="s">
        <v>1235</v>
      </c>
      <c r="C1115" s="811" t="s">
        <v>1228</v>
      </c>
      <c r="D1115" s="654" t="s">
        <v>1097</v>
      </c>
      <c r="E1115" s="655">
        <f>'[2]COSTO LAMINADO CDMX-QRO-GDL'!I1105</f>
        <v>4142.8571428571431</v>
      </c>
      <c r="F1115" s="656" t="s">
        <v>236</v>
      </c>
    </row>
    <row r="1116" spans="1:6">
      <c r="A1116" s="669"/>
      <c r="B1116" s="658" t="s">
        <v>1236</v>
      </c>
      <c r="C1116" s="787" t="s">
        <v>1237</v>
      </c>
      <c r="D1116" s="654" t="s">
        <v>1107</v>
      </c>
      <c r="E1116" s="655">
        <f>'[2]COSTO LAMINADO CDMX-QRO-GDL'!I1106</f>
        <v>4871.4285714285716</v>
      </c>
      <c r="F1116" s="656" t="s">
        <v>236</v>
      </c>
    </row>
    <row r="1117" spans="1:6">
      <c r="A1117" s="669"/>
      <c r="B1117" s="658"/>
      <c r="D1117" s="654"/>
      <c r="E1117" s="662"/>
      <c r="F1117" s="663"/>
    </row>
    <row r="1118" spans="1:6">
      <c r="A1118" s="669"/>
      <c r="B1118" s="658"/>
      <c r="C1118" s="787"/>
      <c r="D1118" s="654"/>
      <c r="E1118" s="662"/>
      <c r="F1118" s="663"/>
    </row>
    <row r="1119" spans="1:6">
      <c r="A1119" s="669"/>
      <c r="B1119" s="658"/>
      <c r="C1119" s="787"/>
      <c r="D1119" s="654"/>
      <c r="E1119" s="662"/>
      <c r="F1119" s="663"/>
    </row>
    <row r="1120" spans="1:6">
      <c r="A1120" s="669"/>
      <c r="B1120" s="749"/>
      <c r="C1120" s="787"/>
      <c r="D1120" s="654"/>
      <c r="E1120" s="662"/>
      <c r="F1120" s="663"/>
    </row>
    <row r="1121" spans="1:6">
      <c r="A1121" s="669"/>
      <c r="B1121" s="749"/>
      <c r="C1121" s="787"/>
      <c r="D1121" s="654"/>
      <c r="E1121" s="662"/>
      <c r="F1121" s="663"/>
    </row>
    <row r="1122" spans="1:6">
      <c r="A1122" s="669"/>
      <c r="B1122" s="749"/>
      <c r="C1122" s="787"/>
      <c r="D1122" s="654"/>
      <c r="E1122" s="662"/>
      <c r="F1122" s="663"/>
    </row>
    <row r="1123" spans="1:6">
      <c r="A1123" s="669"/>
      <c r="B1123" s="658" t="s">
        <v>1238</v>
      </c>
      <c r="C1123" s="811" t="s">
        <v>1228</v>
      </c>
      <c r="D1123" s="654" t="s">
        <v>1232</v>
      </c>
      <c r="E1123" s="655">
        <f>'[2]COSTO LAMINADO CDMX-QRO-GDL'!I1113</f>
        <v>8300</v>
      </c>
      <c r="F1123" s="656" t="s">
        <v>236</v>
      </c>
    </row>
    <row r="1124" spans="1:6">
      <c r="A1124" s="669"/>
      <c r="B1124" s="658"/>
      <c r="C1124" s="787" t="s">
        <v>1237</v>
      </c>
      <c r="D1124" s="654"/>
      <c r="E1124" s="662"/>
      <c r="F1124" s="663"/>
    </row>
    <row r="1125" spans="1:6">
      <c r="A1125" s="669"/>
      <c r="B1125" s="658"/>
      <c r="C1125" s="787"/>
      <c r="D1125" s="654"/>
      <c r="E1125" s="662"/>
      <c r="F1125" s="663"/>
    </row>
    <row r="1126" spans="1:6">
      <c r="A1126" s="669"/>
      <c r="B1126" s="658"/>
      <c r="C1126" s="787"/>
      <c r="D1126" s="654"/>
      <c r="E1126" s="662"/>
      <c r="F1126" s="663"/>
    </row>
    <row r="1127" spans="1:6">
      <c r="A1127" s="669"/>
      <c r="B1127" s="658"/>
      <c r="C1127" s="787"/>
      <c r="D1127" s="654"/>
      <c r="E1127" s="662"/>
      <c r="F1127" s="663"/>
    </row>
    <row r="1128" spans="1:6">
      <c r="A1128" s="669"/>
      <c r="B1128" s="658"/>
      <c r="C1128" s="787"/>
      <c r="D1128" s="654"/>
      <c r="E1128" s="662"/>
      <c r="F1128" s="663"/>
    </row>
    <row r="1129" spans="1:6">
      <c r="A1129" s="669"/>
      <c r="B1129" s="658"/>
      <c r="C1129" s="787"/>
      <c r="D1129" s="654"/>
      <c r="E1129" s="662"/>
      <c r="F1129" s="663"/>
    </row>
    <row r="1130" spans="1:6">
      <c r="A1130" s="669"/>
      <c r="B1130" s="658" t="s">
        <v>1239</v>
      </c>
      <c r="C1130" s="811" t="s">
        <v>1228</v>
      </c>
      <c r="D1130" s="654" t="s">
        <v>1234</v>
      </c>
      <c r="E1130" s="655">
        <f>'[2]COSTO LAMINADO CDMX-QRO-GDL'!I1120</f>
        <v>16442.857142857145</v>
      </c>
      <c r="F1130" s="656" t="s">
        <v>236</v>
      </c>
    </row>
    <row r="1131" spans="1:6">
      <c r="A1131" s="651"/>
      <c r="B1131" s="658"/>
      <c r="C1131" s="787" t="s">
        <v>1237</v>
      </c>
      <c r="D1131" s="654"/>
      <c r="E1131" s="662"/>
      <c r="F1131" s="663"/>
    </row>
    <row r="1132" spans="1:6">
      <c r="A1132" s="651"/>
      <c r="B1132" s="658"/>
      <c r="C1132" s="719"/>
      <c r="D1132" s="654"/>
      <c r="E1132" s="662"/>
      <c r="F1132" s="663"/>
    </row>
    <row r="1133" spans="1:6">
      <c r="A1133" s="651"/>
      <c r="B1133" s="658"/>
      <c r="C1133" s="719"/>
      <c r="D1133" s="654"/>
      <c r="E1133" s="662"/>
      <c r="F1133" s="663"/>
    </row>
    <row r="1134" spans="1:6">
      <c r="A1134" s="651"/>
      <c r="B1134" s="658"/>
      <c r="C1134" s="719"/>
      <c r="D1134" s="654"/>
      <c r="E1134" s="662"/>
      <c r="F1134" s="663"/>
    </row>
    <row r="1135" spans="1:6">
      <c r="A1135" s="651"/>
      <c r="B1135" s="658"/>
      <c r="C1135" s="719"/>
      <c r="D1135" s="654"/>
      <c r="E1135" s="662"/>
      <c r="F1135" s="663"/>
    </row>
    <row r="1136" spans="1:6">
      <c r="A1136" s="651"/>
      <c r="B1136" s="658"/>
      <c r="C1136" s="719"/>
      <c r="D1136" s="654"/>
      <c r="E1136" s="662"/>
      <c r="F1136" s="663"/>
    </row>
    <row r="1137" spans="1:6">
      <c r="A1137" s="651"/>
      <c r="B1137" s="658"/>
      <c r="C1137" s="719"/>
      <c r="D1137" s="654"/>
      <c r="E1137" s="662"/>
      <c r="F1137" s="663"/>
    </row>
    <row r="1138" spans="1:6">
      <c r="A1138" s="651"/>
      <c r="B1138" s="658"/>
      <c r="C1138" s="719"/>
      <c r="D1138" s="654"/>
      <c r="E1138" s="662"/>
      <c r="F1138" s="663"/>
    </row>
    <row r="1139" spans="1:6">
      <c r="A1139" s="651"/>
      <c r="B1139" s="658"/>
      <c r="C1139" s="719"/>
      <c r="D1139" s="654"/>
      <c r="E1139" s="662"/>
      <c r="F1139" s="663"/>
    </row>
    <row r="1140" spans="1:6">
      <c r="A1140" s="651"/>
      <c r="B1140" s="658"/>
      <c r="C1140" s="719"/>
      <c r="D1140" s="654"/>
      <c r="E1140" s="662"/>
      <c r="F1140" s="663"/>
    </row>
    <row r="1141" spans="1:6">
      <c r="A1141" s="651"/>
      <c r="B1141" s="658"/>
      <c r="C1141" s="719"/>
      <c r="D1141" s="654"/>
      <c r="E1141" s="662"/>
      <c r="F1141" s="663"/>
    </row>
    <row r="1142" spans="1:6">
      <c r="A1142" s="651"/>
      <c r="B1142" s="658"/>
      <c r="C1142" s="719"/>
      <c r="D1142" s="654"/>
      <c r="E1142" s="662"/>
      <c r="F1142" s="663"/>
    </row>
    <row r="1143" spans="1:6">
      <c r="A1143" s="651"/>
      <c r="B1143" s="658"/>
      <c r="C1143" s="719"/>
      <c r="D1143" s="654"/>
      <c r="E1143" s="662"/>
      <c r="F1143" s="663"/>
    </row>
    <row r="1144" spans="1:6">
      <c r="A1144" s="651"/>
      <c r="B1144" s="658"/>
      <c r="C1144" s="719"/>
      <c r="D1144" s="654"/>
      <c r="E1144" s="662"/>
      <c r="F1144" s="663"/>
    </row>
    <row r="1145" spans="1:6">
      <c r="A1145" s="651"/>
      <c r="B1145" s="658"/>
      <c r="C1145" s="719"/>
      <c r="D1145" s="654"/>
      <c r="E1145" s="662"/>
      <c r="F1145" s="663"/>
    </row>
    <row r="1146" spans="1:6">
      <c r="A1146" s="765"/>
      <c r="B1146" s="766"/>
      <c r="C1146" s="646" t="s">
        <v>953</v>
      </c>
      <c r="D1146" s="768"/>
      <c r="E1146" s="769"/>
      <c r="F1146" s="668"/>
    </row>
    <row r="1147" spans="1:6">
      <c r="A1147" s="651"/>
      <c r="B1147" s="658" t="s">
        <v>1240</v>
      </c>
      <c r="C1147" s="810" t="s">
        <v>1228</v>
      </c>
      <c r="D1147" s="654" t="s">
        <v>1097</v>
      </c>
      <c r="E1147" s="655">
        <f>'[2]COSTO LAMINADO CDMX-QRO-GDL'!I1128</f>
        <v>4142.8571428571431</v>
      </c>
      <c r="F1147" s="656" t="s">
        <v>236</v>
      </c>
    </row>
    <row r="1148" spans="1:6">
      <c r="A1148" s="651"/>
      <c r="B1148" s="658" t="s">
        <v>1241</v>
      </c>
      <c r="C1148" s="719" t="s">
        <v>1242</v>
      </c>
      <c r="D1148" s="654" t="s">
        <v>1107</v>
      </c>
      <c r="E1148" s="655">
        <f>'[2]COSTO LAMINADO CDMX-QRO-GDL'!I1129</f>
        <v>4871.4285714285716</v>
      </c>
      <c r="F1148" s="656" t="s">
        <v>236</v>
      </c>
    </row>
    <row r="1149" spans="1:6">
      <c r="A1149" s="651"/>
      <c r="B1149" s="658"/>
      <c r="D1149" s="654"/>
      <c r="E1149" s="662"/>
      <c r="F1149" s="663"/>
    </row>
    <row r="1150" spans="1:6">
      <c r="A1150" s="651"/>
      <c r="B1150" s="658"/>
      <c r="C1150" s="719"/>
      <c r="D1150" s="654"/>
      <c r="E1150" s="662"/>
      <c r="F1150" s="663"/>
    </row>
    <row r="1151" spans="1:6">
      <c r="A1151" s="651"/>
      <c r="B1151" s="658"/>
      <c r="C1151" s="719"/>
      <c r="D1151" s="654"/>
      <c r="E1151" s="662"/>
      <c r="F1151" s="663"/>
    </row>
    <row r="1152" spans="1:6">
      <c r="A1152" s="651"/>
      <c r="B1152" s="749"/>
      <c r="C1152" s="719"/>
      <c r="D1152" s="654"/>
      <c r="E1152" s="662"/>
      <c r="F1152" s="663"/>
    </row>
    <row r="1153" spans="1:6">
      <c r="A1153" s="651"/>
      <c r="B1153" s="749"/>
      <c r="C1153" s="719"/>
      <c r="D1153" s="654"/>
      <c r="E1153" s="662"/>
      <c r="F1153" s="663"/>
    </row>
    <row r="1154" spans="1:6">
      <c r="A1154" s="651"/>
      <c r="B1154" s="658" t="s">
        <v>1243</v>
      </c>
      <c r="C1154" s="810" t="s">
        <v>1228</v>
      </c>
      <c r="D1154" s="654" t="s">
        <v>1232</v>
      </c>
      <c r="E1154" s="655">
        <f>'[2]COSTO LAMINADO CDMX-QRO-GDL'!I1135</f>
        <v>8300</v>
      </c>
      <c r="F1154" s="656" t="s">
        <v>236</v>
      </c>
    </row>
    <row r="1155" spans="1:6">
      <c r="A1155" s="651"/>
      <c r="B1155" s="658"/>
      <c r="C1155" s="719" t="s">
        <v>1242</v>
      </c>
      <c r="D1155" s="654"/>
      <c r="E1155" s="662"/>
      <c r="F1155" s="663"/>
    </row>
    <row r="1156" spans="1:6">
      <c r="A1156" s="651"/>
      <c r="B1156" s="658"/>
      <c r="C1156" s="719"/>
      <c r="D1156" s="654"/>
      <c r="E1156" s="662"/>
      <c r="F1156" s="663"/>
    </row>
    <row r="1157" spans="1:6">
      <c r="A1157" s="651"/>
      <c r="B1157" s="658"/>
      <c r="C1157" s="719"/>
      <c r="D1157" s="654"/>
      <c r="E1157" s="662"/>
      <c r="F1157" s="663"/>
    </row>
    <row r="1158" spans="1:6">
      <c r="A1158" s="651"/>
      <c r="B1158" s="658"/>
      <c r="C1158" s="719"/>
      <c r="D1158" s="654"/>
      <c r="E1158" s="662"/>
      <c r="F1158" s="663"/>
    </row>
    <row r="1159" spans="1:6">
      <c r="A1159" s="651"/>
      <c r="B1159" s="658"/>
      <c r="C1159" s="719"/>
      <c r="D1159" s="654"/>
      <c r="E1159" s="662"/>
      <c r="F1159" s="663"/>
    </row>
    <row r="1160" spans="1:6">
      <c r="A1160" s="651"/>
      <c r="B1160" s="658"/>
      <c r="C1160" s="719"/>
      <c r="D1160" s="654"/>
      <c r="E1160" s="662"/>
      <c r="F1160" s="663"/>
    </row>
    <row r="1161" spans="1:6">
      <c r="A1161" s="651"/>
      <c r="B1161" s="658" t="s">
        <v>1244</v>
      </c>
      <c r="C1161" s="810" t="s">
        <v>1228</v>
      </c>
      <c r="D1161" s="654" t="s">
        <v>1234</v>
      </c>
      <c r="E1161" s="655">
        <f>'[2]COSTO LAMINADO CDMX-QRO-GDL'!I1142</f>
        <v>16442.857142857145</v>
      </c>
      <c r="F1161" s="656" t="s">
        <v>236</v>
      </c>
    </row>
    <row r="1162" spans="1:6">
      <c r="A1162" s="651"/>
      <c r="B1162" s="658"/>
      <c r="C1162" s="719" t="s">
        <v>1242</v>
      </c>
      <c r="D1162" s="654"/>
      <c r="E1162" s="662"/>
      <c r="F1162" s="663"/>
    </row>
    <row r="1163" spans="1:6">
      <c r="A1163" s="651"/>
      <c r="B1163" s="658"/>
      <c r="C1163" s="719"/>
      <c r="D1163" s="654"/>
      <c r="E1163" s="662"/>
      <c r="F1163" s="663"/>
    </row>
    <row r="1164" spans="1:6">
      <c r="A1164" s="651"/>
      <c r="B1164" s="658"/>
      <c r="C1164" s="719"/>
      <c r="D1164" s="654"/>
      <c r="E1164" s="662"/>
      <c r="F1164" s="663"/>
    </row>
    <row r="1165" spans="1:6">
      <c r="A1165" s="651"/>
      <c r="B1165" s="658"/>
      <c r="C1165" s="719"/>
      <c r="D1165" s="654"/>
      <c r="E1165" s="662"/>
      <c r="F1165" s="663"/>
    </row>
    <row r="1166" spans="1:6">
      <c r="A1166" s="651"/>
      <c r="B1166" s="658"/>
      <c r="C1166" s="719"/>
      <c r="D1166" s="654"/>
      <c r="E1166" s="662"/>
      <c r="F1166" s="663"/>
    </row>
    <row r="1167" spans="1:6">
      <c r="A1167" s="651"/>
      <c r="B1167" s="658"/>
      <c r="C1167" s="719"/>
      <c r="D1167" s="654"/>
      <c r="E1167" s="662"/>
      <c r="F1167" s="663"/>
    </row>
    <row r="1168" spans="1:6">
      <c r="A1168" s="765"/>
      <c r="B1168" s="766"/>
      <c r="C1168" s="646" t="s">
        <v>1245</v>
      </c>
      <c r="D1168" s="768"/>
      <c r="E1168" s="769"/>
      <c r="F1168" s="668"/>
    </row>
    <row r="1169" spans="1:6">
      <c r="A1169" s="669"/>
      <c r="B1169" s="652" t="s">
        <v>1246</v>
      </c>
      <c r="C1169" s="787" t="s">
        <v>1247</v>
      </c>
      <c r="D1169" s="654" t="s">
        <v>814</v>
      </c>
      <c r="E1169" s="655">
        <f>'[2]COSTO LAMINADO CDMX-QRO-GDL'!I1150</f>
        <v>921.42857142857144</v>
      </c>
      <c r="F1169" s="656" t="s">
        <v>236</v>
      </c>
    </row>
    <row r="1170" spans="1:6">
      <c r="A1170" s="669"/>
      <c r="B1170" s="652" t="s">
        <v>1248</v>
      </c>
      <c r="C1170" s="787" t="s">
        <v>1249</v>
      </c>
      <c r="D1170" s="654" t="s">
        <v>1250</v>
      </c>
      <c r="E1170" s="655">
        <f>'[2]COSTO LAMINADO CDMX-QRO-GDL'!I1151</f>
        <v>1485.7142857142858</v>
      </c>
      <c r="F1170" s="656" t="s">
        <v>236</v>
      </c>
    </row>
    <row r="1171" spans="1:6">
      <c r="A1171" s="669"/>
      <c r="B1171" s="652" t="s">
        <v>1251</v>
      </c>
      <c r="C1171" s="787"/>
      <c r="D1171" s="654" t="s">
        <v>817</v>
      </c>
      <c r="E1171" s="655">
        <f>'[2]COSTO LAMINADO CDMX-QRO-GDL'!I1152</f>
        <v>1571.4285714285716</v>
      </c>
      <c r="F1171" s="656" t="s">
        <v>236</v>
      </c>
    </row>
    <row r="1172" spans="1:6">
      <c r="A1172" s="669"/>
      <c r="B1172" s="652" t="s">
        <v>1252</v>
      </c>
      <c r="C1172" s="787"/>
      <c r="D1172" s="654" t="s">
        <v>1253</v>
      </c>
      <c r="E1172" s="655">
        <f>'[2]COSTO LAMINADO CDMX-QRO-GDL'!I1153</f>
        <v>2385.7142857142858</v>
      </c>
      <c r="F1172" s="656" t="s">
        <v>236</v>
      </c>
    </row>
    <row r="1173" spans="1:6">
      <c r="A1173" s="669"/>
      <c r="B1173" s="652" t="s">
        <v>1254</v>
      </c>
      <c r="C1173" s="787"/>
      <c r="D1173" s="654" t="s">
        <v>1255</v>
      </c>
      <c r="E1173" s="655">
        <f>'[2]COSTO LAMINADO CDMX-QRO-GDL'!I1154</f>
        <v>3492.8571428571431</v>
      </c>
      <c r="F1173" s="656" t="s">
        <v>236</v>
      </c>
    </row>
    <row r="1174" spans="1:6">
      <c r="A1174" s="669"/>
      <c r="B1174" s="652" t="s">
        <v>1256</v>
      </c>
      <c r="C1174" s="787"/>
      <c r="D1174" s="654" t="s">
        <v>1085</v>
      </c>
      <c r="E1174" s="655">
        <f>'[2]COSTO LAMINADO CDMX-QRO-GDL'!I1155</f>
        <v>3771.4285714285716</v>
      </c>
      <c r="F1174" s="656" t="s">
        <v>236</v>
      </c>
    </row>
    <row r="1175" spans="1:6">
      <c r="A1175" s="669"/>
      <c r="B1175" s="652"/>
      <c r="C1175" s="787"/>
      <c r="D1175" s="654"/>
      <c r="E1175" s="655"/>
      <c r="F1175" s="656"/>
    </row>
    <row r="1176" spans="1:6">
      <c r="A1176" s="669"/>
      <c r="B1176" s="652"/>
      <c r="C1176" s="787"/>
      <c r="D1176" s="654"/>
      <c r="E1176" s="662"/>
      <c r="F1176" s="801"/>
    </row>
    <row r="1177" spans="1:6">
      <c r="A1177" s="669"/>
      <c r="B1177" s="652" t="s">
        <v>1257</v>
      </c>
      <c r="C1177" s="787" t="s">
        <v>1258</v>
      </c>
      <c r="D1177" s="654" t="s">
        <v>814</v>
      </c>
      <c r="E1177" s="655">
        <f>'[2]COSTO LAMINADO CDMX-QRO-GDL'!I1158</f>
        <v>950.00000000000011</v>
      </c>
      <c r="F1177" s="656" t="s">
        <v>236</v>
      </c>
    </row>
    <row r="1178" spans="1:6">
      <c r="A1178" s="669"/>
      <c r="B1178" s="652" t="s">
        <v>1259</v>
      </c>
      <c r="C1178" s="787" t="s">
        <v>1249</v>
      </c>
      <c r="D1178" s="654" t="s">
        <v>1250</v>
      </c>
      <c r="E1178" s="655">
        <f>'[2]COSTO LAMINADO CDMX-QRO-GDL'!I1159</f>
        <v>1528.5714285714287</v>
      </c>
      <c r="F1178" s="656" t="s">
        <v>236</v>
      </c>
    </row>
    <row r="1179" spans="1:6">
      <c r="A1179" s="669"/>
      <c r="B1179" s="652" t="s">
        <v>1260</v>
      </c>
      <c r="C1179" s="787"/>
      <c r="D1179" s="654" t="s">
        <v>817</v>
      </c>
      <c r="E1179" s="655">
        <f>'[2]COSTO LAMINADO CDMX-QRO-GDL'!I1160</f>
        <v>1642.8571428571429</v>
      </c>
      <c r="F1179" s="656" t="s">
        <v>236</v>
      </c>
    </row>
    <row r="1180" spans="1:6">
      <c r="A1180" s="669"/>
      <c r="B1180" s="652" t="s">
        <v>1261</v>
      </c>
      <c r="C1180" s="787"/>
      <c r="D1180" s="654" t="s">
        <v>1253</v>
      </c>
      <c r="E1180" s="655">
        <f>'[2]COSTO LAMINADO CDMX-QRO-GDL'!I1161</f>
        <v>2450</v>
      </c>
      <c r="F1180" s="656" t="s">
        <v>236</v>
      </c>
    </row>
    <row r="1181" spans="1:6">
      <c r="A1181" s="669"/>
      <c r="B1181" s="652" t="s">
        <v>1262</v>
      </c>
      <c r="C1181" s="787"/>
      <c r="D1181" s="654" t="s">
        <v>1255</v>
      </c>
      <c r="E1181" s="655">
        <f>'[2]COSTO LAMINADO CDMX-QRO-GDL'!I1162</f>
        <v>3600.0000000000005</v>
      </c>
      <c r="F1181" s="656" t="s">
        <v>236</v>
      </c>
    </row>
    <row r="1182" spans="1:6">
      <c r="A1182" s="669"/>
      <c r="B1182" s="652" t="s">
        <v>1263</v>
      </c>
      <c r="C1182" s="787"/>
      <c r="D1182" s="654" t="s">
        <v>1085</v>
      </c>
      <c r="E1182" s="655">
        <f>'[2]COSTO LAMINADO CDMX-QRO-GDL'!I1163</f>
        <v>3892.8571428571431</v>
      </c>
      <c r="F1182" s="656" t="s">
        <v>236</v>
      </c>
    </row>
    <row r="1183" spans="1:6">
      <c r="A1183" s="669"/>
      <c r="B1183" s="652"/>
      <c r="C1183" s="787"/>
      <c r="D1183" s="654"/>
      <c r="E1183" s="662"/>
      <c r="F1183" s="801"/>
    </row>
    <row r="1184" spans="1:6">
      <c r="A1184" s="669"/>
      <c r="B1184" s="652"/>
      <c r="C1184" s="787"/>
      <c r="D1184" s="654"/>
      <c r="E1184" s="662"/>
      <c r="F1184" s="801"/>
    </row>
    <row r="1185" spans="1:6">
      <c r="A1185" s="669"/>
      <c r="B1185" s="652" t="s">
        <v>1264</v>
      </c>
      <c r="C1185" s="787" t="s">
        <v>1265</v>
      </c>
      <c r="D1185" s="654" t="s">
        <v>1266</v>
      </c>
      <c r="E1185" s="655">
        <f>'[2]COSTO LAMINADO CDMX-QRO-GDL'!I1166</f>
        <v>992.85714285714289</v>
      </c>
      <c r="F1185" s="656" t="s">
        <v>236</v>
      </c>
    </row>
    <row r="1186" spans="1:6">
      <c r="A1186" s="669"/>
      <c r="B1186" s="652" t="s">
        <v>1267</v>
      </c>
      <c r="C1186" s="787" t="s">
        <v>1249</v>
      </c>
      <c r="D1186" s="654" t="s">
        <v>1268</v>
      </c>
      <c r="E1186" s="655">
        <f>'[2]COSTO LAMINADO CDMX-QRO-GDL'!I1167</f>
        <v>1571.4285714285716</v>
      </c>
      <c r="F1186" s="656" t="s">
        <v>236</v>
      </c>
    </row>
    <row r="1187" spans="1:6">
      <c r="A1187" s="669"/>
      <c r="B1187" s="652" t="s">
        <v>1269</v>
      </c>
      <c r="C1187" s="787"/>
      <c r="D1187" s="654" t="s">
        <v>1270</v>
      </c>
      <c r="E1187" s="655">
        <f>'[2]COSTO LAMINADO CDMX-QRO-GDL'!I1168</f>
        <v>1592.8571428571429</v>
      </c>
      <c r="F1187" s="656" t="s">
        <v>236</v>
      </c>
    </row>
    <row r="1188" spans="1:6">
      <c r="A1188" s="669"/>
      <c r="B1188" s="652" t="s">
        <v>1271</v>
      </c>
      <c r="C1188" s="787"/>
      <c r="D1188" s="654" t="s">
        <v>1272</v>
      </c>
      <c r="E1188" s="655">
        <f>'[2]COSTO LAMINADO CDMX-QRO-GDL'!I1169</f>
        <v>2514.2857142857142</v>
      </c>
      <c r="F1188" s="656" t="s">
        <v>236</v>
      </c>
    </row>
    <row r="1189" spans="1:6">
      <c r="A1189" s="669"/>
      <c r="B1189" s="652" t="s">
        <v>1273</v>
      </c>
      <c r="C1189" s="787"/>
      <c r="D1189" s="654" t="s">
        <v>1274</v>
      </c>
      <c r="E1189" s="655">
        <f>'[2]COSTO LAMINADO CDMX-QRO-GDL'!I1170</f>
        <v>3492.8571428571431</v>
      </c>
      <c r="F1189" s="656" t="s">
        <v>236</v>
      </c>
    </row>
    <row r="1190" spans="1:6">
      <c r="A1190" s="669"/>
      <c r="B1190" s="652" t="s">
        <v>1275</v>
      </c>
      <c r="C1190" s="787"/>
      <c r="D1190" s="654" t="s">
        <v>1276</v>
      </c>
      <c r="E1190" s="655">
        <f>'[2]COSTO LAMINADO CDMX-QRO-GDL'!I1171</f>
        <v>3785.7142857142858</v>
      </c>
      <c r="F1190" s="656" t="s">
        <v>236</v>
      </c>
    </row>
    <row r="1191" spans="1:6">
      <c r="A1191" s="765"/>
      <c r="B1191" s="766"/>
      <c r="C1191" s="646" t="s">
        <v>1277</v>
      </c>
      <c r="D1191" s="768"/>
      <c r="E1191" s="769"/>
      <c r="F1191" s="668"/>
    </row>
    <row r="1192" spans="1:6">
      <c r="A1192" s="669"/>
      <c r="B1192" s="652" t="s">
        <v>1278</v>
      </c>
      <c r="C1192" s="787" t="s">
        <v>1279</v>
      </c>
      <c r="D1192" s="654" t="s">
        <v>1280</v>
      </c>
      <c r="E1192" s="655">
        <f>'[2]COSTO LAMINADO CDMX-QRO-GDL'!I1173</f>
        <v>3878.5714285714289</v>
      </c>
      <c r="F1192" s="656" t="s">
        <v>236</v>
      </c>
    </row>
    <row r="1193" spans="1:6">
      <c r="A1193" s="669"/>
      <c r="B1193" s="652" t="s">
        <v>1281</v>
      </c>
      <c r="C1193" s="787" t="s">
        <v>1282</v>
      </c>
      <c r="D1193" s="654" t="s">
        <v>1283</v>
      </c>
      <c r="E1193" s="655">
        <f>'[2]COSTO LAMINADO CDMX-QRO-GDL'!I1174</f>
        <v>3914.2857142857147</v>
      </c>
      <c r="F1193" s="656" t="s">
        <v>236</v>
      </c>
    </row>
    <row r="1194" spans="1:6">
      <c r="A1194" s="669"/>
      <c r="B1194" s="652" t="s">
        <v>1284</v>
      </c>
      <c r="C1194" s="787"/>
      <c r="D1194" s="654" t="s">
        <v>1285</v>
      </c>
      <c r="E1194" s="655">
        <f>'[2]COSTO LAMINADO CDMX-QRO-GDL'!I1175</f>
        <v>3935.7142857142858</v>
      </c>
      <c r="F1194" s="656" t="s">
        <v>236</v>
      </c>
    </row>
    <row r="1195" spans="1:6">
      <c r="A1195" s="669"/>
      <c r="B1195" s="652"/>
      <c r="C1195" s="787"/>
      <c r="D1195" s="654"/>
      <c r="E1195" s="662"/>
      <c r="F1195" s="663"/>
    </row>
    <row r="1196" spans="1:6">
      <c r="A1196" s="669"/>
      <c r="B1196" s="652"/>
      <c r="C1196" s="787"/>
      <c r="D1196" s="654"/>
      <c r="E1196" s="662"/>
      <c r="F1196" s="663"/>
    </row>
    <row r="1197" spans="1:6">
      <c r="A1197" s="669"/>
      <c r="B1197" s="652"/>
      <c r="C1197" s="787"/>
      <c r="D1197" s="654"/>
      <c r="E1197" s="662"/>
      <c r="F1197" s="663"/>
    </row>
    <row r="1198" spans="1:6">
      <c r="A1198" s="669"/>
      <c r="B1198" s="652"/>
      <c r="C1198" s="787"/>
      <c r="D1198" s="654"/>
      <c r="E1198" s="662"/>
      <c r="F1198" s="663"/>
    </row>
    <row r="1199" spans="1:6">
      <c r="A1199" s="678"/>
      <c r="B1199" s="645"/>
      <c r="C1199" s="646" t="s">
        <v>1286</v>
      </c>
      <c r="D1199" s="647"/>
      <c r="E1199" s="679"/>
      <c r="F1199" s="668"/>
    </row>
    <row r="1200" spans="1:6">
      <c r="A1200" s="669"/>
      <c r="B1200" s="652" t="s">
        <v>1287</v>
      </c>
      <c r="C1200" s="787" t="s">
        <v>1288</v>
      </c>
      <c r="D1200" s="654" t="s">
        <v>983</v>
      </c>
      <c r="E1200" s="655">
        <f>'[2]COSTO LAMINADO CDMX-QRO-GDL'!I1181</f>
        <v>2014.2857142857144</v>
      </c>
      <c r="F1200" s="656" t="s">
        <v>236</v>
      </c>
    </row>
    <row r="1201" spans="1:6">
      <c r="A1201" s="669"/>
      <c r="B1201" s="652" t="s">
        <v>1289</v>
      </c>
      <c r="C1201" s="787" t="s">
        <v>1282</v>
      </c>
      <c r="D1201" s="654" t="s">
        <v>1008</v>
      </c>
      <c r="E1201" s="655">
        <f>'[2]COSTO LAMINADO CDMX-QRO-GDL'!I1182</f>
        <v>3828.5714285714289</v>
      </c>
      <c r="F1201" s="656" t="s">
        <v>236</v>
      </c>
    </row>
    <row r="1202" spans="1:6">
      <c r="A1202" s="669"/>
      <c r="B1202" s="652" t="s">
        <v>1290</v>
      </c>
      <c r="C1202" s="787"/>
      <c r="D1202" s="654" t="s">
        <v>1033</v>
      </c>
      <c r="E1202" s="655">
        <f>'[2]COSTO LAMINADO CDMX-QRO-GDL'!I1183</f>
        <v>3957.1428571428573</v>
      </c>
      <c r="F1202" s="656" t="s">
        <v>236</v>
      </c>
    </row>
    <row r="1203" spans="1:6">
      <c r="A1203" s="669"/>
      <c r="B1203" s="652"/>
      <c r="C1203" s="787"/>
      <c r="D1203" s="654"/>
      <c r="E1203" s="662"/>
      <c r="F1203" s="663"/>
    </row>
    <row r="1204" spans="1:6">
      <c r="A1204" s="669"/>
      <c r="B1204" s="652"/>
      <c r="C1204" s="787"/>
      <c r="D1204" s="654"/>
      <c r="E1204" s="662"/>
      <c r="F1204" s="663"/>
    </row>
    <row r="1205" spans="1:6">
      <c r="A1205" s="669"/>
      <c r="B1205" s="652"/>
      <c r="C1205" s="787"/>
      <c r="D1205" s="654"/>
      <c r="E1205" s="662"/>
      <c r="F1205" s="663"/>
    </row>
    <row r="1206" spans="1:6">
      <c r="A1206" s="669"/>
      <c r="B1206" s="652" t="s">
        <v>1291</v>
      </c>
      <c r="C1206" s="787" t="s">
        <v>1292</v>
      </c>
      <c r="D1206" s="654" t="s">
        <v>1051</v>
      </c>
      <c r="E1206" s="655">
        <f>'[2]COSTO LAMINADO CDMX-QRO-GDL'!I1187</f>
        <v>4142.8571428571431</v>
      </c>
      <c r="F1206" s="656" t="s">
        <v>236</v>
      </c>
    </row>
    <row r="1207" spans="1:6">
      <c r="A1207" s="669"/>
      <c r="B1207" s="652"/>
      <c r="C1207" s="787" t="s">
        <v>1293</v>
      </c>
      <c r="D1207" s="654"/>
      <c r="E1207" s="655"/>
      <c r="F1207" s="656"/>
    </row>
    <row r="1208" spans="1:6">
      <c r="A1208" s="669"/>
      <c r="B1208" s="652"/>
      <c r="C1208" s="787"/>
      <c r="D1208" s="654"/>
      <c r="E1208" s="655"/>
      <c r="F1208" s="656"/>
    </row>
    <row r="1209" spans="1:6">
      <c r="A1209" s="669"/>
      <c r="B1209" s="652"/>
      <c r="C1209" s="787"/>
      <c r="D1209" s="654"/>
      <c r="E1209" s="662"/>
      <c r="F1209" s="663"/>
    </row>
    <row r="1210" spans="1:6">
      <c r="A1210" s="669"/>
      <c r="B1210" s="652"/>
      <c r="C1210" s="787"/>
      <c r="D1210" s="654"/>
      <c r="E1210" s="662"/>
      <c r="F1210" s="663"/>
    </row>
    <row r="1211" spans="1:6">
      <c r="A1211" s="669"/>
      <c r="B1211" s="652"/>
      <c r="C1211" s="787"/>
      <c r="D1211" s="654"/>
      <c r="E1211" s="662"/>
      <c r="F1211" s="663"/>
    </row>
    <row r="1212" spans="1:6">
      <c r="A1212" s="669"/>
      <c r="B1212" s="652"/>
      <c r="C1212" s="787"/>
      <c r="D1212" s="654"/>
      <c r="E1212" s="662"/>
      <c r="F1212" s="663"/>
    </row>
    <row r="1213" spans="1:6">
      <c r="A1213" s="669"/>
      <c r="B1213" s="652" t="s">
        <v>1294</v>
      </c>
      <c r="C1213" s="787" t="s">
        <v>1295</v>
      </c>
      <c r="D1213" s="654" t="s">
        <v>1051</v>
      </c>
      <c r="E1213" s="655">
        <f>'[2]COSTO LAMINADO CDMX-QRO-GDL'!I1194</f>
        <v>4142.8571428571431</v>
      </c>
      <c r="F1213" s="656" t="s">
        <v>236</v>
      </c>
    </row>
    <row r="1214" spans="1:6">
      <c r="A1214" s="669"/>
      <c r="B1214" s="652"/>
      <c r="C1214" s="787" t="s">
        <v>1296</v>
      </c>
      <c r="D1214" s="654"/>
      <c r="E1214" s="662"/>
      <c r="F1214" s="663"/>
    </row>
    <row r="1215" spans="1:6">
      <c r="A1215" s="669"/>
      <c r="B1215" s="652"/>
      <c r="C1215" s="787"/>
      <c r="D1215" s="654"/>
      <c r="E1215" s="662"/>
      <c r="F1215" s="663"/>
    </row>
    <row r="1216" spans="1:6">
      <c r="A1216" s="669"/>
      <c r="B1216" s="652"/>
      <c r="C1216" s="787"/>
      <c r="D1216" s="654"/>
      <c r="E1216" s="662"/>
      <c r="F1216" s="663"/>
    </row>
    <row r="1217" spans="1:6">
      <c r="A1217" s="669"/>
      <c r="B1217" s="652"/>
      <c r="C1217" s="787"/>
      <c r="D1217" s="654"/>
      <c r="E1217" s="662"/>
      <c r="F1217" s="663"/>
    </row>
    <row r="1218" spans="1:6">
      <c r="A1218" s="669"/>
      <c r="B1218" s="652"/>
      <c r="C1218" s="787"/>
      <c r="D1218" s="654"/>
      <c r="E1218" s="662"/>
      <c r="F1218" s="663"/>
    </row>
    <row r="1219" spans="1:6">
      <c r="A1219" s="669"/>
      <c r="B1219" s="652" t="s">
        <v>1297</v>
      </c>
      <c r="C1219" s="787" t="s">
        <v>1298</v>
      </c>
      <c r="D1219" s="654" t="s">
        <v>1299</v>
      </c>
      <c r="E1219" s="655">
        <f>'[2]COSTO LAMINADO CDMX-QRO-GDL'!I1200</f>
        <v>1042.8571428571429</v>
      </c>
      <c r="F1219" s="656" t="s">
        <v>236</v>
      </c>
    </row>
    <row r="1220" spans="1:6">
      <c r="A1220" s="669"/>
      <c r="B1220" s="652"/>
      <c r="C1220" s="787" t="s">
        <v>1300</v>
      </c>
      <c r="D1220" s="654"/>
      <c r="E1220" s="662"/>
      <c r="F1220" s="663"/>
    </row>
    <row r="1221" spans="1:6">
      <c r="A1221" s="669"/>
      <c r="B1221" s="652"/>
      <c r="C1221" s="787"/>
      <c r="D1221" s="654"/>
      <c r="E1221" s="662"/>
      <c r="F1221" s="663"/>
    </row>
    <row r="1222" spans="1:6">
      <c r="A1222" s="669"/>
      <c r="B1222" s="652"/>
      <c r="C1222" s="787"/>
      <c r="D1222" s="654"/>
      <c r="E1222" s="662"/>
      <c r="F1222" s="663"/>
    </row>
    <row r="1223" spans="1:6">
      <c r="A1223" s="669"/>
      <c r="B1223" s="652"/>
      <c r="C1223" s="787"/>
      <c r="D1223" s="654"/>
      <c r="E1223" s="662"/>
      <c r="F1223" s="663"/>
    </row>
    <row r="1224" spans="1:6">
      <c r="A1224" s="669"/>
      <c r="B1224" s="652"/>
      <c r="C1224" s="787"/>
      <c r="D1224" s="654"/>
      <c r="E1224" s="662"/>
      <c r="F1224" s="663"/>
    </row>
    <row r="1225" spans="1:6">
      <c r="A1225" s="678"/>
      <c r="B1225" s="645"/>
      <c r="C1225" s="646" t="s">
        <v>1301</v>
      </c>
      <c r="D1225" s="647"/>
      <c r="E1225" s="679"/>
      <c r="F1225" s="668"/>
    </row>
    <row r="1226" spans="1:6">
      <c r="A1226" s="669"/>
      <c r="B1226" s="652" t="s">
        <v>1302</v>
      </c>
      <c r="C1226" s="787" t="s">
        <v>1303</v>
      </c>
      <c r="D1226" s="654" t="s">
        <v>1304</v>
      </c>
      <c r="E1226" s="655">
        <f>'[2]COSTO LAMINADO CDMX-QRO-GDL'!I1207</f>
        <v>4542.8571428571431</v>
      </c>
      <c r="F1226" s="656" t="s">
        <v>236</v>
      </c>
    </row>
    <row r="1227" spans="1:6">
      <c r="A1227" s="669"/>
      <c r="B1227" s="652" t="s">
        <v>1305</v>
      </c>
      <c r="C1227" s="787" t="s">
        <v>1296</v>
      </c>
      <c r="D1227" s="654" t="s">
        <v>1306</v>
      </c>
      <c r="E1227" s="655">
        <f>'[2]COSTO LAMINADO CDMX-QRO-GDL'!I1208</f>
        <v>4542.8571428571431</v>
      </c>
      <c r="F1227" s="656" t="s">
        <v>236</v>
      </c>
    </row>
    <row r="1228" spans="1:6">
      <c r="A1228" s="669"/>
      <c r="B1228" s="652" t="s">
        <v>1307</v>
      </c>
      <c r="C1228" s="787"/>
      <c r="D1228" s="654" t="s">
        <v>1308</v>
      </c>
      <c r="E1228" s="655">
        <f>'[2]COSTO LAMINADO CDMX-QRO-GDL'!I1209</f>
        <v>5064.2857142857147</v>
      </c>
      <c r="F1228" s="656" t="s">
        <v>236</v>
      </c>
    </row>
    <row r="1229" spans="1:6">
      <c r="A1229" s="669"/>
      <c r="B1229" s="652" t="s">
        <v>1309</v>
      </c>
      <c r="C1229" s="787"/>
      <c r="D1229" s="654" t="s">
        <v>1310</v>
      </c>
      <c r="E1229" s="655">
        <f>'[2]COSTO LAMINADO CDMX-QRO-GDL'!I1210</f>
        <v>5907.1428571428578</v>
      </c>
      <c r="F1229" s="656" t="s">
        <v>236</v>
      </c>
    </row>
    <row r="1230" spans="1:6">
      <c r="A1230" s="669"/>
      <c r="B1230" s="652"/>
      <c r="C1230" s="787"/>
      <c r="D1230" s="654"/>
      <c r="E1230" s="662"/>
      <c r="F1230" s="663"/>
    </row>
    <row r="1231" spans="1:6">
      <c r="A1231" s="669"/>
      <c r="B1231" s="652"/>
      <c r="C1231" s="787"/>
      <c r="D1231" s="654"/>
      <c r="E1231" s="662"/>
      <c r="F1231" s="663"/>
    </row>
    <row r="1232" spans="1:6">
      <c r="A1232" s="669"/>
      <c r="B1232" s="652"/>
      <c r="C1232" s="787"/>
      <c r="D1232" s="654"/>
      <c r="E1232" s="662"/>
      <c r="F1232" s="663"/>
    </row>
    <row r="1233" spans="1:6">
      <c r="A1233" s="669"/>
      <c r="B1233" s="652"/>
      <c r="C1233" s="787"/>
      <c r="D1233" s="654"/>
      <c r="E1233" s="662"/>
      <c r="F1233" s="663"/>
    </row>
    <row r="1234" spans="1:6">
      <c r="A1234" s="669"/>
      <c r="B1234" s="652"/>
      <c r="C1234" s="787"/>
      <c r="D1234" s="654"/>
      <c r="E1234" s="662"/>
      <c r="F1234" s="663"/>
    </row>
    <row r="1235" spans="1:6">
      <c r="A1235" s="669"/>
      <c r="B1235" s="652" t="s">
        <v>1311</v>
      </c>
      <c r="C1235" s="787" t="s">
        <v>1312</v>
      </c>
      <c r="D1235" s="654" t="s">
        <v>1085</v>
      </c>
      <c r="E1235" s="655">
        <f>'[2]COSTO LAMINADO CDMX-QRO-GDL'!I1216</f>
        <v>3778.5714285714289</v>
      </c>
      <c r="F1235" s="656" t="s">
        <v>236</v>
      </c>
    </row>
    <row r="1236" spans="1:6">
      <c r="A1236" s="669"/>
      <c r="B1236" s="652" t="s">
        <v>1313</v>
      </c>
      <c r="C1236" s="787" t="s">
        <v>1314</v>
      </c>
      <c r="D1236" s="654" t="s">
        <v>1089</v>
      </c>
      <c r="E1236" s="655">
        <f>'[2]COSTO LAMINADO CDMX-QRO-GDL'!I1217</f>
        <v>3878.5714285714289</v>
      </c>
      <c r="F1236" s="656" t="s">
        <v>236</v>
      </c>
    </row>
    <row r="1237" spans="1:6">
      <c r="A1237" s="669"/>
      <c r="B1237" s="652" t="s">
        <v>1315</v>
      </c>
      <c r="C1237" s="787"/>
      <c r="D1237" s="654" t="s">
        <v>1093</v>
      </c>
      <c r="E1237" s="655">
        <f>'[2]COSTO LAMINADO CDMX-QRO-GDL'!I1218</f>
        <v>3907.1428571428573</v>
      </c>
      <c r="F1237" s="656" t="s">
        <v>236</v>
      </c>
    </row>
    <row r="1238" spans="1:6">
      <c r="A1238" s="669"/>
      <c r="B1238" s="652" t="s">
        <v>1316</v>
      </c>
      <c r="C1238" s="787"/>
      <c r="D1238" s="654" t="s">
        <v>1097</v>
      </c>
      <c r="E1238" s="655">
        <f>'[2]COSTO LAMINADO CDMX-QRO-GDL'!I1219</f>
        <v>4142.8571428571431</v>
      </c>
      <c r="F1238" s="656" t="s">
        <v>236</v>
      </c>
    </row>
    <row r="1239" spans="1:6">
      <c r="A1239" s="669"/>
      <c r="B1239" s="652"/>
      <c r="C1239" s="787"/>
      <c r="D1239" s="654"/>
      <c r="E1239" s="662"/>
      <c r="F1239" s="801"/>
    </row>
    <row r="1240" spans="1:6">
      <c r="A1240" s="669"/>
      <c r="B1240" s="652"/>
      <c r="C1240" s="787"/>
      <c r="D1240" s="654"/>
      <c r="E1240" s="662"/>
      <c r="F1240" s="663"/>
    </row>
    <row r="1241" spans="1:6">
      <c r="A1241" s="669"/>
      <c r="B1241" s="652"/>
      <c r="C1241" s="787"/>
      <c r="D1241" s="654"/>
      <c r="E1241" s="662"/>
      <c r="F1241" s="663"/>
    </row>
    <row r="1242" spans="1:6">
      <c r="A1242" s="669"/>
      <c r="B1242" s="652"/>
      <c r="C1242" s="787"/>
      <c r="D1242" s="654"/>
      <c r="E1242" s="662"/>
      <c r="F1242" s="663"/>
    </row>
    <row r="1243" spans="1:6">
      <c r="A1243" s="669"/>
      <c r="B1243" s="652"/>
      <c r="C1243" s="812"/>
      <c r="D1243" s="654"/>
      <c r="E1243" s="662"/>
      <c r="F1243" s="663"/>
    </row>
    <row r="1244" spans="1:6">
      <c r="A1244" s="669"/>
      <c r="B1244" s="652"/>
      <c r="C1244" s="787"/>
      <c r="D1244" s="654"/>
      <c r="E1244" s="662"/>
      <c r="F1244" s="663"/>
    </row>
    <row r="1245" spans="1:6">
      <c r="A1245" s="669"/>
      <c r="B1245" s="652" t="s">
        <v>1317</v>
      </c>
      <c r="C1245" s="787" t="s">
        <v>1312</v>
      </c>
      <c r="D1245" s="654" t="s">
        <v>1085</v>
      </c>
      <c r="E1245" s="655">
        <f>'[2]COSTO LAMINADO CDMX-QRO-GDL'!I1226</f>
        <v>3964.2857142857147</v>
      </c>
      <c r="F1245" s="656" t="s">
        <v>236</v>
      </c>
    </row>
    <row r="1246" spans="1:6">
      <c r="A1246" s="669"/>
      <c r="B1246" s="652" t="s">
        <v>1318</v>
      </c>
      <c r="C1246" s="787" t="s">
        <v>1319</v>
      </c>
      <c r="D1246" s="654" t="s">
        <v>1089</v>
      </c>
      <c r="E1246" s="655">
        <f>'[2]COSTO LAMINADO CDMX-QRO-GDL'!I1227</f>
        <v>4214.2857142857147</v>
      </c>
      <c r="F1246" s="656" t="s">
        <v>236</v>
      </c>
    </row>
    <row r="1247" spans="1:6">
      <c r="A1247" s="669"/>
      <c r="B1247" s="652" t="s">
        <v>1320</v>
      </c>
      <c r="C1247" s="787"/>
      <c r="D1247" s="654" t="s">
        <v>1093</v>
      </c>
      <c r="E1247" s="655">
        <f>'[2]COSTO LAMINADO CDMX-QRO-GDL'!I1228</f>
        <v>4242.8571428571431</v>
      </c>
      <c r="F1247" s="656" t="s">
        <v>236</v>
      </c>
    </row>
    <row r="1248" spans="1:6">
      <c r="A1248" s="669"/>
      <c r="B1248" s="652" t="s">
        <v>1321</v>
      </c>
      <c r="C1248" s="787"/>
      <c r="D1248" s="654" t="s">
        <v>1097</v>
      </c>
      <c r="E1248" s="655">
        <f>'[2]COSTO LAMINADO CDMX-QRO-GDL'!I1229</f>
        <v>4364.2857142857147</v>
      </c>
      <c r="F1248" s="656" t="s">
        <v>236</v>
      </c>
    </row>
    <row r="1249" spans="1:6">
      <c r="A1249" s="669"/>
      <c r="B1249" s="652"/>
      <c r="C1249" s="787"/>
      <c r="D1249" s="654"/>
      <c r="E1249" s="662"/>
      <c r="F1249" s="663"/>
    </row>
    <row r="1250" spans="1:6">
      <c r="A1250" s="669"/>
      <c r="B1250" s="652"/>
      <c r="C1250" s="787"/>
      <c r="D1250" s="654"/>
      <c r="E1250" s="662"/>
      <c r="F1250" s="663"/>
    </row>
    <row r="1251" spans="1:6">
      <c r="A1251" s="669"/>
      <c r="B1251" s="652"/>
      <c r="C1251" s="787"/>
      <c r="D1251" s="654"/>
      <c r="E1251" s="662"/>
      <c r="F1251" s="663"/>
    </row>
    <row r="1252" spans="1:6">
      <c r="A1252" s="669"/>
      <c r="B1252" s="652"/>
      <c r="C1252" s="787"/>
      <c r="D1252" s="654"/>
      <c r="E1252" s="662"/>
      <c r="F1252" s="663"/>
    </row>
    <row r="1253" spans="1:6">
      <c r="A1253" s="669"/>
      <c r="B1253" s="652"/>
      <c r="C1253" s="787"/>
      <c r="D1253" s="654"/>
      <c r="E1253" s="662"/>
      <c r="F1253" s="663"/>
    </row>
    <row r="1254" spans="1:6">
      <c r="A1254" s="678"/>
      <c r="B1254" s="645"/>
      <c r="C1254" s="646" t="s">
        <v>1322</v>
      </c>
      <c r="D1254" s="647"/>
      <c r="E1254" s="679"/>
      <c r="F1254" s="679"/>
    </row>
    <row r="1255" spans="1:6">
      <c r="A1255" s="669"/>
      <c r="B1255" s="652" t="s">
        <v>1323</v>
      </c>
      <c r="C1255" s="653" t="s">
        <v>1324</v>
      </c>
      <c r="D1255" s="654" t="s">
        <v>1325</v>
      </c>
      <c r="E1255" s="655">
        <f>'[2]COSTO LAMINADO CDMX-QRO-GDL'!I1236</f>
        <v>5735.7142857142862</v>
      </c>
      <c r="F1255" s="656" t="s">
        <v>236</v>
      </c>
    </row>
    <row r="1256" spans="1:6">
      <c r="A1256" s="669"/>
      <c r="B1256" s="652" t="s">
        <v>1326</v>
      </c>
      <c r="C1256" s="653" t="s">
        <v>1327</v>
      </c>
      <c r="D1256" s="654" t="s">
        <v>1328</v>
      </c>
      <c r="E1256" s="655">
        <f>'[2]COSTO LAMINADO CDMX-QRO-GDL'!I1237</f>
        <v>5735.7142857142862</v>
      </c>
      <c r="F1256" s="656" t="s">
        <v>236</v>
      </c>
    </row>
    <row r="1257" spans="1:6">
      <c r="A1257" s="669"/>
      <c r="B1257" s="652"/>
      <c r="C1257" s="813" t="s">
        <v>1329</v>
      </c>
      <c r="D1257" s="654"/>
      <c r="E1257" s="662"/>
      <c r="F1257" s="663"/>
    </row>
    <row r="1258" spans="1:6">
      <c r="A1258" s="669"/>
      <c r="B1258" s="652"/>
      <c r="C1258" s="813" t="s">
        <v>1330</v>
      </c>
      <c r="D1258" s="654"/>
      <c r="E1258" s="662"/>
      <c r="F1258" s="663"/>
    </row>
    <row r="1259" spans="1:6">
      <c r="A1259" s="669"/>
      <c r="B1259" s="652"/>
      <c r="C1259" s="814"/>
      <c r="D1259" s="654"/>
      <c r="E1259" s="662"/>
      <c r="F1259" s="663"/>
    </row>
    <row r="1260" spans="1:6">
      <c r="A1260" s="669"/>
      <c r="B1260" s="652"/>
      <c r="C1260" s="814"/>
      <c r="D1260" s="654"/>
      <c r="E1260" s="662"/>
      <c r="F1260" s="663"/>
    </row>
    <row r="1261" spans="1:6">
      <c r="A1261" s="669"/>
      <c r="B1261" s="652"/>
      <c r="C1261" s="814"/>
      <c r="D1261" s="654"/>
      <c r="E1261" s="662"/>
      <c r="F1261" s="663"/>
    </row>
    <row r="1262" spans="1:6">
      <c r="A1262" s="669"/>
      <c r="B1262" s="652"/>
      <c r="C1262" s="814"/>
      <c r="D1262" s="654"/>
      <c r="E1262" s="662"/>
      <c r="F1262" s="663"/>
    </row>
    <row r="1263" spans="1:6">
      <c r="A1263" s="669"/>
      <c r="B1263" s="652"/>
      <c r="C1263" s="653"/>
      <c r="D1263" s="654"/>
      <c r="E1263" s="662"/>
      <c r="F1263" s="663"/>
    </row>
    <row r="1264" spans="1:6">
      <c r="A1264" s="678"/>
      <c r="B1264" s="645"/>
      <c r="C1264" s="646" t="s">
        <v>1331</v>
      </c>
      <c r="D1264" s="647"/>
      <c r="E1264" s="679"/>
      <c r="F1264" s="668"/>
    </row>
    <row r="1265" spans="1:6">
      <c r="A1265" s="669"/>
      <c r="B1265" s="652" t="s">
        <v>1332</v>
      </c>
      <c r="C1265" s="653" t="s">
        <v>1333</v>
      </c>
      <c r="D1265" s="654" t="s">
        <v>1334</v>
      </c>
      <c r="E1265" s="655">
        <f>'[2]COSTO LAMINADO CDMX-QRO-GDL'!I1246</f>
        <v>1446.176758769351</v>
      </c>
      <c r="F1265" s="656" t="s">
        <v>236</v>
      </c>
    </row>
    <row r="1266" spans="1:6">
      <c r="A1266" s="669"/>
      <c r="B1266" s="652" t="s">
        <v>1335</v>
      </c>
      <c r="C1266" s="653" t="s">
        <v>1296</v>
      </c>
      <c r="D1266" s="654" t="s">
        <v>1336</v>
      </c>
      <c r="E1266" s="655">
        <f>'[2]COSTO LAMINADO CDMX-QRO-GDL'!I1247</f>
        <v>1457.9463060944286</v>
      </c>
      <c r="F1266" s="656" t="s">
        <v>236</v>
      </c>
    </row>
    <row r="1267" spans="1:6">
      <c r="A1267" s="669"/>
      <c r="B1267" s="652" t="s">
        <v>1337</v>
      </c>
      <c r="C1267" s="653"/>
      <c r="D1267" s="654" t="s">
        <v>1338</v>
      </c>
      <c r="E1267" s="655">
        <f>'[2]COSTO LAMINADO CDMX-QRO-GDL'!I1248</f>
        <v>1481.4854007446604</v>
      </c>
      <c r="F1267" s="656" t="s">
        <v>236</v>
      </c>
    </row>
    <row r="1268" spans="1:6">
      <c r="A1268" s="669"/>
      <c r="B1268" s="652" t="s">
        <v>1339</v>
      </c>
      <c r="C1268" s="653"/>
      <c r="D1268" s="654" t="s">
        <v>1340</v>
      </c>
      <c r="E1268" s="655">
        <f>'[2]COSTO LAMINADO CDMX-QRO-GDL'!I1249</f>
        <v>1493.2549480697635</v>
      </c>
      <c r="F1268" s="656" t="s">
        <v>236</v>
      </c>
    </row>
    <row r="1269" spans="1:6">
      <c r="A1269" s="669"/>
      <c r="B1269" s="652" t="s">
        <v>1341</v>
      </c>
      <c r="C1269" s="653"/>
      <c r="D1269" s="654" t="s">
        <v>1342</v>
      </c>
      <c r="E1269" s="655">
        <f>'[2]COSTO LAMINADO CDMX-QRO-GDL'!I1250</f>
        <v>2042.3774413743495</v>
      </c>
      <c r="F1269" s="656" t="s">
        <v>236</v>
      </c>
    </row>
    <row r="1270" spans="1:6">
      <c r="A1270" s="669"/>
      <c r="B1270" s="652" t="s">
        <v>1343</v>
      </c>
      <c r="C1270" s="653"/>
      <c r="D1270" s="654" t="s">
        <v>1344</v>
      </c>
      <c r="E1270" s="655">
        <f>'[2]COSTO LAMINADO CDMX-QRO-GDL'!I1251</f>
        <v>2124.091547455746</v>
      </c>
      <c r="F1270" s="656" t="s">
        <v>236</v>
      </c>
    </row>
    <row r="1271" spans="1:6">
      <c r="A1271" s="669"/>
      <c r="B1271" s="652" t="s">
        <v>1345</v>
      </c>
      <c r="C1271" s="653"/>
      <c r="D1271" s="654" t="s">
        <v>1346</v>
      </c>
      <c r="E1271" s="655">
        <f>'[2]COSTO LAMINADO CDMX-QRO-GDL'!I1252</f>
        <v>2287.5197596185239</v>
      </c>
      <c r="F1271" s="656" t="s">
        <v>236</v>
      </c>
    </row>
    <row r="1272" spans="1:6">
      <c r="A1272" s="669"/>
      <c r="B1272" s="652" t="s">
        <v>1347</v>
      </c>
      <c r="C1272" s="653"/>
      <c r="D1272" s="654" t="s">
        <v>1348</v>
      </c>
      <c r="E1272" s="655">
        <f>'[2]COSTO LAMINADO CDMX-QRO-GDL'!I1253</f>
        <v>2369.233865699905</v>
      </c>
      <c r="F1272" s="656" t="s">
        <v>236</v>
      </c>
    </row>
    <row r="1273" spans="1:6">
      <c r="A1273" s="669"/>
      <c r="B1273" s="652" t="s">
        <v>1349</v>
      </c>
      <c r="C1273" s="653"/>
      <c r="D1273" s="654" t="s">
        <v>1350</v>
      </c>
      <c r="E1273" s="655">
        <f>'[2]COSTO LAMINADO CDMX-QRO-GDL'!I1254</f>
        <v>2662.2398589065242</v>
      </c>
      <c r="F1273" s="656" t="s">
        <v>236</v>
      </c>
    </row>
    <row r="1274" spans="1:6">
      <c r="A1274" s="815"/>
      <c r="B1274" s="816"/>
      <c r="C1274" s="817"/>
      <c r="D1274" s="789"/>
      <c r="E1274" s="739"/>
      <c r="F1274" s="730"/>
    </row>
    <row r="1275" spans="1:6" s="614" customFormat="1">
      <c r="B1275" s="818"/>
      <c r="C1275" s="819"/>
      <c r="D1275" s="820"/>
      <c r="E1275" s="821"/>
    </row>
    <row r="1276" spans="1:6" s="614" customFormat="1">
      <c r="B1276" s="818"/>
      <c r="C1276" s="819"/>
      <c r="D1276" s="820"/>
      <c r="E1276" s="821"/>
    </row>
    <row r="1277" spans="1:6" s="614" customFormat="1">
      <c r="B1277" s="818"/>
      <c r="C1277" s="819"/>
      <c r="D1277" s="820"/>
      <c r="E1277" s="821"/>
    </row>
    <row r="1278" spans="1:6" s="614" customFormat="1">
      <c r="B1278" s="818"/>
      <c r="C1278" s="819"/>
      <c r="D1278" s="820"/>
      <c r="E1278" s="821"/>
    </row>
    <row r="1279" spans="1:6" s="614" customFormat="1">
      <c r="B1279" s="818"/>
      <c r="C1279" s="819"/>
      <c r="D1279" s="820"/>
      <c r="E1279" s="821"/>
    </row>
    <row r="1280" spans="1:6" s="614" customFormat="1">
      <c r="B1280" s="818"/>
      <c r="C1280" s="819"/>
      <c r="D1280" s="820"/>
      <c r="E1280" s="821"/>
    </row>
    <row r="1281" spans="2:5" s="614" customFormat="1">
      <c r="B1281" s="818"/>
      <c r="C1281" s="819"/>
      <c r="D1281" s="820"/>
      <c r="E1281" s="821"/>
    </row>
    <row r="1282" spans="2:5" s="614" customFormat="1">
      <c r="B1282" s="818"/>
      <c r="C1282" s="819"/>
      <c r="D1282" s="820"/>
      <c r="E1282" s="821"/>
    </row>
    <row r="1283" spans="2:5" s="614" customFormat="1">
      <c r="B1283" s="818"/>
      <c r="C1283" s="819"/>
      <c r="D1283" s="820"/>
      <c r="E1283" s="821"/>
    </row>
    <row r="1284" spans="2:5" s="614" customFormat="1">
      <c r="B1284" s="818"/>
      <c r="C1284" s="819"/>
      <c r="D1284" s="820"/>
      <c r="E1284" s="821"/>
    </row>
    <row r="1285" spans="2:5" s="614" customFormat="1">
      <c r="B1285" s="818"/>
      <c r="C1285" s="819"/>
      <c r="D1285" s="820"/>
      <c r="E1285" s="821"/>
    </row>
    <row r="1286" spans="2:5" s="614" customFormat="1">
      <c r="B1286" s="818"/>
      <c r="C1286" s="819"/>
      <c r="D1286" s="820"/>
      <c r="E1286" s="821"/>
    </row>
    <row r="1287" spans="2:5" s="614" customFormat="1">
      <c r="B1287" s="818"/>
      <c r="C1287" s="819"/>
      <c r="D1287" s="820"/>
      <c r="E1287" s="821"/>
    </row>
    <row r="1288" spans="2:5" s="614" customFormat="1">
      <c r="B1288" s="818"/>
      <c r="C1288" s="819"/>
      <c r="D1288" s="820"/>
      <c r="E1288" s="821"/>
    </row>
    <row r="1289" spans="2:5" s="614" customFormat="1">
      <c r="B1289" s="818"/>
      <c r="C1289" s="819"/>
      <c r="D1289" s="820"/>
      <c r="E1289" s="821"/>
    </row>
    <row r="1290" spans="2:5" s="614" customFormat="1">
      <c r="B1290" s="818"/>
      <c r="C1290" s="819"/>
      <c r="D1290" s="820"/>
      <c r="E1290" s="821"/>
    </row>
    <row r="1291" spans="2:5" s="614" customFormat="1">
      <c r="B1291" s="818"/>
      <c r="C1291" s="819"/>
      <c r="D1291" s="820"/>
      <c r="E1291" s="821"/>
    </row>
    <row r="1292" spans="2:5" s="614" customFormat="1">
      <c r="B1292" s="818"/>
      <c r="C1292" s="819"/>
      <c r="D1292" s="820"/>
      <c r="E1292" s="821"/>
    </row>
    <row r="1293" spans="2:5" s="614" customFormat="1">
      <c r="B1293" s="818"/>
      <c r="C1293" s="819"/>
      <c r="D1293" s="820"/>
      <c r="E1293" s="821"/>
    </row>
    <row r="1294" spans="2:5" s="614" customFormat="1">
      <c r="B1294" s="818"/>
      <c r="C1294" s="819"/>
      <c r="D1294" s="820"/>
      <c r="E1294" s="821"/>
    </row>
    <row r="1295" spans="2:5" s="614" customFormat="1">
      <c r="B1295" s="818"/>
      <c r="C1295" s="819"/>
      <c r="D1295" s="820"/>
      <c r="E1295" s="821"/>
    </row>
    <row r="1296" spans="2:5" s="614" customFormat="1">
      <c r="B1296" s="818"/>
      <c r="C1296" s="819"/>
      <c r="D1296" s="820"/>
      <c r="E1296" s="821"/>
    </row>
    <row r="1297" spans="2:5" s="614" customFormat="1">
      <c r="B1297" s="818"/>
      <c r="C1297" s="819"/>
      <c r="D1297" s="820"/>
      <c r="E1297" s="821"/>
    </row>
    <row r="1298" spans="2:5" s="614" customFormat="1">
      <c r="B1298" s="818"/>
      <c r="C1298" s="819"/>
      <c r="D1298" s="820"/>
      <c r="E1298" s="821"/>
    </row>
    <row r="1299" spans="2:5" s="614" customFormat="1">
      <c r="B1299" s="818"/>
      <c r="C1299" s="819"/>
      <c r="D1299" s="820"/>
      <c r="E1299" s="821"/>
    </row>
    <row r="1300" spans="2:5" s="614" customFormat="1">
      <c r="B1300" s="818"/>
      <c r="C1300" s="819"/>
      <c r="D1300" s="820"/>
      <c r="E1300" s="821"/>
    </row>
    <row r="1301" spans="2:5" s="614" customFormat="1">
      <c r="B1301" s="818"/>
      <c r="C1301" s="819"/>
      <c r="D1301" s="820"/>
      <c r="E1301" s="821"/>
    </row>
    <row r="1302" spans="2:5" s="614" customFormat="1">
      <c r="B1302" s="818"/>
      <c r="C1302" s="819"/>
      <c r="D1302" s="820"/>
      <c r="E1302" s="821"/>
    </row>
    <row r="1303" spans="2:5" s="614" customFormat="1">
      <c r="B1303" s="818"/>
      <c r="C1303" s="819"/>
      <c r="D1303" s="820"/>
      <c r="E1303" s="821"/>
    </row>
    <row r="1304" spans="2:5" s="614" customFormat="1">
      <c r="B1304" s="818"/>
      <c r="C1304" s="819"/>
      <c r="D1304" s="820"/>
      <c r="E1304" s="821"/>
    </row>
    <row r="1305" spans="2:5" s="614" customFormat="1">
      <c r="B1305" s="818"/>
      <c r="C1305" s="819"/>
      <c r="D1305" s="820"/>
      <c r="E1305" s="821"/>
    </row>
    <row r="1306" spans="2:5" s="614" customFormat="1">
      <c r="B1306" s="818"/>
      <c r="C1306" s="819"/>
      <c r="D1306" s="820"/>
      <c r="E1306" s="821"/>
    </row>
    <row r="1307" spans="2:5" s="614" customFormat="1">
      <c r="B1307" s="818"/>
      <c r="C1307" s="819"/>
      <c r="D1307" s="820"/>
      <c r="E1307" s="821"/>
    </row>
    <row r="1308" spans="2:5" s="614" customFormat="1">
      <c r="B1308" s="818"/>
      <c r="C1308" s="819"/>
      <c r="D1308" s="820"/>
      <c r="E1308" s="821"/>
    </row>
    <row r="1309" spans="2:5" s="614" customFormat="1">
      <c r="B1309" s="818"/>
      <c r="C1309" s="819"/>
      <c r="D1309" s="820"/>
      <c r="E1309" s="821"/>
    </row>
    <row r="1310" spans="2:5" s="614" customFormat="1">
      <c r="B1310" s="818"/>
      <c r="C1310" s="819"/>
      <c r="D1310" s="820"/>
      <c r="E1310" s="821"/>
    </row>
    <row r="1311" spans="2:5" s="614" customFormat="1">
      <c r="B1311" s="818"/>
      <c r="C1311" s="819"/>
      <c r="D1311" s="820"/>
      <c r="E1311" s="821"/>
    </row>
    <row r="1312" spans="2:5" s="614" customFormat="1">
      <c r="B1312" s="818"/>
      <c r="C1312" s="819"/>
      <c r="D1312" s="820"/>
      <c r="E1312" s="821"/>
    </row>
    <row r="1313" spans="2:5" s="614" customFormat="1">
      <c r="B1313" s="818"/>
      <c r="C1313" s="819"/>
      <c r="D1313" s="820"/>
      <c r="E1313" s="821"/>
    </row>
    <row r="1314" spans="2:5" s="614" customFormat="1">
      <c r="B1314" s="818"/>
      <c r="C1314" s="819"/>
      <c r="D1314" s="820"/>
      <c r="E1314" s="821"/>
    </row>
    <row r="1315" spans="2:5" s="614" customFormat="1">
      <c r="B1315" s="818"/>
      <c r="C1315" s="819"/>
      <c r="D1315" s="820"/>
      <c r="E1315" s="821"/>
    </row>
    <row r="1316" spans="2:5" s="614" customFormat="1">
      <c r="B1316" s="818"/>
      <c r="C1316" s="819"/>
      <c r="D1316" s="820"/>
      <c r="E1316" s="821"/>
    </row>
    <row r="1317" spans="2:5" s="614" customFormat="1">
      <c r="B1317" s="818"/>
      <c r="C1317" s="819"/>
      <c r="D1317" s="820"/>
      <c r="E1317" s="821"/>
    </row>
    <row r="1318" spans="2:5" s="614" customFormat="1">
      <c r="B1318" s="818"/>
      <c r="C1318" s="819"/>
      <c r="D1318" s="820"/>
      <c r="E1318" s="821"/>
    </row>
    <row r="1319" spans="2:5" s="614" customFormat="1">
      <c r="B1319" s="818"/>
      <c r="C1319" s="819"/>
      <c r="D1319" s="820"/>
      <c r="E1319" s="821"/>
    </row>
    <row r="1320" spans="2:5" s="614" customFormat="1">
      <c r="B1320" s="818"/>
      <c r="C1320" s="819"/>
      <c r="D1320" s="820"/>
      <c r="E1320" s="821"/>
    </row>
    <row r="1321" spans="2:5" s="614" customFormat="1">
      <c r="B1321" s="818"/>
      <c r="C1321" s="819"/>
      <c r="D1321" s="820"/>
      <c r="E1321" s="821"/>
    </row>
    <row r="1322" spans="2:5" s="614" customFormat="1">
      <c r="B1322" s="818"/>
      <c r="C1322" s="819"/>
      <c r="D1322" s="820"/>
      <c r="E1322" s="821"/>
    </row>
    <row r="1323" spans="2:5" s="614" customFormat="1">
      <c r="B1323" s="818"/>
      <c r="C1323" s="819"/>
      <c r="D1323" s="820"/>
      <c r="E1323" s="821"/>
    </row>
    <row r="1324" spans="2:5" s="614" customFormat="1">
      <c r="B1324" s="818"/>
      <c r="C1324" s="819"/>
      <c r="D1324" s="820"/>
      <c r="E1324" s="821"/>
    </row>
    <row r="1325" spans="2:5" s="614" customFormat="1">
      <c r="B1325" s="818"/>
      <c r="C1325" s="819"/>
      <c r="D1325" s="820"/>
      <c r="E1325" s="821"/>
    </row>
    <row r="1326" spans="2:5" s="614" customFormat="1">
      <c r="B1326" s="818"/>
      <c r="C1326" s="819"/>
      <c r="D1326" s="820"/>
      <c r="E1326" s="821"/>
    </row>
    <row r="1327" spans="2:5" s="614" customFormat="1">
      <c r="B1327" s="818"/>
      <c r="C1327" s="819"/>
      <c r="D1327" s="820"/>
      <c r="E1327" s="821"/>
    </row>
    <row r="1328" spans="2:5" s="614" customFormat="1">
      <c r="B1328" s="818"/>
      <c r="C1328" s="819"/>
      <c r="D1328" s="820"/>
      <c r="E1328" s="821"/>
    </row>
    <row r="1329" spans="2:5" s="614" customFormat="1">
      <c r="B1329" s="818"/>
      <c r="C1329" s="819"/>
      <c r="D1329" s="820"/>
      <c r="E1329" s="821"/>
    </row>
    <row r="1330" spans="2:5" s="614" customFormat="1">
      <c r="B1330" s="818"/>
      <c r="C1330" s="819"/>
      <c r="D1330" s="820"/>
      <c r="E1330" s="821"/>
    </row>
    <row r="1331" spans="2:5" s="614" customFormat="1">
      <c r="B1331" s="818"/>
      <c r="C1331" s="819"/>
      <c r="D1331" s="820"/>
      <c r="E1331" s="821"/>
    </row>
    <row r="1332" spans="2:5" s="614" customFormat="1">
      <c r="B1332" s="818"/>
      <c r="C1332" s="819"/>
      <c r="D1332" s="820"/>
      <c r="E1332" s="821"/>
    </row>
    <row r="1333" spans="2:5" s="614" customFormat="1">
      <c r="B1333" s="818"/>
      <c r="C1333" s="819"/>
      <c r="D1333" s="820"/>
      <c r="E1333" s="821"/>
    </row>
    <row r="1334" spans="2:5" s="614" customFormat="1">
      <c r="B1334" s="818"/>
      <c r="C1334" s="819"/>
      <c r="D1334" s="820"/>
      <c r="E1334" s="821"/>
    </row>
    <row r="1335" spans="2:5" s="614" customFormat="1">
      <c r="B1335" s="818"/>
      <c r="C1335" s="819"/>
      <c r="D1335" s="820"/>
      <c r="E1335" s="821"/>
    </row>
    <row r="1336" spans="2:5" s="614" customFormat="1">
      <c r="B1336" s="818"/>
      <c r="C1336" s="819"/>
      <c r="D1336" s="820"/>
      <c r="E1336" s="821"/>
    </row>
    <row r="1337" spans="2:5" s="614" customFormat="1">
      <c r="B1337" s="818"/>
      <c r="C1337" s="819"/>
      <c r="D1337" s="820"/>
      <c r="E1337" s="821"/>
    </row>
    <row r="1338" spans="2:5" s="614" customFormat="1">
      <c r="B1338" s="818"/>
      <c r="C1338" s="819"/>
      <c r="D1338" s="820"/>
      <c r="E1338" s="821"/>
    </row>
    <row r="1339" spans="2:5" s="614" customFormat="1">
      <c r="B1339" s="818"/>
      <c r="C1339" s="819"/>
      <c r="D1339" s="820"/>
      <c r="E1339" s="821"/>
    </row>
    <row r="1340" spans="2:5" s="614" customFormat="1">
      <c r="B1340" s="818"/>
      <c r="C1340" s="819"/>
      <c r="D1340" s="820"/>
      <c r="E1340" s="821"/>
    </row>
    <row r="1341" spans="2:5" s="614" customFormat="1">
      <c r="B1341" s="818"/>
      <c r="C1341" s="819"/>
      <c r="D1341" s="820"/>
      <c r="E1341" s="821"/>
    </row>
    <row r="1342" spans="2:5" s="614" customFormat="1">
      <c r="B1342" s="818"/>
      <c r="C1342" s="819"/>
      <c r="D1342" s="820"/>
      <c r="E1342" s="821"/>
    </row>
    <row r="1343" spans="2:5" s="614" customFormat="1">
      <c r="B1343" s="818"/>
      <c r="C1343" s="819"/>
      <c r="D1343" s="820"/>
      <c r="E1343" s="821"/>
    </row>
    <row r="1344" spans="2:5" s="614" customFormat="1">
      <c r="B1344" s="818"/>
      <c r="C1344" s="819"/>
      <c r="D1344" s="820"/>
      <c r="E1344" s="821"/>
    </row>
    <row r="1345" spans="2:5" s="614" customFormat="1">
      <c r="B1345" s="818"/>
      <c r="C1345" s="819"/>
      <c r="D1345" s="820"/>
      <c r="E1345" s="821"/>
    </row>
    <row r="1346" spans="2:5" s="614" customFormat="1">
      <c r="B1346" s="818"/>
      <c r="C1346" s="819"/>
      <c r="D1346" s="820"/>
      <c r="E1346" s="821"/>
    </row>
    <row r="1347" spans="2:5" s="614" customFormat="1">
      <c r="B1347" s="818"/>
      <c r="C1347" s="819"/>
      <c r="D1347" s="820"/>
      <c r="E1347" s="821"/>
    </row>
    <row r="1348" spans="2:5" s="614" customFormat="1">
      <c r="B1348" s="818"/>
      <c r="C1348" s="819"/>
      <c r="D1348" s="820"/>
      <c r="E1348" s="821"/>
    </row>
    <row r="1349" spans="2:5" s="614" customFormat="1">
      <c r="B1349" s="818"/>
      <c r="C1349" s="819"/>
      <c r="D1349" s="820"/>
      <c r="E1349" s="821"/>
    </row>
    <row r="1350" spans="2:5" s="614" customFormat="1">
      <c r="B1350" s="818"/>
      <c r="C1350" s="819"/>
      <c r="D1350" s="820"/>
      <c r="E1350" s="821"/>
    </row>
    <row r="1351" spans="2:5" s="614" customFormat="1">
      <c r="B1351" s="818"/>
      <c r="C1351" s="819"/>
      <c r="D1351" s="820"/>
      <c r="E1351" s="821"/>
    </row>
    <row r="1352" spans="2:5" s="614" customFormat="1">
      <c r="B1352" s="818"/>
      <c r="C1352" s="819"/>
      <c r="D1352" s="820"/>
      <c r="E1352" s="821"/>
    </row>
    <row r="1353" spans="2:5" s="614" customFormat="1">
      <c r="B1353" s="818"/>
      <c r="C1353" s="819"/>
      <c r="D1353" s="820"/>
      <c r="E1353" s="821"/>
    </row>
    <row r="1354" spans="2:5" s="614" customFormat="1">
      <c r="B1354" s="818"/>
      <c r="C1354" s="819"/>
      <c r="D1354" s="820"/>
      <c r="E1354" s="821"/>
    </row>
    <row r="1355" spans="2:5" s="614" customFormat="1">
      <c r="B1355" s="818"/>
      <c r="C1355" s="819"/>
      <c r="D1355" s="820"/>
      <c r="E1355" s="821"/>
    </row>
    <row r="1356" spans="2:5" s="614" customFormat="1">
      <c r="B1356" s="818"/>
      <c r="C1356" s="819"/>
      <c r="D1356" s="820"/>
      <c r="E1356" s="821"/>
    </row>
    <row r="1357" spans="2:5" s="614" customFormat="1">
      <c r="B1357" s="818"/>
      <c r="C1357" s="819"/>
      <c r="D1357" s="820"/>
      <c r="E1357" s="821"/>
    </row>
    <row r="1358" spans="2:5" s="614" customFormat="1">
      <c r="B1358" s="818"/>
      <c r="C1358" s="819"/>
      <c r="D1358" s="820"/>
      <c r="E1358" s="821"/>
    </row>
    <row r="1359" spans="2:5" s="614" customFormat="1">
      <c r="B1359" s="818"/>
      <c r="C1359" s="819"/>
      <c r="D1359" s="820"/>
      <c r="E1359" s="821"/>
    </row>
    <row r="1360" spans="2:5" s="614" customFormat="1">
      <c r="B1360" s="818"/>
      <c r="C1360" s="819"/>
      <c r="D1360" s="820"/>
      <c r="E1360" s="821"/>
    </row>
    <row r="1361" spans="2:5" s="614" customFormat="1">
      <c r="B1361" s="818"/>
      <c r="C1361" s="819"/>
      <c r="D1361" s="820"/>
      <c r="E1361" s="821"/>
    </row>
    <row r="1362" spans="2:5" s="614" customFormat="1">
      <c r="B1362" s="818"/>
      <c r="C1362" s="819"/>
      <c r="D1362" s="820"/>
      <c r="E1362" s="821"/>
    </row>
    <row r="1363" spans="2:5" s="614" customFormat="1">
      <c r="B1363" s="818"/>
      <c r="C1363" s="819"/>
      <c r="D1363" s="820"/>
      <c r="E1363" s="821"/>
    </row>
    <row r="1364" spans="2:5" s="614" customFormat="1">
      <c r="B1364" s="818"/>
      <c r="C1364" s="819"/>
      <c r="D1364" s="820"/>
      <c r="E1364" s="821"/>
    </row>
    <row r="1365" spans="2:5" s="614" customFormat="1">
      <c r="B1365" s="818"/>
      <c r="C1365" s="819"/>
      <c r="D1365" s="820"/>
      <c r="E1365" s="821"/>
    </row>
    <row r="1366" spans="2:5" s="614" customFormat="1">
      <c r="B1366" s="818"/>
      <c r="C1366" s="819"/>
      <c r="D1366" s="820"/>
      <c r="E1366" s="821"/>
    </row>
    <row r="1367" spans="2:5" s="614" customFormat="1">
      <c r="B1367" s="818"/>
      <c r="C1367" s="819"/>
      <c r="D1367" s="820"/>
      <c r="E1367" s="821"/>
    </row>
    <row r="1368" spans="2:5" s="614" customFormat="1">
      <c r="B1368" s="818"/>
      <c r="C1368" s="819"/>
      <c r="D1368" s="820"/>
      <c r="E1368" s="821"/>
    </row>
    <row r="1369" spans="2:5" s="614" customFormat="1">
      <c r="B1369" s="818"/>
      <c r="C1369" s="819"/>
      <c r="D1369" s="820"/>
      <c r="E1369" s="821"/>
    </row>
    <row r="1370" spans="2:5" s="614" customFormat="1">
      <c r="B1370" s="818"/>
      <c r="C1370" s="819"/>
      <c r="D1370" s="820"/>
      <c r="E1370" s="821"/>
    </row>
    <row r="1371" spans="2:5" s="614" customFormat="1">
      <c r="B1371" s="818"/>
      <c r="C1371" s="819"/>
      <c r="D1371" s="820"/>
      <c r="E1371" s="821"/>
    </row>
    <row r="1372" spans="2:5" s="614" customFormat="1">
      <c r="B1372" s="818"/>
      <c r="C1372" s="819"/>
      <c r="D1372" s="820"/>
      <c r="E1372" s="821"/>
    </row>
    <row r="1373" spans="2:5" s="614" customFormat="1">
      <c r="B1373" s="818"/>
      <c r="C1373" s="819"/>
      <c r="D1373" s="820"/>
      <c r="E1373" s="821"/>
    </row>
    <row r="1374" spans="2:5" s="614" customFormat="1">
      <c r="B1374" s="818"/>
      <c r="C1374" s="819"/>
      <c r="D1374" s="820"/>
      <c r="E1374" s="821"/>
    </row>
    <row r="1375" spans="2:5" s="614" customFormat="1">
      <c r="B1375" s="818"/>
      <c r="C1375" s="819"/>
      <c r="D1375" s="820"/>
      <c r="E1375" s="821"/>
    </row>
    <row r="1376" spans="2:5" s="614" customFormat="1">
      <c r="B1376" s="818"/>
      <c r="C1376" s="819"/>
      <c r="D1376" s="820"/>
      <c r="E1376" s="821"/>
    </row>
    <row r="1377" spans="2:5" s="614" customFormat="1">
      <c r="B1377" s="818"/>
      <c r="C1377" s="819"/>
      <c r="D1377" s="820"/>
      <c r="E1377" s="821"/>
    </row>
    <row r="1378" spans="2:5" s="614" customFormat="1">
      <c r="B1378" s="818"/>
      <c r="C1378" s="819"/>
      <c r="D1378" s="820"/>
      <c r="E1378" s="821"/>
    </row>
    <row r="1379" spans="2:5" s="614" customFormat="1">
      <c r="B1379" s="818"/>
      <c r="C1379" s="819"/>
      <c r="D1379" s="820"/>
      <c r="E1379" s="821"/>
    </row>
    <row r="1380" spans="2:5" s="614" customFormat="1">
      <c r="B1380" s="818"/>
      <c r="C1380" s="819"/>
      <c r="D1380" s="820"/>
      <c r="E1380" s="821"/>
    </row>
    <row r="1381" spans="2:5" s="614" customFormat="1">
      <c r="B1381" s="818"/>
      <c r="C1381" s="819"/>
      <c r="D1381" s="820"/>
      <c r="E1381" s="821"/>
    </row>
    <row r="1382" spans="2:5" s="614" customFormat="1">
      <c r="B1382" s="818"/>
      <c r="C1382" s="819"/>
      <c r="D1382" s="820"/>
      <c r="E1382" s="821"/>
    </row>
    <row r="1383" spans="2:5" s="614" customFormat="1">
      <c r="B1383" s="818"/>
      <c r="C1383" s="819"/>
      <c r="D1383" s="820"/>
      <c r="E1383" s="821"/>
    </row>
    <row r="1384" spans="2:5" s="614" customFormat="1">
      <c r="B1384" s="818"/>
      <c r="C1384" s="819"/>
      <c r="D1384" s="820"/>
      <c r="E1384" s="821"/>
    </row>
    <row r="1385" spans="2:5" s="614" customFormat="1">
      <c r="B1385" s="818"/>
      <c r="C1385" s="819"/>
      <c r="D1385" s="820"/>
      <c r="E1385" s="821"/>
    </row>
    <row r="1386" spans="2:5" s="614" customFormat="1">
      <c r="B1386" s="818"/>
      <c r="C1386" s="819"/>
      <c r="D1386" s="820"/>
      <c r="E1386" s="821"/>
    </row>
    <row r="1387" spans="2:5" s="614" customFormat="1">
      <c r="B1387" s="818"/>
      <c r="C1387" s="819"/>
      <c r="D1387" s="820"/>
      <c r="E1387" s="821"/>
    </row>
    <row r="1388" spans="2:5" s="614" customFormat="1">
      <c r="B1388" s="818"/>
      <c r="C1388" s="819"/>
      <c r="D1388" s="820"/>
      <c r="E1388" s="821"/>
    </row>
    <row r="1389" spans="2:5" s="614" customFormat="1">
      <c r="B1389" s="818"/>
      <c r="C1389" s="819"/>
      <c r="D1389" s="820"/>
      <c r="E1389" s="821"/>
    </row>
    <row r="1390" spans="2:5" s="614" customFormat="1">
      <c r="B1390" s="818"/>
      <c r="C1390" s="819"/>
      <c r="D1390" s="820"/>
      <c r="E1390" s="821"/>
    </row>
    <row r="1391" spans="2:5" s="614" customFormat="1">
      <c r="B1391" s="818"/>
      <c r="C1391" s="819"/>
      <c r="D1391" s="820"/>
      <c r="E1391" s="821"/>
    </row>
    <row r="1392" spans="2:5" s="614" customFormat="1">
      <c r="B1392" s="818"/>
      <c r="C1392" s="819"/>
      <c r="D1392" s="820"/>
      <c r="E1392" s="821"/>
    </row>
    <row r="1393" spans="2:5" s="614" customFormat="1">
      <c r="B1393" s="818"/>
      <c r="C1393" s="819"/>
      <c r="D1393" s="820"/>
      <c r="E1393" s="821"/>
    </row>
    <row r="1394" spans="2:5" s="614" customFormat="1">
      <c r="B1394" s="818"/>
      <c r="C1394" s="819"/>
      <c r="D1394" s="820"/>
      <c r="E1394" s="821"/>
    </row>
    <row r="1395" spans="2:5" s="614" customFormat="1">
      <c r="B1395" s="818"/>
      <c r="C1395" s="819"/>
      <c r="D1395" s="820"/>
      <c r="E1395" s="821"/>
    </row>
    <row r="1396" spans="2:5" s="614" customFormat="1">
      <c r="B1396" s="818"/>
      <c r="C1396" s="819"/>
      <c r="D1396" s="820"/>
      <c r="E1396" s="821"/>
    </row>
    <row r="1397" spans="2:5" s="614" customFormat="1">
      <c r="B1397" s="818"/>
      <c r="C1397" s="819"/>
      <c r="D1397" s="820"/>
      <c r="E1397" s="821"/>
    </row>
    <row r="1398" spans="2:5" s="614" customFormat="1">
      <c r="B1398" s="818"/>
      <c r="C1398" s="819"/>
      <c r="D1398" s="820"/>
      <c r="E1398" s="821"/>
    </row>
    <row r="1399" spans="2:5" s="614" customFormat="1">
      <c r="B1399" s="818"/>
      <c r="C1399" s="819"/>
      <c r="D1399" s="820"/>
      <c r="E1399" s="821"/>
    </row>
    <row r="1400" spans="2:5" s="614" customFormat="1">
      <c r="B1400" s="818"/>
      <c r="C1400" s="819"/>
      <c r="D1400" s="820"/>
      <c r="E1400" s="821"/>
    </row>
    <row r="1401" spans="2:5" s="614" customFormat="1">
      <c r="B1401" s="818"/>
      <c r="C1401" s="819"/>
      <c r="D1401" s="820"/>
      <c r="E1401" s="821"/>
    </row>
    <row r="1402" spans="2:5" s="614" customFormat="1">
      <c r="B1402" s="818"/>
      <c r="C1402" s="819"/>
      <c r="D1402" s="820"/>
      <c r="E1402" s="821"/>
    </row>
    <row r="1403" spans="2:5" s="614" customFormat="1">
      <c r="B1403" s="818"/>
      <c r="C1403" s="819"/>
      <c r="D1403" s="820"/>
      <c r="E1403" s="821"/>
    </row>
    <row r="1404" spans="2:5" s="614" customFormat="1">
      <c r="B1404" s="818"/>
      <c r="C1404" s="819"/>
      <c r="D1404" s="820"/>
      <c r="E1404" s="821"/>
    </row>
    <row r="1405" spans="2:5" s="614" customFormat="1">
      <c r="B1405" s="818"/>
      <c r="C1405" s="819"/>
      <c r="D1405" s="820"/>
      <c r="E1405" s="821"/>
    </row>
    <row r="1406" spans="2:5" s="614" customFormat="1">
      <c r="B1406" s="818"/>
      <c r="C1406" s="819"/>
      <c r="D1406" s="820"/>
      <c r="E1406" s="821"/>
    </row>
    <row r="1407" spans="2:5" s="614" customFormat="1">
      <c r="B1407" s="818"/>
      <c r="C1407" s="819"/>
      <c r="D1407" s="820"/>
      <c r="E1407" s="821"/>
    </row>
    <row r="1408" spans="2:5" s="614" customFormat="1">
      <c r="B1408" s="818"/>
      <c r="C1408" s="819"/>
      <c r="D1408" s="820"/>
      <c r="E1408" s="821"/>
    </row>
    <row r="1409" spans="2:5" s="614" customFormat="1">
      <c r="B1409" s="818"/>
      <c r="C1409" s="819"/>
      <c r="D1409" s="820"/>
      <c r="E1409" s="821"/>
    </row>
    <row r="1410" spans="2:5" s="614" customFormat="1">
      <c r="B1410" s="818"/>
      <c r="C1410" s="819"/>
      <c r="D1410" s="820"/>
      <c r="E1410" s="821"/>
    </row>
    <row r="1411" spans="2:5" s="614" customFormat="1">
      <c r="B1411" s="818"/>
      <c r="C1411" s="819"/>
      <c r="D1411" s="820"/>
      <c r="E1411" s="821"/>
    </row>
    <row r="1412" spans="2:5" s="614" customFormat="1">
      <c r="B1412" s="818"/>
      <c r="C1412" s="819"/>
      <c r="D1412" s="820"/>
      <c r="E1412" s="821"/>
    </row>
    <row r="1413" spans="2:5" s="614" customFormat="1">
      <c r="B1413" s="818"/>
      <c r="C1413" s="819"/>
      <c r="D1413" s="820"/>
      <c r="E1413" s="821"/>
    </row>
    <row r="1414" spans="2:5" s="614" customFormat="1">
      <c r="B1414" s="818"/>
      <c r="C1414" s="819"/>
      <c r="D1414" s="820"/>
      <c r="E1414" s="821"/>
    </row>
    <row r="1415" spans="2:5" s="614" customFormat="1">
      <c r="B1415" s="818"/>
      <c r="C1415" s="819"/>
      <c r="D1415" s="820"/>
      <c r="E1415" s="821"/>
    </row>
    <row r="1416" spans="2:5" s="614" customFormat="1">
      <c r="B1416" s="818"/>
      <c r="C1416" s="819"/>
      <c r="D1416" s="820"/>
      <c r="E1416" s="821"/>
    </row>
    <row r="1417" spans="2:5" s="614" customFormat="1">
      <c r="B1417" s="818"/>
      <c r="C1417" s="819"/>
      <c r="D1417" s="820"/>
      <c r="E1417" s="821"/>
    </row>
    <row r="1418" spans="2:5" s="614" customFormat="1">
      <c r="B1418" s="818"/>
      <c r="C1418" s="819"/>
      <c r="D1418" s="820"/>
      <c r="E1418" s="821"/>
    </row>
    <row r="1419" spans="2:5" s="614" customFormat="1">
      <c r="B1419" s="818"/>
      <c r="C1419" s="819"/>
      <c r="D1419" s="820"/>
      <c r="E1419" s="821"/>
    </row>
    <row r="1420" spans="2:5" s="614" customFormat="1">
      <c r="B1420" s="818"/>
      <c r="C1420" s="819"/>
      <c r="D1420" s="820"/>
      <c r="E1420" s="821"/>
    </row>
    <row r="1421" spans="2:5" s="614" customFormat="1">
      <c r="B1421" s="818"/>
      <c r="C1421" s="819"/>
      <c r="D1421" s="820"/>
      <c r="E1421" s="821"/>
    </row>
    <row r="1422" spans="2:5" s="614" customFormat="1">
      <c r="B1422" s="818"/>
      <c r="C1422" s="819"/>
      <c r="D1422" s="820"/>
      <c r="E1422" s="821"/>
    </row>
    <row r="1423" spans="2:5" s="614" customFormat="1">
      <c r="B1423" s="818"/>
      <c r="C1423" s="819"/>
      <c r="D1423" s="820"/>
      <c r="E1423" s="821"/>
    </row>
    <row r="1424" spans="2:5" s="614" customFormat="1">
      <c r="B1424" s="818"/>
      <c r="C1424" s="819"/>
      <c r="D1424" s="820"/>
      <c r="E1424" s="821"/>
    </row>
    <row r="1425" spans="2:5" s="614" customFormat="1">
      <c r="B1425" s="818"/>
      <c r="C1425" s="819"/>
      <c r="D1425" s="820"/>
      <c r="E1425" s="821"/>
    </row>
    <row r="1426" spans="2:5" s="614" customFormat="1">
      <c r="B1426" s="818"/>
      <c r="C1426" s="819"/>
      <c r="D1426" s="820"/>
      <c r="E1426" s="821"/>
    </row>
    <row r="1427" spans="2:5" s="614" customFormat="1">
      <c r="B1427" s="818"/>
      <c r="C1427" s="819"/>
      <c r="D1427" s="820"/>
      <c r="E1427" s="821"/>
    </row>
    <row r="1428" spans="2:5" s="614" customFormat="1">
      <c r="B1428" s="818"/>
      <c r="C1428" s="819"/>
      <c r="D1428" s="820"/>
      <c r="E1428" s="821"/>
    </row>
    <row r="1429" spans="2:5" s="614" customFormat="1">
      <c r="B1429" s="818"/>
      <c r="C1429" s="819"/>
      <c r="D1429" s="820"/>
      <c r="E1429" s="821"/>
    </row>
    <row r="1430" spans="2:5" s="614" customFormat="1">
      <c r="B1430" s="818"/>
      <c r="C1430" s="819"/>
      <c r="D1430" s="820"/>
      <c r="E1430" s="821"/>
    </row>
    <row r="1431" spans="2:5" s="614" customFormat="1">
      <c r="B1431" s="818"/>
      <c r="C1431" s="819"/>
      <c r="D1431" s="820"/>
      <c r="E1431" s="821"/>
    </row>
    <row r="1432" spans="2:5" s="614" customFormat="1">
      <c r="B1432" s="818"/>
      <c r="C1432" s="819"/>
      <c r="D1432" s="820"/>
      <c r="E1432" s="821"/>
    </row>
    <row r="1433" spans="2:5" s="614" customFormat="1">
      <c r="B1433" s="818"/>
      <c r="C1433" s="819"/>
      <c r="D1433" s="820"/>
      <c r="E1433" s="821"/>
    </row>
    <row r="1434" spans="2:5" s="614" customFormat="1">
      <c r="B1434" s="818"/>
      <c r="C1434" s="819"/>
      <c r="D1434" s="820"/>
      <c r="E1434" s="821"/>
    </row>
    <row r="1435" spans="2:5" s="614" customFormat="1">
      <c r="B1435" s="818"/>
      <c r="C1435" s="819"/>
      <c r="D1435" s="820"/>
      <c r="E1435" s="821"/>
    </row>
    <row r="1436" spans="2:5" s="614" customFormat="1">
      <c r="B1436" s="818"/>
      <c r="C1436" s="819"/>
      <c r="D1436" s="820"/>
      <c r="E1436" s="821"/>
    </row>
    <row r="1437" spans="2:5" s="614" customFormat="1">
      <c r="B1437" s="818"/>
      <c r="C1437" s="819"/>
      <c r="D1437" s="820"/>
      <c r="E1437" s="821"/>
    </row>
    <row r="1438" spans="2:5" s="614" customFormat="1">
      <c r="B1438" s="818"/>
      <c r="C1438" s="819"/>
      <c r="D1438" s="820"/>
      <c r="E1438" s="821"/>
    </row>
    <row r="1439" spans="2:5" s="614" customFormat="1">
      <c r="B1439" s="818"/>
      <c r="C1439" s="819"/>
      <c r="D1439" s="820"/>
      <c r="E1439" s="821"/>
    </row>
    <row r="1440" spans="2:5" s="614" customFormat="1">
      <c r="B1440" s="818"/>
      <c r="C1440" s="819"/>
      <c r="D1440" s="820"/>
      <c r="E1440" s="821"/>
    </row>
    <row r="1441" spans="2:5" s="614" customFormat="1">
      <c r="B1441" s="818"/>
      <c r="C1441" s="819"/>
      <c r="D1441" s="820"/>
      <c r="E1441" s="821"/>
    </row>
    <row r="1442" spans="2:5" s="614" customFormat="1">
      <c r="B1442" s="818"/>
      <c r="C1442" s="819"/>
      <c r="D1442" s="820"/>
      <c r="E1442" s="821"/>
    </row>
    <row r="1443" spans="2:5" s="614" customFormat="1">
      <c r="B1443" s="818"/>
      <c r="C1443" s="819"/>
      <c r="D1443" s="820"/>
      <c r="E1443" s="821"/>
    </row>
    <row r="1444" spans="2:5" s="614" customFormat="1">
      <c r="B1444" s="818"/>
      <c r="C1444" s="819"/>
      <c r="D1444" s="820"/>
      <c r="E1444" s="821"/>
    </row>
    <row r="1445" spans="2:5" s="614" customFormat="1">
      <c r="B1445" s="818"/>
      <c r="C1445" s="819"/>
      <c r="D1445" s="820"/>
      <c r="E1445" s="821"/>
    </row>
    <row r="1446" spans="2:5" s="614" customFormat="1">
      <c r="B1446" s="818"/>
      <c r="C1446" s="819"/>
      <c r="D1446" s="820"/>
      <c r="E1446" s="821"/>
    </row>
    <row r="1447" spans="2:5" s="614" customFormat="1">
      <c r="B1447" s="818"/>
      <c r="C1447" s="819"/>
      <c r="D1447" s="820"/>
      <c r="E1447" s="821"/>
    </row>
    <row r="1448" spans="2:5" s="614" customFormat="1">
      <c r="B1448" s="818"/>
      <c r="C1448" s="819"/>
      <c r="D1448" s="820"/>
      <c r="E1448" s="821"/>
    </row>
    <row r="1449" spans="2:5" s="614" customFormat="1">
      <c r="B1449" s="818"/>
      <c r="C1449" s="819"/>
      <c r="D1449" s="820"/>
      <c r="E1449" s="821"/>
    </row>
    <row r="1450" spans="2:5" s="614" customFormat="1">
      <c r="B1450" s="818"/>
      <c r="C1450" s="819"/>
      <c r="D1450" s="820"/>
      <c r="E1450" s="821"/>
    </row>
    <row r="1451" spans="2:5" s="614" customFormat="1">
      <c r="B1451" s="818"/>
      <c r="C1451" s="819"/>
      <c r="D1451" s="820"/>
      <c r="E1451" s="821"/>
    </row>
    <row r="1452" spans="2:5" s="614" customFormat="1">
      <c r="B1452" s="818"/>
      <c r="C1452" s="819"/>
      <c r="D1452" s="820"/>
      <c r="E1452" s="821"/>
    </row>
    <row r="1453" spans="2:5" s="614" customFormat="1">
      <c r="B1453" s="818"/>
      <c r="C1453" s="819"/>
      <c r="D1453" s="820"/>
      <c r="E1453" s="821"/>
    </row>
    <row r="1454" spans="2:5" s="614" customFormat="1">
      <c r="B1454" s="818"/>
      <c r="C1454" s="819"/>
      <c r="D1454" s="820"/>
      <c r="E1454" s="821"/>
    </row>
    <row r="1455" spans="2:5" s="614" customFormat="1">
      <c r="B1455" s="818"/>
      <c r="C1455" s="819"/>
      <c r="D1455" s="820"/>
      <c r="E1455" s="821"/>
    </row>
    <row r="1456" spans="2:5" s="614" customFormat="1">
      <c r="B1456" s="818"/>
      <c r="C1456" s="819"/>
      <c r="D1456" s="820"/>
      <c r="E1456" s="821"/>
    </row>
    <row r="1457" spans="2:5" s="614" customFormat="1">
      <c r="B1457" s="818"/>
      <c r="C1457" s="819"/>
      <c r="D1457" s="820"/>
      <c r="E1457" s="821"/>
    </row>
    <row r="1458" spans="2:5" s="614" customFormat="1">
      <c r="B1458" s="818"/>
      <c r="C1458" s="819"/>
      <c r="D1458" s="820"/>
      <c r="E1458" s="821"/>
    </row>
    <row r="1459" spans="2:5" s="614" customFormat="1">
      <c r="B1459" s="818"/>
      <c r="C1459" s="819"/>
      <c r="D1459" s="820"/>
      <c r="E1459" s="821"/>
    </row>
    <row r="1460" spans="2:5" s="614" customFormat="1">
      <c r="B1460" s="818"/>
      <c r="C1460" s="819"/>
      <c r="D1460" s="820"/>
      <c r="E1460" s="821"/>
    </row>
    <row r="1461" spans="2:5" s="614" customFormat="1">
      <c r="B1461" s="818"/>
      <c r="C1461" s="819"/>
      <c r="D1461" s="820"/>
      <c r="E1461" s="821"/>
    </row>
    <row r="1462" spans="2:5" s="614" customFormat="1">
      <c r="B1462" s="818"/>
      <c r="C1462" s="819"/>
      <c r="D1462" s="820"/>
      <c r="E1462" s="821"/>
    </row>
    <row r="1463" spans="2:5" s="614" customFormat="1">
      <c r="B1463" s="818"/>
      <c r="C1463" s="819"/>
      <c r="D1463" s="820"/>
      <c r="E1463" s="821"/>
    </row>
    <row r="1464" spans="2:5" s="614" customFormat="1">
      <c r="B1464" s="818"/>
      <c r="C1464" s="819"/>
      <c r="D1464" s="820"/>
      <c r="E1464" s="821"/>
    </row>
    <row r="1465" spans="2:5" s="614" customFormat="1">
      <c r="B1465" s="818"/>
      <c r="C1465" s="819"/>
      <c r="D1465" s="820"/>
      <c r="E1465" s="821"/>
    </row>
    <row r="1466" spans="2:5" s="614" customFormat="1">
      <c r="B1466" s="818"/>
      <c r="C1466" s="819"/>
      <c r="D1466" s="820"/>
      <c r="E1466" s="821"/>
    </row>
    <row r="1467" spans="2:5" s="614" customFormat="1">
      <c r="B1467" s="818"/>
      <c r="C1467" s="819"/>
      <c r="D1467" s="820"/>
      <c r="E1467" s="821"/>
    </row>
    <row r="1468" spans="2:5" s="614" customFormat="1">
      <c r="B1468" s="818"/>
      <c r="C1468" s="819"/>
      <c r="D1468" s="820"/>
      <c r="E1468" s="821"/>
    </row>
    <row r="1469" spans="2:5" s="614" customFormat="1">
      <c r="B1469" s="818"/>
      <c r="C1469" s="819"/>
      <c r="D1469" s="820"/>
      <c r="E1469" s="821"/>
    </row>
    <row r="1470" spans="2:5" s="614" customFormat="1">
      <c r="B1470" s="818"/>
      <c r="C1470" s="819"/>
      <c r="D1470" s="820"/>
      <c r="E1470" s="821"/>
    </row>
    <row r="1471" spans="2:5" s="614" customFormat="1">
      <c r="B1471" s="818"/>
      <c r="C1471" s="819"/>
      <c r="D1471" s="820"/>
      <c r="E1471" s="821"/>
    </row>
    <row r="1472" spans="2:5" s="614" customFormat="1">
      <c r="B1472" s="818"/>
      <c r="C1472" s="819"/>
      <c r="D1472" s="820"/>
      <c r="E1472" s="821"/>
    </row>
    <row r="1473" spans="2:5" s="614" customFormat="1">
      <c r="B1473" s="818"/>
      <c r="C1473" s="819"/>
      <c r="D1473" s="820"/>
      <c r="E1473" s="821"/>
    </row>
    <row r="1474" spans="2:5" s="614" customFormat="1">
      <c r="B1474" s="818"/>
      <c r="C1474" s="819"/>
      <c r="D1474" s="820"/>
      <c r="E1474" s="821"/>
    </row>
    <row r="1475" spans="2:5" s="614" customFormat="1">
      <c r="B1475" s="818"/>
      <c r="C1475" s="819"/>
      <c r="D1475" s="820"/>
      <c r="E1475" s="821"/>
    </row>
    <row r="1476" spans="2:5" s="614" customFormat="1">
      <c r="B1476" s="818"/>
      <c r="C1476" s="819"/>
      <c r="D1476" s="820"/>
      <c r="E1476" s="821"/>
    </row>
    <row r="1477" spans="2:5" s="614" customFormat="1">
      <c r="B1477" s="818"/>
      <c r="C1477" s="819"/>
      <c r="D1477" s="820"/>
      <c r="E1477" s="821"/>
    </row>
    <row r="1478" spans="2:5" s="614" customFormat="1">
      <c r="B1478" s="818"/>
      <c r="C1478" s="819"/>
      <c r="D1478" s="820"/>
      <c r="E1478" s="821"/>
    </row>
    <row r="1479" spans="2:5" s="614" customFormat="1">
      <c r="B1479" s="818"/>
      <c r="C1479" s="819"/>
      <c r="D1479" s="820"/>
      <c r="E1479" s="821"/>
    </row>
    <row r="1480" spans="2:5" s="614" customFormat="1">
      <c r="B1480" s="818"/>
      <c r="C1480" s="819"/>
      <c r="D1480" s="820"/>
      <c r="E1480" s="821"/>
    </row>
    <row r="1481" spans="2:5" s="614" customFormat="1">
      <c r="B1481" s="818"/>
      <c r="C1481" s="819"/>
      <c r="D1481" s="820"/>
      <c r="E1481" s="821"/>
    </row>
    <row r="1482" spans="2:5" s="614" customFormat="1">
      <c r="B1482" s="818"/>
      <c r="C1482" s="819"/>
      <c r="D1482" s="820"/>
      <c r="E1482" s="821"/>
    </row>
    <row r="1483" spans="2:5" s="614" customFormat="1">
      <c r="B1483" s="818"/>
      <c r="C1483" s="819"/>
      <c r="D1483" s="820"/>
      <c r="E1483" s="821"/>
    </row>
    <row r="1484" spans="2:5" s="614" customFormat="1">
      <c r="B1484" s="818"/>
      <c r="C1484" s="819"/>
      <c r="D1484" s="820"/>
      <c r="E1484" s="821"/>
    </row>
    <row r="1485" spans="2:5" s="614" customFormat="1">
      <c r="B1485" s="818"/>
      <c r="C1485" s="819"/>
      <c r="D1485" s="820"/>
      <c r="E1485" s="821"/>
    </row>
    <row r="1486" spans="2:5" s="614" customFormat="1">
      <c r="B1486" s="818"/>
      <c r="C1486" s="819"/>
      <c r="D1486" s="820"/>
      <c r="E1486" s="821"/>
    </row>
    <row r="1487" spans="2:5" s="614" customFormat="1">
      <c r="B1487" s="818"/>
      <c r="C1487" s="819"/>
      <c r="D1487" s="820"/>
      <c r="E1487" s="821"/>
    </row>
    <row r="1488" spans="2:5" s="614" customFormat="1">
      <c r="B1488" s="818"/>
      <c r="C1488" s="819"/>
      <c r="D1488" s="820"/>
      <c r="E1488" s="821"/>
    </row>
    <row r="1489" spans="2:5" s="614" customFormat="1">
      <c r="B1489" s="818"/>
      <c r="C1489" s="819"/>
      <c r="D1489" s="820"/>
      <c r="E1489" s="821"/>
    </row>
    <row r="1490" spans="2:5" s="614" customFormat="1">
      <c r="B1490" s="818"/>
      <c r="C1490" s="819"/>
      <c r="D1490" s="820"/>
      <c r="E1490" s="821"/>
    </row>
    <row r="1491" spans="2:5" s="614" customFormat="1">
      <c r="B1491" s="818"/>
      <c r="C1491" s="819"/>
      <c r="D1491" s="820"/>
      <c r="E1491" s="821"/>
    </row>
    <row r="1492" spans="2:5" s="614" customFormat="1">
      <c r="B1492" s="818"/>
      <c r="C1492" s="819"/>
      <c r="D1492" s="820"/>
      <c r="E1492" s="821"/>
    </row>
    <row r="1493" spans="2:5" s="614" customFormat="1">
      <c r="B1493" s="818"/>
      <c r="C1493" s="819"/>
      <c r="D1493" s="820"/>
      <c r="E1493" s="821"/>
    </row>
    <row r="1494" spans="2:5" s="614" customFormat="1">
      <c r="B1494" s="818"/>
      <c r="C1494" s="819"/>
      <c r="D1494" s="820"/>
      <c r="E1494" s="821"/>
    </row>
    <row r="1495" spans="2:5" s="614" customFormat="1">
      <c r="B1495" s="818"/>
      <c r="C1495" s="819"/>
      <c r="D1495" s="820"/>
      <c r="E1495" s="821"/>
    </row>
    <row r="1496" spans="2:5" s="614" customFormat="1">
      <c r="B1496" s="818"/>
      <c r="C1496" s="819"/>
      <c r="D1496" s="820"/>
      <c r="E1496" s="821"/>
    </row>
    <row r="1497" spans="2:5" s="614" customFormat="1">
      <c r="B1497" s="818"/>
      <c r="C1497" s="819"/>
      <c r="D1497" s="820"/>
      <c r="E1497" s="821"/>
    </row>
    <row r="1498" spans="2:5" s="614" customFormat="1">
      <c r="B1498" s="818"/>
      <c r="C1498" s="819"/>
      <c r="D1498" s="820"/>
      <c r="E1498" s="821"/>
    </row>
    <row r="1499" spans="2:5" s="614" customFormat="1">
      <c r="B1499" s="818"/>
      <c r="C1499" s="819"/>
      <c r="D1499" s="820"/>
      <c r="E1499" s="821"/>
    </row>
    <row r="1500" spans="2:5" s="614" customFormat="1">
      <c r="B1500" s="818"/>
      <c r="C1500" s="819"/>
      <c r="D1500" s="820"/>
      <c r="E1500" s="821"/>
    </row>
    <row r="1501" spans="2:5" s="614" customFormat="1">
      <c r="B1501" s="818"/>
      <c r="C1501" s="819"/>
      <c r="D1501" s="820"/>
      <c r="E1501" s="821"/>
    </row>
    <row r="1502" spans="2:5" s="614" customFormat="1">
      <c r="B1502" s="818"/>
      <c r="C1502" s="819"/>
      <c r="D1502" s="820"/>
      <c r="E1502" s="821"/>
    </row>
    <row r="1503" spans="2:5" s="614" customFormat="1">
      <c r="B1503" s="818"/>
      <c r="C1503" s="819"/>
      <c r="D1503" s="820"/>
      <c r="E1503" s="821"/>
    </row>
    <row r="1504" spans="2:5" s="614" customFormat="1">
      <c r="B1504" s="818"/>
      <c r="C1504" s="819"/>
      <c r="D1504" s="820"/>
      <c r="E1504" s="821"/>
    </row>
    <row r="1505" spans="2:5" s="614" customFormat="1">
      <c r="B1505" s="818"/>
      <c r="C1505" s="819"/>
      <c r="D1505" s="820"/>
      <c r="E1505" s="821"/>
    </row>
    <row r="1506" spans="2:5" s="614" customFormat="1">
      <c r="B1506" s="818"/>
      <c r="C1506" s="819"/>
      <c r="D1506" s="820"/>
      <c r="E1506" s="821"/>
    </row>
    <row r="1507" spans="2:5" s="614" customFormat="1">
      <c r="B1507" s="818"/>
      <c r="C1507" s="819"/>
      <c r="D1507" s="820"/>
      <c r="E1507" s="821"/>
    </row>
    <row r="1508" spans="2:5" s="614" customFormat="1">
      <c r="B1508" s="818"/>
      <c r="C1508" s="819"/>
      <c r="D1508" s="820"/>
      <c r="E1508" s="821"/>
    </row>
    <row r="1509" spans="2:5" s="614" customFormat="1">
      <c r="B1509" s="818"/>
      <c r="C1509" s="819"/>
      <c r="D1509" s="820"/>
      <c r="E1509" s="821"/>
    </row>
    <row r="1510" spans="2:5" s="614" customFormat="1">
      <c r="B1510" s="818"/>
      <c r="C1510" s="819"/>
      <c r="D1510" s="820"/>
      <c r="E1510" s="821"/>
    </row>
    <row r="1511" spans="2:5" s="614" customFormat="1">
      <c r="B1511" s="818"/>
      <c r="C1511" s="819"/>
      <c r="D1511" s="820"/>
      <c r="E1511" s="821"/>
    </row>
    <row r="1512" spans="2:5" s="614" customFormat="1">
      <c r="B1512" s="818"/>
      <c r="C1512" s="819"/>
      <c r="D1512" s="820"/>
      <c r="E1512" s="821"/>
    </row>
    <row r="1513" spans="2:5" s="614" customFormat="1">
      <c r="B1513" s="818"/>
      <c r="C1513" s="819"/>
      <c r="D1513" s="820"/>
      <c r="E1513" s="821"/>
    </row>
    <row r="1514" spans="2:5" s="614" customFormat="1">
      <c r="B1514" s="818"/>
      <c r="C1514" s="819"/>
      <c r="D1514" s="820"/>
      <c r="E1514" s="821"/>
    </row>
    <row r="1515" spans="2:5" s="614" customFormat="1">
      <c r="B1515" s="818"/>
      <c r="C1515" s="819"/>
      <c r="D1515" s="820"/>
      <c r="E1515" s="821"/>
    </row>
    <row r="1516" spans="2:5" s="614" customFormat="1">
      <c r="B1516" s="818"/>
      <c r="C1516" s="819"/>
      <c r="D1516" s="820"/>
      <c r="E1516" s="821"/>
    </row>
    <row r="1517" spans="2:5" s="614" customFormat="1">
      <c r="B1517" s="818"/>
      <c r="C1517" s="819"/>
      <c r="D1517" s="820"/>
      <c r="E1517" s="821"/>
    </row>
    <row r="1518" spans="2:5" s="614" customFormat="1">
      <c r="B1518" s="818"/>
      <c r="C1518" s="819"/>
      <c r="D1518" s="820"/>
      <c r="E1518" s="821"/>
    </row>
    <row r="1519" spans="2:5" s="614" customFormat="1">
      <c r="B1519" s="818"/>
      <c r="C1519" s="819"/>
      <c r="D1519" s="820"/>
      <c r="E1519" s="821"/>
    </row>
    <row r="1520" spans="2:5" s="614" customFormat="1">
      <c r="B1520" s="818"/>
      <c r="C1520" s="819"/>
      <c r="D1520" s="820"/>
      <c r="E1520" s="821"/>
    </row>
    <row r="1521" spans="2:5" s="614" customFormat="1">
      <c r="B1521" s="818"/>
      <c r="C1521" s="819"/>
      <c r="D1521" s="820"/>
      <c r="E1521" s="821"/>
    </row>
    <row r="1522" spans="2:5" s="614" customFormat="1">
      <c r="B1522" s="818"/>
      <c r="C1522" s="819"/>
      <c r="D1522" s="820"/>
      <c r="E1522" s="821"/>
    </row>
    <row r="1523" spans="2:5" s="614" customFormat="1">
      <c r="B1523" s="818"/>
      <c r="C1523" s="819"/>
      <c r="D1523" s="820"/>
      <c r="E1523" s="821"/>
    </row>
    <row r="1524" spans="2:5" s="614" customFormat="1">
      <c r="B1524" s="818"/>
      <c r="C1524" s="819"/>
      <c r="D1524" s="820"/>
      <c r="E1524" s="821"/>
    </row>
    <row r="1525" spans="2:5" s="614" customFormat="1">
      <c r="B1525" s="818"/>
      <c r="C1525" s="819"/>
      <c r="D1525" s="820"/>
      <c r="E1525" s="821"/>
    </row>
    <row r="1526" spans="2:5" s="614" customFormat="1">
      <c r="B1526" s="818"/>
      <c r="C1526" s="819"/>
      <c r="D1526" s="820"/>
      <c r="E1526" s="821"/>
    </row>
    <row r="1527" spans="2:5" s="614" customFormat="1">
      <c r="B1527" s="818"/>
      <c r="C1527" s="819"/>
      <c r="D1527" s="820"/>
      <c r="E1527" s="821"/>
    </row>
    <row r="1528" spans="2:5" s="614" customFormat="1">
      <c r="B1528" s="818"/>
      <c r="C1528" s="819"/>
      <c r="D1528" s="820"/>
      <c r="E1528" s="821"/>
    </row>
    <row r="1529" spans="2:5" s="614" customFormat="1">
      <c r="B1529" s="818"/>
      <c r="C1529" s="819"/>
      <c r="D1529" s="820"/>
      <c r="E1529" s="821"/>
    </row>
    <row r="1530" spans="2:5" s="614" customFormat="1">
      <c r="B1530" s="818"/>
      <c r="C1530" s="819"/>
      <c r="D1530" s="820"/>
      <c r="E1530" s="821"/>
    </row>
    <row r="1531" spans="2:5" s="614" customFormat="1">
      <c r="B1531" s="818"/>
      <c r="C1531" s="819"/>
      <c r="D1531" s="820"/>
      <c r="E1531" s="821"/>
    </row>
    <row r="1532" spans="2:5" s="614" customFormat="1">
      <c r="B1532" s="818"/>
      <c r="C1532" s="819"/>
      <c r="D1532" s="820"/>
      <c r="E1532" s="821"/>
    </row>
    <row r="1533" spans="2:5" s="614" customFormat="1">
      <c r="B1533" s="818"/>
      <c r="C1533" s="819"/>
      <c r="D1533" s="820"/>
      <c r="E1533" s="821"/>
    </row>
    <row r="1534" spans="2:5" s="614" customFormat="1">
      <c r="B1534" s="818"/>
      <c r="C1534" s="819"/>
      <c r="D1534" s="820"/>
      <c r="E1534" s="821"/>
    </row>
    <row r="1535" spans="2:5" s="614" customFormat="1">
      <c r="B1535" s="818"/>
      <c r="C1535" s="819"/>
      <c r="D1535" s="820"/>
      <c r="E1535" s="821"/>
    </row>
    <row r="1536" spans="2:5" s="614" customFormat="1">
      <c r="B1536" s="818"/>
      <c r="C1536" s="819"/>
      <c r="D1536" s="820"/>
      <c r="E1536" s="821"/>
    </row>
    <row r="1537" spans="2:5" s="614" customFormat="1">
      <c r="B1537" s="818"/>
      <c r="C1537" s="819"/>
      <c r="D1537" s="820"/>
      <c r="E1537" s="821"/>
    </row>
    <row r="1538" spans="2:5" s="614" customFormat="1">
      <c r="B1538" s="818"/>
      <c r="C1538" s="819"/>
      <c r="D1538" s="820"/>
      <c r="E1538" s="821"/>
    </row>
    <row r="1539" spans="2:5" s="614" customFormat="1">
      <c r="B1539" s="818"/>
      <c r="C1539" s="819"/>
      <c r="D1539" s="820"/>
      <c r="E1539" s="821"/>
    </row>
    <row r="1540" spans="2:5" s="614" customFormat="1">
      <c r="B1540" s="818"/>
      <c r="C1540" s="819"/>
      <c r="D1540" s="820"/>
      <c r="E1540" s="821"/>
    </row>
    <row r="1541" spans="2:5" s="614" customFormat="1">
      <c r="B1541" s="818"/>
      <c r="C1541" s="819"/>
      <c r="D1541" s="820"/>
      <c r="E1541" s="821"/>
    </row>
    <row r="1542" spans="2:5" s="614" customFormat="1">
      <c r="B1542" s="818"/>
      <c r="C1542" s="819"/>
      <c r="D1542" s="820"/>
      <c r="E1542" s="821"/>
    </row>
    <row r="1543" spans="2:5" s="614" customFormat="1">
      <c r="B1543" s="818"/>
      <c r="C1543" s="819"/>
      <c r="D1543" s="820"/>
      <c r="E1543" s="821"/>
    </row>
    <row r="1544" spans="2:5" s="614" customFormat="1">
      <c r="B1544" s="818"/>
      <c r="C1544" s="819"/>
      <c r="D1544" s="820"/>
      <c r="E1544" s="821"/>
    </row>
    <row r="1545" spans="2:5" s="614" customFormat="1">
      <c r="B1545" s="818"/>
      <c r="C1545" s="819"/>
      <c r="D1545" s="820"/>
      <c r="E1545" s="821"/>
    </row>
    <row r="1546" spans="2:5" s="614" customFormat="1">
      <c r="B1546" s="818"/>
      <c r="C1546" s="819"/>
      <c r="D1546" s="820"/>
      <c r="E1546" s="821"/>
    </row>
    <row r="1547" spans="2:5" s="614" customFormat="1">
      <c r="B1547" s="818"/>
      <c r="C1547" s="819"/>
      <c r="D1547" s="820"/>
      <c r="E1547" s="821"/>
    </row>
    <row r="1548" spans="2:5" s="614" customFormat="1">
      <c r="B1548" s="818"/>
      <c r="C1548" s="819"/>
      <c r="D1548" s="820"/>
      <c r="E1548" s="821"/>
    </row>
    <row r="1549" spans="2:5" s="614" customFormat="1">
      <c r="B1549" s="818"/>
      <c r="C1549" s="819"/>
      <c r="D1549" s="820"/>
      <c r="E1549" s="821"/>
    </row>
    <row r="1550" spans="2:5" s="614" customFormat="1">
      <c r="B1550" s="818"/>
      <c r="C1550" s="819"/>
      <c r="D1550" s="820"/>
      <c r="E1550" s="821"/>
    </row>
    <row r="1551" spans="2:5" s="614" customFormat="1">
      <c r="B1551" s="818"/>
      <c r="C1551" s="819"/>
      <c r="D1551" s="820"/>
      <c r="E1551" s="821"/>
    </row>
    <row r="1552" spans="2:5" s="614" customFormat="1">
      <c r="B1552" s="818"/>
      <c r="C1552" s="819"/>
      <c r="D1552" s="820"/>
      <c r="E1552" s="821"/>
    </row>
    <row r="1553" spans="2:5" s="614" customFormat="1">
      <c r="B1553" s="818"/>
      <c r="C1553" s="819"/>
      <c r="D1553" s="820"/>
      <c r="E1553" s="821"/>
    </row>
    <row r="1554" spans="2:5" s="614" customFormat="1">
      <c r="B1554" s="818"/>
      <c r="C1554" s="819"/>
      <c r="D1554" s="820"/>
      <c r="E1554" s="821"/>
    </row>
    <row r="1555" spans="2:5" s="614" customFormat="1">
      <c r="B1555" s="818"/>
      <c r="C1555" s="819"/>
      <c r="D1555" s="820"/>
      <c r="E1555" s="821"/>
    </row>
    <row r="1556" spans="2:5" s="614" customFormat="1">
      <c r="B1556" s="818"/>
      <c r="C1556" s="819"/>
      <c r="D1556" s="820"/>
      <c r="E1556" s="821"/>
    </row>
    <row r="1557" spans="2:5" s="614" customFormat="1">
      <c r="B1557" s="818"/>
      <c r="C1557" s="819"/>
      <c r="D1557" s="820"/>
      <c r="E1557" s="821"/>
    </row>
    <row r="1558" spans="2:5" s="614" customFormat="1">
      <c r="B1558" s="818"/>
      <c r="C1558" s="819"/>
      <c r="D1558" s="820"/>
      <c r="E1558" s="821"/>
    </row>
    <row r="1559" spans="2:5" s="614" customFormat="1">
      <c r="B1559" s="818"/>
      <c r="C1559" s="819"/>
      <c r="D1559" s="820"/>
      <c r="E1559" s="821"/>
    </row>
    <row r="1560" spans="2:5" s="614" customFormat="1">
      <c r="B1560" s="818"/>
      <c r="C1560" s="819"/>
      <c r="D1560" s="820"/>
      <c r="E1560" s="821"/>
    </row>
    <row r="1561" spans="2:5" s="614" customFormat="1">
      <c r="B1561" s="818"/>
      <c r="C1561" s="819"/>
      <c r="D1561" s="820"/>
      <c r="E1561" s="821"/>
    </row>
    <row r="1562" spans="2:5" s="614" customFormat="1">
      <c r="B1562" s="818"/>
      <c r="C1562" s="819"/>
      <c r="D1562" s="820"/>
      <c r="E1562" s="821"/>
    </row>
    <row r="1563" spans="2:5" s="614" customFormat="1">
      <c r="B1563" s="818"/>
      <c r="C1563" s="819"/>
      <c r="D1563" s="820"/>
      <c r="E1563" s="821"/>
    </row>
    <row r="1564" spans="2:5" s="614" customFormat="1">
      <c r="B1564" s="818"/>
      <c r="C1564" s="819"/>
      <c r="D1564" s="820"/>
      <c r="E1564" s="821"/>
    </row>
    <row r="1565" spans="2:5" s="614" customFormat="1">
      <c r="B1565" s="818"/>
      <c r="C1565" s="819"/>
      <c r="D1565" s="820"/>
      <c r="E1565" s="821"/>
    </row>
    <row r="1566" spans="2:5" s="614" customFormat="1">
      <c r="B1566" s="818"/>
      <c r="C1566" s="819"/>
      <c r="D1566" s="820"/>
      <c r="E1566" s="821"/>
    </row>
    <row r="1567" spans="2:5" s="614" customFormat="1">
      <c r="B1567" s="818"/>
      <c r="C1567" s="819"/>
      <c r="D1567" s="820"/>
      <c r="E1567" s="821"/>
    </row>
    <row r="1568" spans="2:5" s="614" customFormat="1">
      <c r="B1568" s="818"/>
      <c r="C1568" s="819"/>
      <c r="D1568" s="820"/>
      <c r="E1568" s="821"/>
    </row>
    <row r="1569" spans="2:5" s="614" customFormat="1">
      <c r="B1569" s="818"/>
      <c r="C1569" s="819"/>
      <c r="D1569" s="820"/>
      <c r="E1569" s="821"/>
    </row>
    <row r="1570" spans="2:5" s="614" customFormat="1">
      <c r="B1570" s="818"/>
      <c r="C1570" s="819"/>
      <c r="D1570" s="820"/>
      <c r="E1570" s="821"/>
    </row>
    <row r="1571" spans="2:5" s="614" customFormat="1">
      <c r="B1571" s="818"/>
      <c r="C1571" s="819"/>
      <c r="D1571" s="820"/>
      <c r="E1571" s="821"/>
    </row>
    <row r="1572" spans="2:5" s="614" customFormat="1">
      <c r="B1572" s="818"/>
      <c r="C1572" s="819"/>
      <c r="D1572" s="820"/>
      <c r="E1572" s="821"/>
    </row>
    <row r="1573" spans="2:5" s="614" customFormat="1">
      <c r="B1573" s="818"/>
      <c r="C1573" s="819"/>
      <c r="D1573" s="820"/>
      <c r="E1573" s="821"/>
    </row>
    <row r="1574" spans="2:5" s="614" customFormat="1">
      <c r="B1574" s="818"/>
      <c r="C1574" s="819"/>
      <c r="D1574" s="820"/>
      <c r="E1574" s="821"/>
    </row>
    <row r="1575" spans="2:5" s="614" customFormat="1">
      <c r="B1575" s="818"/>
      <c r="C1575" s="819"/>
      <c r="D1575" s="820"/>
      <c r="E1575" s="821"/>
    </row>
    <row r="1576" spans="2:5" s="614" customFormat="1">
      <c r="B1576" s="818"/>
      <c r="C1576" s="819"/>
      <c r="D1576" s="820"/>
      <c r="E1576" s="821"/>
    </row>
    <row r="1577" spans="2:5" s="614" customFormat="1">
      <c r="B1577" s="818"/>
      <c r="C1577" s="819"/>
      <c r="D1577" s="820"/>
      <c r="E1577" s="821"/>
    </row>
    <row r="1578" spans="2:5" s="614" customFormat="1">
      <c r="B1578" s="818"/>
      <c r="C1578" s="819"/>
      <c r="D1578" s="820"/>
      <c r="E1578" s="821"/>
    </row>
    <row r="1579" spans="2:5" s="614" customFormat="1">
      <c r="B1579" s="818"/>
      <c r="C1579" s="819"/>
      <c r="D1579" s="820"/>
      <c r="E1579" s="821"/>
    </row>
    <row r="1580" spans="2:5" s="614" customFormat="1">
      <c r="B1580" s="818"/>
      <c r="C1580" s="819"/>
      <c r="D1580" s="820"/>
      <c r="E1580" s="821"/>
    </row>
    <row r="1581" spans="2:5" s="614" customFormat="1">
      <c r="B1581" s="818"/>
      <c r="C1581" s="819"/>
      <c r="D1581" s="820"/>
      <c r="E1581" s="821"/>
    </row>
    <row r="1582" spans="2:5" s="614" customFormat="1">
      <c r="B1582" s="818"/>
      <c r="C1582" s="819"/>
      <c r="D1582" s="820"/>
      <c r="E1582" s="821"/>
    </row>
    <row r="1583" spans="2:5" s="614" customFormat="1">
      <c r="B1583" s="818"/>
      <c r="C1583" s="819"/>
      <c r="D1583" s="820"/>
      <c r="E1583" s="821"/>
    </row>
    <row r="1584" spans="2:5" s="614" customFormat="1">
      <c r="B1584" s="818"/>
      <c r="C1584" s="819"/>
      <c r="D1584" s="820"/>
      <c r="E1584" s="821"/>
    </row>
    <row r="1585" spans="2:5" s="614" customFormat="1">
      <c r="B1585" s="818"/>
      <c r="C1585" s="819"/>
      <c r="D1585" s="820"/>
      <c r="E1585" s="821"/>
    </row>
    <row r="1586" spans="2:5" s="614" customFormat="1">
      <c r="B1586" s="818"/>
      <c r="C1586" s="819"/>
      <c r="D1586" s="820"/>
      <c r="E1586" s="821"/>
    </row>
    <row r="1587" spans="2:5" s="614" customFormat="1">
      <c r="B1587" s="818"/>
      <c r="C1587" s="819"/>
      <c r="D1587" s="820"/>
      <c r="E1587" s="821"/>
    </row>
    <row r="1588" spans="2:5" s="614" customFormat="1">
      <c r="B1588" s="818"/>
      <c r="C1588" s="819"/>
      <c r="D1588" s="820"/>
      <c r="E1588" s="821"/>
    </row>
    <row r="1589" spans="2:5" s="614" customFormat="1">
      <c r="B1589" s="818"/>
      <c r="C1589" s="819"/>
      <c r="D1589" s="820"/>
      <c r="E1589" s="821"/>
    </row>
    <row r="1590" spans="2:5" s="614" customFormat="1">
      <c r="B1590" s="818"/>
      <c r="C1590" s="819"/>
      <c r="D1590" s="820"/>
      <c r="E1590" s="821"/>
    </row>
    <row r="1591" spans="2:5" s="614" customFormat="1">
      <c r="B1591" s="818"/>
      <c r="C1591" s="819"/>
      <c r="D1591" s="820"/>
      <c r="E1591" s="821"/>
    </row>
    <row r="1592" spans="2:5" s="614" customFormat="1">
      <c r="B1592" s="818"/>
      <c r="C1592" s="819"/>
      <c r="D1592" s="820"/>
      <c r="E1592" s="821"/>
    </row>
    <row r="1593" spans="2:5" s="614" customFormat="1">
      <c r="B1593" s="818"/>
      <c r="C1593" s="819"/>
      <c r="D1593" s="820"/>
      <c r="E1593" s="821"/>
    </row>
    <row r="1594" spans="2:5" s="614" customFormat="1">
      <c r="B1594" s="818"/>
      <c r="C1594" s="819"/>
      <c r="D1594" s="820"/>
      <c r="E1594" s="821"/>
    </row>
    <row r="1595" spans="2:5" s="614" customFormat="1">
      <c r="B1595" s="818"/>
      <c r="C1595" s="819"/>
      <c r="D1595" s="820"/>
      <c r="E1595" s="821"/>
    </row>
    <row r="1596" spans="2:5" s="614" customFormat="1">
      <c r="B1596" s="818"/>
      <c r="C1596" s="819"/>
      <c r="D1596" s="820"/>
      <c r="E1596" s="821"/>
    </row>
    <row r="1597" spans="2:5" s="614" customFormat="1">
      <c r="B1597" s="818"/>
      <c r="C1597" s="819"/>
      <c r="D1597" s="820"/>
      <c r="E1597" s="821"/>
    </row>
    <row r="1598" spans="2:5" s="614" customFormat="1">
      <c r="B1598" s="818"/>
      <c r="C1598" s="819"/>
      <c r="D1598" s="820"/>
      <c r="E1598" s="821"/>
    </row>
    <row r="1599" spans="2:5" s="614" customFormat="1">
      <c r="B1599" s="818"/>
      <c r="C1599" s="819"/>
      <c r="D1599" s="820"/>
      <c r="E1599" s="821"/>
    </row>
    <row r="1600" spans="2:5" s="614" customFormat="1">
      <c r="B1600" s="818"/>
      <c r="C1600" s="819"/>
      <c r="D1600" s="820"/>
      <c r="E1600" s="821"/>
    </row>
    <row r="1601" spans="2:5" s="614" customFormat="1">
      <c r="B1601" s="818"/>
      <c r="C1601" s="819"/>
      <c r="D1601" s="820"/>
      <c r="E1601" s="821"/>
    </row>
    <row r="1602" spans="2:5" s="614" customFormat="1">
      <c r="B1602" s="818"/>
      <c r="C1602" s="819"/>
      <c r="D1602" s="820"/>
      <c r="E1602" s="821"/>
    </row>
    <row r="1603" spans="2:5" s="614" customFormat="1">
      <c r="B1603" s="818"/>
      <c r="C1603" s="819"/>
      <c r="D1603" s="820"/>
      <c r="E1603" s="821"/>
    </row>
    <row r="1604" spans="2:5" s="614" customFormat="1">
      <c r="B1604" s="818"/>
      <c r="C1604" s="819"/>
      <c r="D1604" s="820"/>
      <c r="E1604" s="821"/>
    </row>
    <row r="1605" spans="2:5" s="614" customFormat="1">
      <c r="B1605" s="818"/>
      <c r="C1605" s="819"/>
      <c r="D1605" s="820"/>
      <c r="E1605" s="821"/>
    </row>
    <row r="1606" spans="2:5" s="614" customFormat="1">
      <c r="B1606" s="818"/>
      <c r="C1606" s="819"/>
      <c r="D1606" s="820"/>
      <c r="E1606" s="821"/>
    </row>
    <row r="1607" spans="2:5" s="614" customFormat="1">
      <c r="B1607" s="818"/>
      <c r="C1607" s="819"/>
      <c r="D1607" s="820"/>
      <c r="E1607" s="821"/>
    </row>
    <row r="1608" spans="2:5" s="614" customFormat="1">
      <c r="B1608" s="818"/>
      <c r="C1608" s="819"/>
      <c r="D1608" s="820"/>
      <c r="E1608" s="821"/>
    </row>
    <row r="1609" spans="2:5" s="614" customFormat="1">
      <c r="B1609" s="818"/>
      <c r="C1609" s="819"/>
      <c r="D1609" s="820"/>
      <c r="E1609" s="821"/>
    </row>
    <row r="1610" spans="2:5" s="614" customFormat="1">
      <c r="B1610" s="818"/>
      <c r="C1610" s="819"/>
      <c r="D1610" s="820"/>
      <c r="E1610" s="821"/>
    </row>
    <row r="1611" spans="2:5" s="614" customFormat="1">
      <c r="B1611" s="818"/>
      <c r="C1611" s="819"/>
      <c r="D1611" s="820"/>
      <c r="E1611" s="821"/>
    </row>
    <row r="1612" spans="2:5" s="614" customFormat="1">
      <c r="B1612" s="818"/>
      <c r="C1612" s="819"/>
      <c r="D1612" s="820"/>
      <c r="E1612" s="821"/>
    </row>
    <row r="1613" spans="2:5" s="614" customFormat="1">
      <c r="B1613" s="818"/>
      <c r="C1613" s="819"/>
      <c r="D1613" s="820"/>
      <c r="E1613" s="821"/>
    </row>
    <row r="1614" spans="2:5" s="614" customFormat="1">
      <c r="B1614" s="818"/>
      <c r="C1614" s="819"/>
      <c r="D1614" s="820"/>
      <c r="E1614" s="821"/>
    </row>
    <row r="1615" spans="2:5" s="614" customFormat="1">
      <c r="B1615" s="818"/>
      <c r="C1615" s="819"/>
      <c r="D1615" s="820"/>
      <c r="E1615" s="821"/>
    </row>
    <row r="1616" spans="2:5" s="614" customFormat="1">
      <c r="B1616" s="818"/>
      <c r="C1616" s="819"/>
      <c r="D1616" s="820"/>
      <c r="E1616" s="821"/>
    </row>
    <row r="1617" spans="2:5" s="614" customFormat="1">
      <c r="B1617" s="818"/>
      <c r="C1617" s="819"/>
      <c r="D1617" s="820"/>
      <c r="E1617" s="821"/>
    </row>
    <row r="1618" spans="2:5" s="614" customFormat="1">
      <c r="B1618" s="818"/>
      <c r="C1618" s="819"/>
      <c r="D1618" s="820"/>
      <c r="E1618" s="821"/>
    </row>
    <row r="1619" spans="2:5" s="614" customFormat="1">
      <c r="B1619" s="818"/>
      <c r="C1619" s="819"/>
      <c r="D1619" s="820"/>
      <c r="E1619" s="821"/>
    </row>
    <row r="1620" spans="2:5" s="614" customFormat="1">
      <c r="B1620" s="818"/>
      <c r="C1620" s="819"/>
      <c r="D1620" s="820"/>
      <c r="E1620" s="821"/>
    </row>
    <row r="1621" spans="2:5" s="614" customFormat="1">
      <c r="B1621" s="818"/>
      <c r="C1621" s="819"/>
      <c r="D1621" s="820"/>
      <c r="E1621" s="821"/>
    </row>
    <row r="1622" spans="2:5" s="614" customFormat="1">
      <c r="B1622" s="818"/>
      <c r="C1622" s="819"/>
      <c r="D1622" s="820"/>
      <c r="E1622" s="821"/>
    </row>
    <row r="1623" spans="2:5" s="614" customFormat="1">
      <c r="B1623" s="818"/>
      <c r="C1623" s="819"/>
      <c r="D1623" s="820"/>
      <c r="E1623" s="821"/>
    </row>
    <row r="1624" spans="2:5" s="614" customFormat="1">
      <c r="B1624" s="818"/>
      <c r="C1624" s="819"/>
      <c r="D1624" s="820"/>
      <c r="E1624" s="821"/>
    </row>
    <row r="1625" spans="2:5" s="614" customFormat="1">
      <c r="B1625" s="818"/>
      <c r="C1625" s="819"/>
      <c r="D1625" s="820"/>
      <c r="E1625" s="821"/>
    </row>
    <row r="1626" spans="2:5" s="614" customFormat="1">
      <c r="B1626" s="818"/>
      <c r="C1626" s="819"/>
      <c r="D1626" s="820"/>
      <c r="E1626" s="821"/>
    </row>
    <row r="1627" spans="2:5" s="614" customFormat="1">
      <c r="B1627" s="818"/>
      <c r="C1627" s="819"/>
      <c r="D1627" s="820"/>
      <c r="E1627" s="821"/>
    </row>
    <row r="1628" spans="2:5" s="614" customFormat="1">
      <c r="B1628" s="818"/>
      <c r="C1628" s="819"/>
      <c r="D1628" s="820"/>
      <c r="E1628" s="821"/>
    </row>
    <row r="1629" spans="2:5" s="614" customFormat="1">
      <c r="B1629" s="818"/>
      <c r="C1629" s="819"/>
      <c r="D1629" s="820"/>
      <c r="E1629" s="821"/>
    </row>
    <row r="1630" spans="2:5" s="614" customFormat="1">
      <c r="B1630" s="818"/>
      <c r="C1630" s="819"/>
      <c r="D1630" s="820"/>
      <c r="E1630" s="821"/>
    </row>
    <row r="1631" spans="2:5" s="614" customFormat="1">
      <c r="B1631" s="818"/>
      <c r="C1631" s="819"/>
      <c r="D1631" s="820"/>
      <c r="E1631" s="821"/>
    </row>
    <row r="1632" spans="2:5" s="614" customFormat="1">
      <c r="B1632" s="818"/>
      <c r="C1632" s="819"/>
      <c r="D1632" s="820"/>
      <c r="E1632" s="821"/>
    </row>
    <row r="1633" spans="2:5" s="614" customFormat="1">
      <c r="B1633" s="818"/>
      <c r="C1633" s="819"/>
      <c r="D1633" s="820"/>
      <c r="E1633" s="821"/>
    </row>
    <row r="1634" spans="2:5" s="614" customFormat="1">
      <c r="B1634" s="818"/>
      <c r="C1634" s="819"/>
      <c r="D1634" s="820"/>
      <c r="E1634" s="821"/>
    </row>
    <row r="1635" spans="2:5" s="614" customFormat="1">
      <c r="B1635" s="818"/>
      <c r="C1635" s="819"/>
      <c r="D1635" s="820"/>
      <c r="E1635" s="821"/>
    </row>
    <row r="1636" spans="2:5" s="614" customFormat="1">
      <c r="B1636" s="818"/>
      <c r="C1636" s="819"/>
      <c r="D1636" s="820"/>
      <c r="E1636" s="821"/>
    </row>
    <row r="1637" spans="2:5" s="614" customFormat="1">
      <c r="B1637" s="818"/>
      <c r="C1637" s="819"/>
      <c r="D1637" s="820"/>
      <c r="E1637" s="821"/>
    </row>
    <row r="1638" spans="2:5" s="614" customFormat="1">
      <c r="B1638" s="818"/>
      <c r="C1638" s="819"/>
      <c r="D1638" s="820"/>
      <c r="E1638" s="821"/>
    </row>
    <row r="1639" spans="2:5" s="614" customFormat="1">
      <c r="B1639" s="818"/>
      <c r="C1639" s="819"/>
      <c r="D1639" s="820"/>
      <c r="E1639" s="821"/>
    </row>
    <row r="1640" spans="2:5" s="614" customFormat="1">
      <c r="B1640" s="818"/>
      <c r="C1640" s="819"/>
      <c r="D1640" s="820"/>
      <c r="E1640" s="821"/>
    </row>
  </sheetData>
  <mergeCells count="45">
    <mergeCell ref="C934:C935"/>
    <mergeCell ref="D934:D935"/>
    <mergeCell ref="E934:F935"/>
    <mergeCell ref="C805:C806"/>
    <mergeCell ref="D805:D806"/>
    <mergeCell ref="E805:F806"/>
    <mergeCell ref="C900:C901"/>
    <mergeCell ref="D900:D901"/>
    <mergeCell ref="E900:F901"/>
    <mergeCell ref="C733:C734"/>
    <mergeCell ref="D733:D734"/>
    <mergeCell ref="E733:F734"/>
    <mergeCell ref="C750:C751"/>
    <mergeCell ref="D750:D751"/>
    <mergeCell ref="E750:F751"/>
    <mergeCell ref="C619:C620"/>
    <mergeCell ref="D619:D620"/>
    <mergeCell ref="E619:F620"/>
    <mergeCell ref="C669:C670"/>
    <mergeCell ref="D669:D670"/>
    <mergeCell ref="E669:F670"/>
    <mergeCell ref="C581:C582"/>
    <mergeCell ref="D581:D582"/>
    <mergeCell ref="E581:F582"/>
    <mergeCell ref="C600:C601"/>
    <mergeCell ref="D600:D601"/>
    <mergeCell ref="E600:F601"/>
    <mergeCell ref="C342:C343"/>
    <mergeCell ref="D342:D343"/>
    <mergeCell ref="E342:F343"/>
    <mergeCell ref="C518:C519"/>
    <mergeCell ref="D518:D519"/>
    <mergeCell ref="E518:F519"/>
    <mergeCell ref="C113:C114"/>
    <mergeCell ref="D113:D114"/>
    <mergeCell ref="E113:F114"/>
    <mergeCell ref="C220:C221"/>
    <mergeCell ref="D220:D221"/>
    <mergeCell ref="E220:F221"/>
    <mergeCell ref="D2:F2"/>
    <mergeCell ref="D3:F3"/>
    <mergeCell ref="A5:B5"/>
    <mergeCell ref="E5:F5"/>
    <mergeCell ref="C6:C7"/>
    <mergeCell ref="D6:F7"/>
  </mergeCells>
  <conditionalFormatting sqref="B1185:B1190">
    <cfRule type="duplicateValues" dxfId="0" priority="1"/>
  </conditionalFormatting>
  <hyperlinks>
    <hyperlink ref="F4" r:id="rId1" xr:uid="{6E402B75-5B2F-6D46-8136-8B96CC6E1B9D}"/>
  </hyperlinks>
  <pageMargins left="0" right="0" top="0" bottom="0" header="0" footer="0"/>
  <pageSetup scale="50" fitToHeight="0"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2D763-F7AE-F442-AF30-7037CEAC8505}">
  <sheetPr codeName="Sheet4">
    <tabColor rgb="FF0432FF"/>
  </sheetPr>
  <dimension ref="A1:BH520"/>
  <sheetViews>
    <sheetView showGridLines="0" topLeftCell="A3" zoomScale="75" zoomScaleNormal="60" zoomScaleSheetLayoutView="100" zoomScalePageLayoutView="93" workbookViewId="0">
      <selection activeCell="E10" sqref="E10"/>
    </sheetView>
  </sheetViews>
  <sheetFormatPr baseColWidth="10" defaultColWidth="10.83203125" defaultRowHeight="14"/>
  <cols>
    <col min="1" max="1" width="42.5" style="843" customWidth="1"/>
    <col min="2" max="2" width="17.33203125" style="912" bestFit="1" customWidth="1"/>
    <col min="3" max="3" width="98.83203125" style="893" customWidth="1"/>
    <col min="4" max="4" width="17.83203125" style="843" customWidth="1"/>
    <col min="5" max="5" width="15.5" style="423" customWidth="1"/>
    <col min="6" max="6" width="15.6640625" style="913" customWidth="1"/>
    <col min="7" max="8" width="12" style="843" bestFit="1" customWidth="1"/>
    <col min="9" max="9" width="11.5" style="843" bestFit="1" customWidth="1"/>
    <col min="10" max="13" width="10.83203125" style="843"/>
    <col min="14" max="60" width="10.83203125" style="845"/>
    <col min="61" max="16384" width="10.83203125" style="843"/>
  </cols>
  <sheetData>
    <row r="1" spans="1:60" ht="15" customHeight="1">
      <c r="A1" s="840"/>
      <c r="B1" s="841"/>
      <c r="C1" s="842"/>
      <c r="F1" s="914" t="s">
        <v>1351</v>
      </c>
      <c r="G1" s="844"/>
      <c r="H1" s="844"/>
      <c r="I1" s="844"/>
    </row>
    <row r="2" spans="1:60" s="850" customFormat="1" ht="27.75" customHeight="1">
      <c r="A2" s="846"/>
      <c r="B2" s="847"/>
      <c r="C2" s="848"/>
      <c r="D2" s="849" t="s">
        <v>1352</v>
      </c>
      <c r="F2" s="915"/>
      <c r="G2" s="849"/>
      <c r="H2" s="849"/>
      <c r="I2" s="849"/>
    </row>
    <row r="3" spans="1:60" s="850" customFormat="1" ht="15" customHeight="1">
      <c r="A3" s="846"/>
      <c r="B3" s="847"/>
      <c r="C3" s="851"/>
      <c r="F3" s="916" t="s">
        <v>1353</v>
      </c>
      <c r="G3" s="852"/>
      <c r="H3" s="852"/>
      <c r="I3" s="852"/>
    </row>
    <row r="4" spans="1:60" s="850" customFormat="1" ht="15">
      <c r="A4" s="853"/>
      <c r="B4" s="854"/>
      <c r="C4" s="855"/>
      <c r="F4" s="917" t="s">
        <v>399</v>
      </c>
      <c r="G4" s="856"/>
      <c r="H4" s="856"/>
      <c r="I4" s="856"/>
    </row>
    <row r="5" spans="1:60" s="861" customFormat="1" ht="15" customHeight="1">
      <c r="A5" s="1473"/>
      <c r="B5" s="1474"/>
      <c r="C5" s="857" t="s">
        <v>400</v>
      </c>
      <c r="D5" s="858" t="s">
        <v>401</v>
      </c>
      <c r="E5" s="1475">
        <f ca="1">(TODAY())</f>
        <v>46163</v>
      </c>
      <c r="F5" s="1476"/>
      <c r="G5" s="859"/>
      <c r="H5" s="860"/>
      <c r="I5" s="860"/>
      <c r="J5" s="860"/>
      <c r="K5" s="860"/>
      <c r="L5" s="860"/>
      <c r="M5" s="860"/>
      <c r="N5" s="860"/>
      <c r="O5" s="860"/>
      <c r="P5" s="860"/>
      <c r="Q5" s="860"/>
      <c r="R5" s="860"/>
      <c r="S5" s="860"/>
      <c r="T5" s="860"/>
      <c r="U5" s="860"/>
    </row>
    <row r="6" spans="1:60" s="861" customFormat="1" ht="15" customHeight="1">
      <c r="A6" s="862" t="s">
        <v>1354</v>
      </c>
      <c r="B6" s="863"/>
      <c r="C6" s="1477" t="s">
        <v>1355</v>
      </c>
      <c r="D6" s="864"/>
      <c r="E6" s="865"/>
      <c r="F6" s="866"/>
      <c r="G6" s="850"/>
      <c r="H6" s="860"/>
      <c r="I6" s="860"/>
      <c r="J6" s="860"/>
      <c r="K6" s="860"/>
      <c r="L6" s="860"/>
      <c r="M6" s="860"/>
      <c r="N6" s="867"/>
      <c r="O6" s="867"/>
      <c r="P6" s="867"/>
      <c r="Q6" s="867"/>
      <c r="R6" s="867"/>
      <c r="S6" s="867"/>
      <c r="T6" s="867"/>
      <c r="U6" s="867"/>
      <c r="V6" s="867"/>
      <c r="W6" s="867"/>
      <c r="X6" s="867"/>
      <c r="Y6" s="867"/>
      <c r="Z6" s="867"/>
      <c r="AA6" s="867"/>
      <c r="AB6" s="867"/>
      <c r="AC6" s="867"/>
      <c r="AD6" s="867"/>
      <c r="AE6" s="867"/>
      <c r="AF6" s="867"/>
      <c r="AG6" s="867"/>
      <c r="AH6" s="867"/>
      <c r="AI6" s="867"/>
      <c r="AJ6" s="867"/>
      <c r="AK6" s="867"/>
      <c r="AL6" s="867"/>
      <c r="AM6" s="867"/>
      <c r="AN6" s="867"/>
      <c r="AO6" s="867"/>
      <c r="AP6" s="867"/>
      <c r="AQ6" s="867"/>
      <c r="AR6" s="867"/>
      <c r="AS6" s="867"/>
      <c r="AT6" s="867"/>
      <c r="AU6" s="867"/>
      <c r="AV6" s="867"/>
      <c r="AW6" s="867"/>
      <c r="AX6" s="867"/>
      <c r="AY6" s="867"/>
      <c r="AZ6" s="867"/>
      <c r="BA6" s="867"/>
      <c r="BB6" s="867"/>
      <c r="BC6" s="867"/>
      <c r="BD6" s="867"/>
      <c r="BE6" s="867"/>
      <c r="BF6" s="867"/>
      <c r="BG6" s="867"/>
      <c r="BH6" s="867"/>
    </row>
    <row r="7" spans="1:60" s="875" customFormat="1" ht="20" customHeight="1">
      <c r="A7" s="868" t="s">
        <v>1356</v>
      </c>
      <c r="B7" s="869"/>
      <c r="C7" s="1478"/>
      <c r="D7" s="870"/>
      <c r="E7" s="871"/>
      <c r="F7" s="872"/>
      <c r="G7" s="850"/>
      <c r="H7" s="873"/>
      <c r="I7" s="873"/>
      <c r="J7" s="873"/>
      <c r="K7" s="873"/>
      <c r="L7" s="873"/>
      <c r="M7" s="873"/>
      <c r="N7" s="874"/>
      <c r="O7" s="874"/>
      <c r="P7" s="874"/>
      <c r="Q7" s="874"/>
      <c r="R7" s="874"/>
      <c r="S7" s="874"/>
      <c r="T7" s="874"/>
      <c r="U7" s="874"/>
      <c r="V7" s="874"/>
      <c r="W7" s="874"/>
      <c r="X7" s="874"/>
      <c r="Y7" s="874"/>
      <c r="Z7" s="874"/>
      <c r="AA7" s="874"/>
      <c r="AB7" s="874"/>
      <c r="AC7" s="874"/>
      <c r="AD7" s="874"/>
      <c r="AE7" s="874"/>
      <c r="AF7" s="874"/>
      <c r="AG7" s="874"/>
      <c r="AH7" s="874"/>
      <c r="AI7" s="874"/>
      <c r="AJ7" s="874"/>
      <c r="AK7" s="874"/>
      <c r="AL7" s="874"/>
      <c r="AM7" s="874"/>
      <c r="AN7" s="874"/>
      <c r="AO7" s="874"/>
      <c r="AP7" s="874"/>
      <c r="AQ7" s="874"/>
      <c r="AR7" s="874"/>
      <c r="AS7" s="874"/>
      <c r="AT7" s="874"/>
      <c r="AU7" s="874"/>
      <c r="AV7" s="874"/>
      <c r="AW7" s="874"/>
      <c r="AX7" s="874"/>
      <c r="AY7" s="874"/>
      <c r="AZ7" s="874"/>
      <c r="BA7" s="874"/>
      <c r="BB7" s="874"/>
      <c r="BC7" s="874"/>
      <c r="BD7" s="874"/>
      <c r="BE7" s="874"/>
      <c r="BF7" s="874"/>
      <c r="BG7" s="874"/>
      <c r="BH7" s="874"/>
    </row>
    <row r="8" spans="1:60" s="879" customFormat="1">
      <c r="A8" s="876" t="s">
        <v>405</v>
      </c>
      <c r="B8" s="877" t="s">
        <v>406</v>
      </c>
      <c r="C8" s="294" t="s">
        <v>407</v>
      </c>
      <c r="D8" s="876" t="s">
        <v>408</v>
      </c>
      <c r="E8" s="295" t="s">
        <v>409</v>
      </c>
      <c r="F8" s="878" t="s">
        <v>410</v>
      </c>
      <c r="G8" s="861"/>
      <c r="N8" s="880"/>
      <c r="O8" s="880"/>
      <c r="P8" s="880"/>
      <c r="Q8" s="880"/>
      <c r="R8" s="880"/>
      <c r="S8" s="880"/>
      <c r="T8" s="880"/>
      <c r="U8" s="880"/>
      <c r="V8" s="880"/>
      <c r="W8" s="880"/>
      <c r="X8" s="880"/>
      <c r="Y8" s="880"/>
      <c r="Z8" s="880"/>
      <c r="AA8" s="880"/>
      <c r="AB8" s="880"/>
      <c r="AC8" s="880"/>
      <c r="AD8" s="880"/>
      <c r="AE8" s="880"/>
      <c r="AF8" s="880"/>
      <c r="AG8" s="880"/>
      <c r="AH8" s="880"/>
      <c r="AI8" s="880"/>
      <c r="AJ8" s="880"/>
      <c r="AK8" s="880"/>
      <c r="AL8" s="880"/>
      <c r="AM8" s="880"/>
      <c r="AN8" s="880"/>
      <c r="AO8" s="880"/>
      <c r="AP8" s="880"/>
      <c r="AQ8" s="880"/>
      <c r="AR8" s="880"/>
      <c r="AS8" s="880"/>
      <c r="AT8" s="880"/>
      <c r="AU8" s="880"/>
      <c r="AV8" s="880"/>
      <c r="AW8" s="880"/>
      <c r="AX8" s="880"/>
      <c r="AY8" s="880"/>
      <c r="AZ8" s="880"/>
      <c r="BA8" s="880"/>
      <c r="BB8" s="880"/>
      <c r="BC8" s="880"/>
      <c r="BD8" s="880"/>
      <c r="BE8" s="880"/>
      <c r="BF8" s="880"/>
      <c r="BG8" s="880"/>
      <c r="BH8" s="880"/>
    </row>
    <row r="9" spans="1:60" ht="15" customHeight="1">
      <c r="A9" s="881"/>
      <c r="B9" s="882"/>
      <c r="C9" s="883" t="s">
        <v>1357</v>
      </c>
      <c r="D9" s="884"/>
      <c r="E9" s="303"/>
      <c r="F9" s="885"/>
      <c r="G9" s="850"/>
    </row>
    <row r="10" spans="1:60" ht="14" customHeight="1">
      <c r="A10" s="886"/>
      <c r="B10" s="887" t="s">
        <v>1358</v>
      </c>
      <c r="C10" s="888" t="s">
        <v>1359</v>
      </c>
      <c r="D10" s="889" t="s">
        <v>1360</v>
      </c>
      <c r="E10" s="309">
        <f>'[3]COSTO LUMBRO '!H10</f>
        <v>4034.2857142857147</v>
      </c>
      <c r="F10" s="352" t="s">
        <v>236</v>
      </c>
    </row>
    <row r="11" spans="1:60" ht="14" customHeight="1">
      <c r="A11" s="886"/>
      <c r="B11" s="887"/>
      <c r="C11" s="890" t="s">
        <v>1361</v>
      </c>
      <c r="D11" s="889"/>
      <c r="E11" s="309"/>
      <c r="F11" s="352"/>
    </row>
    <row r="12" spans="1:60" ht="14" customHeight="1">
      <c r="A12" s="886"/>
      <c r="B12" s="891"/>
      <c r="C12" s="892" t="s">
        <v>1362</v>
      </c>
      <c r="D12" s="889"/>
      <c r="E12" s="309"/>
      <c r="F12" s="352"/>
    </row>
    <row r="13" spans="1:60" ht="14" customHeight="1">
      <c r="A13" s="886"/>
      <c r="B13" s="887"/>
      <c r="D13" s="889"/>
      <c r="E13" s="309"/>
      <c r="F13" s="352"/>
    </row>
    <row r="14" spans="1:60" ht="14" customHeight="1">
      <c r="A14" s="886"/>
      <c r="B14" s="887"/>
      <c r="C14" s="894" t="s">
        <v>1363</v>
      </c>
      <c r="D14" s="889"/>
      <c r="E14" s="309"/>
      <c r="F14" s="352"/>
    </row>
    <row r="15" spans="1:60" ht="14" customHeight="1">
      <c r="A15" s="886"/>
      <c r="B15" s="887"/>
      <c r="C15" s="895" t="s">
        <v>1364</v>
      </c>
      <c r="D15" s="889"/>
      <c r="E15" s="309"/>
      <c r="F15" s="352"/>
    </row>
    <row r="16" spans="1:60" ht="14" customHeight="1">
      <c r="A16" s="886"/>
      <c r="B16" s="887"/>
      <c r="C16" s="896"/>
      <c r="D16" s="889"/>
      <c r="E16" s="309"/>
      <c r="F16" s="352"/>
    </row>
    <row r="17" spans="1:6" ht="14" customHeight="1">
      <c r="A17" s="886"/>
      <c r="B17" s="897"/>
      <c r="C17" s="890"/>
      <c r="D17" s="889"/>
      <c r="E17" s="315"/>
      <c r="F17" s="898"/>
    </row>
    <row r="18" spans="1:6" ht="14" customHeight="1">
      <c r="A18" s="886"/>
      <c r="B18" s="899"/>
      <c r="C18" s="900"/>
      <c r="D18" s="901"/>
      <c r="E18" s="320"/>
      <c r="F18" s="902"/>
    </row>
    <row r="19" spans="1:6" ht="15" customHeight="1">
      <c r="A19" s="881"/>
      <c r="B19" s="882"/>
      <c r="C19" s="883" t="s">
        <v>1365</v>
      </c>
      <c r="D19" s="884"/>
      <c r="E19" s="303"/>
      <c r="F19" s="304"/>
    </row>
    <row r="20" spans="1:6" ht="14" customHeight="1">
      <c r="A20" s="886"/>
      <c r="B20" s="887" t="s">
        <v>1358</v>
      </c>
      <c r="C20" s="888" t="s">
        <v>1366</v>
      </c>
      <c r="D20" s="889" t="s">
        <v>1360</v>
      </c>
      <c r="E20" s="309">
        <f>'[3]COSTO LUMBRO '!H20</f>
        <v>4177.1428571428578</v>
      </c>
      <c r="F20" s="352" t="s">
        <v>236</v>
      </c>
    </row>
    <row r="21" spans="1:6" ht="14" customHeight="1">
      <c r="A21" s="886"/>
      <c r="B21" s="887"/>
      <c r="C21" s="890" t="s">
        <v>1361</v>
      </c>
      <c r="D21" s="889"/>
      <c r="E21" s="903"/>
      <c r="F21" s="352"/>
    </row>
    <row r="22" spans="1:6" ht="14" customHeight="1">
      <c r="A22" s="886"/>
      <c r="B22" s="891"/>
      <c r="C22" s="892" t="s">
        <v>1362</v>
      </c>
      <c r="D22" s="889"/>
      <c r="E22" s="903"/>
      <c r="F22" s="352"/>
    </row>
    <row r="23" spans="1:6" ht="14" customHeight="1">
      <c r="A23" s="886"/>
      <c r="B23" s="887"/>
      <c r="D23" s="889"/>
      <c r="E23" s="903"/>
      <c r="F23" s="352"/>
    </row>
    <row r="24" spans="1:6" ht="14" customHeight="1">
      <c r="A24" s="886"/>
      <c r="B24" s="887"/>
      <c r="C24" s="894" t="s">
        <v>1363</v>
      </c>
      <c r="D24" s="889"/>
      <c r="E24" s="903"/>
      <c r="F24" s="352"/>
    </row>
    <row r="25" spans="1:6" ht="14" customHeight="1">
      <c r="A25" s="886"/>
      <c r="B25" s="887"/>
      <c r="C25" s="895" t="s">
        <v>1364</v>
      </c>
      <c r="D25" s="889"/>
      <c r="E25" s="903"/>
      <c r="F25" s="352"/>
    </row>
    <row r="26" spans="1:6" ht="14" customHeight="1">
      <c r="A26" s="886"/>
      <c r="B26" s="887"/>
      <c r="C26" s="896"/>
      <c r="D26" s="889"/>
      <c r="E26" s="903"/>
      <c r="F26" s="352"/>
    </row>
    <row r="27" spans="1:6" ht="14" customHeight="1">
      <c r="A27" s="886"/>
      <c r="B27" s="891"/>
      <c r="C27" s="896"/>
      <c r="D27" s="889"/>
      <c r="E27" s="903"/>
      <c r="F27" s="352"/>
    </row>
    <row r="28" spans="1:6" ht="14" customHeight="1">
      <c r="A28" s="886"/>
      <c r="B28" s="891"/>
      <c r="C28" s="896"/>
      <c r="D28" s="889"/>
      <c r="E28" s="903"/>
      <c r="F28" s="352"/>
    </row>
    <row r="29" spans="1:6" ht="14" customHeight="1">
      <c r="A29" s="886"/>
      <c r="B29" s="891"/>
      <c r="C29" s="890"/>
      <c r="D29" s="889"/>
      <c r="E29" s="903"/>
      <c r="F29" s="352"/>
    </row>
    <row r="30" spans="1:6">
      <c r="A30" s="881"/>
      <c r="B30" s="882"/>
      <c r="C30" s="883" t="s">
        <v>1367</v>
      </c>
      <c r="D30" s="884"/>
      <c r="E30" s="303"/>
      <c r="F30" s="304"/>
    </row>
    <row r="31" spans="1:6">
      <c r="A31" s="886"/>
      <c r="B31" s="887" t="s">
        <v>1368</v>
      </c>
      <c r="C31" s="888" t="s">
        <v>1369</v>
      </c>
      <c r="D31" s="889" t="s">
        <v>1360</v>
      </c>
      <c r="E31" s="309">
        <f>'[3]COSTO LUMBRO '!H31</f>
        <v>2091.4285714285716</v>
      </c>
      <c r="F31" s="352" t="s">
        <v>236</v>
      </c>
    </row>
    <row r="32" spans="1:6">
      <c r="A32" s="886"/>
      <c r="B32" s="887"/>
      <c r="C32" s="890" t="s">
        <v>1370</v>
      </c>
      <c r="D32" s="889"/>
      <c r="E32" s="903"/>
      <c r="F32" s="352"/>
    </row>
    <row r="33" spans="1:6">
      <c r="A33" s="886"/>
      <c r="B33" s="891"/>
      <c r="C33" s="892" t="s">
        <v>1362</v>
      </c>
      <c r="D33" s="889"/>
      <c r="E33" s="903"/>
      <c r="F33" s="352"/>
    </row>
    <row r="34" spans="1:6">
      <c r="A34" s="886"/>
      <c r="B34" s="887"/>
      <c r="D34" s="889"/>
      <c r="E34" s="903"/>
      <c r="F34" s="352"/>
    </row>
    <row r="35" spans="1:6">
      <c r="A35" s="886"/>
      <c r="B35" s="887"/>
      <c r="C35" s="894" t="s">
        <v>1363</v>
      </c>
      <c r="D35" s="889"/>
      <c r="E35" s="903"/>
      <c r="F35" s="352"/>
    </row>
    <row r="36" spans="1:6">
      <c r="A36" s="886"/>
      <c r="B36" s="887"/>
      <c r="C36" s="895" t="s">
        <v>1364</v>
      </c>
      <c r="D36" s="889"/>
      <c r="E36" s="903"/>
      <c r="F36" s="352"/>
    </row>
    <row r="37" spans="1:6">
      <c r="A37" s="886"/>
      <c r="B37" s="887"/>
      <c r="C37" s="896"/>
      <c r="D37" s="889"/>
      <c r="E37" s="903"/>
      <c r="F37" s="352"/>
    </row>
    <row r="38" spans="1:6">
      <c r="A38" s="886"/>
      <c r="B38" s="897"/>
      <c r="C38" s="890"/>
      <c r="D38" s="889"/>
      <c r="E38" s="903"/>
      <c r="F38" s="352"/>
    </row>
    <row r="39" spans="1:6">
      <c r="A39" s="886"/>
      <c r="B39" s="899"/>
      <c r="C39" s="900"/>
      <c r="D39" s="901"/>
      <c r="E39" s="903"/>
      <c r="F39" s="352"/>
    </row>
    <row r="40" spans="1:6">
      <c r="A40" s="881"/>
      <c r="B40" s="882"/>
      <c r="C40" s="883" t="s">
        <v>1371</v>
      </c>
      <c r="D40" s="884"/>
      <c r="E40" s="303"/>
      <c r="F40" s="304"/>
    </row>
    <row r="41" spans="1:6">
      <c r="A41" s="886"/>
      <c r="B41" s="887" t="s">
        <v>1368</v>
      </c>
      <c r="C41" s="888" t="s">
        <v>1369</v>
      </c>
      <c r="D41" s="889" t="s">
        <v>1360</v>
      </c>
      <c r="E41" s="309">
        <f>'[3]COSTO LUMBRO '!H41</f>
        <v>2191.4285714285716</v>
      </c>
      <c r="F41" s="352" t="s">
        <v>236</v>
      </c>
    </row>
    <row r="42" spans="1:6">
      <c r="A42" s="886"/>
      <c r="B42" s="887"/>
      <c r="C42" s="890" t="s">
        <v>1370</v>
      </c>
      <c r="D42" s="889"/>
      <c r="E42" s="903"/>
      <c r="F42" s="352"/>
    </row>
    <row r="43" spans="1:6">
      <c r="A43" s="886"/>
      <c r="B43" s="891"/>
      <c r="C43" s="892" t="s">
        <v>1362</v>
      </c>
      <c r="D43" s="889"/>
      <c r="E43" s="903"/>
      <c r="F43" s="352"/>
    </row>
    <row r="44" spans="1:6">
      <c r="A44" s="886"/>
      <c r="B44" s="887"/>
      <c r="D44" s="889"/>
      <c r="E44" s="903"/>
      <c r="F44" s="352"/>
    </row>
    <row r="45" spans="1:6">
      <c r="A45" s="886"/>
      <c r="B45" s="887"/>
      <c r="C45" s="894" t="s">
        <v>1363</v>
      </c>
      <c r="D45" s="889"/>
      <c r="E45" s="903"/>
      <c r="F45" s="352"/>
    </row>
    <row r="46" spans="1:6">
      <c r="A46" s="886"/>
      <c r="B46" s="887"/>
      <c r="C46" s="895" t="s">
        <v>1364</v>
      </c>
      <c r="D46" s="889"/>
      <c r="E46" s="903"/>
      <c r="F46" s="352"/>
    </row>
    <row r="47" spans="1:6">
      <c r="A47" s="886"/>
      <c r="B47" s="887"/>
      <c r="C47" s="896"/>
      <c r="D47" s="889"/>
      <c r="E47" s="903"/>
      <c r="F47" s="352"/>
    </row>
    <row r="48" spans="1:6">
      <c r="A48" s="886"/>
      <c r="B48" s="897"/>
      <c r="C48" s="890"/>
      <c r="D48" s="889"/>
      <c r="E48" s="903"/>
      <c r="F48" s="352"/>
    </row>
    <row r="49" spans="1:6">
      <c r="A49" s="886"/>
      <c r="B49" s="899"/>
      <c r="C49" s="900"/>
      <c r="D49" s="901"/>
      <c r="E49" s="903"/>
      <c r="F49" s="352"/>
    </row>
    <row r="50" spans="1:6">
      <c r="A50" s="881"/>
      <c r="B50" s="882"/>
      <c r="C50" s="883" t="s">
        <v>1372</v>
      </c>
      <c r="D50" s="884"/>
      <c r="E50" s="303"/>
      <c r="F50" s="304"/>
    </row>
    <row r="51" spans="1:6">
      <c r="A51" s="886"/>
      <c r="B51" s="887" t="s">
        <v>1373</v>
      </c>
      <c r="C51" s="888" t="s">
        <v>1374</v>
      </c>
      <c r="D51" s="889" t="s">
        <v>1375</v>
      </c>
      <c r="E51" s="309">
        <f>'[3]COSTO LUMBRO '!H51</f>
        <v>4484.2857142857147</v>
      </c>
      <c r="F51" s="352" t="s">
        <v>236</v>
      </c>
    </row>
    <row r="52" spans="1:6">
      <c r="A52" s="886"/>
      <c r="B52" s="887"/>
      <c r="C52" s="890" t="s">
        <v>1376</v>
      </c>
      <c r="D52" s="889"/>
      <c r="E52" s="903"/>
      <c r="F52" s="352"/>
    </row>
    <row r="53" spans="1:6">
      <c r="A53" s="886"/>
      <c r="B53" s="891"/>
      <c r="C53" s="892" t="s">
        <v>1362</v>
      </c>
      <c r="D53" s="889"/>
      <c r="E53" s="903"/>
      <c r="F53" s="352"/>
    </row>
    <row r="54" spans="1:6">
      <c r="A54" s="886"/>
      <c r="B54" s="887"/>
      <c r="D54" s="889"/>
      <c r="E54" s="903"/>
      <c r="F54" s="352"/>
    </row>
    <row r="55" spans="1:6">
      <c r="A55" s="886"/>
      <c r="B55" s="887"/>
      <c r="C55" s="894" t="s">
        <v>1377</v>
      </c>
      <c r="D55" s="889"/>
      <c r="E55" s="903"/>
      <c r="F55" s="352"/>
    </row>
    <row r="56" spans="1:6">
      <c r="A56" s="886"/>
      <c r="B56" s="887"/>
      <c r="C56" s="895" t="s">
        <v>1364</v>
      </c>
      <c r="D56" s="889"/>
      <c r="E56" s="903"/>
      <c r="F56" s="352"/>
    </row>
    <row r="57" spans="1:6">
      <c r="A57" s="886"/>
      <c r="B57" s="887"/>
      <c r="C57" s="896"/>
      <c r="D57" s="889"/>
      <c r="E57" s="903"/>
      <c r="F57" s="352"/>
    </row>
    <row r="58" spans="1:6">
      <c r="A58" s="886"/>
      <c r="B58" s="897"/>
      <c r="C58" s="890"/>
      <c r="D58" s="889"/>
      <c r="E58" s="903"/>
      <c r="F58" s="352"/>
    </row>
    <row r="59" spans="1:6">
      <c r="A59" s="886"/>
      <c r="B59" s="899"/>
      <c r="C59" s="900"/>
      <c r="D59" s="901"/>
      <c r="E59" s="903"/>
      <c r="F59" s="352"/>
    </row>
    <row r="60" spans="1:6">
      <c r="A60" s="881"/>
      <c r="B60" s="882"/>
      <c r="C60" s="883" t="s">
        <v>1378</v>
      </c>
      <c r="D60" s="884"/>
      <c r="E60" s="303"/>
      <c r="F60" s="304"/>
    </row>
    <row r="61" spans="1:6">
      <c r="A61" s="886"/>
      <c r="B61" s="887" t="s">
        <v>1379</v>
      </c>
      <c r="C61" s="888" t="s">
        <v>1380</v>
      </c>
      <c r="D61" s="889" t="s">
        <v>1381</v>
      </c>
      <c r="E61" s="309">
        <f>'[3]COSTO LUMBRO '!H61</f>
        <v>4791.4285714285716</v>
      </c>
      <c r="F61" s="352" t="s">
        <v>236</v>
      </c>
    </row>
    <row r="62" spans="1:6">
      <c r="A62" s="886"/>
      <c r="B62" s="887"/>
      <c r="C62" s="890" t="s">
        <v>1382</v>
      </c>
      <c r="D62" s="889"/>
      <c r="E62" s="903"/>
      <c r="F62" s="352"/>
    </row>
    <row r="63" spans="1:6">
      <c r="A63" s="886"/>
      <c r="B63" s="891"/>
      <c r="C63" s="892" t="s">
        <v>1383</v>
      </c>
      <c r="D63" s="889"/>
      <c r="E63" s="903"/>
      <c r="F63" s="352"/>
    </row>
    <row r="64" spans="1:6">
      <c r="A64" s="886"/>
      <c r="B64" s="887"/>
      <c r="D64" s="889"/>
      <c r="E64" s="903"/>
      <c r="F64" s="352"/>
    </row>
    <row r="65" spans="1:6">
      <c r="A65" s="886"/>
      <c r="B65" s="887"/>
      <c r="C65" s="894" t="s">
        <v>1384</v>
      </c>
      <c r="D65" s="889"/>
      <c r="E65" s="903"/>
      <c r="F65" s="352"/>
    </row>
    <row r="66" spans="1:6">
      <c r="A66" s="886"/>
      <c r="B66" s="887"/>
      <c r="C66" s="895" t="s">
        <v>1364</v>
      </c>
      <c r="D66" s="889"/>
      <c r="E66" s="903"/>
      <c r="F66" s="352"/>
    </row>
    <row r="67" spans="1:6">
      <c r="A67" s="886"/>
      <c r="B67" s="887"/>
      <c r="C67" s="896"/>
      <c r="D67" s="889"/>
      <c r="E67" s="903"/>
      <c r="F67" s="352"/>
    </row>
    <row r="68" spans="1:6">
      <c r="A68" s="886"/>
      <c r="B68" s="897"/>
      <c r="C68" s="890"/>
      <c r="D68" s="889"/>
      <c r="E68" s="903"/>
      <c r="F68" s="352"/>
    </row>
    <row r="69" spans="1:6">
      <c r="A69" s="886"/>
      <c r="B69" s="899"/>
      <c r="C69" s="900"/>
      <c r="D69" s="901"/>
      <c r="E69" s="903"/>
      <c r="F69" s="352"/>
    </row>
    <row r="70" spans="1:6">
      <c r="A70" s="881"/>
      <c r="B70" s="882"/>
      <c r="C70" s="883" t="s">
        <v>1385</v>
      </c>
      <c r="D70" s="884"/>
      <c r="E70" s="303"/>
      <c r="F70" s="304"/>
    </row>
    <row r="71" spans="1:6">
      <c r="A71" s="886"/>
      <c r="B71" s="887" t="s">
        <v>1379</v>
      </c>
      <c r="C71" s="888" t="s">
        <v>1386</v>
      </c>
      <c r="D71" s="889" t="s">
        <v>1381</v>
      </c>
      <c r="E71" s="309">
        <f>'[3]COSTO LUMBRO '!H71</f>
        <v>4934.2857142857147</v>
      </c>
      <c r="F71" s="352" t="s">
        <v>236</v>
      </c>
    </row>
    <row r="72" spans="1:6">
      <c r="A72" s="886"/>
      <c r="B72" s="887"/>
      <c r="C72" s="890" t="s">
        <v>1387</v>
      </c>
      <c r="D72" s="889"/>
      <c r="E72" s="903"/>
      <c r="F72" s="352"/>
    </row>
    <row r="73" spans="1:6">
      <c r="A73" s="886"/>
      <c r="B73" s="891"/>
      <c r="C73" s="892" t="s">
        <v>1383</v>
      </c>
      <c r="D73" s="889"/>
      <c r="E73" s="903"/>
      <c r="F73" s="352"/>
    </row>
    <row r="74" spans="1:6">
      <c r="A74" s="886"/>
      <c r="B74" s="887"/>
      <c r="D74" s="889"/>
      <c r="E74" s="903"/>
      <c r="F74" s="352"/>
    </row>
    <row r="75" spans="1:6">
      <c r="A75" s="886"/>
      <c r="B75" s="887"/>
      <c r="C75" s="894" t="s">
        <v>1384</v>
      </c>
      <c r="D75" s="889"/>
      <c r="E75" s="903"/>
      <c r="F75" s="352"/>
    </row>
    <row r="76" spans="1:6">
      <c r="A76" s="886"/>
      <c r="B76" s="887"/>
      <c r="C76" s="895" t="s">
        <v>1364</v>
      </c>
      <c r="D76" s="889"/>
      <c r="E76" s="903"/>
      <c r="F76" s="352"/>
    </row>
    <row r="77" spans="1:6">
      <c r="A77" s="886"/>
      <c r="B77" s="887"/>
      <c r="C77" s="896"/>
      <c r="D77" s="889"/>
      <c r="E77" s="903"/>
      <c r="F77" s="352"/>
    </row>
    <row r="78" spans="1:6">
      <c r="A78" s="886"/>
      <c r="B78" s="897"/>
      <c r="C78" s="890"/>
      <c r="D78" s="889"/>
      <c r="E78" s="903"/>
      <c r="F78" s="352"/>
    </row>
    <row r="79" spans="1:6">
      <c r="A79" s="904"/>
      <c r="B79" s="899"/>
      <c r="C79" s="905"/>
      <c r="D79" s="906"/>
      <c r="E79" s="903"/>
      <c r="F79" s="352"/>
    </row>
    <row r="80" spans="1:6">
      <c r="A80" s="881"/>
      <c r="B80" s="882"/>
      <c r="C80" s="883" t="s">
        <v>1388</v>
      </c>
      <c r="D80" s="884"/>
      <c r="E80" s="303"/>
      <c r="F80" s="304"/>
    </row>
    <row r="81" spans="1:6">
      <c r="A81" s="886"/>
      <c r="B81" s="887" t="s">
        <v>1389</v>
      </c>
      <c r="C81" s="888" t="s">
        <v>1390</v>
      </c>
      <c r="D81" s="889" t="s">
        <v>1391</v>
      </c>
      <c r="E81" s="309">
        <f>'[3]COSTO LUMBRO '!H81</f>
        <v>1034.2857142857144</v>
      </c>
      <c r="F81" s="352" t="s">
        <v>236</v>
      </c>
    </row>
    <row r="82" spans="1:6">
      <c r="A82" s="886"/>
      <c r="B82" s="887"/>
      <c r="C82" s="890" t="s">
        <v>1392</v>
      </c>
      <c r="D82" s="889"/>
      <c r="E82" s="903"/>
      <c r="F82" s="352"/>
    </row>
    <row r="83" spans="1:6">
      <c r="A83" s="886"/>
      <c r="B83" s="891"/>
      <c r="C83" s="892" t="s">
        <v>1362</v>
      </c>
      <c r="D83" s="889"/>
      <c r="E83" s="903"/>
      <c r="F83" s="352"/>
    </row>
    <row r="84" spans="1:6">
      <c r="A84" s="886"/>
      <c r="B84" s="887"/>
      <c r="D84" s="889"/>
      <c r="E84" s="903"/>
      <c r="F84" s="352"/>
    </row>
    <row r="85" spans="1:6">
      <c r="A85" s="886"/>
      <c r="B85" s="887"/>
      <c r="C85" s="894" t="s">
        <v>1393</v>
      </c>
      <c r="D85" s="889"/>
      <c r="E85" s="903"/>
      <c r="F85" s="352"/>
    </row>
    <row r="86" spans="1:6">
      <c r="A86" s="886"/>
      <c r="B86" s="887"/>
      <c r="C86" s="895" t="s">
        <v>1364</v>
      </c>
      <c r="D86" s="889"/>
      <c r="E86" s="903"/>
      <c r="F86" s="352"/>
    </row>
    <row r="87" spans="1:6">
      <c r="A87" s="886"/>
      <c r="B87" s="887"/>
      <c r="C87" s="896"/>
      <c r="D87" s="889"/>
      <c r="E87" s="903"/>
      <c r="F87" s="352"/>
    </row>
    <row r="88" spans="1:6">
      <c r="A88" s="886"/>
      <c r="B88" s="897"/>
      <c r="C88" s="890"/>
      <c r="D88" s="889"/>
      <c r="E88" s="903"/>
      <c r="F88" s="352"/>
    </row>
    <row r="89" spans="1:6">
      <c r="A89" s="904"/>
      <c r="B89" s="899"/>
      <c r="C89" s="905"/>
      <c r="D89" s="906"/>
      <c r="E89" s="903"/>
      <c r="F89" s="352"/>
    </row>
    <row r="90" spans="1:6">
      <c r="A90" s="881"/>
      <c r="B90" s="882"/>
      <c r="C90" s="883" t="s">
        <v>1394</v>
      </c>
      <c r="D90" s="884"/>
      <c r="E90" s="303"/>
      <c r="F90" s="304"/>
    </row>
    <row r="91" spans="1:6">
      <c r="A91" s="886"/>
      <c r="B91" s="887" t="s">
        <v>1389</v>
      </c>
      <c r="C91" s="888" t="s">
        <v>1395</v>
      </c>
      <c r="D91" s="889" t="s">
        <v>1391</v>
      </c>
      <c r="E91" s="309">
        <f>'[3]COSTO LUMBRO '!H91</f>
        <v>1177.1428571428571</v>
      </c>
      <c r="F91" s="352" t="s">
        <v>236</v>
      </c>
    </row>
    <row r="92" spans="1:6">
      <c r="A92" s="886"/>
      <c r="B92" s="887"/>
      <c r="C92" s="890" t="s">
        <v>1392</v>
      </c>
      <c r="D92" s="889"/>
      <c r="E92" s="903"/>
      <c r="F92" s="352"/>
    </row>
    <row r="93" spans="1:6">
      <c r="A93" s="886"/>
      <c r="B93" s="891"/>
      <c r="C93" s="892" t="s">
        <v>1362</v>
      </c>
      <c r="D93" s="889"/>
      <c r="E93" s="903"/>
      <c r="F93" s="352"/>
    </row>
    <row r="94" spans="1:6">
      <c r="A94" s="886"/>
      <c r="B94" s="887"/>
      <c r="D94" s="889"/>
      <c r="E94" s="903"/>
      <c r="F94" s="352"/>
    </row>
    <row r="95" spans="1:6">
      <c r="A95" s="886"/>
      <c r="B95" s="887"/>
      <c r="C95" s="894" t="s">
        <v>1393</v>
      </c>
      <c r="D95" s="889"/>
      <c r="E95" s="903"/>
      <c r="F95" s="352"/>
    </row>
    <row r="96" spans="1:6">
      <c r="A96" s="886"/>
      <c r="B96" s="887"/>
      <c r="C96" s="895" t="s">
        <v>1364</v>
      </c>
      <c r="D96" s="889"/>
      <c r="E96" s="903"/>
      <c r="F96" s="352"/>
    </row>
    <row r="97" spans="1:6">
      <c r="A97" s="886"/>
      <c r="B97" s="887"/>
      <c r="C97" s="896"/>
      <c r="D97" s="889"/>
      <c r="E97" s="903"/>
      <c r="F97" s="352"/>
    </row>
    <row r="98" spans="1:6">
      <c r="A98" s="886"/>
      <c r="B98" s="897"/>
      <c r="C98" s="890"/>
      <c r="D98" s="889"/>
      <c r="E98" s="903"/>
      <c r="F98" s="352"/>
    </row>
    <row r="99" spans="1:6">
      <c r="A99" s="904"/>
      <c r="B99" s="899"/>
      <c r="C99" s="905"/>
      <c r="D99" s="906"/>
      <c r="E99" s="903"/>
      <c r="F99" s="352"/>
    </row>
    <row r="100" spans="1:6">
      <c r="A100" s="881"/>
      <c r="B100" s="882"/>
      <c r="C100" s="883" t="s">
        <v>1396</v>
      </c>
      <c r="D100" s="884"/>
      <c r="E100" s="303"/>
      <c r="F100" s="304"/>
    </row>
    <row r="101" spans="1:6">
      <c r="A101" s="886"/>
      <c r="B101" s="887" t="s">
        <v>1397</v>
      </c>
      <c r="C101" s="888" t="s">
        <v>1398</v>
      </c>
      <c r="D101" s="889" t="s">
        <v>1399</v>
      </c>
      <c r="E101" s="309">
        <f>'[3]COSTO LUMBRO '!H101</f>
        <v>557.14285714285722</v>
      </c>
      <c r="F101" s="352" t="s">
        <v>236</v>
      </c>
    </row>
    <row r="102" spans="1:6">
      <c r="A102" s="886"/>
      <c r="B102" s="887"/>
      <c r="C102" s="892" t="s">
        <v>1362</v>
      </c>
      <c r="D102" s="889"/>
      <c r="E102" s="903"/>
      <c r="F102" s="352"/>
    </row>
    <row r="103" spans="1:6">
      <c r="A103" s="886"/>
      <c r="B103" s="891"/>
      <c r="C103" s="843"/>
      <c r="D103" s="889"/>
      <c r="E103" s="903"/>
      <c r="F103" s="352"/>
    </row>
    <row r="104" spans="1:6">
      <c r="A104" s="886"/>
      <c r="B104" s="887"/>
      <c r="D104" s="889"/>
      <c r="E104" s="903"/>
      <c r="F104" s="352"/>
    </row>
    <row r="105" spans="1:6">
      <c r="A105" s="886"/>
      <c r="B105" s="887"/>
      <c r="C105" s="894" t="s">
        <v>1400</v>
      </c>
      <c r="D105" s="889"/>
      <c r="E105" s="903"/>
      <c r="F105" s="352"/>
    </row>
    <row r="106" spans="1:6">
      <c r="A106" s="886"/>
      <c r="B106" s="887"/>
      <c r="C106" s="895" t="s">
        <v>1364</v>
      </c>
      <c r="D106" s="889"/>
      <c r="E106" s="903"/>
      <c r="F106" s="352"/>
    </row>
    <row r="107" spans="1:6">
      <c r="A107" s="886"/>
      <c r="B107" s="887"/>
      <c r="C107" s="896"/>
      <c r="D107" s="889"/>
      <c r="E107" s="903"/>
      <c r="F107" s="352"/>
    </row>
    <row r="108" spans="1:6">
      <c r="A108" s="904"/>
      <c r="B108" s="899"/>
      <c r="C108" s="905"/>
      <c r="D108" s="906"/>
      <c r="E108" s="903"/>
      <c r="F108" s="352"/>
    </row>
    <row r="109" spans="1:6">
      <c r="A109" s="881"/>
      <c r="B109" s="882"/>
      <c r="C109" s="883" t="s">
        <v>1401</v>
      </c>
      <c r="D109" s="884"/>
      <c r="E109" s="303"/>
      <c r="F109" s="304"/>
    </row>
    <row r="110" spans="1:6">
      <c r="A110" s="886"/>
      <c r="B110" s="887" t="s">
        <v>1402</v>
      </c>
      <c r="C110" s="888" t="s">
        <v>1403</v>
      </c>
      <c r="D110" s="889" t="s">
        <v>1404</v>
      </c>
      <c r="E110" s="309">
        <f>'[3]COSTO LUMBRO '!H110</f>
        <v>1267.1428571428571</v>
      </c>
      <c r="F110" s="352" t="s">
        <v>236</v>
      </c>
    </row>
    <row r="111" spans="1:6">
      <c r="A111" s="886"/>
      <c r="B111" s="887"/>
      <c r="C111" s="890" t="s">
        <v>1392</v>
      </c>
      <c r="D111" s="889"/>
      <c r="E111" s="903"/>
      <c r="F111" s="352"/>
    </row>
    <row r="112" spans="1:6">
      <c r="A112" s="886"/>
      <c r="B112" s="891"/>
      <c r="C112" s="892" t="s">
        <v>1362</v>
      </c>
      <c r="D112" s="889"/>
      <c r="E112" s="903"/>
      <c r="F112" s="352"/>
    </row>
    <row r="113" spans="1:6">
      <c r="A113" s="886"/>
      <c r="B113" s="887"/>
      <c r="D113" s="889"/>
      <c r="E113" s="903"/>
      <c r="F113" s="352"/>
    </row>
    <row r="114" spans="1:6">
      <c r="A114" s="886"/>
      <c r="B114" s="887"/>
      <c r="C114" s="894" t="s">
        <v>1405</v>
      </c>
      <c r="D114" s="889"/>
      <c r="E114" s="903"/>
      <c r="F114" s="352"/>
    </row>
    <row r="115" spans="1:6">
      <c r="A115" s="886"/>
      <c r="B115" s="887"/>
      <c r="C115" s="895" t="s">
        <v>1364</v>
      </c>
      <c r="D115" s="889"/>
      <c r="E115" s="903"/>
      <c r="F115" s="352"/>
    </row>
    <row r="116" spans="1:6">
      <c r="A116" s="886"/>
      <c r="B116" s="887"/>
      <c r="C116" s="896"/>
      <c r="D116" s="889"/>
      <c r="E116" s="903"/>
      <c r="F116" s="352"/>
    </row>
    <row r="117" spans="1:6">
      <c r="A117" s="886"/>
      <c r="B117" s="897"/>
      <c r="C117" s="890"/>
      <c r="D117" s="889"/>
      <c r="E117" s="903"/>
      <c r="F117" s="352"/>
    </row>
    <row r="118" spans="1:6">
      <c r="A118" s="904"/>
      <c r="B118" s="899"/>
      <c r="C118" s="905"/>
      <c r="D118" s="906"/>
      <c r="E118" s="903"/>
      <c r="F118" s="352"/>
    </row>
    <row r="119" spans="1:6">
      <c r="A119" s="881"/>
      <c r="B119" s="882"/>
      <c r="C119" s="883" t="s">
        <v>1406</v>
      </c>
      <c r="D119" s="884"/>
      <c r="E119" s="303"/>
      <c r="F119" s="304"/>
    </row>
    <row r="120" spans="1:6">
      <c r="A120" s="886"/>
      <c r="B120" s="887" t="s">
        <v>1407</v>
      </c>
      <c r="C120" s="888" t="s">
        <v>1408</v>
      </c>
      <c r="D120" s="889" t="s">
        <v>1409</v>
      </c>
      <c r="E120" s="309">
        <f>'[3]COSTO LUMBRO '!H120</f>
        <v>1728.5714285714287</v>
      </c>
      <c r="F120" s="352" t="s">
        <v>236</v>
      </c>
    </row>
    <row r="121" spans="1:6">
      <c r="A121" s="886"/>
      <c r="B121" s="887"/>
      <c r="C121" s="890" t="s">
        <v>1392</v>
      </c>
      <c r="D121" s="889"/>
      <c r="E121" s="903"/>
      <c r="F121" s="352"/>
    </row>
    <row r="122" spans="1:6">
      <c r="A122" s="886"/>
      <c r="B122" s="891"/>
      <c r="C122" s="892" t="s">
        <v>1362</v>
      </c>
      <c r="D122" s="889"/>
      <c r="E122" s="903"/>
      <c r="F122" s="352"/>
    </row>
    <row r="123" spans="1:6">
      <c r="A123" s="886"/>
      <c r="B123" s="887"/>
      <c r="D123" s="889"/>
      <c r="E123" s="903"/>
      <c r="F123" s="352"/>
    </row>
    <row r="124" spans="1:6">
      <c r="A124" s="886"/>
      <c r="B124" s="887"/>
      <c r="C124" s="894" t="s">
        <v>1410</v>
      </c>
      <c r="D124" s="889"/>
      <c r="E124" s="903"/>
      <c r="F124" s="352"/>
    </row>
    <row r="125" spans="1:6">
      <c r="A125" s="886"/>
      <c r="B125" s="887"/>
      <c r="C125" s="895" t="s">
        <v>1364</v>
      </c>
      <c r="D125" s="889"/>
      <c r="E125" s="903"/>
      <c r="F125" s="352"/>
    </row>
    <row r="126" spans="1:6">
      <c r="A126" s="886"/>
      <c r="B126" s="887"/>
      <c r="C126" s="896"/>
      <c r="D126" s="889"/>
      <c r="E126" s="903"/>
      <c r="F126" s="352"/>
    </row>
    <row r="127" spans="1:6">
      <c r="A127" s="886"/>
      <c r="B127" s="897"/>
      <c r="C127" s="890"/>
      <c r="D127" s="889"/>
      <c r="E127" s="903"/>
      <c r="F127" s="352"/>
    </row>
    <row r="128" spans="1:6">
      <c r="A128" s="904"/>
      <c r="B128" s="899"/>
      <c r="C128" s="905"/>
      <c r="D128" s="906"/>
      <c r="E128" s="903"/>
      <c r="F128" s="352"/>
    </row>
    <row r="129" spans="1:6">
      <c r="A129" s="881"/>
      <c r="B129" s="882"/>
      <c r="C129" s="883" t="s">
        <v>1411</v>
      </c>
      <c r="D129" s="884"/>
      <c r="E129" s="303"/>
      <c r="F129" s="304"/>
    </row>
    <row r="130" spans="1:6">
      <c r="A130" s="886"/>
      <c r="B130" s="887" t="s">
        <v>1412</v>
      </c>
      <c r="C130" s="888" t="s">
        <v>1413</v>
      </c>
      <c r="D130" s="889" t="s">
        <v>1404</v>
      </c>
      <c r="E130" s="309">
        <f>'[3]COSTO LUMBRO '!H130</f>
        <v>1941.4285714285716</v>
      </c>
      <c r="F130" s="352" t="s">
        <v>236</v>
      </c>
    </row>
    <row r="131" spans="1:6">
      <c r="A131" s="886"/>
      <c r="B131" s="887"/>
      <c r="C131" s="890" t="s">
        <v>1392</v>
      </c>
      <c r="D131" s="889"/>
      <c r="E131" s="903"/>
      <c r="F131" s="352"/>
    </row>
    <row r="132" spans="1:6">
      <c r="A132" s="886"/>
      <c r="B132" s="891"/>
      <c r="C132" s="892" t="s">
        <v>1362</v>
      </c>
      <c r="D132" s="889"/>
      <c r="E132" s="903"/>
      <c r="F132" s="352"/>
    </row>
    <row r="133" spans="1:6">
      <c r="A133" s="886"/>
      <c r="B133" s="887"/>
      <c r="D133" s="889"/>
      <c r="E133" s="903"/>
      <c r="F133" s="352"/>
    </row>
    <row r="134" spans="1:6">
      <c r="A134" s="886"/>
      <c r="B134" s="887"/>
      <c r="C134" s="894" t="s">
        <v>1393</v>
      </c>
      <c r="D134" s="889"/>
      <c r="E134" s="903"/>
      <c r="F134" s="352"/>
    </row>
    <row r="135" spans="1:6">
      <c r="A135" s="886"/>
      <c r="B135" s="887"/>
      <c r="C135" s="895" t="s">
        <v>1364</v>
      </c>
      <c r="D135" s="889"/>
      <c r="E135" s="903"/>
      <c r="F135" s="352"/>
    </row>
    <row r="136" spans="1:6">
      <c r="A136" s="886"/>
      <c r="B136" s="887"/>
      <c r="C136" s="896"/>
      <c r="D136" s="889"/>
      <c r="E136" s="903"/>
      <c r="F136" s="352"/>
    </row>
    <row r="137" spans="1:6">
      <c r="A137" s="886"/>
      <c r="B137" s="897"/>
      <c r="C137" s="890"/>
      <c r="D137" s="889"/>
      <c r="E137" s="903"/>
      <c r="F137" s="352"/>
    </row>
    <row r="138" spans="1:6">
      <c r="A138" s="904"/>
      <c r="B138" s="899"/>
      <c r="C138" s="905"/>
      <c r="D138" s="906"/>
      <c r="E138" s="903"/>
      <c r="F138" s="352"/>
    </row>
    <row r="139" spans="1:6">
      <c r="A139" s="881"/>
      <c r="B139" s="882"/>
      <c r="C139" s="883" t="s">
        <v>1414</v>
      </c>
      <c r="D139" s="884"/>
      <c r="E139" s="303"/>
      <c r="F139" s="304"/>
    </row>
    <row r="140" spans="1:6">
      <c r="A140" s="886"/>
      <c r="B140" s="887" t="s">
        <v>1415</v>
      </c>
      <c r="C140" s="888" t="s">
        <v>1359</v>
      </c>
      <c r="D140" s="889" t="s">
        <v>1416</v>
      </c>
      <c r="E140" s="309">
        <f>'[3]COSTO LUMBRO '!H140</f>
        <v>4034.2857142857147</v>
      </c>
      <c r="F140" s="352" t="s">
        <v>236</v>
      </c>
    </row>
    <row r="141" spans="1:6">
      <c r="A141" s="886"/>
      <c r="B141" s="887"/>
      <c r="C141" s="890" t="s">
        <v>1382</v>
      </c>
      <c r="D141" s="889"/>
      <c r="E141" s="903"/>
      <c r="F141" s="352"/>
    </row>
    <row r="142" spans="1:6">
      <c r="A142" s="886"/>
      <c r="B142" s="891"/>
      <c r="C142" s="892" t="s">
        <v>1362</v>
      </c>
      <c r="D142" s="889"/>
      <c r="E142" s="903"/>
      <c r="F142" s="352"/>
    </row>
    <row r="143" spans="1:6">
      <c r="A143" s="886"/>
      <c r="B143" s="887"/>
      <c r="D143" s="889"/>
      <c r="E143" s="903"/>
      <c r="F143" s="352"/>
    </row>
    <row r="144" spans="1:6">
      <c r="A144" s="886"/>
      <c r="B144" s="887"/>
      <c r="C144" s="894" t="s">
        <v>1417</v>
      </c>
      <c r="D144" s="889"/>
      <c r="E144" s="903"/>
      <c r="F144" s="352"/>
    </row>
    <row r="145" spans="1:6">
      <c r="A145" s="886"/>
      <c r="B145" s="887"/>
      <c r="C145" s="895" t="s">
        <v>1364</v>
      </c>
      <c r="D145" s="889"/>
      <c r="E145" s="903"/>
      <c r="F145" s="352"/>
    </row>
    <row r="146" spans="1:6">
      <c r="A146" s="886"/>
      <c r="B146" s="887"/>
      <c r="C146" s="896"/>
      <c r="D146" s="889"/>
      <c r="E146" s="903"/>
      <c r="F146" s="352"/>
    </row>
    <row r="147" spans="1:6">
      <c r="A147" s="886"/>
      <c r="B147" s="897"/>
      <c r="C147" s="890"/>
      <c r="D147" s="889"/>
      <c r="E147" s="903"/>
      <c r="F147" s="352"/>
    </row>
    <row r="148" spans="1:6">
      <c r="A148" s="904"/>
      <c r="B148" s="899"/>
      <c r="C148" s="905"/>
      <c r="D148" s="906"/>
      <c r="E148" s="903"/>
      <c r="F148" s="352"/>
    </row>
    <row r="149" spans="1:6">
      <c r="A149" s="881"/>
      <c r="B149" s="882"/>
      <c r="C149" s="883" t="s">
        <v>1418</v>
      </c>
      <c r="D149" s="884"/>
      <c r="E149" s="303"/>
      <c r="F149" s="304"/>
    </row>
    <row r="150" spans="1:6">
      <c r="A150" s="886"/>
      <c r="B150" s="887" t="s">
        <v>1419</v>
      </c>
      <c r="C150" s="888" t="s">
        <v>1420</v>
      </c>
      <c r="D150" s="889" t="s">
        <v>1421</v>
      </c>
      <c r="E150" s="309">
        <f>'[3]COSTO LUMBRO '!H150</f>
        <v>3224.2857142857147</v>
      </c>
      <c r="F150" s="352" t="s">
        <v>236</v>
      </c>
    </row>
    <row r="151" spans="1:6">
      <c r="A151" s="886"/>
      <c r="B151" s="887"/>
      <c r="C151" s="890" t="s">
        <v>1382</v>
      </c>
      <c r="D151" s="889"/>
      <c r="E151" s="903"/>
      <c r="F151" s="352"/>
    </row>
    <row r="152" spans="1:6">
      <c r="A152" s="886"/>
      <c r="B152" s="891"/>
      <c r="C152" s="892" t="s">
        <v>1422</v>
      </c>
      <c r="D152" s="889"/>
      <c r="E152" s="903"/>
      <c r="F152" s="352"/>
    </row>
    <row r="153" spans="1:6">
      <c r="A153" s="886"/>
      <c r="B153" s="887"/>
      <c r="D153" s="889"/>
      <c r="E153" s="903"/>
      <c r="F153" s="352"/>
    </row>
    <row r="154" spans="1:6">
      <c r="A154" s="886"/>
      <c r="B154" s="887"/>
      <c r="C154" s="894" t="s">
        <v>1423</v>
      </c>
      <c r="D154" s="889"/>
      <c r="E154" s="903"/>
      <c r="F154" s="352"/>
    </row>
    <row r="155" spans="1:6">
      <c r="A155" s="886"/>
      <c r="B155" s="887"/>
      <c r="C155" s="895" t="s">
        <v>1364</v>
      </c>
      <c r="D155" s="889"/>
      <c r="E155" s="903"/>
      <c r="F155" s="352"/>
    </row>
    <row r="156" spans="1:6">
      <c r="A156" s="886"/>
      <c r="B156" s="887"/>
      <c r="C156" s="896"/>
      <c r="D156" s="889"/>
      <c r="E156" s="903"/>
      <c r="F156" s="352"/>
    </row>
    <row r="157" spans="1:6">
      <c r="A157" s="886"/>
      <c r="B157" s="897"/>
      <c r="C157" s="890"/>
      <c r="D157" s="889"/>
      <c r="E157" s="903"/>
      <c r="F157" s="352"/>
    </row>
    <row r="158" spans="1:6">
      <c r="A158" s="904"/>
      <c r="B158" s="899"/>
      <c r="C158" s="905"/>
      <c r="D158" s="906"/>
      <c r="E158" s="903"/>
      <c r="F158" s="352"/>
    </row>
    <row r="159" spans="1:6">
      <c r="A159" s="862" t="s">
        <v>1354</v>
      </c>
      <c r="B159" s="863"/>
      <c r="C159" s="1477" t="s">
        <v>1424</v>
      </c>
      <c r="D159" s="864"/>
      <c r="E159" s="864"/>
      <c r="F159" s="864"/>
    </row>
    <row r="160" spans="1:6">
      <c r="A160" s="868" t="s">
        <v>1425</v>
      </c>
      <c r="B160" s="869"/>
      <c r="C160" s="1478"/>
      <c r="D160" s="870"/>
      <c r="E160" s="870"/>
      <c r="F160" s="870"/>
    </row>
    <row r="161" spans="1:6">
      <c r="A161" s="881"/>
      <c r="B161" s="882"/>
      <c r="C161" s="883" t="s">
        <v>1426</v>
      </c>
      <c r="D161" s="884"/>
      <c r="E161" s="303"/>
      <c r="F161" s="304"/>
    </row>
    <row r="162" spans="1:6">
      <c r="A162" s="886"/>
      <c r="B162" s="887" t="s">
        <v>1427</v>
      </c>
      <c r="C162" s="888" t="s">
        <v>1428</v>
      </c>
      <c r="D162" s="889" t="s">
        <v>1429</v>
      </c>
      <c r="E162" s="309">
        <f>'[3]COSTO LUMBRO '!H162</f>
        <v>707.14285714285722</v>
      </c>
      <c r="F162" s="352" t="s">
        <v>236</v>
      </c>
    </row>
    <row r="163" spans="1:6">
      <c r="A163" s="886"/>
      <c r="B163" s="887"/>
      <c r="C163" s="892" t="s">
        <v>1430</v>
      </c>
      <c r="D163" s="889"/>
      <c r="E163" s="903"/>
      <c r="F163" s="352"/>
    </row>
    <row r="164" spans="1:6">
      <c r="A164" s="886"/>
      <c r="B164" s="891"/>
      <c r="C164" s="843"/>
      <c r="D164" s="889"/>
      <c r="E164" s="903"/>
      <c r="F164" s="352"/>
    </row>
    <row r="165" spans="1:6">
      <c r="A165" s="886"/>
      <c r="B165" s="887"/>
      <c r="D165" s="889"/>
      <c r="E165" s="903"/>
      <c r="F165" s="352"/>
    </row>
    <row r="166" spans="1:6">
      <c r="A166" s="886"/>
      <c r="B166" s="887"/>
      <c r="C166" s="894" t="s">
        <v>1431</v>
      </c>
      <c r="D166" s="889"/>
      <c r="E166" s="903"/>
      <c r="F166" s="352"/>
    </row>
    <row r="167" spans="1:6">
      <c r="A167" s="886"/>
      <c r="B167" s="887"/>
      <c r="C167" s="895" t="s">
        <v>1364</v>
      </c>
      <c r="D167" s="889"/>
      <c r="E167" s="903"/>
      <c r="F167" s="352"/>
    </row>
    <row r="168" spans="1:6">
      <c r="A168" s="886"/>
      <c r="B168" s="887"/>
      <c r="C168" s="896"/>
      <c r="D168" s="889"/>
      <c r="E168" s="903"/>
      <c r="F168" s="352"/>
    </row>
    <row r="169" spans="1:6">
      <c r="A169" s="886"/>
      <c r="B169" s="897"/>
      <c r="C169" s="890"/>
      <c r="D169" s="889"/>
      <c r="E169" s="903"/>
      <c r="F169" s="352"/>
    </row>
    <row r="170" spans="1:6">
      <c r="A170" s="904"/>
      <c r="B170" s="899"/>
      <c r="C170" s="905"/>
      <c r="D170" s="906"/>
      <c r="E170" s="903"/>
      <c r="F170" s="352"/>
    </row>
    <row r="171" spans="1:6">
      <c r="A171" s="881"/>
      <c r="B171" s="882"/>
      <c r="C171" s="883" t="s">
        <v>1432</v>
      </c>
      <c r="D171" s="884"/>
      <c r="E171" s="303"/>
      <c r="F171" s="304"/>
    </row>
    <row r="172" spans="1:6">
      <c r="A172" s="886"/>
      <c r="B172" s="887" t="s">
        <v>1433</v>
      </c>
      <c r="C172" s="888" t="s">
        <v>1434</v>
      </c>
      <c r="D172" s="889" t="s">
        <v>1435</v>
      </c>
      <c r="E172" s="309">
        <f>'[3]COSTO LUMBRO '!H172</f>
        <v>585.71428571428578</v>
      </c>
      <c r="F172" s="352" t="s">
        <v>236</v>
      </c>
    </row>
    <row r="173" spans="1:6">
      <c r="A173" s="886"/>
      <c r="B173" s="887"/>
      <c r="C173" s="892" t="s">
        <v>1436</v>
      </c>
      <c r="D173" s="889"/>
      <c r="E173" s="903"/>
      <c r="F173" s="352"/>
    </row>
    <row r="174" spans="1:6">
      <c r="A174" s="886"/>
      <c r="B174" s="891"/>
      <c r="C174" s="843"/>
      <c r="D174" s="889"/>
      <c r="E174" s="903"/>
      <c r="F174" s="352"/>
    </row>
    <row r="175" spans="1:6">
      <c r="A175" s="886"/>
      <c r="B175" s="887"/>
      <c r="D175" s="889"/>
      <c r="E175" s="903"/>
      <c r="F175" s="352"/>
    </row>
    <row r="176" spans="1:6">
      <c r="A176" s="886"/>
      <c r="B176" s="887"/>
      <c r="C176" s="894" t="s">
        <v>1437</v>
      </c>
      <c r="D176" s="889"/>
      <c r="E176" s="903"/>
      <c r="F176" s="352"/>
    </row>
    <row r="177" spans="1:6">
      <c r="A177" s="886"/>
      <c r="B177" s="887"/>
      <c r="C177" s="895" t="s">
        <v>1364</v>
      </c>
      <c r="D177" s="889"/>
      <c r="E177" s="903"/>
      <c r="F177" s="352"/>
    </row>
    <row r="178" spans="1:6">
      <c r="A178" s="886"/>
      <c r="B178" s="887"/>
      <c r="C178" s="896"/>
      <c r="D178" s="889"/>
      <c r="E178" s="903"/>
      <c r="F178" s="352"/>
    </row>
    <row r="179" spans="1:6">
      <c r="A179" s="886"/>
      <c r="B179" s="897"/>
      <c r="C179" s="890"/>
      <c r="D179" s="889"/>
      <c r="E179" s="903"/>
      <c r="F179" s="352"/>
    </row>
    <row r="180" spans="1:6">
      <c r="A180" s="904"/>
      <c r="B180" s="899"/>
      <c r="C180" s="905"/>
      <c r="D180" s="906"/>
      <c r="E180" s="903"/>
      <c r="F180" s="352"/>
    </row>
    <row r="181" spans="1:6">
      <c r="A181" s="881"/>
      <c r="B181" s="882"/>
      <c r="C181" s="883" t="s">
        <v>1438</v>
      </c>
      <c r="D181" s="884"/>
      <c r="E181" s="303"/>
      <c r="F181" s="304"/>
    </row>
    <row r="182" spans="1:6">
      <c r="A182" s="886"/>
      <c r="B182" s="887" t="s">
        <v>1439</v>
      </c>
      <c r="C182" s="888" t="s">
        <v>1440</v>
      </c>
      <c r="D182" s="889" t="s">
        <v>1441</v>
      </c>
      <c r="E182" s="309">
        <f>'[3]COSTO LUMBRO '!H182</f>
        <v>585.71428571428578</v>
      </c>
      <c r="F182" s="352" t="s">
        <v>236</v>
      </c>
    </row>
    <row r="183" spans="1:6">
      <c r="A183" s="886"/>
      <c r="B183" s="887"/>
      <c r="C183" s="892" t="s">
        <v>1436</v>
      </c>
      <c r="D183" s="889"/>
      <c r="E183" s="903"/>
      <c r="F183" s="352"/>
    </row>
    <row r="184" spans="1:6">
      <c r="A184" s="886"/>
      <c r="B184" s="891"/>
      <c r="C184" s="843"/>
      <c r="D184" s="889"/>
      <c r="E184" s="903"/>
      <c r="F184" s="352"/>
    </row>
    <row r="185" spans="1:6">
      <c r="A185" s="886"/>
      <c r="B185" s="887"/>
      <c r="D185" s="889"/>
      <c r="E185" s="903"/>
      <c r="F185" s="352"/>
    </row>
    <row r="186" spans="1:6">
      <c r="A186" s="886"/>
      <c r="B186" s="887"/>
      <c r="C186" s="894" t="s">
        <v>1437</v>
      </c>
      <c r="D186" s="889"/>
      <c r="E186" s="903"/>
      <c r="F186" s="352"/>
    </row>
    <row r="187" spans="1:6">
      <c r="A187" s="886"/>
      <c r="B187" s="887"/>
      <c r="C187" s="895" t="s">
        <v>1364</v>
      </c>
      <c r="D187" s="889"/>
      <c r="E187" s="903"/>
      <c r="F187" s="352"/>
    </row>
    <row r="188" spans="1:6">
      <c r="A188" s="886"/>
      <c r="B188" s="887"/>
      <c r="C188" s="896"/>
      <c r="D188" s="889"/>
      <c r="E188" s="903"/>
      <c r="F188" s="352"/>
    </row>
    <row r="189" spans="1:6">
      <c r="A189" s="886"/>
      <c r="B189" s="897"/>
      <c r="C189" s="890"/>
      <c r="D189" s="889"/>
      <c r="E189" s="903"/>
      <c r="F189" s="352"/>
    </row>
    <row r="190" spans="1:6">
      <c r="A190" s="904"/>
      <c r="B190" s="899"/>
      <c r="C190" s="905"/>
      <c r="D190" s="906"/>
      <c r="E190" s="903"/>
      <c r="F190" s="352"/>
    </row>
    <row r="191" spans="1:6">
      <c r="A191" s="881"/>
      <c r="B191" s="882"/>
      <c r="C191" s="883" t="s">
        <v>1442</v>
      </c>
      <c r="D191" s="884"/>
      <c r="E191" s="303"/>
      <c r="F191" s="304"/>
    </row>
    <row r="192" spans="1:6">
      <c r="A192" s="886"/>
      <c r="B192" s="887" t="s">
        <v>1443</v>
      </c>
      <c r="C192" s="888" t="s">
        <v>1444</v>
      </c>
      <c r="D192" s="889" t="s">
        <v>1445</v>
      </c>
      <c r="E192" s="309">
        <f>'[3]COSTO LUMBRO '!H192</f>
        <v>284.28571428571428</v>
      </c>
      <c r="F192" s="352" t="s">
        <v>236</v>
      </c>
    </row>
    <row r="193" spans="1:6">
      <c r="A193" s="886"/>
      <c r="B193" s="887"/>
      <c r="C193" s="892" t="s">
        <v>1446</v>
      </c>
      <c r="D193" s="889"/>
      <c r="E193" s="903"/>
      <c r="F193" s="352"/>
    </row>
    <row r="194" spans="1:6">
      <c r="A194" s="886"/>
      <c r="B194" s="891"/>
      <c r="C194" s="843"/>
      <c r="D194" s="889"/>
      <c r="E194" s="903"/>
      <c r="F194" s="352"/>
    </row>
    <row r="195" spans="1:6">
      <c r="A195" s="886"/>
      <c r="B195" s="887"/>
      <c r="D195" s="889"/>
      <c r="E195" s="903"/>
      <c r="F195" s="352"/>
    </row>
    <row r="196" spans="1:6">
      <c r="A196" s="886"/>
      <c r="B196" s="887"/>
      <c r="C196" s="894" t="s">
        <v>1447</v>
      </c>
      <c r="D196" s="889"/>
      <c r="E196" s="903"/>
      <c r="F196" s="352"/>
    </row>
    <row r="197" spans="1:6">
      <c r="A197" s="886"/>
      <c r="B197" s="887"/>
      <c r="C197" s="895" t="s">
        <v>1364</v>
      </c>
      <c r="D197" s="889"/>
      <c r="E197" s="903"/>
      <c r="F197" s="352"/>
    </row>
    <row r="198" spans="1:6">
      <c r="A198" s="886"/>
      <c r="B198" s="887"/>
      <c r="C198" s="896"/>
      <c r="D198" s="889"/>
      <c r="E198" s="903"/>
      <c r="F198" s="352"/>
    </row>
    <row r="199" spans="1:6">
      <c r="A199" s="886"/>
      <c r="B199" s="897"/>
      <c r="C199" s="890"/>
      <c r="D199" s="889"/>
      <c r="E199" s="903"/>
      <c r="F199" s="352"/>
    </row>
    <row r="200" spans="1:6">
      <c r="A200" s="904"/>
      <c r="B200" s="899"/>
      <c r="C200" s="905"/>
      <c r="D200" s="906"/>
      <c r="E200" s="903"/>
      <c r="F200" s="352"/>
    </row>
    <row r="201" spans="1:6">
      <c r="A201" s="881"/>
      <c r="B201" s="882"/>
      <c r="C201" s="883" t="s">
        <v>1442</v>
      </c>
      <c r="D201" s="884"/>
      <c r="E201" s="303"/>
      <c r="F201" s="304"/>
    </row>
    <row r="202" spans="1:6">
      <c r="A202" s="886"/>
      <c r="B202" s="887" t="s">
        <v>1448</v>
      </c>
      <c r="C202" s="888" t="s">
        <v>1449</v>
      </c>
      <c r="D202" s="889" t="s">
        <v>1450</v>
      </c>
      <c r="E202" s="309">
        <f>'[3]COSTO LUMBRO '!H202</f>
        <v>427.14285714285717</v>
      </c>
      <c r="F202" s="352" t="s">
        <v>236</v>
      </c>
    </row>
    <row r="203" spans="1:6">
      <c r="A203" s="886"/>
      <c r="B203" s="887"/>
      <c r="C203" s="892" t="s">
        <v>1446</v>
      </c>
      <c r="D203" s="889"/>
      <c r="E203" s="903"/>
      <c r="F203" s="352"/>
    </row>
    <row r="204" spans="1:6">
      <c r="A204" s="886"/>
      <c r="B204" s="891"/>
      <c r="C204" s="843"/>
      <c r="D204" s="889"/>
      <c r="E204" s="903"/>
      <c r="F204" s="352"/>
    </row>
    <row r="205" spans="1:6">
      <c r="A205" s="886"/>
      <c r="B205" s="887"/>
      <c r="D205" s="889"/>
      <c r="E205" s="903"/>
      <c r="F205" s="352"/>
    </row>
    <row r="206" spans="1:6">
      <c r="A206" s="886"/>
      <c r="B206" s="887"/>
      <c r="C206" s="894" t="s">
        <v>1451</v>
      </c>
      <c r="D206" s="889"/>
      <c r="E206" s="903"/>
      <c r="F206" s="352"/>
    </row>
    <row r="207" spans="1:6">
      <c r="A207" s="886"/>
      <c r="B207" s="887"/>
      <c r="C207" s="895" t="s">
        <v>1364</v>
      </c>
      <c r="D207" s="889"/>
      <c r="E207" s="903"/>
      <c r="F207" s="352"/>
    </row>
    <row r="208" spans="1:6">
      <c r="A208" s="886"/>
      <c r="B208" s="887"/>
      <c r="C208" s="896"/>
      <c r="D208" s="889"/>
      <c r="E208" s="903"/>
      <c r="F208" s="352"/>
    </row>
    <row r="209" spans="1:6">
      <c r="A209" s="886"/>
      <c r="B209" s="897"/>
      <c r="C209" s="890"/>
      <c r="D209" s="889"/>
      <c r="E209" s="903"/>
      <c r="F209" s="352"/>
    </row>
    <row r="210" spans="1:6">
      <c r="A210" s="904"/>
      <c r="B210" s="899"/>
      <c r="C210" s="905"/>
      <c r="D210" s="906"/>
      <c r="E210" s="903"/>
      <c r="F210" s="352"/>
    </row>
    <row r="211" spans="1:6">
      <c r="A211" s="881"/>
      <c r="B211" s="882"/>
      <c r="C211" s="883" t="s">
        <v>1452</v>
      </c>
      <c r="D211" s="884"/>
      <c r="E211" s="303"/>
      <c r="F211" s="304"/>
    </row>
    <row r="212" spans="1:6">
      <c r="A212" s="886"/>
      <c r="B212" s="887" t="s">
        <v>1453</v>
      </c>
      <c r="C212" s="888" t="s">
        <v>1454</v>
      </c>
      <c r="D212" s="889" t="s">
        <v>1435</v>
      </c>
      <c r="E212" s="309">
        <f>'[3]COSTO LUMBRO '!H212</f>
        <v>614.28571428571433</v>
      </c>
      <c r="F212" s="352" t="s">
        <v>236</v>
      </c>
    </row>
    <row r="213" spans="1:6">
      <c r="A213" s="886"/>
      <c r="B213" s="887"/>
      <c r="C213" s="873" t="s">
        <v>1392</v>
      </c>
      <c r="D213" s="889"/>
      <c r="E213" s="903"/>
      <c r="F213" s="352"/>
    </row>
    <row r="214" spans="1:6">
      <c r="A214" s="886"/>
      <c r="B214" s="891"/>
      <c r="C214" s="892" t="s">
        <v>1436</v>
      </c>
      <c r="D214" s="889"/>
      <c r="E214" s="903"/>
      <c r="F214" s="352"/>
    </row>
    <row r="215" spans="1:6">
      <c r="A215" s="886"/>
      <c r="B215" s="887"/>
      <c r="D215" s="889"/>
      <c r="E215" s="903"/>
      <c r="F215" s="352"/>
    </row>
    <row r="216" spans="1:6">
      <c r="A216" s="886"/>
      <c r="B216" s="887"/>
      <c r="C216" s="894" t="s">
        <v>1437</v>
      </c>
      <c r="D216" s="889"/>
      <c r="E216" s="903"/>
      <c r="F216" s="352"/>
    </row>
    <row r="217" spans="1:6">
      <c r="A217" s="886"/>
      <c r="B217" s="887"/>
      <c r="C217" s="895" t="s">
        <v>1364</v>
      </c>
      <c r="D217" s="889"/>
      <c r="E217" s="903"/>
      <c r="F217" s="352"/>
    </row>
    <row r="218" spans="1:6">
      <c r="A218" s="886"/>
      <c r="B218" s="887"/>
      <c r="C218" s="896"/>
      <c r="D218" s="889"/>
      <c r="E218" s="903"/>
      <c r="F218" s="352"/>
    </row>
    <row r="219" spans="1:6">
      <c r="A219" s="886"/>
      <c r="B219" s="897"/>
      <c r="C219" s="890"/>
      <c r="D219" s="889"/>
      <c r="E219" s="903"/>
      <c r="F219" s="352"/>
    </row>
    <row r="220" spans="1:6">
      <c r="A220" s="904"/>
      <c r="B220" s="899"/>
      <c r="C220" s="905"/>
      <c r="D220" s="906"/>
      <c r="E220" s="903"/>
      <c r="F220" s="352"/>
    </row>
    <row r="221" spans="1:6">
      <c r="A221" s="881"/>
      <c r="B221" s="882"/>
      <c r="C221" s="883" t="s">
        <v>1455</v>
      </c>
      <c r="D221" s="884"/>
      <c r="E221" s="303"/>
      <c r="F221" s="304"/>
    </row>
    <row r="222" spans="1:6">
      <c r="A222" s="886"/>
      <c r="B222" s="887" t="s">
        <v>1456</v>
      </c>
      <c r="C222" s="888" t="s">
        <v>1457</v>
      </c>
      <c r="D222" s="889" t="s">
        <v>1458</v>
      </c>
      <c r="E222" s="309">
        <f>'[3]COSTO LUMBRO '!H222</f>
        <v>1128.5714285714287</v>
      </c>
      <c r="F222" s="352" t="s">
        <v>236</v>
      </c>
    </row>
    <row r="223" spans="1:6">
      <c r="A223" s="886"/>
      <c r="B223" s="887"/>
      <c r="C223" s="873" t="s">
        <v>1392</v>
      </c>
      <c r="D223" s="889"/>
      <c r="E223" s="903"/>
      <c r="F223" s="352"/>
    </row>
    <row r="224" spans="1:6">
      <c r="A224" s="886"/>
      <c r="B224" s="891"/>
      <c r="C224" s="892" t="s">
        <v>1459</v>
      </c>
      <c r="D224" s="889"/>
      <c r="E224" s="903"/>
      <c r="F224" s="352"/>
    </row>
    <row r="225" spans="1:6">
      <c r="A225" s="886"/>
      <c r="B225" s="887"/>
      <c r="D225" s="889"/>
      <c r="E225" s="903"/>
      <c r="F225" s="352"/>
    </row>
    <row r="226" spans="1:6">
      <c r="A226" s="886"/>
      <c r="B226" s="887"/>
      <c r="C226" s="894" t="s">
        <v>1460</v>
      </c>
      <c r="D226" s="889"/>
      <c r="E226" s="903"/>
      <c r="F226" s="352"/>
    </row>
    <row r="227" spans="1:6">
      <c r="A227" s="886"/>
      <c r="B227" s="887"/>
      <c r="C227" s="895" t="s">
        <v>1364</v>
      </c>
      <c r="D227" s="889"/>
      <c r="E227" s="903"/>
      <c r="F227" s="352"/>
    </row>
    <row r="228" spans="1:6">
      <c r="A228" s="886"/>
      <c r="B228" s="887"/>
      <c r="C228" s="896"/>
      <c r="D228" s="889"/>
      <c r="E228" s="903"/>
      <c r="F228" s="352"/>
    </row>
    <row r="229" spans="1:6">
      <c r="A229" s="886"/>
      <c r="B229" s="897"/>
      <c r="C229" s="890"/>
      <c r="D229" s="889"/>
      <c r="E229" s="903"/>
      <c r="F229" s="352"/>
    </row>
    <row r="230" spans="1:6">
      <c r="A230" s="904"/>
      <c r="B230" s="899"/>
      <c r="C230" s="905"/>
      <c r="D230" s="906"/>
      <c r="E230" s="903"/>
      <c r="F230" s="352"/>
    </row>
    <row r="231" spans="1:6">
      <c r="A231" s="881"/>
      <c r="B231" s="882"/>
      <c r="C231" s="883" t="s">
        <v>1461</v>
      </c>
      <c r="D231" s="884"/>
      <c r="E231" s="303"/>
      <c r="F231" s="304"/>
    </row>
    <row r="232" spans="1:6">
      <c r="A232" s="886"/>
      <c r="B232" s="887" t="s">
        <v>1456</v>
      </c>
      <c r="C232" s="888" t="s">
        <v>1462</v>
      </c>
      <c r="D232" s="889" t="s">
        <v>1463</v>
      </c>
      <c r="E232" s="309">
        <f>'[3]COSTO LUMBRO '!H232</f>
        <v>985.71428571428578</v>
      </c>
      <c r="F232" s="352" t="s">
        <v>236</v>
      </c>
    </row>
    <row r="233" spans="1:6">
      <c r="A233" s="886"/>
      <c r="B233" s="887"/>
      <c r="C233" s="873" t="s">
        <v>1392</v>
      </c>
      <c r="D233" s="889"/>
      <c r="E233" s="903"/>
      <c r="F233" s="352"/>
    </row>
    <row r="234" spans="1:6">
      <c r="A234" s="886"/>
      <c r="B234" s="891"/>
      <c r="C234" s="892" t="s">
        <v>1459</v>
      </c>
      <c r="D234" s="889"/>
      <c r="E234" s="903"/>
      <c r="F234" s="352"/>
    </row>
    <row r="235" spans="1:6">
      <c r="A235" s="886"/>
      <c r="B235" s="887"/>
      <c r="D235" s="889"/>
      <c r="E235" s="903"/>
      <c r="F235" s="352"/>
    </row>
    <row r="236" spans="1:6">
      <c r="A236" s="886"/>
      <c r="B236" s="887"/>
      <c r="C236" s="894" t="s">
        <v>1460</v>
      </c>
      <c r="D236" s="889"/>
      <c r="E236" s="903"/>
      <c r="F236" s="352"/>
    </row>
    <row r="237" spans="1:6">
      <c r="A237" s="886"/>
      <c r="B237" s="887"/>
      <c r="C237" s="895" t="s">
        <v>1364</v>
      </c>
      <c r="D237" s="889"/>
      <c r="E237" s="903"/>
      <c r="F237" s="352"/>
    </row>
    <row r="238" spans="1:6">
      <c r="A238" s="886"/>
      <c r="B238" s="887"/>
      <c r="C238" s="896"/>
      <c r="D238" s="889"/>
      <c r="E238" s="903"/>
      <c r="F238" s="352"/>
    </row>
    <row r="239" spans="1:6">
      <c r="A239" s="886"/>
      <c r="B239" s="897"/>
      <c r="C239" s="890"/>
      <c r="D239" s="889"/>
      <c r="E239" s="903"/>
      <c r="F239" s="352"/>
    </row>
    <row r="240" spans="1:6">
      <c r="A240" s="904"/>
      <c r="B240" s="899"/>
      <c r="C240" s="905"/>
      <c r="D240" s="906"/>
      <c r="E240" s="903"/>
      <c r="F240" s="352"/>
    </row>
    <row r="241" spans="1:6">
      <c r="A241" s="881"/>
      <c r="B241" s="882"/>
      <c r="C241" s="883" t="s">
        <v>1464</v>
      </c>
      <c r="D241" s="884"/>
      <c r="E241" s="303"/>
      <c r="F241" s="304"/>
    </row>
    <row r="242" spans="1:6">
      <c r="A242" s="886"/>
      <c r="B242" s="887" t="s">
        <v>1465</v>
      </c>
      <c r="C242" s="888" t="s">
        <v>1466</v>
      </c>
      <c r="D242" s="889" t="s">
        <v>1463</v>
      </c>
      <c r="E242" s="309">
        <f>'[3]COSTO LUMBRO '!H242</f>
        <v>728.57142857142867</v>
      </c>
      <c r="F242" s="352" t="s">
        <v>236</v>
      </c>
    </row>
    <row r="243" spans="1:6">
      <c r="A243" s="886"/>
      <c r="B243" s="887"/>
      <c r="C243" s="873" t="s">
        <v>1392</v>
      </c>
      <c r="D243" s="889"/>
      <c r="E243" s="903"/>
      <c r="F243" s="352"/>
    </row>
    <row r="244" spans="1:6">
      <c r="A244" s="886"/>
      <c r="B244" s="891"/>
      <c r="C244" s="892" t="s">
        <v>1459</v>
      </c>
      <c r="D244" s="889"/>
      <c r="E244" s="903"/>
      <c r="F244" s="352"/>
    </row>
    <row r="245" spans="1:6">
      <c r="A245" s="886"/>
      <c r="B245" s="887"/>
      <c r="D245" s="889"/>
      <c r="E245" s="903"/>
      <c r="F245" s="352"/>
    </row>
    <row r="246" spans="1:6">
      <c r="A246" s="886"/>
      <c r="B246" s="887"/>
      <c r="C246" s="894" t="s">
        <v>1460</v>
      </c>
      <c r="D246" s="889"/>
      <c r="E246" s="903"/>
      <c r="F246" s="352"/>
    </row>
    <row r="247" spans="1:6">
      <c r="A247" s="886"/>
      <c r="B247" s="887"/>
      <c r="C247" s="895" t="s">
        <v>1364</v>
      </c>
      <c r="D247" s="889"/>
      <c r="E247" s="903"/>
      <c r="F247" s="352"/>
    </row>
    <row r="248" spans="1:6">
      <c r="A248" s="886"/>
      <c r="B248" s="887"/>
      <c r="C248" s="896"/>
      <c r="D248" s="889"/>
      <c r="E248" s="903"/>
      <c r="F248" s="352"/>
    </row>
    <row r="249" spans="1:6">
      <c r="A249" s="886"/>
      <c r="B249" s="897"/>
      <c r="C249" s="890"/>
      <c r="D249" s="889"/>
      <c r="E249" s="903"/>
      <c r="F249" s="352"/>
    </row>
    <row r="250" spans="1:6">
      <c r="A250" s="904"/>
      <c r="B250" s="899"/>
      <c r="C250" s="905"/>
      <c r="D250" s="906"/>
      <c r="E250" s="903"/>
      <c r="F250" s="352"/>
    </row>
    <row r="251" spans="1:6">
      <c r="A251" s="862" t="s">
        <v>1354</v>
      </c>
      <c r="B251" s="863"/>
      <c r="C251" s="1477" t="s">
        <v>1467</v>
      </c>
      <c r="D251" s="864"/>
      <c r="E251" s="864"/>
      <c r="F251" s="864"/>
    </row>
    <row r="252" spans="1:6">
      <c r="A252" s="868" t="s">
        <v>1356</v>
      </c>
      <c r="B252" s="869"/>
      <c r="C252" s="1478"/>
      <c r="D252" s="870"/>
      <c r="E252" s="870"/>
      <c r="F252" s="870"/>
    </row>
    <row r="253" spans="1:6">
      <c r="A253" s="881"/>
      <c r="B253" s="882"/>
      <c r="C253" s="883" t="s">
        <v>1468</v>
      </c>
      <c r="D253" s="884"/>
      <c r="E253" s="303"/>
      <c r="F253" s="304"/>
    </row>
    <row r="254" spans="1:6">
      <c r="A254" s="886"/>
      <c r="B254" s="887" t="s">
        <v>1469</v>
      </c>
      <c r="C254" s="888" t="s">
        <v>1470</v>
      </c>
      <c r="D254" s="889" t="s">
        <v>1471</v>
      </c>
      <c r="E254" s="309">
        <f>'[3]COSTO LUMBRO '!H254</f>
        <v>1267.1428571428571</v>
      </c>
      <c r="F254" s="352" t="s">
        <v>236</v>
      </c>
    </row>
    <row r="255" spans="1:6">
      <c r="A255" s="886"/>
      <c r="B255" s="887"/>
      <c r="C255" s="873" t="s">
        <v>1472</v>
      </c>
      <c r="D255" s="889"/>
      <c r="E255" s="903"/>
      <c r="F255" s="352"/>
    </row>
    <row r="256" spans="1:6">
      <c r="A256" s="886"/>
      <c r="B256" s="891"/>
      <c r="C256" s="892" t="s">
        <v>1422</v>
      </c>
      <c r="D256" s="889"/>
      <c r="E256" s="903"/>
      <c r="F256" s="352"/>
    </row>
    <row r="257" spans="1:6">
      <c r="A257" s="886"/>
      <c r="B257" s="887"/>
      <c r="D257" s="889"/>
      <c r="E257" s="903"/>
      <c r="F257" s="352"/>
    </row>
    <row r="258" spans="1:6">
      <c r="A258" s="886"/>
      <c r="B258" s="887"/>
      <c r="C258" s="894" t="s">
        <v>1473</v>
      </c>
      <c r="D258" s="889"/>
      <c r="E258" s="903"/>
      <c r="F258" s="352"/>
    </row>
    <row r="259" spans="1:6">
      <c r="A259" s="886"/>
      <c r="B259" s="887"/>
      <c r="C259" s="895" t="s">
        <v>1364</v>
      </c>
      <c r="D259" s="889"/>
      <c r="E259" s="903"/>
      <c r="F259" s="352"/>
    </row>
    <row r="260" spans="1:6">
      <c r="A260" s="886"/>
      <c r="B260" s="887"/>
      <c r="C260" s="896"/>
      <c r="D260" s="889"/>
      <c r="E260" s="903"/>
      <c r="F260" s="352"/>
    </row>
    <row r="261" spans="1:6">
      <c r="A261" s="886"/>
      <c r="B261" s="897"/>
      <c r="C261" s="890"/>
      <c r="D261" s="889"/>
      <c r="E261" s="903"/>
      <c r="F261" s="352"/>
    </row>
    <row r="262" spans="1:6">
      <c r="A262" s="904"/>
      <c r="B262" s="899"/>
      <c r="C262" s="905"/>
      <c r="D262" s="906"/>
      <c r="E262" s="903"/>
      <c r="F262" s="352"/>
    </row>
    <row r="263" spans="1:6">
      <c r="A263" s="881"/>
      <c r="B263" s="882"/>
      <c r="C263" s="883" t="s">
        <v>1474</v>
      </c>
      <c r="D263" s="884"/>
      <c r="E263" s="303"/>
      <c r="F263" s="304"/>
    </row>
    <row r="264" spans="1:6">
      <c r="A264" s="886"/>
      <c r="B264" s="887" t="s">
        <v>1475</v>
      </c>
      <c r="C264" s="888" t="s">
        <v>1476</v>
      </c>
      <c r="D264" s="889" t="s">
        <v>1477</v>
      </c>
      <c r="E264" s="309">
        <f>'[3]COSTO LUMBRO '!H264</f>
        <v>1267.1428571428571</v>
      </c>
      <c r="F264" s="352" t="s">
        <v>236</v>
      </c>
    </row>
    <row r="265" spans="1:6">
      <c r="A265" s="886"/>
      <c r="B265" s="887"/>
      <c r="C265" s="873" t="s">
        <v>1472</v>
      </c>
      <c r="D265" s="889"/>
      <c r="E265" s="903"/>
      <c r="F265" s="352"/>
    </row>
    <row r="266" spans="1:6">
      <c r="A266" s="886"/>
      <c r="B266" s="891"/>
      <c r="C266" s="892" t="s">
        <v>1478</v>
      </c>
      <c r="D266" s="889"/>
      <c r="E266" s="903"/>
      <c r="F266" s="352"/>
    </row>
    <row r="267" spans="1:6">
      <c r="A267" s="886"/>
      <c r="B267" s="887"/>
      <c r="D267" s="889"/>
      <c r="E267" s="903"/>
      <c r="F267" s="352"/>
    </row>
    <row r="268" spans="1:6">
      <c r="A268" s="886"/>
      <c r="B268" s="887"/>
      <c r="C268" s="894" t="s">
        <v>1473</v>
      </c>
      <c r="D268" s="889"/>
      <c r="E268" s="903"/>
      <c r="F268" s="352"/>
    </row>
    <row r="269" spans="1:6">
      <c r="A269" s="886"/>
      <c r="B269" s="887"/>
      <c r="C269" s="895" t="s">
        <v>1364</v>
      </c>
      <c r="D269" s="889"/>
      <c r="E269" s="903"/>
      <c r="F269" s="352"/>
    </row>
    <row r="270" spans="1:6">
      <c r="A270" s="886"/>
      <c r="B270" s="887"/>
      <c r="C270" s="896"/>
      <c r="D270" s="889"/>
      <c r="E270" s="903"/>
      <c r="F270" s="352"/>
    </row>
    <row r="271" spans="1:6">
      <c r="A271" s="886"/>
      <c r="B271" s="897"/>
      <c r="C271" s="890"/>
      <c r="D271" s="889"/>
      <c r="E271" s="903"/>
      <c r="F271" s="352"/>
    </row>
    <row r="272" spans="1:6">
      <c r="A272" s="904"/>
      <c r="B272" s="899"/>
      <c r="C272" s="905"/>
      <c r="D272" s="906"/>
      <c r="E272" s="903"/>
      <c r="F272" s="352"/>
    </row>
    <row r="273" spans="1:6">
      <c r="A273" s="881"/>
      <c r="B273" s="882"/>
      <c r="C273" s="883" t="s">
        <v>1479</v>
      </c>
      <c r="D273" s="884"/>
      <c r="E273" s="303"/>
      <c r="F273" s="304"/>
    </row>
    <row r="274" spans="1:6">
      <c r="A274" s="886"/>
      <c r="B274" s="887" t="s">
        <v>1480</v>
      </c>
      <c r="C274" s="888" t="s">
        <v>1481</v>
      </c>
      <c r="D274" s="889" t="s">
        <v>1482</v>
      </c>
      <c r="E274" s="309">
        <f>'[3]COSTO LUMBRO '!H274</f>
        <v>1414.2857142857144</v>
      </c>
      <c r="F274" s="352" t="s">
        <v>236</v>
      </c>
    </row>
    <row r="275" spans="1:6">
      <c r="A275" s="886"/>
      <c r="B275" s="887"/>
      <c r="C275" s="873" t="s">
        <v>1472</v>
      </c>
      <c r="D275" s="889"/>
      <c r="E275" s="903"/>
      <c r="F275" s="352"/>
    </row>
    <row r="276" spans="1:6">
      <c r="A276" s="886"/>
      <c r="B276" s="891"/>
      <c r="C276" s="892" t="s">
        <v>1478</v>
      </c>
      <c r="D276" s="889"/>
      <c r="E276" s="903"/>
      <c r="F276" s="352"/>
    </row>
    <row r="277" spans="1:6">
      <c r="A277" s="886"/>
      <c r="B277" s="887"/>
      <c r="D277" s="889"/>
      <c r="E277" s="903"/>
      <c r="F277" s="352"/>
    </row>
    <row r="278" spans="1:6">
      <c r="A278" s="886"/>
      <c r="B278" s="887"/>
      <c r="C278" s="894" t="s">
        <v>1473</v>
      </c>
      <c r="D278" s="889"/>
      <c r="E278" s="903"/>
      <c r="F278" s="352"/>
    </row>
    <row r="279" spans="1:6">
      <c r="A279" s="886"/>
      <c r="B279" s="887"/>
      <c r="C279" s="895" t="s">
        <v>1364</v>
      </c>
      <c r="D279" s="889"/>
      <c r="E279" s="903"/>
      <c r="F279" s="352"/>
    </row>
    <row r="280" spans="1:6">
      <c r="A280" s="886"/>
      <c r="B280" s="887"/>
      <c r="C280" s="896"/>
      <c r="D280" s="889"/>
      <c r="E280" s="903"/>
      <c r="F280" s="352"/>
    </row>
    <row r="281" spans="1:6">
      <c r="A281" s="886"/>
      <c r="B281" s="897"/>
      <c r="C281" s="890"/>
      <c r="D281" s="889"/>
      <c r="E281" s="903"/>
      <c r="F281" s="352"/>
    </row>
    <row r="282" spans="1:6">
      <c r="A282" s="904"/>
      <c r="B282" s="899"/>
      <c r="C282" s="905"/>
      <c r="D282" s="906"/>
      <c r="E282" s="903"/>
      <c r="F282" s="352"/>
    </row>
    <row r="283" spans="1:6">
      <c r="A283" s="881"/>
      <c r="B283" s="882"/>
      <c r="C283" s="883" t="s">
        <v>1483</v>
      </c>
      <c r="D283" s="884"/>
      <c r="E283" s="303"/>
      <c r="F283" s="304"/>
    </row>
    <row r="284" spans="1:6">
      <c r="A284" s="886"/>
      <c r="B284" s="887" t="s">
        <v>1484</v>
      </c>
      <c r="C284" s="888" t="s">
        <v>1485</v>
      </c>
      <c r="D284" s="889" t="s">
        <v>1486</v>
      </c>
      <c r="E284" s="309">
        <f>'[3]COSTO LUMBRO '!H284</f>
        <v>942.85714285714289</v>
      </c>
      <c r="F284" s="352" t="s">
        <v>236</v>
      </c>
    </row>
    <row r="285" spans="1:6">
      <c r="A285" s="886"/>
      <c r="B285" s="887"/>
      <c r="C285" s="873" t="s">
        <v>1487</v>
      </c>
      <c r="D285" s="889"/>
      <c r="E285" s="903"/>
      <c r="F285" s="352"/>
    </row>
    <row r="286" spans="1:6">
      <c r="A286" s="886"/>
      <c r="B286" s="891"/>
      <c r="C286" s="892" t="s">
        <v>1422</v>
      </c>
      <c r="D286" s="889"/>
      <c r="E286" s="903"/>
      <c r="F286" s="352"/>
    </row>
    <row r="287" spans="1:6">
      <c r="A287" s="886"/>
      <c r="B287" s="887"/>
      <c r="D287" s="889"/>
      <c r="E287" s="903"/>
      <c r="F287" s="352"/>
    </row>
    <row r="288" spans="1:6">
      <c r="A288" s="886"/>
      <c r="B288" s="887"/>
      <c r="C288" s="894" t="s">
        <v>1473</v>
      </c>
      <c r="D288" s="889"/>
      <c r="E288" s="903"/>
      <c r="F288" s="352"/>
    </row>
    <row r="289" spans="1:6">
      <c r="A289" s="886"/>
      <c r="B289" s="887"/>
      <c r="C289" s="895" t="s">
        <v>1364</v>
      </c>
      <c r="D289" s="889"/>
      <c r="E289" s="903"/>
      <c r="F289" s="352"/>
    </row>
    <row r="290" spans="1:6">
      <c r="A290" s="886"/>
      <c r="B290" s="887"/>
      <c r="C290" s="896"/>
      <c r="D290" s="889"/>
      <c r="E290" s="903"/>
      <c r="F290" s="352"/>
    </row>
    <row r="291" spans="1:6">
      <c r="A291" s="886"/>
      <c r="B291" s="897"/>
      <c r="C291" s="890"/>
      <c r="D291" s="889"/>
      <c r="E291" s="903"/>
      <c r="F291" s="352"/>
    </row>
    <row r="292" spans="1:6">
      <c r="A292" s="904"/>
      <c r="B292" s="899"/>
      <c r="C292" s="905"/>
      <c r="D292" s="906"/>
      <c r="E292" s="903"/>
      <c r="F292" s="352"/>
    </row>
    <row r="293" spans="1:6">
      <c r="A293" s="881"/>
      <c r="B293" s="882"/>
      <c r="C293" s="883" t="s">
        <v>1488</v>
      </c>
      <c r="D293" s="884"/>
      <c r="E293" s="303"/>
      <c r="F293" s="304"/>
    </row>
    <row r="294" spans="1:6">
      <c r="A294" s="886"/>
      <c r="B294" s="887" t="s">
        <v>1489</v>
      </c>
      <c r="C294" s="888" t="s">
        <v>1490</v>
      </c>
      <c r="D294" s="889" t="s">
        <v>1491</v>
      </c>
      <c r="E294" s="309">
        <f>'[3]COSTO LUMBRO '!H294</f>
        <v>1414.2857142857144</v>
      </c>
      <c r="F294" s="352" t="s">
        <v>236</v>
      </c>
    </row>
    <row r="295" spans="1:6">
      <c r="A295" s="886"/>
      <c r="B295" s="887"/>
      <c r="C295" s="873" t="s">
        <v>1492</v>
      </c>
      <c r="D295" s="889"/>
      <c r="E295" s="903"/>
      <c r="F295" s="352"/>
    </row>
    <row r="296" spans="1:6">
      <c r="A296" s="886"/>
      <c r="B296" s="891"/>
      <c r="C296" s="892" t="s">
        <v>1422</v>
      </c>
      <c r="D296" s="889"/>
      <c r="E296" s="903"/>
      <c r="F296" s="352"/>
    </row>
    <row r="297" spans="1:6">
      <c r="A297" s="886"/>
      <c r="B297" s="887"/>
      <c r="D297" s="889"/>
      <c r="E297" s="903"/>
      <c r="F297" s="352"/>
    </row>
    <row r="298" spans="1:6">
      <c r="A298" s="886"/>
      <c r="B298" s="887"/>
      <c r="C298" s="894"/>
      <c r="D298" s="889"/>
      <c r="E298" s="903"/>
      <c r="F298" s="352"/>
    </row>
    <row r="299" spans="1:6">
      <c r="A299" s="886"/>
      <c r="B299" s="887"/>
      <c r="C299" s="895" t="s">
        <v>1364</v>
      </c>
      <c r="D299" s="889"/>
      <c r="E299" s="903"/>
      <c r="F299" s="352"/>
    </row>
    <row r="300" spans="1:6">
      <c r="A300" s="886"/>
      <c r="B300" s="887"/>
      <c r="C300" s="896"/>
      <c r="D300" s="889"/>
      <c r="E300" s="903"/>
      <c r="F300" s="352"/>
    </row>
    <row r="301" spans="1:6">
      <c r="A301" s="886"/>
      <c r="B301" s="897"/>
      <c r="C301" s="890"/>
      <c r="D301" s="889"/>
      <c r="E301" s="903"/>
      <c r="F301" s="352"/>
    </row>
    <row r="302" spans="1:6">
      <c r="A302" s="904"/>
      <c r="B302" s="899"/>
      <c r="C302" s="905"/>
      <c r="D302" s="906"/>
      <c r="E302" s="903"/>
      <c r="F302" s="352"/>
    </row>
    <row r="303" spans="1:6">
      <c r="A303" s="881"/>
      <c r="B303" s="882"/>
      <c r="C303" s="883" t="s">
        <v>1493</v>
      </c>
      <c r="D303" s="884"/>
      <c r="E303" s="303"/>
      <c r="F303" s="304"/>
    </row>
    <row r="304" spans="1:6">
      <c r="A304" s="886"/>
      <c r="B304" s="887" t="s">
        <v>1494</v>
      </c>
      <c r="C304" s="888" t="s">
        <v>1495</v>
      </c>
      <c r="D304" s="889" t="s">
        <v>1496</v>
      </c>
      <c r="E304" s="309">
        <f>'[3]COSTO LUMBRO '!H304</f>
        <v>1414.2857142857144</v>
      </c>
      <c r="F304" s="352" t="s">
        <v>236</v>
      </c>
    </row>
    <row r="305" spans="1:6">
      <c r="A305" s="886"/>
      <c r="B305" s="887"/>
      <c r="C305" s="873" t="s">
        <v>1492</v>
      </c>
      <c r="D305" s="889"/>
      <c r="E305" s="903"/>
      <c r="F305" s="352"/>
    </row>
    <row r="306" spans="1:6">
      <c r="A306" s="886"/>
      <c r="B306" s="891"/>
      <c r="C306" s="892" t="s">
        <v>1497</v>
      </c>
      <c r="D306" s="889"/>
      <c r="E306" s="903"/>
      <c r="F306" s="352"/>
    </row>
    <row r="307" spans="1:6">
      <c r="A307" s="886"/>
      <c r="B307" s="887"/>
      <c r="D307" s="889"/>
      <c r="E307" s="903"/>
      <c r="F307" s="352"/>
    </row>
    <row r="308" spans="1:6">
      <c r="A308" s="886"/>
      <c r="B308" s="887"/>
      <c r="C308" s="894"/>
      <c r="D308" s="889"/>
      <c r="E308" s="903"/>
      <c r="F308" s="352"/>
    </row>
    <row r="309" spans="1:6">
      <c r="A309" s="886"/>
      <c r="B309" s="887"/>
      <c r="C309" s="895" t="s">
        <v>1364</v>
      </c>
      <c r="D309" s="889"/>
      <c r="E309" s="903"/>
      <c r="F309" s="352"/>
    </row>
    <row r="310" spans="1:6">
      <c r="A310" s="886"/>
      <c r="B310" s="887"/>
      <c r="C310" s="896"/>
      <c r="D310" s="889"/>
      <c r="E310" s="903"/>
      <c r="F310" s="352"/>
    </row>
    <row r="311" spans="1:6">
      <c r="A311" s="886"/>
      <c r="B311" s="897"/>
      <c r="C311" s="890"/>
      <c r="D311" s="889"/>
      <c r="E311" s="903"/>
      <c r="F311" s="352"/>
    </row>
    <row r="312" spans="1:6">
      <c r="A312" s="904"/>
      <c r="B312" s="899"/>
      <c r="C312" s="905"/>
      <c r="D312" s="906"/>
      <c r="E312" s="903"/>
      <c r="F312" s="352"/>
    </row>
    <row r="313" spans="1:6">
      <c r="A313" s="862" t="s">
        <v>1354</v>
      </c>
      <c r="B313" s="863"/>
      <c r="C313" s="1477" t="s">
        <v>1498</v>
      </c>
      <c r="D313" s="864"/>
      <c r="E313" s="864"/>
      <c r="F313" s="864"/>
    </row>
    <row r="314" spans="1:6">
      <c r="A314" s="868" t="s">
        <v>1499</v>
      </c>
      <c r="B314" s="869"/>
      <c r="C314" s="1478"/>
      <c r="D314" s="870"/>
      <c r="E314" s="870"/>
      <c r="F314" s="870"/>
    </row>
    <row r="315" spans="1:6">
      <c r="A315" s="881"/>
      <c r="B315" s="882"/>
      <c r="C315" s="883" t="s">
        <v>1500</v>
      </c>
      <c r="D315" s="884"/>
      <c r="E315" s="303"/>
      <c r="F315" s="304"/>
    </row>
    <row r="316" spans="1:6">
      <c r="A316" s="886"/>
      <c r="B316" s="887" t="s">
        <v>1501</v>
      </c>
      <c r="C316" s="888" t="s">
        <v>1502</v>
      </c>
      <c r="D316" s="889" t="s">
        <v>1503</v>
      </c>
      <c r="E316" s="309">
        <f>'[3]COSTO LUMBRO '!H316</f>
        <v>1484.2857142857144</v>
      </c>
      <c r="F316" s="352" t="s">
        <v>236</v>
      </c>
    </row>
    <row r="317" spans="1:6">
      <c r="A317" s="886"/>
      <c r="B317" s="887"/>
      <c r="C317" s="873" t="s">
        <v>1504</v>
      </c>
      <c r="D317" s="889"/>
      <c r="E317" s="903"/>
      <c r="F317" s="352"/>
    </row>
    <row r="318" spans="1:6">
      <c r="A318" s="886"/>
      <c r="B318" s="891"/>
      <c r="C318" s="892" t="s">
        <v>1497</v>
      </c>
      <c r="D318" s="889"/>
      <c r="E318" s="903"/>
      <c r="F318" s="352"/>
    </row>
    <row r="319" spans="1:6">
      <c r="A319" s="886"/>
      <c r="B319" s="887"/>
      <c r="D319" s="889"/>
      <c r="E319" s="903"/>
      <c r="F319" s="352"/>
    </row>
    <row r="320" spans="1:6">
      <c r="A320" s="886"/>
      <c r="B320" s="887"/>
      <c r="C320" s="894" t="s">
        <v>1505</v>
      </c>
      <c r="D320" s="889"/>
      <c r="E320" s="903"/>
      <c r="F320" s="352"/>
    </row>
    <row r="321" spans="1:6">
      <c r="A321" s="886"/>
      <c r="B321" s="887"/>
      <c r="C321" s="895" t="s">
        <v>1364</v>
      </c>
      <c r="D321" s="889"/>
      <c r="E321" s="903"/>
      <c r="F321" s="352"/>
    </row>
    <row r="322" spans="1:6">
      <c r="A322" s="886"/>
      <c r="B322" s="887"/>
      <c r="C322" s="896"/>
      <c r="D322" s="889"/>
      <c r="E322" s="903"/>
      <c r="F322" s="352"/>
    </row>
    <row r="323" spans="1:6">
      <c r="A323" s="886"/>
      <c r="B323" s="897"/>
      <c r="C323" s="890"/>
      <c r="D323" s="889"/>
      <c r="E323" s="903"/>
      <c r="F323" s="352"/>
    </row>
    <row r="324" spans="1:6">
      <c r="A324" s="904"/>
      <c r="B324" s="899"/>
      <c r="C324" s="905"/>
      <c r="D324" s="906"/>
      <c r="E324" s="903"/>
      <c r="F324" s="352"/>
    </row>
    <row r="325" spans="1:6">
      <c r="A325" s="881"/>
      <c r="B325" s="882"/>
      <c r="C325" s="883" t="s">
        <v>1506</v>
      </c>
      <c r="D325" s="884"/>
      <c r="E325" s="303"/>
      <c r="F325" s="304"/>
    </row>
    <row r="326" spans="1:6">
      <c r="A326" s="886"/>
      <c r="B326" s="887" t="s">
        <v>1507</v>
      </c>
      <c r="C326" s="888" t="s">
        <v>1508</v>
      </c>
      <c r="D326" s="889" t="s">
        <v>1509</v>
      </c>
      <c r="E326" s="309">
        <f>'[3]COSTO LUMBRO '!H326</f>
        <v>557.14285714285722</v>
      </c>
      <c r="F326" s="352" t="s">
        <v>236</v>
      </c>
    </row>
    <row r="327" spans="1:6">
      <c r="A327" s="886"/>
      <c r="B327" s="887"/>
      <c r="C327" s="892" t="s">
        <v>1497</v>
      </c>
      <c r="D327" s="889"/>
      <c r="E327" s="903"/>
      <c r="F327" s="352"/>
    </row>
    <row r="328" spans="1:6">
      <c r="A328" s="886"/>
      <c r="B328" s="891"/>
      <c r="C328" s="843"/>
      <c r="D328" s="889"/>
      <c r="E328" s="903"/>
      <c r="F328" s="352"/>
    </row>
    <row r="329" spans="1:6">
      <c r="A329" s="886"/>
      <c r="B329" s="887"/>
      <c r="D329" s="889"/>
      <c r="E329" s="903"/>
      <c r="F329" s="352"/>
    </row>
    <row r="330" spans="1:6">
      <c r="A330" s="886"/>
      <c r="B330" s="887"/>
      <c r="C330" s="894" t="s">
        <v>1510</v>
      </c>
      <c r="D330" s="889"/>
      <c r="E330" s="903"/>
      <c r="F330" s="352"/>
    </row>
    <row r="331" spans="1:6">
      <c r="A331" s="886"/>
      <c r="B331" s="887"/>
      <c r="C331" s="895" t="s">
        <v>1364</v>
      </c>
      <c r="D331" s="889"/>
      <c r="E331" s="903"/>
      <c r="F331" s="352"/>
    </row>
    <row r="332" spans="1:6">
      <c r="A332" s="886"/>
      <c r="B332" s="887"/>
      <c r="C332" s="896"/>
      <c r="D332" s="889"/>
      <c r="E332" s="903"/>
      <c r="F332" s="352"/>
    </row>
    <row r="333" spans="1:6">
      <c r="A333" s="886"/>
      <c r="B333" s="897"/>
      <c r="C333" s="890"/>
      <c r="D333" s="889"/>
      <c r="E333" s="903"/>
      <c r="F333" s="352"/>
    </row>
    <row r="334" spans="1:6">
      <c r="A334" s="904"/>
      <c r="B334" s="899"/>
      <c r="C334" s="905"/>
      <c r="D334" s="906"/>
      <c r="E334" s="903"/>
      <c r="F334" s="352"/>
    </row>
    <row r="335" spans="1:6">
      <c r="A335" s="881"/>
      <c r="B335" s="882"/>
      <c r="C335" s="883" t="s">
        <v>1506</v>
      </c>
      <c r="D335" s="884"/>
      <c r="E335" s="303"/>
      <c r="F335" s="304"/>
    </row>
    <row r="336" spans="1:6">
      <c r="A336" s="886"/>
      <c r="B336" s="887" t="s">
        <v>1511</v>
      </c>
      <c r="C336" s="888" t="s">
        <v>1508</v>
      </c>
      <c r="D336" s="889" t="s">
        <v>1512</v>
      </c>
      <c r="E336" s="309">
        <f>'[3]COSTO LUMBRO '!H336</f>
        <v>825.71428571428578</v>
      </c>
      <c r="F336" s="352" t="s">
        <v>236</v>
      </c>
    </row>
    <row r="337" spans="1:6">
      <c r="A337" s="886"/>
      <c r="B337" s="887"/>
      <c r="C337" s="892" t="s">
        <v>1497</v>
      </c>
      <c r="D337" s="889"/>
      <c r="E337" s="903"/>
      <c r="F337" s="352"/>
    </row>
    <row r="338" spans="1:6">
      <c r="A338" s="886"/>
      <c r="B338" s="891"/>
      <c r="C338" s="843"/>
      <c r="D338" s="889"/>
      <c r="E338" s="903"/>
      <c r="F338" s="352"/>
    </row>
    <row r="339" spans="1:6">
      <c r="A339" s="886"/>
      <c r="B339" s="887"/>
      <c r="D339" s="889"/>
      <c r="E339" s="903"/>
      <c r="F339" s="352"/>
    </row>
    <row r="340" spans="1:6">
      <c r="A340" s="886"/>
      <c r="B340" s="887"/>
      <c r="C340" s="894" t="s">
        <v>1513</v>
      </c>
      <c r="D340" s="889"/>
      <c r="E340" s="903"/>
      <c r="F340" s="352"/>
    </row>
    <row r="341" spans="1:6">
      <c r="A341" s="886"/>
      <c r="B341" s="887"/>
      <c r="C341" s="895" t="s">
        <v>1364</v>
      </c>
      <c r="D341" s="889"/>
      <c r="E341" s="903"/>
      <c r="F341" s="352"/>
    </row>
    <row r="342" spans="1:6">
      <c r="A342" s="886"/>
      <c r="B342" s="887"/>
      <c r="C342" s="896"/>
      <c r="D342" s="889"/>
      <c r="E342" s="903"/>
      <c r="F342" s="352"/>
    </row>
    <row r="343" spans="1:6">
      <c r="A343" s="886"/>
      <c r="B343" s="897"/>
      <c r="C343" s="890"/>
      <c r="D343" s="889"/>
      <c r="E343" s="903"/>
      <c r="F343" s="352"/>
    </row>
    <row r="344" spans="1:6">
      <c r="A344" s="904"/>
      <c r="B344" s="899"/>
      <c r="C344" s="905"/>
      <c r="D344" s="906"/>
      <c r="E344" s="907"/>
      <c r="F344" s="908"/>
    </row>
    <row r="345" spans="1:6" ht="14" customHeight="1">
      <c r="A345" s="862" t="s">
        <v>1354</v>
      </c>
      <c r="B345" s="863"/>
      <c r="C345" s="1477" t="s">
        <v>1514</v>
      </c>
      <c r="D345" s="864"/>
      <c r="E345" s="864"/>
      <c r="F345" s="864"/>
    </row>
    <row r="346" spans="1:6" ht="14" customHeight="1">
      <c r="A346" s="868" t="s">
        <v>1515</v>
      </c>
      <c r="B346" s="869"/>
      <c r="C346" s="1478"/>
      <c r="D346" s="870"/>
      <c r="E346" s="870"/>
      <c r="F346" s="870"/>
    </row>
    <row r="347" spans="1:6">
      <c r="A347" s="881"/>
      <c r="B347" s="882"/>
      <c r="C347" s="883" t="s">
        <v>1516</v>
      </c>
      <c r="D347" s="884"/>
      <c r="E347" s="303"/>
      <c r="F347" s="304"/>
    </row>
    <row r="348" spans="1:6" ht="14" customHeight="1">
      <c r="A348" s="886"/>
      <c r="B348" s="887" t="s">
        <v>1517</v>
      </c>
      <c r="C348" s="1471" t="s">
        <v>1518</v>
      </c>
      <c r="D348" s="889" t="s">
        <v>1519</v>
      </c>
      <c r="E348" s="309">
        <f>'[3]COSTO LUMBRO '!H348</f>
        <v>3696.4285714285716</v>
      </c>
      <c r="F348" s="352" t="s">
        <v>236</v>
      </c>
    </row>
    <row r="349" spans="1:6">
      <c r="A349" s="886"/>
      <c r="B349" s="887"/>
      <c r="C349" s="1472"/>
      <c r="D349" s="889"/>
      <c r="E349" s="903"/>
      <c r="F349" s="352"/>
    </row>
    <row r="350" spans="1:6">
      <c r="A350" s="886"/>
      <c r="B350" s="891"/>
      <c r="C350" s="1472"/>
      <c r="D350" s="889"/>
      <c r="E350" s="903"/>
      <c r="F350" s="352"/>
    </row>
    <row r="351" spans="1:6" ht="15">
      <c r="A351" s="909"/>
      <c r="B351" s="887"/>
      <c r="D351" s="889"/>
      <c r="E351" s="903"/>
      <c r="F351" s="352"/>
    </row>
    <row r="352" spans="1:6">
      <c r="A352" s="886"/>
      <c r="B352" s="887"/>
      <c r="C352" s="894"/>
      <c r="D352" s="889"/>
      <c r="E352" s="903"/>
      <c r="F352" s="352"/>
    </row>
    <row r="353" spans="1:6">
      <c r="A353" s="886"/>
      <c r="B353" s="887"/>
      <c r="C353" s="895" t="s">
        <v>1364</v>
      </c>
      <c r="D353" s="889"/>
      <c r="E353" s="903"/>
      <c r="F353" s="352"/>
    </row>
    <row r="354" spans="1:6">
      <c r="A354" s="886"/>
      <c r="B354" s="887"/>
      <c r="C354" s="896"/>
      <c r="D354" s="889"/>
      <c r="E354" s="903"/>
      <c r="F354" s="352"/>
    </row>
    <row r="355" spans="1:6">
      <c r="A355" s="886"/>
      <c r="B355" s="897"/>
      <c r="C355" s="890"/>
      <c r="D355" s="889"/>
      <c r="E355" s="903"/>
      <c r="F355" s="352"/>
    </row>
    <row r="356" spans="1:6">
      <c r="A356" s="904"/>
      <c r="B356" s="899"/>
      <c r="C356" s="905"/>
      <c r="D356" s="906"/>
      <c r="E356" s="907"/>
      <c r="F356" s="908"/>
    </row>
    <row r="357" spans="1:6">
      <c r="A357" s="881"/>
      <c r="B357" s="882"/>
      <c r="C357" s="883" t="s">
        <v>1516</v>
      </c>
      <c r="D357" s="884"/>
      <c r="E357" s="303"/>
      <c r="F357" s="304"/>
    </row>
    <row r="358" spans="1:6">
      <c r="A358" s="886"/>
      <c r="B358" s="887" t="s">
        <v>1517</v>
      </c>
      <c r="C358" s="1471" t="s">
        <v>1520</v>
      </c>
      <c r="D358" s="889" t="s">
        <v>1519</v>
      </c>
      <c r="E358" s="309">
        <f>'[3]COSTO LUMBRO '!H358</f>
        <v>3390.428571428572</v>
      </c>
      <c r="F358" s="352" t="s">
        <v>236</v>
      </c>
    </row>
    <row r="359" spans="1:6">
      <c r="A359" s="886"/>
      <c r="B359" s="887"/>
      <c r="C359" s="1472"/>
      <c r="D359" s="889"/>
      <c r="E359" s="903"/>
      <c r="F359" s="352"/>
    </row>
    <row r="360" spans="1:6">
      <c r="A360" s="886"/>
      <c r="B360" s="891"/>
      <c r="C360" s="1472"/>
      <c r="D360" s="889"/>
      <c r="E360" s="903"/>
      <c r="F360" s="352"/>
    </row>
    <row r="361" spans="1:6" ht="15">
      <c r="A361" s="909"/>
      <c r="B361" s="887"/>
      <c r="D361" s="889"/>
      <c r="E361" s="903"/>
      <c r="F361" s="352"/>
    </row>
    <row r="362" spans="1:6" ht="15">
      <c r="A362" s="909"/>
      <c r="B362" s="887"/>
      <c r="C362" s="894"/>
      <c r="D362" s="889"/>
      <c r="E362" s="903"/>
      <c r="F362" s="352"/>
    </row>
    <row r="363" spans="1:6">
      <c r="A363" s="886"/>
      <c r="B363" s="887"/>
      <c r="C363" s="895" t="s">
        <v>1364</v>
      </c>
      <c r="D363" s="889"/>
      <c r="E363" s="903"/>
      <c r="F363" s="352"/>
    </row>
    <row r="364" spans="1:6">
      <c r="A364" s="886"/>
      <c r="B364" s="887"/>
      <c r="C364" s="896"/>
      <c r="D364" s="889"/>
      <c r="E364" s="903"/>
      <c r="F364" s="352"/>
    </row>
    <row r="365" spans="1:6">
      <c r="A365" s="886"/>
      <c r="B365" s="897"/>
      <c r="C365" s="890"/>
      <c r="D365" s="889"/>
      <c r="E365" s="903"/>
      <c r="F365" s="352"/>
    </row>
    <row r="366" spans="1:6">
      <c r="A366" s="904"/>
      <c r="B366" s="899"/>
      <c r="C366" s="905"/>
      <c r="D366" s="906"/>
      <c r="E366" s="907"/>
      <c r="F366" s="908"/>
    </row>
    <row r="367" spans="1:6">
      <c r="A367" s="881"/>
      <c r="B367" s="882"/>
      <c r="C367" s="883" t="s">
        <v>1516</v>
      </c>
      <c r="D367" s="884"/>
      <c r="E367" s="303"/>
      <c r="F367" s="304"/>
    </row>
    <row r="368" spans="1:6">
      <c r="A368" s="886"/>
      <c r="B368" s="887" t="s">
        <v>1517</v>
      </c>
      <c r="C368" s="1471" t="s">
        <v>1521</v>
      </c>
      <c r="D368" s="889" t="s">
        <v>1519</v>
      </c>
      <c r="E368" s="309">
        <f>'[3]COSTO LUMBRO '!H368</f>
        <v>3390.428571428572</v>
      </c>
      <c r="F368" s="352" t="s">
        <v>236</v>
      </c>
    </row>
    <row r="369" spans="1:6">
      <c r="A369" s="886"/>
      <c r="B369" s="887"/>
      <c r="C369" s="1472"/>
      <c r="D369" s="889"/>
      <c r="E369" s="903"/>
      <c r="F369" s="352"/>
    </row>
    <row r="370" spans="1:6">
      <c r="A370" s="886"/>
      <c r="B370" s="891"/>
      <c r="C370" s="1472"/>
      <c r="D370" s="889"/>
      <c r="E370" s="903"/>
      <c r="F370" s="352"/>
    </row>
    <row r="371" spans="1:6" ht="15">
      <c r="A371" s="909"/>
      <c r="B371" s="887"/>
      <c r="D371" s="889"/>
      <c r="E371" s="903"/>
      <c r="F371" s="352"/>
    </row>
    <row r="372" spans="1:6">
      <c r="A372" s="886"/>
      <c r="B372" s="887"/>
      <c r="C372" s="894"/>
      <c r="D372" s="889"/>
      <c r="E372" s="903"/>
      <c r="F372" s="352"/>
    </row>
    <row r="373" spans="1:6">
      <c r="A373" s="886"/>
      <c r="B373" s="887"/>
      <c r="C373" s="895" t="s">
        <v>1364</v>
      </c>
      <c r="D373" s="889"/>
      <c r="E373" s="903"/>
      <c r="F373" s="352"/>
    </row>
    <row r="374" spans="1:6">
      <c r="A374" s="886"/>
      <c r="B374" s="887"/>
      <c r="C374" s="896"/>
      <c r="D374" s="889"/>
      <c r="E374" s="903"/>
      <c r="F374" s="352"/>
    </row>
    <row r="375" spans="1:6">
      <c r="A375" s="886"/>
      <c r="B375" s="897"/>
      <c r="C375" s="890"/>
      <c r="D375" s="889"/>
      <c r="E375" s="903"/>
      <c r="F375" s="352"/>
    </row>
    <row r="376" spans="1:6">
      <c r="A376" s="904"/>
      <c r="B376" s="899"/>
      <c r="C376" s="905"/>
      <c r="D376" s="906"/>
      <c r="E376" s="907"/>
      <c r="F376" s="908"/>
    </row>
    <row r="377" spans="1:6">
      <c r="A377" s="862" t="s">
        <v>1354</v>
      </c>
      <c r="B377" s="863"/>
      <c r="C377" s="1477" t="s">
        <v>1522</v>
      </c>
      <c r="D377" s="864"/>
      <c r="E377" s="864"/>
      <c r="F377" s="864"/>
    </row>
    <row r="378" spans="1:6">
      <c r="A378" s="868" t="s">
        <v>1515</v>
      </c>
      <c r="B378" s="869"/>
      <c r="C378" s="1478"/>
      <c r="D378" s="870"/>
      <c r="E378" s="870"/>
      <c r="F378" s="870"/>
    </row>
    <row r="379" spans="1:6">
      <c r="A379" s="881"/>
      <c r="B379" s="882"/>
      <c r="C379" s="883" t="s">
        <v>1506</v>
      </c>
      <c r="D379" s="884"/>
      <c r="E379" s="884"/>
      <c r="F379" s="884"/>
    </row>
    <row r="380" spans="1:6">
      <c r="A380" s="886"/>
      <c r="B380" s="887" t="s">
        <v>1517</v>
      </c>
      <c r="C380" s="1471" t="s">
        <v>1523</v>
      </c>
      <c r="D380" s="889" t="s">
        <v>1519</v>
      </c>
      <c r="E380" s="889">
        <f>'[3]COSTO LUMBRO '!H380</f>
        <v>1877.2428571428572</v>
      </c>
      <c r="F380" s="352" t="s">
        <v>236</v>
      </c>
    </row>
    <row r="381" spans="1:6" ht="15">
      <c r="A381" s="909"/>
      <c r="B381" s="887"/>
      <c r="C381" s="1472"/>
      <c r="D381" s="889"/>
      <c r="E381" s="889"/>
      <c r="F381" s="887"/>
    </row>
    <row r="382" spans="1:6">
      <c r="A382" s="886"/>
      <c r="B382" s="891"/>
      <c r="C382" s="1472"/>
      <c r="D382" s="889"/>
      <c r="E382" s="889"/>
      <c r="F382" s="887"/>
    </row>
    <row r="383" spans="1:6" ht="15">
      <c r="A383" s="909"/>
      <c r="B383" s="887"/>
      <c r="D383" s="889"/>
      <c r="E383" s="889"/>
      <c r="F383" s="887"/>
    </row>
    <row r="384" spans="1:6">
      <c r="A384" s="886"/>
      <c r="B384" s="887"/>
      <c r="C384" s="894"/>
      <c r="D384" s="889"/>
      <c r="E384" s="889"/>
      <c r="F384" s="887"/>
    </row>
    <row r="385" spans="1:6">
      <c r="A385" s="886"/>
      <c r="B385" s="887"/>
      <c r="C385" s="895" t="s">
        <v>1364</v>
      </c>
      <c r="D385" s="889"/>
      <c r="E385" s="889"/>
      <c r="F385" s="887"/>
    </row>
    <row r="386" spans="1:6">
      <c r="A386" s="886"/>
      <c r="B386" s="887"/>
      <c r="C386" s="895"/>
      <c r="D386" s="889"/>
      <c r="E386" s="889"/>
      <c r="F386" s="887"/>
    </row>
    <row r="387" spans="1:6">
      <c r="A387" s="886"/>
      <c r="B387" s="887"/>
      <c r="C387" s="895"/>
      <c r="D387" s="889"/>
      <c r="E387" s="889"/>
      <c r="F387" s="887"/>
    </row>
    <row r="388" spans="1:6">
      <c r="A388" s="886"/>
      <c r="B388" s="887"/>
      <c r="C388" s="895"/>
      <c r="D388" s="889"/>
      <c r="E388" s="889"/>
      <c r="F388" s="887"/>
    </row>
    <row r="389" spans="1:6">
      <c r="A389" s="886"/>
      <c r="B389" s="887"/>
      <c r="C389" s="895"/>
      <c r="D389" s="889"/>
      <c r="E389" s="889"/>
      <c r="F389" s="887"/>
    </row>
    <row r="390" spans="1:6">
      <c r="A390" s="886"/>
      <c r="B390" s="887"/>
      <c r="C390" s="895"/>
      <c r="D390" s="889"/>
      <c r="E390" s="889"/>
      <c r="F390" s="887"/>
    </row>
    <row r="391" spans="1:6">
      <c r="A391" s="886"/>
      <c r="B391" s="887"/>
      <c r="C391" s="895"/>
      <c r="D391" s="889"/>
      <c r="E391" s="889"/>
      <c r="F391" s="887"/>
    </row>
    <row r="392" spans="1:6">
      <c r="A392" s="886"/>
      <c r="B392" s="887"/>
      <c r="C392" s="896"/>
      <c r="D392" s="889"/>
      <c r="E392" s="889"/>
      <c r="F392" s="887"/>
    </row>
    <row r="393" spans="1:6" ht="15">
      <c r="A393" s="886"/>
      <c r="B393" s="897"/>
      <c r="C393" s="909"/>
      <c r="D393" s="889"/>
      <c r="E393" s="889"/>
      <c r="F393" s="887"/>
    </row>
    <row r="394" spans="1:6">
      <c r="A394" s="904"/>
      <c r="B394" s="899"/>
      <c r="C394" s="905"/>
      <c r="D394" s="906"/>
      <c r="E394" s="906"/>
      <c r="F394" s="899"/>
    </row>
    <row r="395" spans="1:6">
      <c r="A395" s="881"/>
      <c r="B395" s="882"/>
      <c r="C395" s="883" t="s">
        <v>1516</v>
      </c>
      <c r="D395" s="884"/>
      <c r="E395" s="303"/>
      <c r="F395" s="304"/>
    </row>
    <row r="396" spans="1:6">
      <c r="A396" s="886"/>
      <c r="B396" s="887" t="s">
        <v>1517</v>
      </c>
      <c r="C396" s="888" t="s">
        <v>1524</v>
      </c>
      <c r="D396" s="889" t="s">
        <v>1525</v>
      </c>
      <c r="E396" s="309">
        <f>'[3]COSTO LUMBRO '!H396</f>
        <v>500.00000000000006</v>
      </c>
      <c r="F396" s="352" t="s">
        <v>236</v>
      </c>
    </row>
    <row r="397" spans="1:6">
      <c r="A397" s="886"/>
      <c r="B397" s="887"/>
      <c r="C397" s="892"/>
      <c r="D397" s="889"/>
      <c r="E397" s="903"/>
      <c r="F397" s="352"/>
    </row>
    <row r="398" spans="1:6">
      <c r="A398" s="886"/>
      <c r="B398" s="891"/>
      <c r="C398" s="843"/>
      <c r="D398" s="889"/>
      <c r="E398" s="903"/>
      <c r="F398" s="352"/>
    </row>
    <row r="399" spans="1:6">
      <c r="A399" s="886"/>
      <c r="B399" s="887"/>
      <c r="D399" s="889"/>
      <c r="E399" s="903"/>
      <c r="F399" s="352"/>
    </row>
    <row r="400" spans="1:6">
      <c r="A400" s="886"/>
      <c r="B400" s="887"/>
      <c r="C400" s="894"/>
      <c r="D400" s="889"/>
      <c r="E400" s="903"/>
      <c r="F400" s="352"/>
    </row>
    <row r="401" spans="1:6" ht="15">
      <c r="A401" s="909"/>
      <c r="B401" s="887"/>
      <c r="C401" s="895" t="s">
        <v>1364</v>
      </c>
      <c r="D401" s="889"/>
      <c r="E401" s="903"/>
      <c r="F401" s="352"/>
    </row>
    <row r="402" spans="1:6">
      <c r="A402" s="886"/>
      <c r="B402" s="887"/>
      <c r="C402" s="896"/>
      <c r="D402" s="889"/>
      <c r="E402" s="903"/>
      <c r="F402" s="352"/>
    </row>
    <row r="403" spans="1:6">
      <c r="A403" s="886"/>
      <c r="B403" s="897"/>
      <c r="C403" s="890"/>
      <c r="D403" s="889"/>
      <c r="E403" s="903"/>
      <c r="F403" s="352"/>
    </row>
    <row r="404" spans="1:6">
      <c r="A404" s="904"/>
      <c r="B404" s="899"/>
      <c r="C404" s="905"/>
      <c r="D404" s="906"/>
      <c r="E404" s="907"/>
      <c r="F404" s="908"/>
    </row>
    <row r="405" spans="1:6">
      <c r="A405" s="881"/>
      <c r="B405" s="882"/>
      <c r="C405" s="883" t="s">
        <v>1516</v>
      </c>
      <c r="D405" s="884"/>
      <c r="E405" s="303"/>
      <c r="F405" s="304"/>
    </row>
    <row r="406" spans="1:6">
      <c r="A406" s="886"/>
      <c r="B406" s="887" t="s">
        <v>1517</v>
      </c>
      <c r="C406" s="1471" t="s">
        <v>1526</v>
      </c>
      <c r="D406" s="889" t="s">
        <v>1527</v>
      </c>
      <c r="E406" s="309">
        <f>'[3]COSTO LUMBRO '!H406</f>
        <v>1101.1428571428571</v>
      </c>
      <c r="F406" s="352" t="s">
        <v>236</v>
      </c>
    </row>
    <row r="407" spans="1:6">
      <c r="A407" s="886"/>
      <c r="B407" s="887"/>
      <c r="C407" s="1472"/>
      <c r="D407" s="889"/>
      <c r="E407" s="903"/>
      <c r="F407" s="352"/>
    </row>
    <row r="408" spans="1:6">
      <c r="A408" s="886"/>
      <c r="B408" s="891"/>
      <c r="C408" s="843"/>
      <c r="D408" s="889"/>
      <c r="E408" s="903"/>
      <c r="F408" s="352"/>
    </row>
    <row r="409" spans="1:6" ht="15">
      <c r="A409" s="909"/>
      <c r="B409" s="887"/>
      <c r="D409" s="889"/>
      <c r="E409" s="903"/>
      <c r="F409" s="352"/>
    </row>
    <row r="410" spans="1:6">
      <c r="A410" s="886"/>
      <c r="B410" s="887"/>
      <c r="C410" s="894"/>
      <c r="D410" s="889"/>
      <c r="E410" s="903"/>
      <c r="F410" s="352"/>
    </row>
    <row r="411" spans="1:6">
      <c r="A411" s="886"/>
      <c r="B411" s="887"/>
      <c r="C411" s="895" t="s">
        <v>1364</v>
      </c>
      <c r="D411" s="889"/>
      <c r="E411" s="903"/>
      <c r="F411" s="352"/>
    </row>
    <row r="412" spans="1:6">
      <c r="A412" s="886"/>
      <c r="B412" s="887"/>
      <c r="C412" s="896"/>
      <c r="D412" s="889"/>
      <c r="E412" s="903"/>
      <c r="F412" s="352"/>
    </row>
    <row r="413" spans="1:6">
      <c r="A413" s="886"/>
      <c r="B413" s="897"/>
      <c r="C413" s="890"/>
      <c r="D413" s="889"/>
      <c r="E413" s="903"/>
      <c r="F413" s="352"/>
    </row>
    <row r="414" spans="1:6">
      <c r="A414" s="904"/>
      <c r="B414" s="899"/>
      <c r="C414" s="905"/>
      <c r="D414" s="906"/>
      <c r="E414" s="907"/>
      <c r="F414" s="908"/>
    </row>
    <row r="415" spans="1:6">
      <c r="A415" s="881"/>
      <c r="B415" s="882"/>
      <c r="C415" s="883" t="s">
        <v>1516</v>
      </c>
      <c r="D415" s="884"/>
      <c r="E415" s="303"/>
      <c r="F415" s="304"/>
    </row>
    <row r="416" spans="1:6">
      <c r="A416" s="886"/>
      <c r="B416" s="887" t="s">
        <v>1517</v>
      </c>
      <c r="C416" s="1471" t="s">
        <v>1528</v>
      </c>
      <c r="D416" s="889" t="s">
        <v>1529</v>
      </c>
      <c r="E416" s="309">
        <f>'[3]COSTO LUMBRO '!H416</f>
        <v>385.71428571428572</v>
      </c>
      <c r="F416" s="352" t="s">
        <v>236</v>
      </c>
    </row>
    <row r="417" spans="1:6">
      <c r="A417" s="886"/>
      <c r="B417" s="887"/>
      <c r="C417" s="1472"/>
      <c r="D417" s="889"/>
      <c r="E417" s="903"/>
      <c r="F417" s="352"/>
    </row>
    <row r="418" spans="1:6" ht="15">
      <c r="A418" s="909"/>
      <c r="B418" s="891"/>
      <c r="C418" s="843"/>
      <c r="D418" s="889"/>
      <c r="E418" s="903"/>
      <c r="F418" s="352"/>
    </row>
    <row r="419" spans="1:6" ht="15">
      <c r="A419" s="909"/>
      <c r="B419" s="887"/>
      <c r="D419" s="889"/>
      <c r="E419" s="903"/>
      <c r="F419" s="352"/>
    </row>
    <row r="420" spans="1:6">
      <c r="A420" s="886"/>
      <c r="B420" s="887"/>
      <c r="C420" s="894"/>
      <c r="D420" s="889"/>
      <c r="E420" s="903"/>
      <c r="F420" s="352"/>
    </row>
    <row r="421" spans="1:6">
      <c r="A421" s="886"/>
      <c r="B421" s="887"/>
      <c r="C421" s="895" t="s">
        <v>1364</v>
      </c>
      <c r="D421" s="889"/>
      <c r="E421" s="903"/>
      <c r="F421" s="352"/>
    </row>
    <row r="422" spans="1:6">
      <c r="A422" s="886"/>
      <c r="B422" s="887"/>
      <c r="C422" s="896"/>
      <c r="D422" s="889"/>
      <c r="E422" s="903"/>
      <c r="F422" s="352"/>
    </row>
    <row r="423" spans="1:6">
      <c r="A423" s="886"/>
      <c r="B423" s="897"/>
      <c r="C423" s="890"/>
      <c r="D423" s="889"/>
      <c r="E423" s="903"/>
      <c r="F423" s="352"/>
    </row>
    <row r="424" spans="1:6">
      <c r="A424" s="904"/>
      <c r="B424" s="899"/>
      <c r="C424" s="905"/>
      <c r="D424" s="906"/>
      <c r="E424" s="907"/>
      <c r="F424" s="908"/>
    </row>
    <row r="425" spans="1:6">
      <c r="A425" s="881"/>
      <c r="B425" s="882"/>
      <c r="C425" s="883"/>
      <c r="D425" s="884"/>
      <c r="E425" s="303"/>
      <c r="F425" s="304"/>
    </row>
    <row r="426" spans="1:6">
      <c r="A426" s="886"/>
      <c r="B426" s="887"/>
      <c r="C426" s="1471"/>
      <c r="D426" s="889"/>
      <c r="E426" s="309"/>
      <c r="F426" s="352"/>
    </row>
    <row r="427" spans="1:6">
      <c r="A427" s="886"/>
      <c r="B427" s="887"/>
      <c r="C427" s="1472"/>
      <c r="D427" s="889"/>
      <c r="E427" s="903"/>
      <c r="F427" s="352"/>
    </row>
    <row r="428" spans="1:6" ht="15">
      <c r="A428" s="909"/>
      <c r="B428" s="891"/>
      <c r="C428" s="843"/>
      <c r="D428" s="889"/>
      <c r="E428" s="903"/>
      <c r="F428" s="352"/>
    </row>
    <row r="429" spans="1:6" ht="15">
      <c r="A429" s="909"/>
      <c r="B429" s="887"/>
      <c r="D429" s="889"/>
      <c r="E429" s="903"/>
      <c r="F429" s="352"/>
    </row>
    <row r="430" spans="1:6">
      <c r="A430" s="886"/>
      <c r="B430" s="887"/>
      <c r="C430" s="894"/>
      <c r="D430" s="889"/>
      <c r="E430" s="903"/>
      <c r="F430" s="352"/>
    </row>
    <row r="431" spans="1:6">
      <c r="A431" s="886"/>
      <c r="B431" s="887"/>
      <c r="C431" s="895"/>
      <c r="D431" s="889"/>
      <c r="E431" s="903"/>
      <c r="F431" s="352"/>
    </row>
    <row r="432" spans="1:6">
      <c r="A432" s="886"/>
      <c r="B432" s="887"/>
      <c r="C432" s="896"/>
      <c r="D432" s="889"/>
      <c r="E432" s="903"/>
      <c r="F432" s="352"/>
    </row>
    <row r="433" spans="1:6">
      <c r="A433" s="886"/>
      <c r="B433" s="897"/>
      <c r="C433" s="890"/>
      <c r="D433" s="889"/>
      <c r="E433" s="903"/>
      <c r="F433" s="352"/>
    </row>
    <row r="434" spans="1:6">
      <c r="A434" s="904"/>
      <c r="B434" s="899"/>
      <c r="C434" s="905"/>
      <c r="D434" s="906"/>
      <c r="E434" s="907"/>
      <c r="F434" s="908"/>
    </row>
    <row r="435" spans="1:6">
      <c r="A435" s="881"/>
      <c r="B435" s="882"/>
      <c r="C435" s="883" t="s">
        <v>1516</v>
      </c>
      <c r="D435" s="884"/>
      <c r="E435" s="884"/>
      <c r="F435" s="884"/>
    </row>
    <row r="436" spans="1:6">
      <c r="A436" s="886"/>
      <c r="B436" s="887" t="s">
        <v>1517</v>
      </c>
      <c r="C436" s="1471" t="s">
        <v>1530</v>
      </c>
      <c r="D436" s="889"/>
      <c r="E436" s="889">
        <f>'[3]COSTO LUMBRO '!H436</f>
        <v>1540</v>
      </c>
      <c r="F436" s="352" t="s">
        <v>236</v>
      </c>
    </row>
    <row r="437" spans="1:6">
      <c r="A437" s="886"/>
      <c r="B437" s="887"/>
      <c r="C437" s="1472"/>
      <c r="D437" s="889"/>
      <c r="E437" s="889"/>
      <c r="F437" s="887"/>
    </row>
    <row r="438" spans="1:6" ht="15">
      <c r="A438" s="909"/>
      <c r="B438" s="891"/>
      <c r="C438" s="843"/>
      <c r="D438" s="889"/>
      <c r="E438" s="889"/>
      <c r="F438" s="887"/>
    </row>
    <row r="439" spans="1:6" ht="15">
      <c r="A439" s="909"/>
      <c r="B439" s="887"/>
      <c r="D439" s="889"/>
      <c r="E439" s="889"/>
      <c r="F439" s="887"/>
    </row>
    <row r="440" spans="1:6">
      <c r="A440" s="886"/>
      <c r="B440" s="887"/>
      <c r="C440" s="894"/>
      <c r="D440" s="889"/>
      <c r="E440" s="889"/>
      <c r="F440" s="887"/>
    </row>
    <row r="441" spans="1:6">
      <c r="A441" s="886"/>
      <c r="B441" s="887"/>
      <c r="C441" s="895" t="s">
        <v>1364</v>
      </c>
      <c r="D441" s="889"/>
      <c r="E441" s="889"/>
      <c r="F441" s="887"/>
    </row>
    <row r="442" spans="1:6" ht="15">
      <c r="A442" s="886"/>
      <c r="B442" s="909"/>
      <c r="C442" s="895" t="s">
        <v>1531</v>
      </c>
      <c r="D442" s="889"/>
      <c r="E442" s="889"/>
      <c r="F442" s="887"/>
    </row>
    <row r="443" spans="1:6">
      <c r="A443" s="886"/>
      <c r="B443" s="887"/>
      <c r="C443" s="896"/>
      <c r="D443" s="889"/>
      <c r="E443" s="889"/>
      <c r="F443" s="887"/>
    </row>
    <row r="444" spans="1:6">
      <c r="A444" s="886"/>
      <c r="B444" s="887"/>
      <c r="C444" s="896"/>
      <c r="D444" s="889"/>
      <c r="E444" s="889"/>
      <c r="F444" s="887"/>
    </row>
    <row r="445" spans="1:6">
      <c r="A445" s="886"/>
      <c r="B445" s="887"/>
      <c r="C445" s="896"/>
      <c r="D445" s="889"/>
      <c r="E445" s="889"/>
      <c r="F445" s="887"/>
    </row>
    <row r="446" spans="1:6">
      <c r="A446" s="886"/>
      <c r="B446" s="887"/>
      <c r="C446" s="896"/>
      <c r="D446" s="889"/>
      <c r="E446" s="889"/>
      <c r="F446" s="887"/>
    </row>
    <row r="447" spans="1:6">
      <c r="A447" s="886"/>
      <c r="B447" s="897"/>
      <c r="C447" s="890"/>
      <c r="D447" s="889"/>
      <c r="E447" s="889"/>
      <c r="F447" s="887"/>
    </row>
    <row r="448" spans="1:6">
      <c r="A448" s="904"/>
      <c r="B448" s="899"/>
      <c r="C448" s="905"/>
      <c r="D448" s="906"/>
      <c r="E448" s="906"/>
      <c r="F448" s="899"/>
    </row>
    <row r="449" spans="1:6">
      <c r="A449" s="862" t="s">
        <v>1354</v>
      </c>
      <c r="B449" s="863"/>
      <c r="C449" s="1477" t="s">
        <v>1532</v>
      </c>
      <c r="D449" s="864"/>
      <c r="E449" s="864"/>
      <c r="F449" s="864"/>
    </row>
    <row r="450" spans="1:6">
      <c r="A450" s="868" t="s">
        <v>1533</v>
      </c>
      <c r="B450" s="869"/>
      <c r="C450" s="1478"/>
      <c r="D450" s="870"/>
      <c r="E450" s="870"/>
      <c r="F450" s="870"/>
    </row>
    <row r="451" spans="1:6">
      <c r="A451" s="881"/>
      <c r="B451" s="882"/>
      <c r="C451" s="883" t="s">
        <v>1534</v>
      </c>
      <c r="D451" s="884"/>
      <c r="E451" s="303"/>
      <c r="F451" s="304"/>
    </row>
    <row r="452" spans="1:6">
      <c r="A452" s="886"/>
      <c r="B452" s="887" t="s">
        <v>1535</v>
      </c>
      <c r="C452" s="1471" t="s">
        <v>1536</v>
      </c>
      <c r="D452" s="889"/>
      <c r="E452" s="309">
        <f>'[3]COSTO LUMBRO '!H452</f>
        <v>2128.5714285714289</v>
      </c>
      <c r="F452" s="910" t="s">
        <v>236</v>
      </c>
    </row>
    <row r="453" spans="1:6">
      <c r="A453" s="886"/>
      <c r="B453" s="887"/>
      <c r="C453" s="1472"/>
      <c r="D453" s="889"/>
      <c r="E453" s="903"/>
      <c r="F453" s="310"/>
    </row>
    <row r="454" spans="1:6" ht="15">
      <c r="A454" s="909"/>
      <c r="B454" s="891"/>
      <c r="C454" s="892" t="s">
        <v>1537</v>
      </c>
      <c r="D454" s="889"/>
      <c r="E454" s="903"/>
      <c r="F454" s="310"/>
    </row>
    <row r="455" spans="1:6" ht="15">
      <c r="A455" s="909"/>
      <c r="B455" s="887"/>
      <c r="D455" s="889"/>
      <c r="E455" s="903"/>
      <c r="F455" s="310"/>
    </row>
    <row r="456" spans="1:6">
      <c r="A456" s="886"/>
      <c r="B456" s="887"/>
      <c r="C456" s="894"/>
      <c r="D456" s="889"/>
      <c r="E456" s="903"/>
      <c r="F456" s="310"/>
    </row>
    <row r="457" spans="1:6">
      <c r="A457" s="886"/>
      <c r="B457" s="887"/>
      <c r="C457" s="895" t="s">
        <v>1364</v>
      </c>
      <c r="D457" s="889"/>
      <c r="E457" s="903"/>
      <c r="F457" s="310"/>
    </row>
    <row r="458" spans="1:6">
      <c r="A458" s="886"/>
      <c r="B458" s="887"/>
      <c r="C458" s="896"/>
      <c r="D458" s="889"/>
      <c r="E458" s="903"/>
      <c r="F458" s="310"/>
    </row>
    <row r="459" spans="1:6">
      <c r="A459" s="886"/>
      <c r="B459" s="897"/>
      <c r="C459" s="890"/>
      <c r="D459" s="889"/>
      <c r="E459" s="903"/>
      <c r="F459" s="316"/>
    </row>
    <row r="460" spans="1:6">
      <c r="A460" s="904"/>
      <c r="B460" s="899"/>
      <c r="C460" s="905"/>
      <c r="D460" s="906"/>
      <c r="E460" s="907"/>
      <c r="F460" s="911"/>
    </row>
    <row r="461" spans="1:6">
      <c r="A461" s="881"/>
      <c r="B461" s="882"/>
      <c r="C461" s="883" t="s">
        <v>1538</v>
      </c>
      <c r="D461" s="884"/>
      <c r="E461" s="303"/>
      <c r="F461" s="304"/>
    </row>
    <row r="462" spans="1:6">
      <c r="A462" s="886"/>
      <c r="B462" s="887" t="s">
        <v>1539</v>
      </c>
      <c r="C462" s="1471" t="s">
        <v>1540</v>
      </c>
      <c r="D462" s="889"/>
      <c r="E462" s="309">
        <f>'[3]COSTO LUMBRO '!H462</f>
        <v>1557.1428571428573</v>
      </c>
      <c r="F462" s="310" t="s">
        <v>236</v>
      </c>
    </row>
    <row r="463" spans="1:6">
      <c r="A463" s="886"/>
      <c r="B463" s="887"/>
      <c r="C463" s="1472"/>
      <c r="D463" s="889"/>
      <c r="E463" s="903"/>
      <c r="F463" s="310"/>
    </row>
    <row r="464" spans="1:6" ht="15">
      <c r="A464" s="909"/>
      <c r="B464" s="891"/>
      <c r="C464" s="892" t="s">
        <v>1537</v>
      </c>
      <c r="D464" s="889"/>
      <c r="E464" s="903"/>
      <c r="F464" s="310"/>
    </row>
    <row r="465" spans="1:6" ht="15">
      <c r="A465" s="909"/>
      <c r="B465" s="887"/>
      <c r="D465" s="889"/>
      <c r="E465" s="903"/>
      <c r="F465" s="310"/>
    </row>
    <row r="466" spans="1:6">
      <c r="A466" s="886"/>
      <c r="B466" s="887"/>
      <c r="C466" s="894"/>
      <c r="D466" s="889"/>
      <c r="E466" s="903"/>
      <c r="F466" s="310"/>
    </row>
    <row r="467" spans="1:6">
      <c r="A467" s="886"/>
      <c r="B467" s="887"/>
      <c r="C467" s="895" t="s">
        <v>1364</v>
      </c>
      <c r="D467" s="889"/>
      <c r="E467" s="903"/>
      <c r="F467" s="310"/>
    </row>
    <row r="468" spans="1:6">
      <c r="A468" s="886"/>
      <c r="B468" s="887"/>
      <c r="C468" s="896"/>
      <c r="D468" s="889"/>
      <c r="E468" s="903"/>
      <c r="F468" s="310"/>
    </row>
    <row r="469" spans="1:6">
      <c r="A469" s="886"/>
      <c r="B469" s="897"/>
      <c r="C469" s="890"/>
      <c r="D469" s="889"/>
      <c r="E469" s="903"/>
      <c r="F469" s="316"/>
    </row>
    <row r="470" spans="1:6">
      <c r="A470" s="904"/>
      <c r="B470" s="899"/>
      <c r="C470" s="905"/>
      <c r="D470" s="906"/>
      <c r="E470" s="907"/>
      <c r="F470" s="911"/>
    </row>
    <row r="471" spans="1:6">
      <c r="A471" s="881"/>
      <c r="B471" s="882"/>
      <c r="C471" s="883" t="s">
        <v>1541</v>
      </c>
      <c r="D471" s="884"/>
      <c r="E471" s="303"/>
      <c r="F471" s="304"/>
    </row>
    <row r="472" spans="1:6">
      <c r="A472" s="886"/>
      <c r="B472" s="887" t="s">
        <v>1542</v>
      </c>
      <c r="C472" s="1471" t="s">
        <v>1543</v>
      </c>
      <c r="D472" s="889"/>
      <c r="E472" s="309">
        <f>'[3]COSTO LUMBRO '!H472</f>
        <v>2128.5714285714289</v>
      </c>
      <c r="F472" s="310" t="s">
        <v>236</v>
      </c>
    </row>
    <row r="473" spans="1:6">
      <c r="A473" s="886"/>
      <c r="B473" s="887"/>
      <c r="C473" s="1472"/>
      <c r="D473" s="889"/>
      <c r="E473" s="903"/>
      <c r="F473" s="310"/>
    </row>
    <row r="474" spans="1:6" ht="15">
      <c r="A474" s="909"/>
      <c r="B474" s="891"/>
      <c r="C474" s="892" t="s">
        <v>1537</v>
      </c>
      <c r="D474" s="889"/>
      <c r="E474" s="903"/>
      <c r="F474" s="310"/>
    </row>
    <row r="475" spans="1:6" ht="15">
      <c r="A475" s="909"/>
      <c r="B475" s="887"/>
      <c r="D475" s="889"/>
      <c r="E475" s="903"/>
      <c r="F475" s="310"/>
    </row>
    <row r="476" spans="1:6">
      <c r="A476" s="886"/>
      <c r="B476" s="887"/>
      <c r="C476" s="894"/>
      <c r="D476" s="889"/>
      <c r="E476" s="903"/>
      <c r="F476" s="310"/>
    </row>
    <row r="477" spans="1:6">
      <c r="A477" s="886"/>
      <c r="B477" s="887"/>
      <c r="C477" s="895" t="s">
        <v>1364</v>
      </c>
      <c r="D477" s="889"/>
      <c r="E477" s="903"/>
      <c r="F477" s="310"/>
    </row>
    <row r="478" spans="1:6">
      <c r="A478" s="886"/>
      <c r="B478" s="887"/>
      <c r="C478" s="896"/>
      <c r="D478" s="889"/>
      <c r="E478" s="903"/>
      <c r="F478" s="310"/>
    </row>
    <row r="479" spans="1:6">
      <c r="A479" s="886"/>
      <c r="B479" s="897"/>
      <c r="C479" s="890"/>
      <c r="D479" s="889"/>
      <c r="E479" s="903"/>
      <c r="F479" s="316"/>
    </row>
    <row r="480" spans="1:6">
      <c r="A480" s="904"/>
      <c r="B480" s="899"/>
      <c r="C480" s="905"/>
      <c r="D480" s="906"/>
      <c r="E480" s="907"/>
      <c r="F480" s="911"/>
    </row>
    <row r="481" spans="1:6">
      <c r="A481" s="881"/>
      <c r="B481" s="882"/>
      <c r="C481" s="883" t="s">
        <v>1544</v>
      </c>
      <c r="D481" s="884"/>
      <c r="E481" s="303"/>
      <c r="F481" s="304"/>
    </row>
    <row r="482" spans="1:6">
      <c r="A482" s="886"/>
      <c r="B482" s="887" t="s">
        <v>1545</v>
      </c>
      <c r="C482" s="1471" t="s">
        <v>1546</v>
      </c>
      <c r="D482" s="889"/>
      <c r="E482" s="309">
        <f>'[3]COSTO LUMBRO '!H482</f>
        <v>4034.2857142857147</v>
      </c>
      <c r="F482" s="310" t="s">
        <v>236</v>
      </c>
    </row>
    <row r="483" spans="1:6">
      <c r="A483" s="886"/>
      <c r="B483" s="887"/>
      <c r="C483" s="1472"/>
      <c r="D483" s="889"/>
      <c r="E483" s="903"/>
      <c r="F483" s="310"/>
    </row>
    <row r="484" spans="1:6" ht="15">
      <c r="A484" s="909"/>
      <c r="B484" s="891"/>
      <c r="C484" s="892" t="s">
        <v>1537</v>
      </c>
      <c r="D484" s="889"/>
      <c r="E484" s="903"/>
      <c r="F484" s="310"/>
    </row>
    <row r="485" spans="1:6" ht="15">
      <c r="A485" s="909"/>
      <c r="B485" s="887"/>
      <c r="D485" s="889"/>
      <c r="E485" s="903"/>
      <c r="F485" s="310"/>
    </row>
    <row r="486" spans="1:6">
      <c r="A486" s="886"/>
      <c r="B486" s="887"/>
      <c r="C486" s="894"/>
      <c r="D486" s="889"/>
      <c r="E486" s="903"/>
      <c r="F486" s="310"/>
    </row>
    <row r="487" spans="1:6">
      <c r="A487" s="886"/>
      <c r="B487" s="887"/>
      <c r="C487" s="895" t="s">
        <v>1364</v>
      </c>
      <c r="D487" s="889"/>
      <c r="E487" s="903"/>
      <c r="F487" s="310"/>
    </row>
    <row r="488" spans="1:6">
      <c r="A488" s="886"/>
      <c r="B488" s="887"/>
      <c r="C488" s="896"/>
      <c r="D488" s="889"/>
      <c r="E488" s="903"/>
      <c r="F488" s="310"/>
    </row>
    <row r="489" spans="1:6">
      <c r="A489" s="886"/>
      <c r="B489" s="897"/>
      <c r="C489" s="890"/>
      <c r="D489" s="889"/>
      <c r="E489" s="903"/>
      <c r="F489" s="316"/>
    </row>
    <row r="490" spans="1:6">
      <c r="A490" s="904"/>
      <c r="B490" s="899"/>
      <c r="C490" s="905"/>
      <c r="D490" s="906"/>
      <c r="E490" s="907"/>
      <c r="F490" s="911"/>
    </row>
    <row r="491" spans="1:6">
      <c r="A491" s="881"/>
      <c r="B491" s="882"/>
      <c r="C491" s="883" t="s">
        <v>1547</v>
      </c>
      <c r="D491" s="884"/>
      <c r="E491" s="303"/>
      <c r="F491" s="304"/>
    </row>
    <row r="492" spans="1:6">
      <c r="A492" s="886"/>
      <c r="B492" s="887" t="s">
        <v>1548</v>
      </c>
      <c r="C492" s="1471" t="s">
        <v>1549</v>
      </c>
      <c r="D492" s="889"/>
      <c r="E492" s="309">
        <f>'[3]COSTO LUMBRO '!H492</f>
        <v>5928.5714285714294</v>
      </c>
      <c r="F492" s="310" t="s">
        <v>236</v>
      </c>
    </row>
    <row r="493" spans="1:6">
      <c r="A493" s="886"/>
      <c r="B493" s="887"/>
      <c r="C493" s="1472"/>
      <c r="D493" s="889"/>
      <c r="E493" s="903"/>
      <c r="F493" s="310"/>
    </row>
    <row r="494" spans="1:6" ht="15">
      <c r="A494" s="909"/>
      <c r="B494" s="891"/>
      <c r="C494" s="892" t="s">
        <v>1537</v>
      </c>
      <c r="D494" s="889"/>
      <c r="E494" s="903"/>
      <c r="F494" s="310"/>
    </row>
    <row r="495" spans="1:6" ht="15">
      <c r="A495" s="909"/>
      <c r="B495" s="887"/>
      <c r="D495" s="889"/>
      <c r="E495" s="903"/>
      <c r="F495" s="310"/>
    </row>
    <row r="496" spans="1:6">
      <c r="A496" s="886"/>
      <c r="B496" s="887"/>
      <c r="C496" s="894"/>
      <c r="D496" s="889"/>
      <c r="E496" s="903"/>
      <c r="F496" s="310"/>
    </row>
    <row r="497" spans="1:6">
      <c r="A497" s="886"/>
      <c r="B497" s="887"/>
      <c r="C497" s="895" t="s">
        <v>1364</v>
      </c>
      <c r="D497" s="889"/>
      <c r="E497" s="903"/>
      <c r="F497" s="310"/>
    </row>
    <row r="498" spans="1:6">
      <c r="A498" s="886"/>
      <c r="B498" s="887"/>
      <c r="C498" s="896"/>
      <c r="D498" s="889"/>
      <c r="E498" s="903"/>
      <c r="F498" s="310"/>
    </row>
    <row r="499" spans="1:6">
      <c r="A499" s="886"/>
      <c r="B499" s="897"/>
      <c r="C499" s="890"/>
      <c r="D499" s="889"/>
      <c r="E499" s="903"/>
      <c r="F499" s="316"/>
    </row>
    <row r="500" spans="1:6">
      <c r="A500" s="904"/>
      <c r="B500" s="899"/>
      <c r="C500" s="905"/>
      <c r="D500" s="906"/>
      <c r="E500" s="907"/>
      <c r="F500" s="911"/>
    </row>
    <row r="501" spans="1:6">
      <c r="A501" s="881"/>
      <c r="B501" s="882"/>
      <c r="C501" s="883" t="s">
        <v>1550</v>
      </c>
      <c r="D501" s="884"/>
      <c r="E501" s="303"/>
      <c r="F501" s="304"/>
    </row>
    <row r="502" spans="1:6">
      <c r="A502" s="886"/>
      <c r="B502" s="887" t="s">
        <v>1551</v>
      </c>
      <c r="C502" s="1471" t="s">
        <v>1552</v>
      </c>
      <c r="D502" s="889"/>
      <c r="E502" s="309">
        <f>'[3]COSTO LUMBRO '!H502</f>
        <v>7828.5714285714294</v>
      </c>
      <c r="F502" s="310" t="s">
        <v>236</v>
      </c>
    </row>
    <row r="503" spans="1:6">
      <c r="A503" s="886"/>
      <c r="B503" s="887"/>
      <c r="C503" s="1472"/>
      <c r="D503" s="889"/>
      <c r="E503" s="903"/>
      <c r="F503" s="310"/>
    </row>
    <row r="504" spans="1:6" ht="15">
      <c r="A504" s="909"/>
      <c r="B504" s="891"/>
      <c r="C504" s="892" t="s">
        <v>1537</v>
      </c>
      <c r="D504" s="889"/>
      <c r="E504" s="903"/>
      <c r="F504" s="310"/>
    </row>
    <row r="505" spans="1:6" ht="15">
      <c r="A505" s="909"/>
      <c r="B505" s="887"/>
      <c r="D505" s="889"/>
      <c r="E505" s="903"/>
      <c r="F505" s="310"/>
    </row>
    <row r="506" spans="1:6">
      <c r="A506" s="886"/>
      <c r="B506" s="887"/>
      <c r="C506" s="894"/>
      <c r="D506" s="889"/>
      <c r="E506" s="903"/>
      <c r="F506" s="310"/>
    </row>
    <row r="507" spans="1:6">
      <c r="A507" s="886"/>
      <c r="B507" s="887"/>
      <c r="C507" s="895" t="s">
        <v>1364</v>
      </c>
      <c r="D507" s="889"/>
      <c r="E507" s="903"/>
      <c r="F507" s="310"/>
    </row>
    <row r="508" spans="1:6">
      <c r="A508" s="886"/>
      <c r="B508" s="887"/>
      <c r="C508" s="896"/>
      <c r="D508" s="889"/>
      <c r="E508" s="903"/>
      <c r="F508" s="310"/>
    </row>
    <row r="509" spans="1:6">
      <c r="A509" s="886"/>
      <c r="B509" s="897"/>
      <c r="C509" s="890"/>
      <c r="D509" s="889"/>
      <c r="E509" s="903"/>
      <c r="F509" s="316"/>
    </row>
    <row r="510" spans="1:6">
      <c r="A510" s="904"/>
      <c r="B510" s="899"/>
      <c r="C510" s="905"/>
      <c r="D510" s="906"/>
      <c r="E510" s="907"/>
      <c r="F510" s="911"/>
    </row>
    <row r="511" spans="1:6">
      <c r="A511" s="881"/>
      <c r="B511" s="882"/>
      <c r="C511" s="883" t="s">
        <v>1553</v>
      </c>
      <c r="D511" s="884"/>
      <c r="E511" s="303"/>
      <c r="F511" s="304"/>
    </row>
    <row r="512" spans="1:6">
      <c r="A512" s="886"/>
      <c r="B512" s="887" t="s">
        <v>1554</v>
      </c>
      <c r="C512" s="1471" t="s">
        <v>1555</v>
      </c>
      <c r="D512" s="889"/>
      <c r="E512" s="309">
        <f>'[3]COSTO LUMBRO '!H512</f>
        <v>2828.5714285714289</v>
      </c>
      <c r="F512" s="310" t="s">
        <v>236</v>
      </c>
    </row>
    <row r="513" spans="1:6">
      <c r="A513" s="886"/>
      <c r="B513" s="887"/>
      <c r="C513" s="1472"/>
      <c r="D513" s="889"/>
      <c r="E513" s="903"/>
      <c r="F513" s="352"/>
    </row>
    <row r="514" spans="1:6" ht="15">
      <c r="A514" s="909"/>
      <c r="B514" s="891"/>
      <c r="C514" s="892" t="s">
        <v>1556</v>
      </c>
      <c r="D514" s="889"/>
      <c r="E514" s="903"/>
      <c r="F514" s="352"/>
    </row>
    <row r="515" spans="1:6" ht="15">
      <c r="A515" s="909"/>
      <c r="B515" s="887"/>
      <c r="D515" s="889"/>
      <c r="E515" s="903"/>
      <c r="F515" s="352"/>
    </row>
    <row r="516" spans="1:6">
      <c r="A516" s="886"/>
      <c r="B516" s="887"/>
      <c r="C516" s="894"/>
      <c r="D516" s="889"/>
      <c r="E516" s="903"/>
      <c r="F516" s="352"/>
    </row>
    <row r="517" spans="1:6">
      <c r="A517" s="886"/>
      <c r="B517" s="887"/>
      <c r="C517" s="895" t="s">
        <v>1364</v>
      </c>
      <c r="D517" s="889"/>
      <c r="E517" s="903"/>
      <c r="F517" s="352"/>
    </row>
    <row r="518" spans="1:6">
      <c r="A518" s="886"/>
      <c r="B518" s="887"/>
      <c r="C518" s="896"/>
      <c r="D518" s="889"/>
      <c r="E518" s="903"/>
      <c r="F518" s="352"/>
    </row>
    <row r="519" spans="1:6">
      <c r="A519" s="886"/>
      <c r="B519" s="897"/>
      <c r="C519" s="890"/>
      <c r="D519" s="889"/>
      <c r="E519" s="903"/>
      <c r="F519" s="352"/>
    </row>
    <row r="520" spans="1:6">
      <c r="A520" s="904"/>
      <c r="B520" s="899"/>
      <c r="C520" s="905"/>
      <c r="D520" s="906"/>
      <c r="E520" s="907"/>
      <c r="F520" s="908"/>
    </row>
  </sheetData>
  <mergeCells count="24">
    <mergeCell ref="C512:C513"/>
    <mergeCell ref="C406:C407"/>
    <mergeCell ref="C416:C417"/>
    <mergeCell ref="C426:C427"/>
    <mergeCell ref="C436:C437"/>
    <mergeCell ref="C449:C450"/>
    <mergeCell ref="C452:C453"/>
    <mergeCell ref="C462:C463"/>
    <mergeCell ref="C472:C473"/>
    <mergeCell ref="C482:C483"/>
    <mergeCell ref="C492:C493"/>
    <mergeCell ref="C502:C503"/>
    <mergeCell ref="C380:C382"/>
    <mergeCell ref="A5:B5"/>
    <mergeCell ref="E5:F5"/>
    <mergeCell ref="C6:C7"/>
    <mergeCell ref="C159:C160"/>
    <mergeCell ref="C251:C252"/>
    <mergeCell ref="C313:C314"/>
    <mergeCell ref="C345:C346"/>
    <mergeCell ref="C348:C350"/>
    <mergeCell ref="C358:C360"/>
    <mergeCell ref="C368:C370"/>
    <mergeCell ref="C377:C378"/>
  </mergeCells>
  <hyperlinks>
    <hyperlink ref="F4" r:id="rId1" xr:uid="{6E1D27D3-D2C8-F64D-9F54-69034FC8C848}"/>
  </hyperlinks>
  <printOptions horizontalCentered="1"/>
  <pageMargins left="0" right="0" top="0" bottom="0" header="0" footer="0"/>
  <pageSetup scale="67" orientation="landscape"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06FC-B253-C54A-BC4F-B3EED3C055D7}">
  <sheetPr codeName="Sheet5">
    <tabColor rgb="FF0432FF"/>
  </sheetPr>
  <dimension ref="A1:IQ726"/>
  <sheetViews>
    <sheetView showGridLines="0" zoomScale="86" zoomScaleNormal="89" zoomScaleSheetLayoutView="100" zoomScalePageLayoutView="93" workbookViewId="0">
      <selection activeCell="D32" sqref="D32"/>
    </sheetView>
  </sheetViews>
  <sheetFormatPr baseColWidth="10" defaultColWidth="10.83203125" defaultRowHeight="14"/>
  <cols>
    <col min="1" max="1" width="42.5" style="921" customWidth="1"/>
    <col min="2" max="2" width="17.33203125" style="1045" bestFit="1" customWidth="1"/>
    <col min="3" max="3" width="98.83203125" style="987" customWidth="1"/>
    <col min="4" max="4" width="17.83203125" style="921" customWidth="1"/>
    <col min="5" max="5" width="15.5" style="423" customWidth="1"/>
    <col min="6" max="6" width="13.1640625" style="607" customWidth="1"/>
    <col min="7" max="8" width="12" style="921" bestFit="1" customWidth="1"/>
    <col min="9" max="13" width="10.83203125" style="921"/>
    <col min="14" max="60" width="10.83203125" style="922"/>
    <col min="61" max="16384" width="10.83203125" style="921"/>
  </cols>
  <sheetData>
    <row r="1" spans="1:63" ht="15" customHeight="1">
      <c r="A1" s="918"/>
      <c r="B1" s="919"/>
      <c r="C1" s="920"/>
      <c r="D1" s="1483" t="s">
        <v>1557</v>
      </c>
      <c r="E1" s="1483"/>
      <c r="F1" s="1484"/>
    </row>
    <row r="2" spans="1:63" s="927" customFormat="1" ht="27.75" customHeight="1">
      <c r="A2" s="923"/>
      <c r="B2" s="924"/>
      <c r="C2" s="925"/>
      <c r="D2" s="1485"/>
      <c r="E2" s="1485"/>
      <c r="F2" s="1486"/>
      <c r="G2" s="926"/>
    </row>
    <row r="3" spans="1:63" s="927" customFormat="1" ht="15" customHeight="1">
      <c r="A3" s="923"/>
      <c r="B3" s="924"/>
      <c r="C3" s="928"/>
      <c r="D3" s="1487" t="s">
        <v>1558</v>
      </c>
      <c r="E3" s="1487"/>
      <c r="F3" s="1488"/>
      <c r="G3" s="926"/>
    </row>
    <row r="4" spans="1:63" s="927" customFormat="1">
      <c r="A4" s="929"/>
      <c r="B4" s="930"/>
      <c r="C4" s="855"/>
      <c r="D4" s="1489" t="s">
        <v>1559</v>
      </c>
      <c r="E4" s="1489"/>
      <c r="F4" s="1490"/>
      <c r="G4" s="926"/>
    </row>
    <row r="5" spans="1:63" s="934" customFormat="1" ht="15" customHeight="1">
      <c r="A5" s="1479"/>
      <c r="B5" s="1480"/>
      <c r="C5" s="931" t="s">
        <v>400</v>
      </c>
      <c r="D5" s="932" t="s">
        <v>401</v>
      </c>
      <c r="E5" s="1475">
        <f ca="1">(TODAY())</f>
        <v>46163</v>
      </c>
      <c r="F5" s="1476"/>
      <c r="G5" s="926"/>
      <c r="H5" s="933"/>
      <c r="I5" s="933"/>
      <c r="J5" s="933"/>
      <c r="K5" s="933"/>
      <c r="L5" s="933"/>
      <c r="M5" s="933"/>
      <c r="N5" s="933"/>
      <c r="O5" s="933"/>
      <c r="P5" s="933"/>
      <c r="Q5" s="933"/>
      <c r="R5" s="933"/>
      <c r="S5" s="933"/>
      <c r="T5" s="933"/>
      <c r="U5" s="933"/>
    </row>
    <row r="6" spans="1:63" s="934" customFormat="1" ht="15" customHeight="1">
      <c r="A6" s="935" t="s">
        <v>1560</v>
      </c>
      <c r="B6" s="936"/>
      <c r="C6" s="1481" t="s">
        <v>1561</v>
      </c>
      <c r="D6" s="935"/>
      <c r="E6" s="404"/>
      <c r="F6" s="328"/>
      <c r="G6" s="938"/>
      <c r="H6" s="939"/>
      <c r="I6" s="940"/>
      <c r="J6" s="933"/>
      <c r="K6" s="933"/>
      <c r="L6" s="933"/>
      <c r="M6" s="933"/>
      <c r="N6" s="933"/>
      <c r="O6" s="933"/>
      <c r="P6" s="933"/>
      <c r="Q6" s="941"/>
      <c r="R6" s="941"/>
      <c r="S6" s="941"/>
      <c r="T6" s="941"/>
      <c r="U6" s="941"/>
      <c r="V6" s="941"/>
      <c r="W6" s="941"/>
      <c r="X6" s="941"/>
      <c r="Y6" s="941"/>
      <c r="Z6" s="941"/>
      <c r="AA6" s="941"/>
      <c r="AB6" s="941"/>
      <c r="AC6" s="941"/>
      <c r="AD6" s="941"/>
      <c r="AE6" s="941"/>
      <c r="AF6" s="941"/>
      <c r="AG6" s="941"/>
      <c r="AH6" s="941"/>
      <c r="AI6" s="941"/>
      <c r="AJ6" s="941"/>
      <c r="AK6" s="941"/>
      <c r="AL6" s="941"/>
      <c r="AM6" s="941"/>
      <c r="AN6" s="941"/>
      <c r="AO6" s="941"/>
      <c r="AP6" s="941"/>
      <c r="AQ6" s="941"/>
      <c r="AR6" s="941"/>
      <c r="AS6" s="941"/>
      <c r="AT6" s="941"/>
      <c r="AU6" s="941"/>
      <c r="AV6" s="941"/>
      <c r="AW6" s="941"/>
      <c r="AX6" s="941"/>
      <c r="AY6" s="941"/>
      <c r="AZ6" s="941"/>
      <c r="BA6" s="941"/>
      <c r="BB6" s="941"/>
      <c r="BC6" s="941"/>
      <c r="BD6" s="941"/>
      <c r="BE6" s="941"/>
      <c r="BF6" s="941"/>
      <c r="BG6" s="941"/>
      <c r="BH6" s="941"/>
      <c r="BI6" s="941"/>
      <c r="BJ6" s="941"/>
      <c r="BK6" s="941"/>
    </row>
    <row r="7" spans="1:63" s="950" customFormat="1" ht="15" customHeight="1">
      <c r="A7" s="942" t="s">
        <v>1562</v>
      </c>
      <c r="B7" s="943"/>
      <c r="C7" s="1482"/>
      <c r="D7" s="944"/>
      <c r="E7" s="406"/>
      <c r="F7" s="379"/>
      <c r="G7" s="945"/>
      <c r="H7" s="946"/>
      <c r="I7" s="947"/>
      <c r="J7" s="948"/>
      <c r="K7" s="948"/>
      <c r="L7" s="948"/>
      <c r="M7" s="948"/>
      <c r="N7" s="948"/>
      <c r="O7" s="948"/>
      <c r="P7" s="948"/>
      <c r="Q7" s="949"/>
      <c r="R7" s="949"/>
      <c r="S7" s="949"/>
      <c r="T7" s="949"/>
      <c r="U7" s="949"/>
      <c r="V7" s="949"/>
      <c r="W7" s="949"/>
      <c r="X7" s="949"/>
      <c r="Y7" s="949"/>
      <c r="Z7" s="949"/>
      <c r="AA7" s="949"/>
      <c r="AB7" s="949"/>
      <c r="AC7" s="949"/>
      <c r="AD7" s="949"/>
      <c r="AE7" s="949"/>
      <c r="AF7" s="949"/>
      <c r="AG7" s="949"/>
      <c r="AH7" s="949"/>
      <c r="AI7" s="949"/>
      <c r="AJ7" s="949"/>
      <c r="AK7" s="949"/>
      <c r="AL7" s="949"/>
      <c r="AM7" s="949"/>
      <c r="AN7" s="949"/>
      <c r="AO7" s="949"/>
      <c r="AP7" s="949"/>
      <c r="AQ7" s="949"/>
      <c r="AR7" s="949"/>
      <c r="AS7" s="949"/>
      <c r="AT7" s="949"/>
      <c r="AU7" s="949"/>
      <c r="AV7" s="949"/>
      <c r="AW7" s="949"/>
      <c r="AX7" s="949"/>
      <c r="AY7" s="949"/>
      <c r="AZ7" s="949"/>
      <c r="BA7" s="949"/>
      <c r="BB7" s="949"/>
      <c r="BC7" s="949"/>
      <c r="BD7" s="949"/>
      <c r="BE7" s="949"/>
      <c r="BF7" s="949"/>
      <c r="BG7" s="949"/>
      <c r="BH7" s="949"/>
      <c r="BI7" s="949"/>
      <c r="BJ7" s="949"/>
      <c r="BK7" s="949"/>
    </row>
    <row r="8" spans="1:63" s="953" customFormat="1">
      <c r="A8" s="951" t="s">
        <v>405</v>
      </c>
      <c r="B8" s="952" t="s">
        <v>406</v>
      </c>
      <c r="C8" s="294" t="s">
        <v>407</v>
      </c>
      <c r="D8" s="951" t="s">
        <v>408</v>
      </c>
      <c r="E8" s="295" t="s">
        <v>409</v>
      </c>
      <c r="F8" s="296" t="s">
        <v>1563</v>
      </c>
      <c r="G8" s="934"/>
      <c r="N8" s="954"/>
      <c r="O8" s="954"/>
      <c r="P8" s="954"/>
      <c r="Q8" s="954"/>
      <c r="R8" s="954"/>
      <c r="S8" s="954"/>
      <c r="T8" s="954"/>
      <c r="U8" s="954"/>
      <c r="V8" s="954"/>
      <c r="W8" s="954"/>
      <c r="X8" s="954"/>
      <c r="Y8" s="954"/>
      <c r="Z8" s="954"/>
      <c r="AA8" s="954"/>
      <c r="AB8" s="954"/>
      <c r="AC8" s="954"/>
      <c r="AD8" s="954"/>
      <c r="AE8" s="954"/>
      <c r="AF8" s="954"/>
      <c r="AG8" s="954"/>
      <c r="AH8" s="954"/>
      <c r="AI8" s="954"/>
      <c r="AJ8" s="954"/>
      <c r="AK8" s="954"/>
      <c r="AL8" s="954"/>
      <c r="AM8" s="954"/>
      <c r="AN8" s="954"/>
      <c r="AO8" s="954"/>
      <c r="AP8" s="954"/>
      <c r="AQ8" s="954"/>
      <c r="AR8" s="954"/>
      <c r="AS8" s="954"/>
      <c r="AT8" s="954"/>
      <c r="AU8" s="954"/>
      <c r="AV8" s="954"/>
      <c r="AW8" s="954"/>
      <c r="AX8" s="954"/>
      <c r="AY8" s="954"/>
      <c r="AZ8" s="954"/>
      <c r="BA8" s="954"/>
      <c r="BB8" s="954"/>
      <c r="BC8" s="954"/>
      <c r="BD8" s="954"/>
      <c r="BE8" s="954"/>
      <c r="BF8" s="954"/>
      <c r="BG8" s="954"/>
      <c r="BH8" s="954"/>
    </row>
    <row r="9" spans="1:63" ht="14" customHeight="1">
      <c r="A9" s="955"/>
      <c r="B9" s="956"/>
      <c r="C9" s="957" t="s">
        <v>1564</v>
      </c>
      <c r="D9" s="958"/>
      <c r="E9" s="411"/>
      <c r="F9" s="959"/>
    </row>
    <row r="10" spans="1:63" ht="14" customHeight="1">
      <c r="A10" s="960"/>
      <c r="B10" s="961" t="s">
        <v>1565</v>
      </c>
      <c r="C10" s="962" t="s">
        <v>1566</v>
      </c>
      <c r="D10" s="963" t="s">
        <v>1567</v>
      </c>
      <c r="E10" s="413">
        <f>'[4]COSTO CDMX,QRO,GDL '!I10</f>
        <v>15833.333333333334</v>
      </c>
      <c r="F10" s="310" t="s">
        <v>236</v>
      </c>
      <c r="J10" s="964"/>
    </row>
    <row r="11" spans="1:63" ht="14" customHeight="1">
      <c r="A11" s="965"/>
      <c r="B11" s="966"/>
      <c r="C11" s="962" t="s">
        <v>1568</v>
      </c>
      <c r="D11" s="967"/>
      <c r="E11" s="320"/>
      <c r="F11" s="389"/>
    </row>
    <row r="12" spans="1:63" ht="14" customHeight="1">
      <c r="A12" s="965"/>
      <c r="B12" s="966"/>
      <c r="C12" s="968"/>
      <c r="D12" s="967"/>
      <c r="E12" s="320"/>
      <c r="F12" s="389"/>
    </row>
    <row r="13" spans="1:63" ht="14" customHeight="1">
      <c r="A13" s="965"/>
      <c r="B13" s="966"/>
      <c r="C13" s="969"/>
      <c r="D13" s="967"/>
      <c r="E13" s="320"/>
      <c r="F13" s="389"/>
    </row>
    <row r="14" spans="1:63" ht="14" customHeight="1">
      <c r="A14" s="965"/>
      <c r="B14" s="966"/>
      <c r="C14" s="970" t="s">
        <v>1569</v>
      </c>
      <c r="D14" s="967"/>
      <c r="E14" s="320"/>
      <c r="F14" s="389"/>
    </row>
    <row r="15" spans="1:63" ht="14" customHeight="1">
      <c r="A15" s="965"/>
      <c r="B15" s="971"/>
      <c r="C15" s="972"/>
      <c r="D15" s="967"/>
      <c r="E15" s="320"/>
      <c r="F15" s="401"/>
    </row>
    <row r="16" spans="1:63" ht="14" customHeight="1">
      <c r="A16" s="965"/>
      <c r="B16" s="971"/>
      <c r="C16" s="972"/>
      <c r="D16" s="967"/>
      <c r="E16" s="320"/>
      <c r="F16" s="401"/>
    </row>
    <row r="17" spans="1:63" ht="14" customHeight="1">
      <c r="A17" s="965"/>
      <c r="B17" s="971"/>
      <c r="C17" s="972"/>
      <c r="D17" s="967"/>
      <c r="E17" s="320"/>
      <c r="F17" s="401"/>
    </row>
    <row r="18" spans="1:63" ht="14" customHeight="1">
      <c r="A18" s="965"/>
      <c r="B18" s="971"/>
      <c r="C18" s="972"/>
      <c r="D18" s="967"/>
      <c r="E18" s="320"/>
      <c r="F18" s="401"/>
    </row>
    <row r="19" spans="1:63" s="934" customFormat="1" ht="15" customHeight="1">
      <c r="A19" s="935" t="s">
        <v>1560</v>
      </c>
      <c r="B19" s="936"/>
      <c r="C19" s="1481" t="s">
        <v>1570</v>
      </c>
      <c r="D19" s="935"/>
      <c r="E19" s="328"/>
      <c r="F19" s="328"/>
      <c r="G19" s="938"/>
      <c r="H19" s="973"/>
      <c r="I19" s="974"/>
      <c r="J19" s="933"/>
      <c r="K19" s="933"/>
      <c r="L19" s="933"/>
      <c r="M19" s="933"/>
      <c r="N19" s="933"/>
      <c r="O19" s="933"/>
      <c r="P19" s="933"/>
      <c r="Q19" s="941"/>
      <c r="R19" s="941"/>
      <c r="S19" s="941"/>
      <c r="T19" s="941"/>
      <c r="U19" s="941"/>
      <c r="V19" s="941"/>
      <c r="W19" s="941"/>
      <c r="X19" s="941"/>
      <c r="Y19" s="941"/>
      <c r="Z19" s="941"/>
      <c r="AA19" s="941"/>
      <c r="AB19" s="941"/>
      <c r="AC19" s="941"/>
      <c r="AD19" s="941"/>
      <c r="AE19" s="941"/>
      <c r="AF19" s="941"/>
      <c r="AG19" s="941"/>
      <c r="AH19" s="941"/>
      <c r="AI19" s="941"/>
      <c r="AJ19" s="941"/>
      <c r="AK19" s="941"/>
      <c r="AL19" s="941"/>
      <c r="AM19" s="941"/>
      <c r="AN19" s="941"/>
      <c r="AO19" s="941"/>
      <c r="AP19" s="941"/>
      <c r="AQ19" s="941"/>
      <c r="AR19" s="941"/>
      <c r="AS19" s="941"/>
      <c r="AT19" s="941"/>
      <c r="AU19" s="941"/>
      <c r="AV19" s="941"/>
      <c r="AW19" s="941"/>
      <c r="AX19" s="941"/>
      <c r="AY19" s="941"/>
      <c r="AZ19" s="941"/>
      <c r="BA19" s="941"/>
      <c r="BB19" s="941"/>
      <c r="BC19" s="941"/>
      <c r="BD19" s="941"/>
      <c r="BE19" s="941"/>
      <c r="BF19" s="941"/>
      <c r="BG19" s="941"/>
      <c r="BH19" s="941"/>
      <c r="BI19" s="941"/>
      <c r="BJ19" s="941"/>
      <c r="BK19" s="941"/>
    </row>
    <row r="20" spans="1:63" s="950" customFormat="1" ht="15" customHeight="1">
      <c r="A20" s="942" t="s">
        <v>1562</v>
      </c>
      <c r="B20" s="943"/>
      <c r="C20" s="1482"/>
      <c r="D20" s="944"/>
      <c r="E20" s="379"/>
      <c r="F20" s="379"/>
      <c r="G20" s="945"/>
      <c r="H20" s="975"/>
      <c r="I20" s="976"/>
      <c r="J20" s="948"/>
      <c r="K20" s="948"/>
      <c r="L20" s="948"/>
      <c r="M20" s="948"/>
      <c r="N20" s="948"/>
      <c r="O20" s="948"/>
      <c r="P20" s="948"/>
      <c r="Q20" s="949"/>
      <c r="R20" s="949"/>
      <c r="S20" s="949"/>
      <c r="T20" s="949"/>
      <c r="U20" s="949"/>
      <c r="V20" s="949"/>
      <c r="W20" s="949"/>
      <c r="X20" s="949"/>
      <c r="Y20" s="949"/>
      <c r="Z20" s="949"/>
      <c r="AA20" s="949"/>
      <c r="AB20" s="949"/>
      <c r="AC20" s="949"/>
      <c r="AD20" s="949"/>
      <c r="AE20" s="949"/>
      <c r="AF20" s="949"/>
      <c r="AG20" s="949"/>
      <c r="AH20" s="949"/>
      <c r="AI20" s="949"/>
      <c r="AJ20" s="949"/>
      <c r="AK20" s="949"/>
      <c r="AL20" s="949"/>
      <c r="AM20" s="949"/>
      <c r="AN20" s="949"/>
      <c r="AO20" s="949"/>
      <c r="AP20" s="949"/>
      <c r="AQ20" s="949"/>
      <c r="AR20" s="949"/>
      <c r="AS20" s="949"/>
      <c r="AT20" s="949"/>
      <c r="AU20" s="949"/>
      <c r="AV20" s="949"/>
      <c r="AW20" s="949"/>
      <c r="AX20" s="949"/>
      <c r="AY20" s="949"/>
      <c r="AZ20" s="949"/>
      <c r="BA20" s="949"/>
      <c r="BB20" s="949"/>
      <c r="BC20" s="949"/>
      <c r="BD20" s="949"/>
      <c r="BE20" s="949"/>
      <c r="BF20" s="949"/>
      <c r="BG20" s="949"/>
      <c r="BH20" s="949"/>
      <c r="BI20" s="949"/>
      <c r="BJ20" s="949"/>
      <c r="BK20" s="949"/>
    </row>
    <row r="21" spans="1:63" s="953" customFormat="1">
      <c r="A21" s="951" t="s">
        <v>405</v>
      </c>
      <c r="B21" s="952" t="s">
        <v>406</v>
      </c>
      <c r="C21" s="294" t="s">
        <v>407</v>
      </c>
      <c r="D21" s="951" t="s">
        <v>408</v>
      </c>
      <c r="E21" s="295" t="s">
        <v>409</v>
      </c>
      <c r="F21" s="296" t="s">
        <v>1563</v>
      </c>
      <c r="G21" s="934"/>
      <c r="N21" s="954"/>
      <c r="O21" s="954"/>
      <c r="P21" s="954"/>
      <c r="Q21" s="954"/>
      <c r="R21" s="954"/>
      <c r="S21" s="954"/>
      <c r="T21" s="954"/>
      <c r="U21" s="954"/>
      <c r="V21" s="954"/>
      <c r="W21" s="954"/>
      <c r="X21" s="954"/>
      <c r="Y21" s="954"/>
      <c r="Z21" s="954"/>
      <c r="AA21" s="954"/>
      <c r="AB21" s="954"/>
      <c r="AC21" s="954"/>
      <c r="AD21" s="954"/>
      <c r="AE21" s="954"/>
      <c r="AF21" s="954"/>
      <c r="AG21" s="954"/>
      <c r="AH21" s="954"/>
      <c r="AI21" s="954"/>
      <c r="AJ21" s="954"/>
      <c r="AK21" s="954"/>
      <c r="AL21" s="954"/>
      <c r="AM21" s="954"/>
      <c r="AN21" s="954"/>
      <c r="AO21" s="954"/>
      <c r="AP21" s="954"/>
      <c r="AQ21" s="954"/>
      <c r="AR21" s="954"/>
      <c r="AS21" s="954"/>
      <c r="AT21" s="954"/>
      <c r="AU21" s="954"/>
      <c r="AV21" s="954"/>
      <c r="AW21" s="954"/>
      <c r="AX21" s="954"/>
      <c r="AY21" s="954"/>
      <c r="AZ21" s="954"/>
      <c r="BA21" s="954"/>
      <c r="BB21" s="954"/>
      <c r="BC21" s="954"/>
      <c r="BD21" s="954"/>
      <c r="BE21" s="954"/>
      <c r="BF21" s="954"/>
      <c r="BG21" s="954"/>
      <c r="BH21" s="954"/>
    </row>
    <row r="22" spans="1:63" ht="14" customHeight="1">
      <c r="A22" s="977"/>
      <c r="B22" s="978"/>
      <c r="C22" s="979" t="s">
        <v>1571</v>
      </c>
      <c r="D22" s="980"/>
      <c r="E22" s="417"/>
      <c r="F22" s="304"/>
    </row>
    <row r="23" spans="1:63" ht="14" customHeight="1">
      <c r="A23" s="981"/>
      <c r="B23" s="982" t="s">
        <v>1572</v>
      </c>
      <c r="C23" s="983" t="s">
        <v>1573</v>
      </c>
      <c r="D23" s="967" t="s">
        <v>1574</v>
      </c>
      <c r="E23" s="413">
        <f>'[4]COSTO CDMX,QRO,GDL '!I23</f>
        <v>1408.3333333333335</v>
      </c>
      <c r="F23" s="352" t="s">
        <v>236</v>
      </c>
    </row>
    <row r="24" spans="1:63" ht="14" customHeight="1">
      <c r="A24" s="981"/>
      <c r="B24" s="982" t="s">
        <v>1575</v>
      </c>
      <c r="C24" s="983" t="s">
        <v>1576</v>
      </c>
      <c r="D24" s="967" t="s">
        <v>1577</v>
      </c>
      <c r="E24" s="335">
        <f>'[4]COSTO CDMX,QRO,GDL '!I24</f>
        <v>1468.6</v>
      </c>
      <c r="F24" s="352" t="s">
        <v>236</v>
      </c>
    </row>
    <row r="25" spans="1:63" ht="14" customHeight="1">
      <c r="A25" s="981"/>
      <c r="B25" s="982" t="s">
        <v>1578</v>
      </c>
      <c r="C25" s="968" t="s">
        <v>1579</v>
      </c>
      <c r="D25" s="967" t="s">
        <v>1580</v>
      </c>
      <c r="E25" s="335">
        <f>'[4]COSTO CDMX,QRO,GDL '!I25</f>
        <v>1542.1166666666668</v>
      </c>
      <c r="F25" s="352" t="s">
        <v>236</v>
      </c>
    </row>
    <row r="26" spans="1:63" ht="14" customHeight="1">
      <c r="A26" s="981"/>
      <c r="B26" s="982" t="s">
        <v>1581</v>
      </c>
      <c r="C26" s="983"/>
      <c r="D26" s="967" t="s">
        <v>1582</v>
      </c>
      <c r="E26" s="335">
        <f>'[4]COSTO CDMX,QRO,GDL '!I26</f>
        <v>1544.4166666666667</v>
      </c>
      <c r="F26" s="352" t="s">
        <v>236</v>
      </c>
    </row>
    <row r="27" spans="1:63" ht="14" customHeight="1">
      <c r="A27" s="981"/>
      <c r="B27" s="982" t="s">
        <v>1583</v>
      </c>
      <c r="C27" s="983"/>
      <c r="D27" s="967" t="s">
        <v>1584</v>
      </c>
      <c r="E27" s="335">
        <f>'[4]COSTO CDMX,QRO,GDL '!I27</f>
        <v>1607.8833333333334</v>
      </c>
      <c r="F27" s="352" t="s">
        <v>236</v>
      </c>
    </row>
    <row r="28" spans="1:63" ht="14" customHeight="1">
      <c r="A28" s="981"/>
      <c r="B28" s="984"/>
      <c r="C28" s="983"/>
      <c r="D28" s="967"/>
      <c r="E28" s="418"/>
      <c r="F28" s="419"/>
    </row>
    <row r="29" spans="1:63" ht="14" customHeight="1">
      <c r="A29" s="981"/>
      <c r="B29" s="984"/>
      <c r="C29" s="983"/>
      <c r="D29" s="967"/>
      <c r="E29" s="418"/>
      <c r="F29" s="389"/>
    </row>
    <row r="30" spans="1:63" ht="14" customHeight="1">
      <c r="A30" s="981"/>
      <c r="B30" s="984"/>
      <c r="C30" s="983"/>
      <c r="D30" s="967"/>
      <c r="E30" s="418"/>
      <c r="F30" s="389"/>
    </row>
    <row r="31" spans="1:63" ht="14" customHeight="1">
      <c r="A31" s="981"/>
      <c r="B31" s="984"/>
      <c r="C31" s="983"/>
      <c r="D31" s="967"/>
      <c r="E31" s="418"/>
      <c r="F31" s="389"/>
    </row>
    <row r="32" spans="1:63" ht="14" customHeight="1">
      <c r="A32" s="981"/>
      <c r="B32" s="982" t="s">
        <v>1585</v>
      </c>
      <c r="C32" s="983" t="s">
        <v>1573</v>
      </c>
      <c r="D32" s="967" t="s">
        <v>1586</v>
      </c>
      <c r="E32" s="335">
        <f>'[4]COSTO CDMX,QRO,GDL '!I32</f>
        <v>1796.3833333333332</v>
      </c>
      <c r="F32" s="310" t="s">
        <v>236</v>
      </c>
    </row>
    <row r="33" spans="1:6" ht="14" customHeight="1">
      <c r="A33" s="981"/>
      <c r="B33" s="982" t="s">
        <v>1587</v>
      </c>
      <c r="C33" s="983" t="s">
        <v>1576</v>
      </c>
      <c r="D33" s="967" t="s">
        <v>1588</v>
      </c>
      <c r="E33" s="335">
        <f>'[4]COSTO CDMX,QRO,GDL '!I33</f>
        <v>1911.8666666666666</v>
      </c>
      <c r="F33" s="310" t="s">
        <v>236</v>
      </c>
    </row>
    <row r="34" spans="1:6" ht="14" customHeight="1">
      <c r="A34" s="981"/>
      <c r="B34" s="982" t="s">
        <v>1589</v>
      </c>
      <c r="C34" s="968" t="s">
        <v>1590</v>
      </c>
      <c r="D34" s="967" t="s">
        <v>1591</v>
      </c>
      <c r="E34" s="335">
        <f>'[4]COSTO CDMX,QRO,GDL '!I34</f>
        <v>1952.4</v>
      </c>
      <c r="F34" s="310" t="s">
        <v>236</v>
      </c>
    </row>
    <row r="35" spans="1:6" ht="14" customHeight="1">
      <c r="A35" s="981"/>
      <c r="B35" s="982" t="s">
        <v>1592</v>
      </c>
      <c r="C35" s="983"/>
      <c r="D35" s="967" t="s">
        <v>1593</v>
      </c>
      <c r="E35" s="335">
        <f>'[4]COSTO CDMX,QRO,GDL '!I35</f>
        <v>2204.7166666666667</v>
      </c>
      <c r="F35" s="310" t="s">
        <v>236</v>
      </c>
    </row>
    <row r="36" spans="1:6" ht="14" customHeight="1">
      <c r="A36" s="981"/>
      <c r="B36" s="982"/>
      <c r="C36" s="921"/>
      <c r="D36" s="967"/>
      <c r="E36" s="335"/>
      <c r="F36" s="389"/>
    </row>
    <row r="37" spans="1:6" ht="14" customHeight="1">
      <c r="A37" s="981"/>
      <c r="B37" s="984"/>
      <c r="C37" s="921"/>
      <c r="D37" s="967"/>
      <c r="E37" s="335"/>
      <c r="F37" s="373"/>
    </row>
    <row r="38" spans="1:6" ht="14" customHeight="1">
      <c r="A38" s="981"/>
      <c r="B38" s="984"/>
      <c r="C38" s="983"/>
      <c r="D38" s="967"/>
      <c r="E38" s="335"/>
      <c r="F38" s="389"/>
    </row>
    <row r="39" spans="1:6" ht="14" customHeight="1">
      <c r="A39" s="981"/>
      <c r="B39" s="984"/>
      <c r="C39" s="983"/>
      <c r="D39" s="967"/>
      <c r="E39" s="420"/>
      <c r="F39" s="389"/>
    </row>
    <row r="40" spans="1:6" ht="14" customHeight="1">
      <c r="A40" s="977"/>
      <c r="B40" s="978"/>
      <c r="C40" s="979" t="s">
        <v>1594</v>
      </c>
      <c r="D40" s="980"/>
      <c r="E40" s="985"/>
      <c r="F40" s="980"/>
    </row>
    <row r="41" spans="1:6" ht="14" customHeight="1">
      <c r="A41" s="981"/>
      <c r="B41" s="982" t="s">
        <v>1595</v>
      </c>
      <c r="C41" s="983" t="s">
        <v>1596</v>
      </c>
      <c r="D41" s="967" t="s">
        <v>1574</v>
      </c>
      <c r="E41" s="335">
        <f>'[4]COSTO CDMX,QRO,GDL '!I41</f>
        <v>1830.6833333333336</v>
      </c>
      <c r="F41" s="310" t="s">
        <v>236</v>
      </c>
    </row>
    <row r="42" spans="1:6" ht="14" customHeight="1">
      <c r="A42" s="981"/>
      <c r="B42" s="982" t="s">
        <v>1597</v>
      </c>
      <c r="C42" s="983" t="s">
        <v>1576</v>
      </c>
      <c r="D42" s="967" t="s">
        <v>1577</v>
      </c>
      <c r="E42" s="335">
        <f>'[4]COSTO CDMX,QRO,GDL '!I42</f>
        <v>1889.1666666666667</v>
      </c>
      <c r="F42" s="310" t="s">
        <v>236</v>
      </c>
    </row>
    <row r="43" spans="1:6" ht="14" customHeight="1">
      <c r="A43" s="981"/>
      <c r="B43" s="982" t="s">
        <v>1598</v>
      </c>
      <c r="C43" s="968" t="s">
        <v>1579</v>
      </c>
      <c r="D43" s="967" t="s">
        <v>1580</v>
      </c>
      <c r="E43" s="335">
        <f>'[4]COSTO CDMX,QRO,GDL '!I43</f>
        <v>1960.7333333333336</v>
      </c>
      <c r="F43" s="310" t="s">
        <v>236</v>
      </c>
    </row>
    <row r="44" spans="1:6" ht="14" customHeight="1">
      <c r="A44" s="981"/>
      <c r="B44" s="982" t="s">
        <v>1599</v>
      </c>
      <c r="C44" s="983"/>
      <c r="D44" s="967" t="s">
        <v>1582</v>
      </c>
      <c r="E44" s="335">
        <f>'[4]COSTO CDMX,QRO,GDL '!I44</f>
        <v>1963.0333333333333</v>
      </c>
      <c r="F44" s="310" t="s">
        <v>236</v>
      </c>
    </row>
    <row r="45" spans="1:6" ht="14" customHeight="1">
      <c r="A45" s="981"/>
      <c r="B45" s="982" t="s">
        <v>1600</v>
      </c>
      <c r="C45" s="983"/>
      <c r="D45" s="967" t="s">
        <v>1584</v>
      </c>
      <c r="E45" s="335">
        <f>'[4]COSTO CDMX,QRO,GDL '!I45</f>
        <v>2023.75</v>
      </c>
      <c r="F45" s="310" t="s">
        <v>236</v>
      </c>
    </row>
    <row r="46" spans="1:6" ht="14" customHeight="1">
      <c r="A46" s="981"/>
      <c r="B46" s="982"/>
      <c r="C46" s="983"/>
      <c r="D46" s="967"/>
      <c r="E46" s="418"/>
      <c r="F46" s="389"/>
    </row>
    <row r="47" spans="1:6" ht="14" customHeight="1">
      <c r="A47" s="981"/>
      <c r="B47" s="982"/>
      <c r="C47" s="983"/>
      <c r="D47" s="967"/>
      <c r="E47" s="418"/>
      <c r="F47" s="389"/>
    </row>
    <row r="48" spans="1:6" ht="14" customHeight="1">
      <c r="A48" s="981"/>
      <c r="B48" s="982"/>
      <c r="C48" s="983"/>
      <c r="D48" s="967"/>
      <c r="E48" s="418"/>
      <c r="F48" s="389"/>
    </row>
    <row r="49" spans="1:6" ht="14" customHeight="1">
      <c r="A49" s="981"/>
      <c r="B49" s="982"/>
      <c r="C49" s="983"/>
      <c r="D49" s="967"/>
      <c r="E49" s="418"/>
      <c r="F49" s="389"/>
    </row>
    <row r="50" spans="1:6" ht="14" customHeight="1">
      <c r="A50" s="981"/>
      <c r="B50" s="982" t="s">
        <v>1601</v>
      </c>
      <c r="C50" s="983" t="s">
        <v>1596</v>
      </c>
      <c r="D50" s="967" t="s">
        <v>1586</v>
      </c>
      <c r="E50" s="335">
        <f>'[4]COSTO CDMX,QRO,GDL '!I50</f>
        <v>2633.7000000000003</v>
      </c>
      <c r="F50" s="310" t="s">
        <v>236</v>
      </c>
    </row>
    <row r="51" spans="1:6" ht="14" customHeight="1">
      <c r="A51" s="981"/>
      <c r="B51" s="982" t="s">
        <v>1602</v>
      </c>
      <c r="C51" s="983" t="s">
        <v>1576</v>
      </c>
      <c r="D51" s="967" t="s">
        <v>1588</v>
      </c>
      <c r="E51" s="335">
        <f>'[4]COSTO CDMX,QRO,GDL '!I51</f>
        <v>2799.7833333333333</v>
      </c>
      <c r="F51" s="310" t="s">
        <v>236</v>
      </c>
    </row>
    <row r="52" spans="1:6" ht="14" customHeight="1">
      <c r="A52" s="981"/>
      <c r="B52" s="982" t="s">
        <v>1603</v>
      </c>
      <c r="C52" s="968" t="s">
        <v>1590</v>
      </c>
      <c r="D52" s="967" t="s">
        <v>1591</v>
      </c>
      <c r="E52" s="335">
        <f>'[4]COSTO CDMX,QRO,GDL '!I52</f>
        <v>2840.3166666666671</v>
      </c>
      <c r="F52" s="310" t="s">
        <v>236</v>
      </c>
    </row>
    <row r="53" spans="1:6" ht="14" customHeight="1">
      <c r="A53" s="981"/>
      <c r="B53" s="982" t="s">
        <v>1604</v>
      </c>
      <c r="C53" s="983"/>
      <c r="D53" s="967" t="s">
        <v>1593</v>
      </c>
      <c r="E53" s="335">
        <f>'[4]COSTO CDMX,QRO,GDL '!I53</f>
        <v>3039.4333333333334</v>
      </c>
      <c r="F53" s="310" t="s">
        <v>236</v>
      </c>
    </row>
    <row r="54" spans="1:6" ht="14" customHeight="1">
      <c r="A54" s="981"/>
      <c r="B54" s="982"/>
      <c r="C54" s="921"/>
      <c r="D54" s="967"/>
      <c r="E54" s="335"/>
      <c r="F54" s="389"/>
    </row>
    <row r="55" spans="1:6" ht="14" customHeight="1">
      <c r="A55" s="981"/>
      <c r="B55" s="982"/>
      <c r="C55" s="921"/>
      <c r="D55" s="967"/>
      <c r="E55" s="335"/>
      <c r="F55" s="373"/>
    </row>
    <row r="56" spans="1:6" ht="14" customHeight="1">
      <c r="A56" s="981"/>
      <c r="B56" s="984"/>
      <c r="C56" s="983"/>
      <c r="D56" s="967"/>
      <c r="E56" s="335"/>
      <c r="F56" s="389"/>
    </row>
    <row r="57" spans="1:6" ht="14" customHeight="1">
      <c r="A57" s="981"/>
      <c r="B57" s="984"/>
      <c r="C57" s="983"/>
      <c r="D57" s="967"/>
      <c r="E57" s="420"/>
      <c r="F57" s="389"/>
    </row>
    <row r="58" spans="1:6" ht="14" customHeight="1">
      <c r="A58" s="977"/>
      <c r="B58" s="978"/>
      <c r="C58" s="979" t="s">
        <v>1605</v>
      </c>
      <c r="D58" s="980"/>
      <c r="E58" s="985"/>
      <c r="F58" s="980"/>
    </row>
    <row r="59" spans="1:6" ht="14" customHeight="1">
      <c r="A59" s="981"/>
      <c r="B59" s="982" t="s">
        <v>1606</v>
      </c>
      <c r="C59" s="983" t="s">
        <v>1607</v>
      </c>
      <c r="D59" s="967" t="s">
        <v>1586</v>
      </c>
      <c r="E59" s="335">
        <f>'[4]COSTO CDMX,QRO,GDL '!I59</f>
        <v>3217.1333333333332</v>
      </c>
      <c r="F59" s="310" t="s">
        <v>236</v>
      </c>
    </row>
    <row r="60" spans="1:6" ht="14" customHeight="1">
      <c r="A60" s="981"/>
      <c r="B60" s="982" t="s">
        <v>1608</v>
      </c>
      <c r="C60" s="983" t="s">
        <v>1576</v>
      </c>
      <c r="D60" s="967" t="s">
        <v>1588</v>
      </c>
      <c r="E60" s="335">
        <f>'[4]COSTO CDMX,QRO,GDL '!I60</f>
        <v>3286.5333333333338</v>
      </c>
      <c r="F60" s="310" t="s">
        <v>236</v>
      </c>
    </row>
    <row r="61" spans="1:6" ht="14" customHeight="1">
      <c r="A61" s="981"/>
      <c r="B61" s="982" t="s">
        <v>1609</v>
      </c>
      <c r="C61" s="968" t="s">
        <v>1590</v>
      </c>
      <c r="D61" s="967" t="s">
        <v>1591</v>
      </c>
      <c r="E61" s="335">
        <f>'[4]COSTO CDMX,QRO,GDL '!I61</f>
        <v>3301.9833333333336</v>
      </c>
      <c r="F61" s="310" t="s">
        <v>236</v>
      </c>
    </row>
    <row r="62" spans="1:6" ht="14" customHeight="1">
      <c r="A62" s="986"/>
      <c r="B62" s="982" t="s">
        <v>1610</v>
      </c>
      <c r="C62" s="983"/>
      <c r="D62" s="967" t="s">
        <v>1593</v>
      </c>
      <c r="E62" s="335">
        <f>'[4]COSTO CDMX,QRO,GDL '!I62</f>
        <v>3413.8166666666666</v>
      </c>
      <c r="F62" s="310" t="s">
        <v>236</v>
      </c>
    </row>
    <row r="63" spans="1:6" ht="14" customHeight="1">
      <c r="A63" s="981"/>
      <c r="B63" s="982"/>
      <c r="C63" s="962"/>
      <c r="D63" s="967"/>
      <c r="E63" s="335"/>
      <c r="F63" s="389"/>
    </row>
    <row r="64" spans="1:6" ht="14" customHeight="1">
      <c r="A64" s="986"/>
      <c r="B64" s="984"/>
      <c r="D64" s="967"/>
      <c r="E64" s="335"/>
      <c r="F64" s="389"/>
    </row>
    <row r="65" spans="1:6" ht="14" customHeight="1">
      <c r="A65" s="981"/>
      <c r="B65" s="984"/>
      <c r="C65" s="983"/>
      <c r="D65" s="967"/>
      <c r="E65" s="335"/>
      <c r="F65" s="389"/>
    </row>
    <row r="66" spans="1:6" ht="14" customHeight="1">
      <c r="A66" s="981"/>
      <c r="B66" s="984"/>
      <c r="C66" s="983"/>
      <c r="D66" s="967"/>
      <c r="E66" s="335"/>
      <c r="F66" s="389"/>
    </row>
    <row r="67" spans="1:6" ht="14" customHeight="1">
      <c r="A67" s="981"/>
      <c r="B67" s="984"/>
      <c r="C67" s="983"/>
      <c r="D67" s="967"/>
      <c r="E67" s="335"/>
      <c r="F67" s="389"/>
    </row>
    <row r="68" spans="1:6" ht="14" customHeight="1">
      <c r="A68" s="977"/>
      <c r="B68" s="978"/>
      <c r="C68" s="979" t="s">
        <v>1605</v>
      </c>
      <c r="D68" s="980"/>
      <c r="E68" s="985"/>
      <c r="F68" s="980"/>
    </row>
    <row r="69" spans="1:6" ht="14" customHeight="1">
      <c r="A69" s="981"/>
      <c r="B69" s="982" t="s">
        <v>1611</v>
      </c>
      <c r="C69" s="983" t="s">
        <v>1612</v>
      </c>
      <c r="D69" s="967" t="s">
        <v>1586</v>
      </c>
      <c r="E69" s="309">
        <f>'[4]COSTO CDMX,QRO,GDL '!$I$69</f>
        <v>5723.916666666667</v>
      </c>
      <c r="F69" s="310" t="s">
        <v>236</v>
      </c>
    </row>
    <row r="70" spans="1:6" ht="14" customHeight="1">
      <c r="A70" s="981"/>
      <c r="B70" s="982" t="s">
        <v>1613</v>
      </c>
      <c r="C70" s="983" t="s">
        <v>1576</v>
      </c>
      <c r="D70" s="967" t="s">
        <v>1588</v>
      </c>
      <c r="E70" s="309">
        <f>'[4]COSTO CDMX,QRO,GDL '!$I$70</f>
        <v>5915.75</v>
      </c>
      <c r="F70" s="310" t="s">
        <v>236</v>
      </c>
    </row>
    <row r="71" spans="1:6" ht="14" customHeight="1">
      <c r="A71" s="981"/>
      <c r="B71" s="982" t="s">
        <v>1614</v>
      </c>
      <c r="C71" s="968" t="s">
        <v>1615</v>
      </c>
      <c r="D71" s="967" t="s">
        <v>1591</v>
      </c>
      <c r="E71" s="309">
        <f>'[4]COSTO CDMX,QRO,GDL '!$I$71</f>
        <v>5931.1833333333334</v>
      </c>
      <c r="F71" s="310" t="s">
        <v>236</v>
      </c>
    </row>
    <row r="72" spans="1:6" ht="14" customHeight="1">
      <c r="A72" s="986"/>
      <c r="B72" s="982" t="s">
        <v>1616</v>
      </c>
      <c r="C72" s="988"/>
      <c r="D72" s="967" t="s">
        <v>1593</v>
      </c>
      <c r="E72" s="309">
        <f>'[4]COSTO CDMX,QRO,GDL '!$I$72</f>
        <v>6043.0166666666664</v>
      </c>
      <c r="F72" s="310" t="s">
        <v>236</v>
      </c>
    </row>
    <row r="73" spans="1:6" ht="14" customHeight="1">
      <c r="A73" s="981"/>
      <c r="B73" s="982"/>
      <c r="C73" s="962"/>
      <c r="D73" s="967"/>
      <c r="E73" s="335"/>
      <c r="F73" s="389"/>
    </row>
    <row r="74" spans="1:6" ht="14" customHeight="1">
      <c r="A74" s="986"/>
      <c r="B74" s="984"/>
      <c r="D74" s="967"/>
      <c r="E74" s="335"/>
      <c r="F74" s="389"/>
    </row>
    <row r="75" spans="1:6" ht="14" customHeight="1">
      <c r="A75" s="981"/>
      <c r="B75" s="984"/>
      <c r="C75" s="983"/>
      <c r="D75" s="967"/>
      <c r="E75" s="335"/>
      <c r="F75" s="389"/>
    </row>
    <row r="76" spans="1:6" ht="14" customHeight="1">
      <c r="A76" s="981"/>
      <c r="B76" s="984"/>
      <c r="C76" s="983"/>
      <c r="D76" s="967"/>
      <c r="E76" s="335"/>
      <c r="F76" s="389"/>
    </row>
    <row r="77" spans="1:6" ht="14" customHeight="1">
      <c r="A77" s="981"/>
      <c r="B77" s="984"/>
      <c r="C77" s="983"/>
      <c r="D77" s="967"/>
      <c r="E77" s="335"/>
      <c r="F77" s="389"/>
    </row>
    <row r="78" spans="1:6" ht="14" customHeight="1">
      <c r="A78" s="955"/>
      <c r="B78" s="989"/>
      <c r="C78" s="979" t="s">
        <v>1617</v>
      </c>
      <c r="D78" s="990"/>
      <c r="E78" s="991"/>
      <c r="F78" s="391"/>
    </row>
    <row r="79" spans="1:6" ht="14" customHeight="1">
      <c r="A79" s="981"/>
      <c r="B79" s="982" t="s">
        <v>1618</v>
      </c>
      <c r="C79" s="983" t="s">
        <v>1619</v>
      </c>
      <c r="D79" s="967" t="s">
        <v>1574</v>
      </c>
      <c r="E79" s="335">
        <f>'[4]COSTO CDMX,QRO,GDL '!I79</f>
        <v>911.65000000000009</v>
      </c>
      <c r="F79" s="310" t="s">
        <v>236</v>
      </c>
    </row>
    <row r="80" spans="1:6" ht="14" customHeight="1">
      <c r="A80" s="981"/>
      <c r="B80" s="982" t="s">
        <v>1620</v>
      </c>
      <c r="C80" s="983" t="s">
        <v>1576</v>
      </c>
      <c r="D80" s="967" t="s">
        <v>1577</v>
      </c>
      <c r="E80" s="335">
        <f>'[4]COSTO CDMX,QRO,GDL '!I80</f>
        <v>972.75</v>
      </c>
      <c r="F80" s="310" t="s">
        <v>236</v>
      </c>
    </row>
    <row r="81" spans="1:6" ht="14" customHeight="1">
      <c r="A81" s="981"/>
      <c r="B81" s="982" t="s">
        <v>1621</v>
      </c>
      <c r="C81" s="968" t="s">
        <v>1579</v>
      </c>
      <c r="D81" s="967" t="s">
        <v>1580</v>
      </c>
      <c r="E81" s="335">
        <f>'[4]COSTO CDMX,QRO,GDL '!I81</f>
        <v>1046.2833333333333</v>
      </c>
      <c r="F81" s="310" t="s">
        <v>236</v>
      </c>
    </row>
    <row r="82" spans="1:6" ht="14" customHeight="1">
      <c r="A82" s="981"/>
      <c r="B82" s="982" t="s">
        <v>1622</v>
      </c>
      <c r="C82" s="983"/>
      <c r="D82" s="967" t="s">
        <v>1582</v>
      </c>
      <c r="E82" s="335">
        <f>'[4]COSTO CDMX,QRO,GDL '!I82</f>
        <v>1048.5666666666666</v>
      </c>
      <c r="F82" s="310" t="s">
        <v>236</v>
      </c>
    </row>
    <row r="83" spans="1:6" ht="14" customHeight="1">
      <c r="A83" s="981"/>
      <c r="B83" s="982" t="s">
        <v>1623</v>
      </c>
      <c r="C83" s="962"/>
      <c r="D83" s="967" t="s">
        <v>1584</v>
      </c>
      <c r="E83" s="335">
        <f>'[4]COSTO CDMX,QRO,GDL '!I83</f>
        <v>1112.0500000000002</v>
      </c>
      <c r="F83" s="310" t="s">
        <v>236</v>
      </c>
    </row>
    <row r="84" spans="1:6" ht="14" customHeight="1">
      <c r="A84" s="981"/>
      <c r="B84" s="982"/>
      <c r="C84" s="983"/>
      <c r="D84" s="967"/>
      <c r="F84" s="310"/>
    </row>
    <row r="85" spans="1:6" ht="14" customHeight="1">
      <c r="A85" s="981"/>
      <c r="B85" s="982" t="s">
        <v>1624</v>
      </c>
      <c r="C85" s="983" t="s">
        <v>1619</v>
      </c>
      <c r="D85" s="967" t="s">
        <v>1586</v>
      </c>
      <c r="E85" s="335">
        <f>'[4]COSTO CDMX,QRO,GDL '!I85</f>
        <v>1300.5500000000002</v>
      </c>
      <c r="F85" s="310" t="s">
        <v>236</v>
      </c>
    </row>
    <row r="86" spans="1:6" ht="14" customHeight="1">
      <c r="A86" s="981"/>
      <c r="B86" s="982" t="s">
        <v>1625</v>
      </c>
      <c r="C86" s="983" t="s">
        <v>1576</v>
      </c>
      <c r="D86" s="967" t="s">
        <v>1588</v>
      </c>
      <c r="E86" s="335">
        <f>'[4]COSTO CDMX,QRO,GDL '!I86</f>
        <v>1416.0333333333333</v>
      </c>
      <c r="F86" s="310" t="s">
        <v>236</v>
      </c>
    </row>
    <row r="87" spans="1:6" ht="14" customHeight="1">
      <c r="A87" s="981"/>
      <c r="B87" s="982" t="s">
        <v>1626</v>
      </c>
      <c r="C87" s="968" t="s">
        <v>1590</v>
      </c>
      <c r="D87" s="967" t="s">
        <v>1591</v>
      </c>
      <c r="E87" s="335">
        <f>'[4]COSTO CDMX,QRO,GDL '!I87</f>
        <v>1456.5666666666668</v>
      </c>
      <c r="F87" s="310" t="s">
        <v>236</v>
      </c>
    </row>
    <row r="88" spans="1:6" ht="14" customHeight="1">
      <c r="A88" s="981"/>
      <c r="B88" s="982" t="s">
        <v>1627</v>
      </c>
      <c r="C88" s="983"/>
      <c r="D88" s="967" t="s">
        <v>1593</v>
      </c>
      <c r="E88" s="335">
        <f>'[4]COSTO CDMX,QRO,GDL '!I88</f>
        <v>1695.3666666666668</v>
      </c>
      <c r="F88" s="310" t="s">
        <v>236</v>
      </c>
    </row>
    <row r="89" spans="1:6" ht="14" customHeight="1">
      <c r="A89" s="981"/>
      <c r="B89" s="984"/>
      <c r="C89" s="983"/>
      <c r="D89" s="967"/>
      <c r="E89" s="335"/>
      <c r="F89" s="389"/>
    </row>
    <row r="90" spans="1:6" ht="14" customHeight="1">
      <c r="A90" s="955"/>
      <c r="B90" s="989"/>
      <c r="C90" s="979" t="s">
        <v>1628</v>
      </c>
      <c r="D90" s="990"/>
      <c r="E90" s="991"/>
      <c r="F90" s="391"/>
    </row>
    <row r="91" spans="1:6" ht="14" customHeight="1">
      <c r="A91" s="981"/>
      <c r="B91" s="992" t="s">
        <v>1629</v>
      </c>
      <c r="C91" s="983" t="s">
        <v>1619</v>
      </c>
      <c r="D91" s="963" t="s">
        <v>1574</v>
      </c>
      <c r="E91" s="335">
        <f>'[4]COSTO CDMX,QRO,GDL '!I91</f>
        <v>1510.1</v>
      </c>
      <c r="F91" s="310" t="s">
        <v>236</v>
      </c>
    </row>
    <row r="92" spans="1:6" ht="14" customHeight="1">
      <c r="A92" s="981"/>
      <c r="B92" s="982" t="s">
        <v>1630</v>
      </c>
      <c r="C92" s="983" t="s">
        <v>1576</v>
      </c>
      <c r="D92" s="967" t="s">
        <v>1577</v>
      </c>
      <c r="E92" s="335">
        <f>'[4]COSTO CDMX,QRO,GDL '!I92</f>
        <v>1576.9333333333334</v>
      </c>
      <c r="F92" s="310" t="s">
        <v>236</v>
      </c>
    </row>
    <row r="93" spans="1:6" ht="14" customHeight="1">
      <c r="A93" s="981"/>
      <c r="B93" s="982" t="s">
        <v>1631</v>
      </c>
      <c r="C93" s="993" t="s">
        <v>1579</v>
      </c>
      <c r="D93" s="967" t="s">
        <v>1580</v>
      </c>
      <c r="E93" s="335">
        <f>'[4]COSTO CDMX,QRO,GDL '!I93</f>
        <v>1630.9333333333334</v>
      </c>
      <c r="F93" s="310" t="s">
        <v>236</v>
      </c>
    </row>
    <row r="94" spans="1:6" ht="14" customHeight="1">
      <c r="A94" s="981"/>
      <c r="B94" s="982" t="s">
        <v>1632</v>
      </c>
      <c r="C94" s="983"/>
      <c r="D94" s="967" t="s">
        <v>1582</v>
      </c>
      <c r="E94" s="335">
        <f>'[4]COSTO CDMX,QRO,GDL '!I94</f>
        <v>1689.1333333333334</v>
      </c>
      <c r="F94" s="310" t="s">
        <v>236</v>
      </c>
    </row>
    <row r="95" spans="1:6" ht="14" customHeight="1">
      <c r="A95" s="981"/>
      <c r="B95" s="982" t="s">
        <v>1633</v>
      </c>
      <c r="C95" s="962"/>
      <c r="D95" s="967" t="s">
        <v>1584</v>
      </c>
      <c r="E95" s="335">
        <f>'[4]COSTO CDMX,QRO,GDL '!I95</f>
        <v>1730.7500000000002</v>
      </c>
      <c r="F95" s="310" t="s">
        <v>236</v>
      </c>
    </row>
    <row r="96" spans="1:6" ht="14" customHeight="1">
      <c r="A96" s="981"/>
      <c r="B96" s="982"/>
      <c r="C96" s="983"/>
      <c r="D96" s="967"/>
      <c r="F96" s="310"/>
    </row>
    <row r="97" spans="1:63" ht="14" customHeight="1">
      <c r="A97" s="981"/>
      <c r="B97" s="982" t="s">
        <v>1634</v>
      </c>
      <c r="C97" s="983" t="s">
        <v>1619</v>
      </c>
      <c r="D97" s="967" t="s">
        <v>1586</v>
      </c>
      <c r="E97" s="335">
        <f>'[4]COSTO CDMX,QRO,GDL '!I97</f>
        <v>2427.8333333333335</v>
      </c>
      <c r="F97" s="310" t="s">
        <v>236</v>
      </c>
    </row>
    <row r="98" spans="1:63" ht="14" customHeight="1">
      <c r="A98" s="981"/>
      <c r="B98" s="982" t="s">
        <v>1635</v>
      </c>
      <c r="C98" s="983" t="s">
        <v>1576</v>
      </c>
      <c r="D98" s="967" t="s">
        <v>1588</v>
      </c>
      <c r="E98" s="335">
        <f>'[4]COSTO CDMX,QRO,GDL '!I98</f>
        <v>2617.65</v>
      </c>
      <c r="F98" s="310" t="s">
        <v>236</v>
      </c>
    </row>
    <row r="99" spans="1:63" ht="14" customHeight="1">
      <c r="A99" s="981"/>
      <c r="B99" s="982" t="s">
        <v>1636</v>
      </c>
      <c r="C99" s="968" t="s">
        <v>1590</v>
      </c>
      <c r="D99" s="967" t="s">
        <v>1591</v>
      </c>
      <c r="E99" s="335">
        <f>'[4]COSTO CDMX,QRO,GDL '!I99</f>
        <v>2663.9666666666672</v>
      </c>
      <c r="F99" s="310" t="s">
        <v>236</v>
      </c>
    </row>
    <row r="100" spans="1:63" ht="14" customHeight="1">
      <c r="A100" s="981"/>
      <c r="B100" s="982" t="s">
        <v>1637</v>
      </c>
      <c r="C100" s="983"/>
      <c r="D100" s="967" t="s">
        <v>1593</v>
      </c>
      <c r="E100" s="335">
        <f>'[4]COSTO CDMX,QRO,GDL '!I100</f>
        <v>2876.0833333333335</v>
      </c>
      <c r="F100" s="310" t="s">
        <v>236</v>
      </c>
    </row>
    <row r="101" spans="1:63" ht="14" customHeight="1">
      <c r="A101" s="981"/>
      <c r="B101" s="982"/>
      <c r="C101" s="983"/>
      <c r="D101" s="967"/>
      <c r="E101" s="335"/>
      <c r="F101" s="389"/>
    </row>
    <row r="102" spans="1:63" ht="14" customHeight="1">
      <c r="A102" s="981"/>
      <c r="B102" s="994"/>
      <c r="C102" s="983"/>
      <c r="D102" s="995"/>
      <c r="E102" s="400"/>
      <c r="F102" s="425"/>
    </row>
    <row r="103" spans="1:63" s="934" customFormat="1" ht="15" customHeight="1">
      <c r="A103" s="935" t="s">
        <v>1560</v>
      </c>
      <c r="B103" s="936"/>
      <c r="C103" s="1481" t="s">
        <v>1638</v>
      </c>
      <c r="D103" s="935"/>
      <c r="E103" s="328"/>
      <c r="F103" s="328"/>
      <c r="G103" s="938"/>
      <c r="H103" s="973"/>
      <c r="I103" s="974"/>
      <c r="J103" s="933"/>
      <c r="K103" s="933"/>
      <c r="L103" s="933"/>
      <c r="M103" s="933"/>
      <c r="N103" s="933"/>
      <c r="O103" s="933"/>
      <c r="P103" s="933"/>
      <c r="Q103" s="941"/>
      <c r="R103" s="941"/>
      <c r="S103" s="941"/>
      <c r="T103" s="941"/>
      <c r="U103" s="941"/>
      <c r="V103" s="941"/>
      <c r="W103" s="941"/>
      <c r="X103" s="941"/>
      <c r="Y103" s="941"/>
      <c r="Z103" s="941"/>
      <c r="AA103" s="941"/>
      <c r="AB103" s="941"/>
      <c r="AC103" s="941"/>
      <c r="AD103" s="941"/>
      <c r="AE103" s="941"/>
      <c r="AF103" s="941"/>
      <c r="AG103" s="941"/>
      <c r="AH103" s="941"/>
      <c r="AI103" s="941"/>
      <c r="AJ103" s="941"/>
      <c r="AK103" s="941"/>
      <c r="AL103" s="941"/>
      <c r="AM103" s="941"/>
      <c r="AN103" s="941"/>
      <c r="AO103" s="941"/>
      <c r="AP103" s="941"/>
      <c r="AQ103" s="941"/>
      <c r="AR103" s="941"/>
      <c r="AS103" s="941"/>
      <c r="AT103" s="941"/>
      <c r="AU103" s="941"/>
      <c r="AV103" s="941"/>
      <c r="AW103" s="941"/>
      <c r="AX103" s="941"/>
      <c r="AY103" s="941"/>
      <c r="AZ103" s="941"/>
      <c r="BA103" s="941"/>
      <c r="BB103" s="941"/>
      <c r="BC103" s="941"/>
      <c r="BD103" s="941"/>
      <c r="BE103" s="941"/>
      <c r="BF103" s="941"/>
      <c r="BG103" s="941"/>
      <c r="BH103" s="941"/>
      <c r="BI103" s="941"/>
      <c r="BJ103" s="941"/>
      <c r="BK103" s="941"/>
    </row>
    <row r="104" spans="1:63" s="950" customFormat="1" ht="15" customHeight="1">
      <c r="A104" s="942" t="s">
        <v>1562</v>
      </c>
      <c r="B104" s="943"/>
      <c r="C104" s="1482"/>
      <c r="D104" s="944"/>
      <c r="E104" s="379"/>
      <c r="F104" s="379"/>
      <c r="G104" s="945"/>
      <c r="H104" s="975"/>
      <c r="I104" s="976"/>
      <c r="J104" s="948"/>
      <c r="K104" s="948"/>
      <c r="L104" s="948"/>
      <c r="M104" s="948"/>
      <c r="N104" s="948"/>
      <c r="O104" s="948"/>
      <c r="P104" s="948"/>
      <c r="Q104" s="949"/>
      <c r="R104" s="949"/>
      <c r="S104" s="949"/>
      <c r="T104" s="949"/>
      <c r="U104" s="949"/>
      <c r="V104" s="949"/>
      <c r="W104" s="949"/>
      <c r="X104" s="949"/>
      <c r="Y104" s="949"/>
      <c r="Z104" s="949"/>
      <c r="AA104" s="949"/>
      <c r="AB104" s="949"/>
      <c r="AC104" s="949"/>
      <c r="AD104" s="949"/>
      <c r="AE104" s="949"/>
      <c r="AF104" s="949"/>
      <c r="AG104" s="949"/>
      <c r="AH104" s="949"/>
      <c r="AI104" s="949"/>
      <c r="AJ104" s="949"/>
      <c r="AK104" s="949"/>
      <c r="AL104" s="949"/>
      <c r="AM104" s="949"/>
      <c r="AN104" s="949"/>
      <c r="AO104" s="949"/>
      <c r="AP104" s="949"/>
      <c r="AQ104" s="949"/>
      <c r="AR104" s="949"/>
      <c r="AS104" s="949"/>
      <c r="AT104" s="949"/>
      <c r="AU104" s="949"/>
      <c r="AV104" s="949"/>
      <c r="AW104" s="949"/>
      <c r="AX104" s="949"/>
      <c r="AY104" s="949"/>
      <c r="AZ104" s="949"/>
      <c r="BA104" s="949"/>
      <c r="BB104" s="949"/>
      <c r="BC104" s="949"/>
      <c r="BD104" s="949"/>
      <c r="BE104" s="949"/>
      <c r="BF104" s="949"/>
      <c r="BG104" s="949"/>
      <c r="BH104" s="949"/>
      <c r="BI104" s="949"/>
      <c r="BJ104" s="949"/>
      <c r="BK104" s="949"/>
    </row>
    <row r="105" spans="1:63" s="953" customFormat="1">
      <c r="A105" s="951" t="s">
        <v>405</v>
      </c>
      <c r="B105" s="952" t="s">
        <v>406</v>
      </c>
      <c r="C105" s="294" t="s">
        <v>407</v>
      </c>
      <c r="D105" s="951" t="s">
        <v>408</v>
      </c>
      <c r="E105" s="295" t="s">
        <v>409</v>
      </c>
      <c r="F105" s="296" t="s">
        <v>1563</v>
      </c>
      <c r="G105" s="934"/>
      <c r="N105" s="954"/>
      <c r="O105" s="954"/>
      <c r="P105" s="954"/>
      <c r="Q105" s="954"/>
      <c r="R105" s="954"/>
      <c r="S105" s="954"/>
      <c r="T105" s="954"/>
      <c r="U105" s="954"/>
      <c r="V105" s="954"/>
      <c r="W105" s="954"/>
      <c r="X105" s="954"/>
      <c r="Y105" s="954"/>
      <c r="Z105" s="954"/>
      <c r="AA105" s="954"/>
      <c r="AB105" s="954"/>
      <c r="AC105" s="954"/>
      <c r="AD105" s="954"/>
      <c r="AE105" s="954"/>
      <c r="AF105" s="954"/>
      <c r="AG105" s="954"/>
      <c r="AH105" s="954"/>
      <c r="AI105" s="954"/>
      <c r="AJ105" s="954"/>
      <c r="AK105" s="954"/>
      <c r="AL105" s="954"/>
      <c r="AM105" s="954"/>
      <c r="AN105" s="954"/>
      <c r="AO105" s="954"/>
      <c r="AP105" s="954"/>
      <c r="AQ105" s="954"/>
      <c r="AR105" s="954"/>
      <c r="AS105" s="954"/>
      <c r="AT105" s="954"/>
      <c r="AU105" s="954"/>
      <c r="AV105" s="954"/>
      <c r="AW105" s="954"/>
      <c r="AX105" s="954"/>
      <c r="AY105" s="954"/>
      <c r="AZ105" s="954"/>
      <c r="BA105" s="954"/>
      <c r="BB105" s="954"/>
      <c r="BC105" s="954"/>
      <c r="BD105" s="954"/>
      <c r="BE105" s="954"/>
      <c r="BF105" s="954"/>
      <c r="BG105" s="954"/>
      <c r="BH105" s="954"/>
    </row>
    <row r="106" spans="1:63" ht="14" customHeight="1">
      <c r="A106" s="977"/>
      <c r="B106" s="978"/>
      <c r="C106" s="979" t="s">
        <v>1639</v>
      </c>
      <c r="D106" s="980"/>
      <c r="E106" s="303"/>
      <c r="F106" s="304"/>
    </row>
    <row r="107" spans="1:63" ht="14" customHeight="1">
      <c r="A107" s="981"/>
      <c r="B107" s="982" t="s">
        <v>1640</v>
      </c>
      <c r="C107" s="983" t="s">
        <v>1641</v>
      </c>
      <c r="D107" s="967" t="s">
        <v>1574</v>
      </c>
      <c r="E107" s="335">
        <f>'[4]COSTO CDMX,QRO,GDL '!I107</f>
        <v>1640.4666666666667</v>
      </c>
      <c r="F107" s="310" t="s">
        <v>236</v>
      </c>
    </row>
    <row r="108" spans="1:63" ht="14" customHeight="1">
      <c r="A108" s="981"/>
      <c r="B108" s="982" t="s">
        <v>1642</v>
      </c>
      <c r="C108" s="983" t="s">
        <v>1576</v>
      </c>
      <c r="D108" s="967" t="s">
        <v>1577</v>
      </c>
      <c r="E108" s="335">
        <f>'[4]COSTO CDMX,QRO,GDL '!I108</f>
        <v>1699.1166666666668</v>
      </c>
      <c r="F108" s="310" t="s">
        <v>236</v>
      </c>
    </row>
    <row r="109" spans="1:63" ht="14" customHeight="1">
      <c r="A109" s="981"/>
      <c r="B109" s="982" t="s">
        <v>1643</v>
      </c>
      <c r="C109" s="968" t="s">
        <v>1579</v>
      </c>
      <c r="D109" s="967" t="s">
        <v>1580</v>
      </c>
      <c r="E109" s="335">
        <f>'[4]COSTO CDMX,QRO,GDL '!I109</f>
        <v>1788.5666666666668</v>
      </c>
      <c r="F109" s="310" t="s">
        <v>236</v>
      </c>
    </row>
    <row r="110" spans="1:63" ht="14" customHeight="1">
      <c r="A110" s="981"/>
      <c r="B110" s="982" t="s">
        <v>1644</v>
      </c>
      <c r="C110" s="983"/>
      <c r="D110" s="967" t="s">
        <v>1582</v>
      </c>
      <c r="E110" s="335">
        <f>'[4]COSTO CDMX,QRO,GDL '!I110</f>
        <v>1800.5</v>
      </c>
      <c r="F110" s="310" t="s">
        <v>236</v>
      </c>
    </row>
    <row r="111" spans="1:63" ht="14" customHeight="1">
      <c r="A111" s="981"/>
      <c r="B111" s="982" t="s">
        <v>1645</v>
      </c>
      <c r="C111" s="983"/>
      <c r="D111" s="967" t="s">
        <v>1584</v>
      </c>
      <c r="E111" s="335">
        <f>'[4]COSTO CDMX,QRO,GDL '!I111</f>
        <v>1879.0166666666669</v>
      </c>
      <c r="F111" s="310" t="s">
        <v>236</v>
      </c>
    </row>
    <row r="112" spans="1:63" ht="14" customHeight="1">
      <c r="A112" s="981"/>
      <c r="B112" s="984"/>
      <c r="C112" s="983"/>
      <c r="D112" s="967"/>
      <c r="E112" s="335"/>
      <c r="F112" s="389"/>
    </row>
    <row r="113" spans="1:6" ht="14" customHeight="1">
      <c r="A113" s="981"/>
      <c r="B113" s="984"/>
      <c r="C113" s="983"/>
      <c r="D113" s="967"/>
      <c r="E113" s="335"/>
      <c r="F113" s="389"/>
    </row>
    <row r="114" spans="1:6" ht="14" customHeight="1">
      <c r="A114" s="981"/>
      <c r="B114" s="984"/>
      <c r="C114" s="983"/>
      <c r="D114" s="967"/>
      <c r="E114" s="335"/>
      <c r="F114" s="389"/>
    </row>
    <row r="115" spans="1:6" ht="14" customHeight="1">
      <c r="A115" s="981"/>
      <c r="B115" s="984"/>
      <c r="C115" s="983"/>
      <c r="D115" s="967"/>
      <c r="E115" s="335"/>
      <c r="F115" s="389"/>
    </row>
    <row r="116" spans="1:6" ht="14" customHeight="1">
      <c r="A116" s="981"/>
      <c r="B116" s="982" t="s">
        <v>1646</v>
      </c>
      <c r="C116" s="983" t="s">
        <v>1641</v>
      </c>
      <c r="D116" s="967" t="s">
        <v>1586</v>
      </c>
      <c r="E116" s="335">
        <f>'[4]COSTO CDMX,QRO,GDL '!I116</f>
        <v>2070.5166666666669</v>
      </c>
      <c r="F116" s="310" t="s">
        <v>236</v>
      </c>
    </row>
    <row r="117" spans="1:6" ht="14" customHeight="1">
      <c r="A117" s="981"/>
      <c r="B117" s="982" t="s">
        <v>1647</v>
      </c>
      <c r="C117" s="983" t="s">
        <v>1576</v>
      </c>
      <c r="D117" s="967" t="s">
        <v>1588</v>
      </c>
      <c r="E117" s="335">
        <f>'[4]COSTO CDMX,QRO,GDL '!I117</f>
        <v>2205.65</v>
      </c>
      <c r="F117" s="310" t="s">
        <v>236</v>
      </c>
    </row>
    <row r="118" spans="1:6" ht="14" customHeight="1">
      <c r="A118" s="981"/>
      <c r="B118" s="982" t="s">
        <v>1648</v>
      </c>
      <c r="C118" s="968" t="s">
        <v>1615</v>
      </c>
      <c r="D118" s="967" t="s">
        <v>1591</v>
      </c>
      <c r="E118" s="335">
        <f>'[4]COSTO CDMX,QRO,GDL '!I118</f>
        <v>2259.1833333333334</v>
      </c>
      <c r="F118" s="310" t="s">
        <v>236</v>
      </c>
    </row>
    <row r="119" spans="1:6" ht="14" customHeight="1">
      <c r="A119" s="981"/>
      <c r="B119" s="982" t="s">
        <v>1649</v>
      </c>
      <c r="C119" s="983"/>
      <c r="D119" s="967" t="s">
        <v>1593</v>
      </c>
      <c r="E119" s="335">
        <f>'[4]COSTO CDMX,QRO,GDL '!I119</f>
        <v>2488.8833333333332</v>
      </c>
      <c r="F119" s="310" t="s">
        <v>236</v>
      </c>
    </row>
    <row r="120" spans="1:6" ht="14" customHeight="1">
      <c r="A120" s="981"/>
      <c r="B120" s="982"/>
      <c r="C120" s="921"/>
      <c r="D120" s="967"/>
      <c r="E120" s="335"/>
      <c r="F120" s="389"/>
    </row>
    <row r="121" spans="1:6" ht="14" customHeight="1">
      <c r="A121" s="981"/>
      <c r="B121" s="984"/>
      <c r="C121" s="921"/>
      <c r="D121" s="967"/>
      <c r="E121" s="335"/>
      <c r="F121" s="373"/>
    </row>
    <row r="122" spans="1:6" ht="14" customHeight="1">
      <c r="A122" s="981"/>
      <c r="B122" s="984"/>
      <c r="C122" s="983"/>
      <c r="D122" s="967"/>
      <c r="E122" s="335"/>
      <c r="F122" s="389"/>
    </row>
    <row r="123" spans="1:6" ht="14" customHeight="1">
      <c r="A123" s="981"/>
      <c r="B123" s="984"/>
      <c r="C123" s="983"/>
      <c r="D123" s="967"/>
      <c r="E123" s="335"/>
      <c r="F123" s="389"/>
    </row>
    <row r="124" spans="1:6" ht="14" customHeight="1">
      <c r="A124" s="977"/>
      <c r="B124" s="978"/>
      <c r="C124" s="979" t="s">
        <v>1650</v>
      </c>
      <c r="D124" s="980"/>
      <c r="E124" s="985"/>
      <c r="F124" s="980"/>
    </row>
    <row r="125" spans="1:6" ht="14" customHeight="1">
      <c r="A125" s="981"/>
      <c r="B125" s="982" t="s">
        <v>1651</v>
      </c>
      <c r="C125" s="983" t="s">
        <v>1652</v>
      </c>
      <c r="D125" s="967" t="s">
        <v>1574</v>
      </c>
      <c r="E125" s="335">
        <f>'[4]COSTO CDMX,QRO,GDL '!I125</f>
        <v>1640.4666666666667</v>
      </c>
      <c r="F125" s="310" t="s">
        <v>236</v>
      </c>
    </row>
    <row r="126" spans="1:6" ht="14" customHeight="1">
      <c r="A126" s="981"/>
      <c r="B126" s="982" t="s">
        <v>1653</v>
      </c>
      <c r="C126" s="983" t="s">
        <v>1576</v>
      </c>
      <c r="D126" s="967" t="s">
        <v>1577</v>
      </c>
      <c r="E126" s="335">
        <f>'[4]COSTO CDMX,QRO,GDL '!I126</f>
        <v>1699.1166666666668</v>
      </c>
      <c r="F126" s="310" t="s">
        <v>236</v>
      </c>
    </row>
    <row r="127" spans="1:6" ht="14" customHeight="1">
      <c r="A127" s="981"/>
      <c r="B127" s="982" t="s">
        <v>1654</v>
      </c>
      <c r="C127" s="968" t="s">
        <v>1579</v>
      </c>
      <c r="D127" s="967" t="s">
        <v>1580</v>
      </c>
      <c r="E127" s="335">
        <f>'[4]COSTO CDMX,QRO,GDL '!I127</f>
        <v>1788.5666666666668</v>
      </c>
      <c r="F127" s="310" t="s">
        <v>236</v>
      </c>
    </row>
    <row r="128" spans="1:6" ht="14" customHeight="1">
      <c r="A128" s="981"/>
      <c r="B128" s="982" t="s">
        <v>1655</v>
      </c>
      <c r="C128" s="983"/>
      <c r="D128" s="967" t="s">
        <v>1582</v>
      </c>
      <c r="E128" s="335">
        <f>'[4]COSTO CDMX,QRO,GDL '!I128</f>
        <v>1800.5</v>
      </c>
      <c r="F128" s="310" t="s">
        <v>236</v>
      </c>
    </row>
    <row r="129" spans="1:6" ht="14" customHeight="1">
      <c r="A129" s="981"/>
      <c r="B129" s="982" t="s">
        <v>1656</v>
      </c>
      <c r="C129" s="983"/>
      <c r="D129" s="967" t="s">
        <v>1584</v>
      </c>
      <c r="E129" s="335">
        <f>'[4]COSTO CDMX,QRO,GDL '!I129</f>
        <v>1879.0166666666669</v>
      </c>
      <c r="F129" s="310" t="s">
        <v>236</v>
      </c>
    </row>
    <row r="130" spans="1:6" ht="14" customHeight="1">
      <c r="A130" s="981"/>
      <c r="B130" s="984"/>
      <c r="C130" s="983"/>
      <c r="D130" s="967"/>
      <c r="E130" s="335"/>
      <c r="F130" s="389"/>
    </row>
    <row r="131" spans="1:6" ht="14" customHeight="1">
      <c r="A131" s="981"/>
      <c r="B131" s="984"/>
      <c r="C131" s="983"/>
      <c r="D131" s="967"/>
      <c r="E131" s="335"/>
      <c r="F131" s="389"/>
    </row>
    <row r="132" spans="1:6" ht="14" customHeight="1">
      <c r="A132" s="981"/>
      <c r="B132" s="984"/>
      <c r="C132" s="983"/>
      <c r="D132" s="967"/>
      <c r="E132" s="335"/>
      <c r="F132" s="389"/>
    </row>
    <row r="133" spans="1:6" ht="14" customHeight="1">
      <c r="A133" s="981"/>
      <c r="B133" s="984"/>
      <c r="C133" s="983"/>
      <c r="D133" s="967"/>
      <c r="E133" s="335"/>
      <c r="F133" s="389"/>
    </row>
    <row r="134" spans="1:6" ht="14" customHeight="1">
      <c r="A134" s="981"/>
      <c r="B134" s="982" t="s">
        <v>1657</v>
      </c>
      <c r="C134" s="983" t="s">
        <v>1652</v>
      </c>
      <c r="D134" s="967" t="s">
        <v>1586</v>
      </c>
      <c r="E134" s="335">
        <f>'[4]COSTO CDMX,QRO,GDL '!I134</f>
        <v>2070.5166666666669</v>
      </c>
      <c r="F134" s="310" t="s">
        <v>236</v>
      </c>
    </row>
    <row r="135" spans="1:6" ht="14" customHeight="1">
      <c r="A135" s="981"/>
      <c r="B135" s="982" t="s">
        <v>1658</v>
      </c>
      <c r="C135" s="983" t="s">
        <v>1576</v>
      </c>
      <c r="D135" s="967" t="s">
        <v>1588</v>
      </c>
      <c r="E135" s="335">
        <f>'[4]COSTO CDMX,QRO,GDL '!I135</f>
        <v>2205.65</v>
      </c>
      <c r="F135" s="310" t="s">
        <v>236</v>
      </c>
    </row>
    <row r="136" spans="1:6" ht="14" customHeight="1">
      <c r="A136" s="981"/>
      <c r="B136" s="982" t="s">
        <v>1659</v>
      </c>
      <c r="C136" s="968" t="s">
        <v>1615</v>
      </c>
      <c r="D136" s="967" t="s">
        <v>1591</v>
      </c>
      <c r="E136" s="335">
        <f>'[4]COSTO CDMX,QRO,GDL '!I136</f>
        <v>2259.1833333333334</v>
      </c>
      <c r="F136" s="310" t="s">
        <v>236</v>
      </c>
    </row>
    <row r="137" spans="1:6" ht="14" customHeight="1">
      <c r="A137" s="981"/>
      <c r="B137" s="982" t="s">
        <v>1660</v>
      </c>
      <c r="C137" s="968"/>
      <c r="D137" s="967" t="s">
        <v>1593</v>
      </c>
      <c r="E137" s="335">
        <f>'[4]COSTO CDMX,QRO,GDL '!I137</f>
        <v>2488.8833333333332</v>
      </c>
      <c r="F137" s="310" t="s">
        <v>236</v>
      </c>
    </row>
    <row r="138" spans="1:6" ht="14" customHeight="1">
      <c r="A138" s="981"/>
      <c r="B138" s="982"/>
      <c r="C138" s="921"/>
      <c r="D138" s="967"/>
      <c r="E138" s="335"/>
      <c r="F138" s="389"/>
    </row>
    <row r="139" spans="1:6" ht="14" customHeight="1">
      <c r="A139" s="981"/>
      <c r="B139" s="982"/>
      <c r="C139" s="921"/>
      <c r="D139" s="967"/>
      <c r="E139" s="335"/>
      <c r="F139" s="373"/>
    </row>
    <row r="140" spans="1:6" ht="14" customHeight="1">
      <c r="A140" s="981"/>
      <c r="B140" s="984"/>
      <c r="C140" s="983"/>
      <c r="D140" s="967"/>
      <c r="E140" s="335"/>
      <c r="F140" s="389"/>
    </row>
    <row r="141" spans="1:6" ht="14" customHeight="1">
      <c r="A141" s="981"/>
      <c r="B141" s="984"/>
      <c r="C141" s="983"/>
      <c r="D141" s="967"/>
      <c r="E141" s="335"/>
      <c r="F141" s="389"/>
    </row>
    <row r="142" spans="1:6" ht="14" customHeight="1">
      <c r="A142" s="977"/>
      <c r="B142" s="978"/>
      <c r="C142" s="979" t="s">
        <v>1661</v>
      </c>
      <c r="D142" s="980"/>
      <c r="E142" s="303"/>
      <c r="F142" s="304"/>
    </row>
    <row r="143" spans="1:6" ht="14" customHeight="1">
      <c r="A143" s="981"/>
      <c r="B143" s="982" t="s">
        <v>1662</v>
      </c>
      <c r="C143" s="983" t="s">
        <v>1663</v>
      </c>
      <c r="D143" s="967" t="s">
        <v>1574</v>
      </c>
      <c r="E143" s="335">
        <f>'[4]COSTO CDMX,QRO,GDL '!I143</f>
        <v>1945.1833333333332</v>
      </c>
      <c r="F143" s="310" t="s">
        <v>236</v>
      </c>
    </row>
    <row r="144" spans="1:6" ht="14" customHeight="1">
      <c r="A144" s="981"/>
      <c r="B144" s="982" t="s">
        <v>1664</v>
      </c>
      <c r="C144" s="983" t="s">
        <v>1576</v>
      </c>
      <c r="D144" s="967" t="s">
        <v>1577</v>
      </c>
      <c r="E144" s="335">
        <f>'[4]COSTO CDMX,QRO,GDL '!I144</f>
        <v>2008.85</v>
      </c>
      <c r="F144" s="310" t="s">
        <v>236</v>
      </c>
    </row>
    <row r="145" spans="1:6" ht="14" customHeight="1">
      <c r="A145" s="981"/>
      <c r="B145" s="982" t="s">
        <v>1665</v>
      </c>
      <c r="C145" s="968" t="s">
        <v>1579</v>
      </c>
      <c r="D145" s="967" t="s">
        <v>1580</v>
      </c>
      <c r="E145" s="335">
        <f>'[4]COSTO CDMX,QRO,GDL '!I145</f>
        <v>2086.7333333333336</v>
      </c>
      <c r="F145" s="310" t="s">
        <v>236</v>
      </c>
    </row>
    <row r="146" spans="1:6" ht="14" customHeight="1">
      <c r="A146" s="981"/>
      <c r="B146" s="982" t="s">
        <v>1666</v>
      </c>
      <c r="C146" s="983"/>
      <c r="D146" s="967" t="s">
        <v>1582</v>
      </c>
      <c r="E146" s="335">
        <f>'[4]COSTO CDMX,QRO,GDL '!I146</f>
        <v>2089.2333333333336</v>
      </c>
      <c r="F146" s="310" t="s">
        <v>236</v>
      </c>
    </row>
    <row r="147" spans="1:6" ht="14" customHeight="1">
      <c r="A147" s="981"/>
      <c r="B147" s="982" t="s">
        <v>1667</v>
      </c>
      <c r="C147" s="983"/>
      <c r="D147" s="967" t="s">
        <v>1584</v>
      </c>
      <c r="E147" s="335">
        <f>'[4]COSTO CDMX,QRO,GDL '!I147</f>
        <v>2155.3333333333335</v>
      </c>
      <c r="F147" s="310" t="s">
        <v>236</v>
      </c>
    </row>
    <row r="148" spans="1:6" ht="14" customHeight="1">
      <c r="A148" s="981"/>
      <c r="B148" s="984"/>
      <c r="C148" s="983"/>
      <c r="D148" s="967"/>
      <c r="E148" s="335"/>
      <c r="F148" s="389"/>
    </row>
    <row r="149" spans="1:6" ht="14" customHeight="1">
      <c r="A149" s="981"/>
      <c r="B149" s="984"/>
      <c r="C149" s="983"/>
      <c r="D149" s="967"/>
      <c r="E149" s="335"/>
      <c r="F149" s="389"/>
    </row>
    <row r="150" spans="1:6" ht="14" customHeight="1">
      <c r="A150" s="981"/>
      <c r="B150" s="984"/>
      <c r="C150" s="983"/>
      <c r="D150" s="967"/>
      <c r="E150" s="335"/>
      <c r="F150" s="389"/>
    </row>
    <row r="151" spans="1:6" ht="14" customHeight="1">
      <c r="A151" s="981"/>
      <c r="B151" s="984"/>
      <c r="C151" s="983"/>
      <c r="D151" s="967"/>
      <c r="E151" s="335"/>
      <c r="F151" s="389"/>
    </row>
    <row r="152" spans="1:6" ht="14" customHeight="1">
      <c r="A152" s="981"/>
      <c r="B152" s="982" t="s">
        <v>1668</v>
      </c>
      <c r="C152" s="983" t="s">
        <v>1663</v>
      </c>
      <c r="D152" s="967" t="s">
        <v>1586</v>
      </c>
      <c r="E152" s="335">
        <f>'[4]COSTO CDMX,QRO,GDL '!I152</f>
        <v>2660.4</v>
      </c>
      <c r="F152" s="310" t="s">
        <v>236</v>
      </c>
    </row>
    <row r="153" spans="1:6" ht="14" customHeight="1">
      <c r="A153" s="981"/>
      <c r="B153" s="982" t="s">
        <v>1669</v>
      </c>
      <c r="C153" s="983" t="s">
        <v>1576</v>
      </c>
      <c r="D153" s="967" t="s">
        <v>1588</v>
      </c>
      <c r="E153" s="335">
        <f>'[4]COSTO CDMX,QRO,GDL '!I153</f>
        <v>2841.1833333333334</v>
      </c>
      <c r="F153" s="310" t="s">
        <v>236</v>
      </c>
    </row>
    <row r="154" spans="1:6" ht="14" customHeight="1">
      <c r="A154" s="981"/>
      <c r="B154" s="982" t="s">
        <v>1670</v>
      </c>
      <c r="C154" s="968" t="s">
        <v>1615</v>
      </c>
      <c r="D154" s="967" t="s">
        <v>1591</v>
      </c>
      <c r="E154" s="335">
        <f>'[4]COSTO CDMX,QRO,GDL '!I154</f>
        <v>2885.3</v>
      </c>
      <c r="F154" s="310" t="s">
        <v>236</v>
      </c>
    </row>
    <row r="155" spans="1:6" ht="14" customHeight="1">
      <c r="A155" s="981"/>
      <c r="B155" s="982" t="s">
        <v>1671</v>
      </c>
      <c r="C155" s="983"/>
      <c r="D155" s="967" t="s">
        <v>1593</v>
      </c>
      <c r="E155" s="335">
        <f>'[4]COSTO CDMX,QRO,GDL '!I155</f>
        <v>3102.0166666666669</v>
      </c>
      <c r="F155" s="310" t="s">
        <v>236</v>
      </c>
    </row>
    <row r="156" spans="1:6" ht="14" customHeight="1">
      <c r="A156" s="981"/>
      <c r="B156" s="982"/>
      <c r="C156" s="921"/>
      <c r="D156" s="967"/>
      <c r="E156" s="335"/>
      <c r="F156" s="389"/>
    </row>
    <row r="157" spans="1:6" ht="14" customHeight="1">
      <c r="A157" s="981"/>
      <c r="B157" s="984"/>
      <c r="C157" s="921"/>
      <c r="D157" s="967"/>
      <c r="E157" s="335"/>
      <c r="F157" s="373"/>
    </row>
    <row r="158" spans="1:6" ht="14" customHeight="1">
      <c r="A158" s="981"/>
      <c r="B158" s="984"/>
      <c r="C158" s="983"/>
      <c r="D158" s="967"/>
      <c r="E158" s="335"/>
      <c r="F158" s="389"/>
    </row>
    <row r="159" spans="1:6" ht="14" customHeight="1">
      <c r="A159" s="981"/>
      <c r="B159" s="984"/>
      <c r="C159" s="983"/>
      <c r="D159" s="967"/>
      <c r="E159" s="335"/>
      <c r="F159" s="389"/>
    </row>
    <row r="160" spans="1:6" ht="14" customHeight="1">
      <c r="A160" s="996"/>
      <c r="B160" s="997"/>
      <c r="C160" s="998"/>
      <c r="D160" s="997"/>
      <c r="E160" s="429"/>
      <c r="F160" s="430"/>
    </row>
    <row r="161" spans="1:6" ht="14" customHeight="1">
      <c r="A161" s="981"/>
      <c r="B161" s="999"/>
      <c r="C161" s="1000"/>
      <c r="D161" s="999"/>
      <c r="E161" s="433"/>
      <c r="F161" s="434"/>
    </row>
    <row r="162" spans="1:6" ht="14" customHeight="1">
      <c r="A162" s="981"/>
      <c r="B162" s="999"/>
      <c r="C162" s="1000"/>
      <c r="D162" s="999"/>
      <c r="E162" s="433"/>
      <c r="F162" s="434"/>
    </row>
    <row r="163" spans="1:6" ht="14" customHeight="1">
      <c r="A163" s="981"/>
      <c r="B163" s="999"/>
      <c r="C163" s="1000"/>
      <c r="D163" s="999"/>
      <c r="E163" s="433"/>
      <c r="F163" s="434"/>
    </row>
    <row r="164" spans="1:6" ht="14" customHeight="1">
      <c r="A164" s="981"/>
      <c r="B164" s="999"/>
      <c r="C164" s="1000"/>
      <c r="D164" s="999"/>
      <c r="E164" s="433"/>
      <c r="F164" s="434"/>
    </row>
    <row r="165" spans="1:6" ht="14" customHeight="1">
      <c r="A165" s="981"/>
      <c r="B165" s="999"/>
      <c r="C165" s="1000"/>
      <c r="D165" s="999"/>
      <c r="E165" s="433"/>
      <c r="F165" s="434"/>
    </row>
    <row r="166" spans="1:6" ht="14" customHeight="1">
      <c r="A166" s="981"/>
      <c r="B166" s="999"/>
      <c r="C166" s="1000"/>
      <c r="D166" s="999"/>
      <c r="E166" s="433"/>
      <c r="F166" s="434"/>
    </row>
    <row r="167" spans="1:6" ht="14" customHeight="1">
      <c r="A167" s="981"/>
      <c r="B167" s="999"/>
      <c r="C167" s="1000"/>
      <c r="D167" s="999"/>
      <c r="E167" s="433"/>
      <c r="F167" s="434"/>
    </row>
    <row r="168" spans="1:6" ht="14" customHeight="1">
      <c r="A168" s="981"/>
      <c r="B168" s="999"/>
      <c r="C168" s="1000"/>
      <c r="D168" s="999"/>
      <c r="E168" s="433"/>
      <c r="F168" s="434"/>
    </row>
    <row r="169" spans="1:6" ht="14" customHeight="1">
      <c r="A169" s="981"/>
      <c r="B169" s="999"/>
      <c r="C169" s="1000"/>
      <c r="D169" s="999"/>
      <c r="E169" s="433"/>
      <c r="F169" s="434"/>
    </row>
    <row r="170" spans="1:6" ht="14" customHeight="1">
      <c r="A170" s="981"/>
      <c r="B170" s="999"/>
      <c r="C170" s="1000"/>
      <c r="D170" s="999"/>
      <c r="E170" s="433"/>
      <c r="F170" s="434"/>
    </row>
    <row r="171" spans="1:6" ht="14" customHeight="1">
      <c r="A171" s="981"/>
      <c r="B171" s="999"/>
      <c r="C171" s="1000"/>
      <c r="D171" s="999"/>
      <c r="E171" s="433"/>
      <c r="F171" s="434"/>
    </row>
    <row r="172" spans="1:6" ht="14" customHeight="1">
      <c r="A172" s="981"/>
      <c r="B172" s="999"/>
      <c r="C172" s="1000"/>
      <c r="D172" s="999"/>
      <c r="E172" s="433"/>
      <c r="F172" s="434"/>
    </row>
    <row r="173" spans="1:6" ht="14" customHeight="1">
      <c r="A173" s="981"/>
      <c r="B173" s="999"/>
      <c r="C173" s="1000"/>
      <c r="D173" s="999"/>
      <c r="E173" s="433"/>
      <c r="F173" s="434"/>
    </row>
    <row r="174" spans="1:6" ht="14" customHeight="1">
      <c r="A174" s="981"/>
      <c r="B174" s="999"/>
      <c r="C174" s="1000"/>
      <c r="D174" s="999"/>
      <c r="E174" s="433"/>
      <c r="F174" s="434"/>
    </row>
    <row r="175" spans="1:6" ht="14" customHeight="1">
      <c r="A175" s="981"/>
      <c r="B175" s="999"/>
      <c r="C175" s="1000"/>
      <c r="D175" s="999"/>
      <c r="E175" s="433"/>
      <c r="F175" s="434"/>
    </row>
    <row r="176" spans="1:6" ht="14" customHeight="1">
      <c r="A176" s="981"/>
      <c r="B176" s="999"/>
      <c r="C176" s="1000"/>
      <c r="D176" s="999"/>
      <c r="E176" s="433"/>
      <c r="F176" s="434"/>
    </row>
    <row r="177" spans="1:6" ht="14" customHeight="1">
      <c r="A177" s="981"/>
      <c r="B177" s="999"/>
      <c r="C177" s="1000"/>
      <c r="D177" s="999"/>
      <c r="E177" s="433"/>
      <c r="F177" s="434"/>
    </row>
    <row r="178" spans="1:6" ht="14" customHeight="1">
      <c r="A178" s="981"/>
      <c r="B178" s="999"/>
      <c r="C178" s="1000"/>
      <c r="D178" s="999"/>
      <c r="E178" s="433"/>
      <c r="F178" s="434"/>
    </row>
    <row r="179" spans="1:6" ht="14" customHeight="1">
      <c r="A179" s="981"/>
      <c r="B179" s="999"/>
      <c r="C179" s="1000"/>
      <c r="D179" s="999"/>
      <c r="E179" s="433"/>
      <c r="F179" s="434"/>
    </row>
    <row r="180" spans="1:6" ht="14" customHeight="1">
      <c r="A180" s="981"/>
      <c r="B180" s="999"/>
      <c r="C180" s="1000"/>
      <c r="D180" s="999"/>
      <c r="E180" s="433"/>
      <c r="F180" s="434"/>
    </row>
    <row r="181" spans="1:6" ht="14" customHeight="1">
      <c r="A181" s="981"/>
      <c r="B181" s="999"/>
      <c r="C181" s="1000"/>
      <c r="D181" s="999"/>
      <c r="E181" s="433"/>
      <c r="F181" s="434"/>
    </row>
    <row r="182" spans="1:6" ht="14" customHeight="1">
      <c r="A182" s="981"/>
      <c r="B182" s="999"/>
      <c r="C182" s="1000"/>
      <c r="D182" s="999"/>
      <c r="E182" s="433"/>
      <c r="F182" s="434"/>
    </row>
    <row r="183" spans="1:6" ht="14" customHeight="1">
      <c r="A183" s="981"/>
      <c r="B183" s="999"/>
      <c r="C183" s="1000"/>
      <c r="D183" s="999"/>
      <c r="E183" s="433"/>
      <c r="F183" s="434"/>
    </row>
    <row r="184" spans="1:6" ht="14" customHeight="1">
      <c r="A184" s="981"/>
      <c r="B184" s="999"/>
      <c r="C184" s="1000"/>
      <c r="D184" s="999"/>
      <c r="E184" s="433"/>
      <c r="F184" s="434"/>
    </row>
    <row r="185" spans="1:6" ht="14" customHeight="1">
      <c r="A185" s="981"/>
      <c r="B185" s="999"/>
      <c r="C185" s="1000"/>
      <c r="D185" s="999"/>
      <c r="E185" s="433"/>
      <c r="F185" s="434"/>
    </row>
    <row r="186" spans="1:6" ht="14" customHeight="1">
      <c r="A186" s="1001"/>
      <c r="B186" s="1002"/>
      <c r="C186" s="1003"/>
      <c r="D186" s="1002"/>
      <c r="E186" s="438"/>
      <c r="F186" s="439"/>
    </row>
    <row r="187" spans="1:6" ht="15" customHeight="1">
      <c r="A187" s="977"/>
      <c r="B187" s="978"/>
      <c r="C187" s="979" t="s">
        <v>1672</v>
      </c>
      <c r="D187" s="980"/>
      <c r="E187" s="303"/>
      <c r="F187" s="364"/>
    </row>
    <row r="188" spans="1:6" ht="14" customHeight="1">
      <c r="A188" s="981"/>
      <c r="B188" s="982" t="s">
        <v>1673</v>
      </c>
      <c r="C188" s="962" t="s">
        <v>1674</v>
      </c>
      <c r="D188" s="967" t="s">
        <v>1580</v>
      </c>
      <c r="E188" s="335">
        <f>'[4]COSTO CDMX,QRO,GDL '!I188</f>
        <v>388.76656346749235</v>
      </c>
      <c r="F188" s="310" t="s">
        <v>236</v>
      </c>
    </row>
    <row r="189" spans="1:6" ht="14" customHeight="1">
      <c r="A189" s="981"/>
      <c r="B189" s="982" t="s">
        <v>1675</v>
      </c>
      <c r="C189" s="983" t="s">
        <v>1676</v>
      </c>
      <c r="D189" s="967" t="s">
        <v>1582</v>
      </c>
      <c r="E189" s="335">
        <f>'[4]COSTO CDMX,QRO,GDL '!I189</f>
        <v>414.46393188854495</v>
      </c>
      <c r="F189" s="310" t="s">
        <v>236</v>
      </c>
    </row>
    <row r="190" spans="1:6" ht="14" customHeight="1">
      <c r="A190" s="981"/>
      <c r="B190" s="982" t="s">
        <v>1677</v>
      </c>
      <c r="C190" s="962"/>
      <c r="D190" s="967" t="s">
        <v>1584</v>
      </c>
      <c r="E190" s="335">
        <f>'[4]COSTO CDMX,QRO,GDL '!I190</f>
        <v>420.02275541795677</v>
      </c>
      <c r="F190" s="310" t="s">
        <v>236</v>
      </c>
    </row>
    <row r="191" spans="1:6" ht="14" customHeight="1">
      <c r="A191" s="981"/>
      <c r="B191" s="982" t="s">
        <v>1678</v>
      </c>
      <c r="C191" s="962"/>
      <c r="D191" s="967" t="s">
        <v>1679</v>
      </c>
      <c r="E191" s="335">
        <f>'[4]COSTO CDMX,QRO,GDL '!I191</f>
        <v>461.55789473684234</v>
      </c>
      <c r="F191" s="310" t="s">
        <v>236</v>
      </c>
    </row>
    <row r="192" spans="1:6" ht="14" customHeight="1">
      <c r="A192" s="981"/>
      <c r="B192" s="982" t="s">
        <v>1680</v>
      </c>
      <c r="C192" s="962"/>
      <c r="D192" s="967" t="s">
        <v>1586</v>
      </c>
      <c r="E192" s="335">
        <f>'[4]COSTO CDMX,QRO,GDL '!I192</f>
        <v>467.116718266254</v>
      </c>
      <c r="F192" s="310" t="s">
        <v>236</v>
      </c>
    </row>
    <row r="193" spans="1:63" ht="14" customHeight="1">
      <c r="A193" s="981"/>
      <c r="B193" s="982" t="s">
        <v>1681</v>
      </c>
      <c r="C193" s="962"/>
      <c r="D193" s="967" t="s">
        <v>1682</v>
      </c>
      <c r="E193" s="335">
        <f>'[4]COSTO CDMX,QRO,GDL '!I193</f>
        <v>536.09001547987634</v>
      </c>
      <c r="F193" s="310" t="s">
        <v>236</v>
      </c>
    </row>
    <row r="194" spans="1:63" ht="14" customHeight="1">
      <c r="A194" s="981"/>
      <c r="B194" s="982" t="s">
        <v>1683</v>
      </c>
      <c r="C194" s="962"/>
      <c r="D194" s="967" t="s">
        <v>1588</v>
      </c>
      <c r="E194" s="335">
        <f>'[4]COSTO CDMX,QRO,GDL '!I194</f>
        <v>541.64883900928805</v>
      </c>
      <c r="F194" s="310" t="s">
        <v>236</v>
      </c>
    </row>
    <row r="195" spans="1:63" ht="14" customHeight="1">
      <c r="A195" s="981"/>
      <c r="B195" s="982" t="s">
        <v>1684</v>
      </c>
      <c r="C195" s="962"/>
      <c r="D195" s="967" t="s">
        <v>1685</v>
      </c>
      <c r="E195" s="335">
        <f>'[4]COSTO CDMX,QRO,GDL '!I195</f>
        <v>637.14845201238393</v>
      </c>
      <c r="F195" s="310" t="s">
        <v>236</v>
      </c>
    </row>
    <row r="196" spans="1:63" ht="14" customHeight="1">
      <c r="A196" s="981"/>
      <c r="B196" s="982" t="s">
        <v>1686</v>
      </c>
      <c r="C196" s="962"/>
      <c r="D196" s="967" t="s">
        <v>1593</v>
      </c>
      <c r="E196" s="335">
        <f>'[4]COSTO CDMX,QRO,GDL '!I196</f>
        <v>642.70727554179575</v>
      </c>
      <c r="F196" s="310" t="s">
        <v>236</v>
      </c>
    </row>
    <row r="197" spans="1:63" ht="14" customHeight="1">
      <c r="A197" s="981"/>
      <c r="B197" s="982" t="s">
        <v>1687</v>
      </c>
      <c r="C197" s="962"/>
      <c r="D197" s="967" t="s">
        <v>1688</v>
      </c>
      <c r="E197" s="335">
        <f>'[4]COSTO CDMX,QRO,GDL '!I197</f>
        <v>648.26609907120758</v>
      </c>
      <c r="F197" s="310" t="s">
        <v>236</v>
      </c>
    </row>
    <row r="198" spans="1:63" ht="14" customHeight="1">
      <c r="A198" s="981"/>
      <c r="B198" s="982" t="s">
        <v>1689</v>
      </c>
      <c r="C198" s="962"/>
      <c r="D198" s="967" t="s">
        <v>1690</v>
      </c>
      <c r="E198" s="335">
        <f>'[4]COSTO CDMX,QRO,GDL '!I198</f>
        <v>663.27492260061922</v>
      </c>
      <c r="F198" s="310" t="s">
        <v>236</v>
      </c>
    </row>
    <row r="199" spans="1:63" ht="14" customHeight="1">
      <c r="A199" s="981"/>
      <c r="B199" s="982" t="s">
        <v>1691</v>
      </c>
      <c r="C199" s="962"/>
      <c r="D199" s="967" t="s">
        <v>1692</v>
      </c>
      <c r="E199" s="335">
        <f>'[4]COSTO CDMX,QRO,GDL '!I199</f>
        <v>678.28374613003109</v>
      </c>
      <c r="F199" s="310" t="s">
        <v>236</v>
      </c>
    </row>
    <row r="200" spans="1:63" ht="14" customHeight="1">
      <c r="A200" s="981"/>
      <c r="B200" s="982" t="s">
        <v>1693</v>
      </c>
      <c r="C200" s="962"/>
      <c r="D200" s="967" t="s">
        <v>1694</v>
      </c>
      <c r="E200" s="335">
        <f>'[4]COSTO CDMX,QRO,GDL '!I200</f>
        <v>873.1741486068114</v>
      </c>
      <c r="F200" s="310" t="s">
        <v>236</v>
      </c>
    </row>
    <row r="201" spans="1:63" ht="14" customHeight="1">
      <c r="A201" s="981"/>
      <c r="B201" s="982" t="s">
        <v>1695</v>
      </c>
      <c r="C201" s="962"/>
      <c r="D201" s="967" t="s">
        <v>1696</v>
      </c>
      <c r="E201" s="335">
        <f>'[4]COSTO CDMX,QRO,GDL '!I201</f>
        <v>893.08781642688041</v>
      </c>
      <c r="F201" s="310" t="s">
        <v>236</v>
      </c>
    </row>
    <row r="202" spans="1:63" s="934" customFormat="1" ht="15" customHeight="1">
      <c r="A202" s="935" t="s">
        <v>1560</v>
      </c>
      <c r="B202" s="936"/>
      <c r="C202" s="1481" t="s">
        <v>1697</v>
      </c>
      <c r="D202" s="935"/>
      <c r="E202" s="328"/>
      <c r="F202" s="328"/>
      <c r="G202" s="938"/>
      <c r="H202" s="973"/>
      <c r="I202" s="974"/>
      <c r="J202" s="933"/>
      <c r="K202" s="933"/>
      <c r="L202" s="933"/>
      <c r="M202" s="933"/>
      <c r="N202" s="933"/>
      <c r="O202" s="933"/>
      <c r="P202" s="933"/>
      <c r="Q202" s="941"/>
      <c r="R202" s="941"/>
      <c r="S202" s="941"/>
      <c r="T202" s="941"/>
      <c r="U202" s="941"/>
      <c r="V202" s="941"/>
      <c r="W202" s="941"/>
      <c r="X202" s="941"/>
      <c r="Y202" s="941"/>
      <c r="Z202" s="941"/>
      <c r="AA202" s="941"/>
      <c r="AB202" s="941"/>
      <c r="AC202" s="941"/>
      <c r="AD202" s="941"/>
      <c r="AE202" s="941"/>
      <c r="AF202" s="941"/>
      <c r="AG202" s="941"/>
      <c r="AH202" s="941"/>
      <c r="AI202" s="941"/>
      <c r="AJ202" s="941"/>
      <c r="AK202" s="941"/>
      <c r="AL202" s="941"/>
      <c r="AM202" s="941"/>
      <c r="AN202" s="941"/>
      <c r="AO202" s="941"/>
      <c r="AP202" s="941"/>
      <c r="AQ202" s="941"/>
      <c r="AR202" s="941"/>
      <c r="AS202" s="941"/>
      <c r="AT202" s="941"/>
      <c r="AU202" s="941"/>
      <c r="AV202" s="941"/>
      <c r="AW202" s="941"/>
      <c r="AX202" s="941"/>
      <c r="AY202" s="941"/>
      <c r="AZ202" s="941"/>
      <c r="BA202" s="941"/>
      <c r="BB202" s="941"/>
      <c r="BC202" s="941"/>
      <c r="BD202" s="941"/>
      <c r="BE202" s="941"/>
      <c r="BF202" s="941"/>
      <c r="BG202" s="941"/>
      <c r="BH202" s="941"/>
      <c r="BI202" s="941"/>
      <c r="BJ202" s="941"/>
      <c r="BK202" s="941"/>
    </row>
    <row r="203" spans="1:63" s="950" customFormat="1" ht="15" customHeight="1">
      <c r="A203" s="942" t="s">
        <v>1562</v>
      </c>
      <c r="B203" s="943"/>
      <c r="C203" s="1482"/>
      <c r="D203" s="944"/>
      <c r="E203" s="379"/>
      <c r="F203" s="379"/>
      <c r="G203" s="945"/>
      <c r="H203" s="975"/>
      <c r="I203" s="976"/>
      <c r="J203" s="948"/>
      <c r="K203" s="948"/>
      <c r="L203" s="948"/>
      <c r="M203" s="948"/>
      <c r="N203" s="948"/>
      <c r="O203" s="948"/>
      <c r="P203" s="948"/>
      <c r="Q203" s="949"/>
      <c r="R203" s="949"/>
      <c r="S203" s="949"/>
      <c r="T203" s="949"/>
      <c r="U203" s="949"/>
      <c r="V203" s="949"/>
      <c r="W203" s="949"/>
      <c r="X203" s="949"/>
      <c r="Y203" s="949"/>
      <c r="Z203" s="949"/>
      <c r="AA203" s="949"/>
      <c r="AB203" s="949"/>
      <c r="AC203" s="949"/>
      <c r="AD203" s="949"/>
      <c r="AE203" s="949"/>
      <c r="AF203" s="949"/>
      <c r="AG203" s="949"/>
      <c r="AH203" s="949"/>
      <c r="AI203" s="949"/>
      <c r="AJ203" s="949"/>
      <c r="AK203" s="949"/>
      <c r="AL203" s="949"/>
      <c r="AM203" s="949"/>
      <c r="AN203" s="949"/>
      <c r="AO203" s="949"/>
      <c r="AP203" s="949"/>
      <c r="AQ203" s="949"/>
      <c r="AR203" s="949"/>
      <c r="AS203" s="949"/>
      <c r="AT203" s="949"/>
      <c r="AU203" s="949"/>
      <c r="AV203" s="949"/>
      <c r="AW203" s="949"/>
      <c r="AX203" s="949"/>
      <c r="AY203" s="949"/>
      <c r="AZ203" s="949"/>
      <c r="BA203" s="949"/>
      <c r="BB203" s="949"/>
      <c r="BC203" s="949"/>
      <c r="BD203" s="949"/>
      <c r="BE203" s="949"/>
      <c r="BF203" s="949"/>
      <c r="BG203" s="949"/>
      <c r="BH203" s="949"/>
      <c r="BI203" s="949"/>
      <c r="BJ203" s="949"/>
      <c r="BK203" s="949"/>
    </row>
    <row r="204" spans="1:63" s="953" customFormat="1">
      <c r="A204" s="951" t="s">
        <v>405</v>
      </c>
      <c r="B204" s="952" t="s">
        <v>406</v>
      </c>
      <c r="C204" s="294" t="s">
        <v>407</v>
      </c>
      <c r="D204" s="951" t="s">
        <v>408</v>
      </c>
      <c r="E204" s="295" t="s">
        <v>409</v>
      </c>
      <c r="F204" s="296" t="s">
        <v>1563</v>
      </c>
      <c r="G204" s="934"/>
      <c r="N204" s="954"/>
      <c r="O204" s="954"/>
      <c r="P204" s="954"/>
      <c r="Q204" s="954"/>
      <c r="R204" s="954"/>
      <c r="S204" s="954"/>
      <c r="T204" s="954"/>
      <c r="U204" s="954"/>
      <c r="V204" s="954"/>
      <c r="W204" s="954"/>
      <c r="X204" s="954"/>
      <c r="Y204" s="954"/>
      <c r="Z204" s="954"/>
      <c r="AA204" s="954"/>
      <c r="AB204" s="954"/>
      <c r="AC204" s="954"/>
      <c r="AD204" s="954"/>
      <c r="AE204" s="954"/>
      <c r="AF204" s="954"/>
      <c r="AG204" s="954"/>
      <c r="AH204" s="954"/>
      <c r="AI204" s="954"/>
      <c r="AJ204" s="954"/>
      <c r="AK204" s="954"/>
      <c r="AL204" s="954"/>
      <c r="AM204" s="954"/>
      <c r="AN204" s="954"/>
      <c r="AO204" s="954"/>
      <c r="AP204" s="954"/>
      <c r="AQ204" s="954"/>
      <c r="AR204" s="954"/>
      <c r="AS204" s="954"/>
      <c r="AT204" s="954"/>
      <c r="AU204" s="954"/>
      <c r="AV204" s="954"/>
      <c r="AW204" s="954"/>
      <c r="AX204" s="954"/>
      <c r="AY204" s="954"/>
      <c r="AZ204" s="954"/>
      <c r="BA204" s="954"/>
      <c r="BB204" s="954"/>
      <c r="BC204" s="954"/>
      <c r="BD204" s="954"/>
      <c r="BE204" s="954"/>
      <c r="BF204" s="954"/>
      <c r="BG204" s="954"/>
      <c r="BH204" s="954"/>
    </row>
    <row r="205" spans="1:63" ht="14" customHeight="1">
      <c r="A205" s="977"/>
      <c r="B205" s="978"/>
      <c r="C205" s="979" t="s">
        <v>1571</v>
      </c>
      <c r="D205" s="980"/>
      <c r="E205" s="303"/>
      <c r="F205" s="304"/>
    </row>
    <row r="206" spans="1:63" ht="14" customHeight="1">
      <c r="A206" s="981"/>
      <c r="B206" s="982" t="s">
        <v>1698</v>
      </c>
      <c r="C206" s="983" t="s">
        <v>1699</v>
      </c>
      <c r="D206" s="967" t="s">
        <v>1574</v>
      </c>
      <c r="E206" s="335">
        <f>'[4]COSTO CDMX,QRO,GDL '!I206</f>
        <v>1516.8500000000001</v>
      </c>
      <c r="F206" s="310" t="s">
        <v>236</v>
      </c>
    </row>
    <row r="207" spans="1:63" ht="14" customHeight="1">
      <c r="A207" s="981"/>
      <c r="B207" s="982" t="s">
        <v>1700</v>
      </c>
      <c r="C207" s="983" t="s">
        <v>1576</v>
      </c>
      <c r="D207" s="967" t="s">
        <v>1577</v>
      </c>
      <c r="E207" s="335">
        <f>'[4]COSTO CDMX,QRO,GDL '!I207</f>
        <v>1577.9333333333334</v>
      </c>
      <c r="F207" s="310" t="s">
        <v>236</v>
      </c>
    </row>
    <row r="208" spans="1:63" ht="14" customHeight="1">
      <c r="A208" s="981"/>
      <c r="B208" s="982" t="s">
        <v>1701</v>
      </c>
      <c r="C208" s="968" t="s">
        <v>1579</v>
      </c>
      <c r="D208" s="967" t="s">
        <v>1580</v>
      </c>
      <c r="E208" s="335">
        <f>'[4]COSTO CDMX,QRO,GDL '!I208</f>
        <v>1651.4666666666667</v>
      </c>
      <c r="F208" s="310" t="s">
        <v>236</v>
      </c>
    </row>
    <row r="209" spans="1:6" ht="14" customHeight="1">
      <c r="A209" s="981"/>
      <c r="B209" s="982" t="s">
        <v>1702</v>
      </c>
      <c r="C209" s="983"/>
      <c r="D209" s="967" t="s">
        <v>1582</v>
      </c>
      <c r="E209" s="335">
        <f>'[4]COSTO CDMX,QRO,GDL '!I209</f>
        <v>1653.7666666666667</v>
      </c>
      <c r="F209" s="310" t="s">
        <v>236</v>
      </c>
    </row>
    <row r="210" spans="1:6" ht="14" customHeight="1">
      <c r="A210" s="981"/>
      <c r="B210" s="982" t="s">
        <v>1703</v>
      </c>
      <c r="C210" s="983"/>
      <c r="D210" s="967" t="s">
        <v>1584</v>
      </c>
      <c r="E210" s="335">
        <f>'[4]COSTO CDMX,QRO,GDL '!I210</f>
        <v>1717.2333333333333</v>
      </c>
      <c r="F210" s="310" t="s">
        <v>236</v>
      </c>
    </row>
    <row r="211" spans="1:6" ht="14" customHeight="1">
      <c r="A211" s="981"/>
      <c r="B211" s="982"/>
      <c r="C211" s="983"/>
      <c r="D211" s="967"/>
      <c r="E211" s="335"/>
      <c r="F211" s="389"/>
    </row>
    <row r="212" spans="1:6" ht="14" customHeight="1">
      <c r="A212" s="981"/>
      <c r="B212" s="982"/>
      <c r="C212" s="983"/>
      <c r="D212" s="967"/>
      <c r="E212" s="335"/>
      <c r="F212" s="389"/>
    </row>
    <row r="213" spans="1:6" ht="14" customHeight="1">
      <c r="A213" s="981"/>
      <c r="B213" s="982"/>
      <c r="C213" s="983"/>
      <c r="D213" s="967"/>
      <c r="E213" s="335"/>
      <c r="F213" s="389"/>
    </row>
    <row r="214" spans="1:6" ht="14" customHeight="1">
      <c r="A214" s="981"/>
      <c r="B214" s="982"/>
      <c r="C214" s="983"/>
      <c r="D214" s="967"/>
      <c r="E214" s="335"/>
      <c r="F214" s="389"/>
    </row>
    <row r="215" spans="1:6" ht="14" customHeight="1">
      <c r="A215" s="981"/>
      <c r="B215" s="982" t="s">
        <v>1704</v>
      </c>
      <c r="C215" s="983" t="s">
        <v>1699</v>
      </c>
      <c r="D215" s="967" t="s">
        <v>1586</v>
      </c>
      <c r="E215" s="335">
        <f>'[4]COSTO CDMX,QRO,GDL '!I215</f>
        <v>1905.7333333333336</v>
      </c>
      <c r="F215" s="310" t="s">
        <v>236</v>
      </c>
    </row>
    <row r="216" spans="1:6" ht="14" customHeight="1">
      <c r="A216" s="981"/>
      <c r="B216" s="982" t="s">
        <v>1705</v>
      </c>
      <c r="C216" s="983" t="s">
        <v>1576</v>
      </c>
      <c r="D216" s="967" t="s">
        <v>1588</v>
      </c>
      <c r="E216" s="335">
        <f>'[4]COSTO CDMX,QRO,GDL '!I216</f>
        <v>2021.2166666666667</v>
      </c>
      <c r="F216" s="310" t="s">
        <v>236</v>
      </c>
    </row>
    <row r="217" spans="1:6" ht="14" customHeight="1">
      <c r="A217" s="981"/>
      <c r="B217" s="982" t="s">
        <v>1706</v>
      </c>
      <c r="C217" s="968" t="s">
        <v>1590</v>
      </c>
      <c r="D217" s="967" t="s">
        <v>1591</v>
      </c>
      <c r="E217" s="335">
        <f>'[4]COSTO CDMX,QRO,GDL '!I217</f>
        <v>2061.75</v>
      </c>
      <c r="F217" s="310" t="s">
        <v>236</v>
      </c>
    </row>
    <row r="218" spans="1:6" ht="14" customHeight="1">
      <c r="A218" s="981"/>
      <c r="B218" s="982" t="s">
        <v>1707</v>
      </c>
      <c r="C218" s="983"/>
      <c r="D218" s="967" t="s">
        <v>1593</v>
      </c>
      <c r="E218" s="335">
        <f>'[4]COSTO CDMX,QRO,GDL '!I218</f>
        <v>2314.0666666666671</v>
      </c>
      <c r="F218" s="310" t="s">
        <v>236</v>
      </c>
    </row>
    <row r="219" spans="1:6" ht="14" customHeight="1">
      <c r="A219" s="981"/>
      <c r="B219" s="982"/>
      <c r="C219" s="921"/>
      <c r="D219" s="967"/>
      <c r="E219" s="335"/>
      <c r="F219" s="389"/>
    </row>
    <row r="220" spans="1:6" ht="14" customHeight="1">
      <c r="A220" s="981"/>
      <c r="B220" s="984"/>
      <c r="C220" s="921"/>
      <c r="D220" s="967"/>
      <c r="E220" s="335"/>
      <c r="F220" s="373"/>
    </row>
    <row r="221" spans="1:6" ht="14" customHeight="1">
      <c r="A221" s="981"/>
      <c r="B221" s="984"/>
      <c r="C221" s="983"/>
      <c r="D221" s="967"/>
      <c r="E221" s="335"/>
      <c r="F221" s="389"/>
    </row>
    <row r="222" spans="1:6" ht="14" customHeight="1">
      <c r="A222" s="981"/>
      <c r="B222" s="984"/>
      <c r="C222" s="983"/>
      <c r="D222" s="967"/>
      <c r="E222" s="335"/>
      <c r="F222" s="389"/>
    </row>
    <row r="223" spans="1:6" ht="14" customHeight="1">
      <c r="A223" s="977"/>
      <c r="B223" s="978"/>
      <c r="C223" s="979" t="s">
        <v>1594</v>
      </c>
      <c r="D223" s="980"/>
      <c r="E223" s="980"/>
      <c r="F223" s="364"/>
    </row>
    <row r="224" spans="1:6" ht="14" customHeight="1">
      <c r="A224" s="981"/>
      <c r="B224" s="982" t="s">
        <v>1708</v>
      </c>
      <c r="C224" s="983" t="s">
        <v>1709</v>
      </c>
      <c r="D224" s="967" t="s">
        <v>1574</v>
      </c>
      <c r="E224" s="335">
        <f>'[4]COSTO CDMX,QRO,GDL '!I224</f>
        <v>1940.0333333333333</v>
      </c>
      <c r="F224" s="310" t="s">
        <v>236</v>
      </c>
    </row>
    <row r="225" spans="1:6" ht="14" customHeight="1">
      <c r="A225" s="981"/>
      <c r="B225" s="982" t="s">
        <v>1710</v>
      </c>
      <c r="C225" s="983" t="s">
        <v>1576</v>
      </c>
      <c r="D225" s="967" t="s">
        <v>1577</v>
      </c>
      <c r="E225" s="335">
        <f>'[4]COSTO CDMX,QRO,GDL '!I225</f>
        <v>1998.5166666666667</v>
      </c>
      <c r="F225" s="310" t="s">
        <v>236</v>
      </c>
    </row>
    <row r="226" spans="1:6" ht="14" customHeight="1">
      <c r="A226" s="981"/>
      <c r="B226" s="982" t="s">
        <v>1711</v>
      </c>
      <c r="C226" s="968" t="s">
        <v>1579</v>
      </c>
      <c r="D226" s="967" t="s">
        <v>1580</v>
      </c>
      <c r="E226" s="335">
        <f>'[4]COSTO CDMX,QRO,GDL '!I226</f>
        <v>2070.0833333333335</v>
      </c>
      <c r="F226" s="310" t="s">
        <v>236</v>
      </c>
    </row>
    <row r="227" spans="1:6" ht="14" customHeight="1">
      <c r="A227" s="981"/>
      <c r="B227" s="982" t="s">
        <v>1712</v>
      </c>
      <c r="C227" s="983"/>
      <c r="D227" s="967" t="s">
        <v>1582</v>
      </c>
      <c r="E227" s="335">
        <f>'[4]COSTO CDMX,QRO,GDL '!I227</f>
        <v>2072.3666666666668</v>
      </c>
      <c r="F227" s="310" t="s">
        <v>236</v>
      </c>
    </row>
    <row r="228" spans="1:6" ht="14" customHeight="1">
      <c r="A228" s="981"/>
      <c r="B228" s="982" t="s">
        <v>1713</v>
      </c>
      <c r="C228" s="983"/>
      <c r="D228" s="967" t="s">
        <v>1584</v>
      </c>
      <c r="E228" s="335">
        <f>'[4]COSTO CDMX,QRO,GDL '!I228</f>
        <v>2133.1</v>
      </c>
      <c r="F228" s="310" t="s">
        <v>236</v>
      </c>
    </row>
    <row r="229" spans="1:6" ht="14" customHeight="1">
      <c r="A229" s="981"/>
      <c r="B229" s="982"/>
      <c r="C229" s="983"/>
      <c r="D229" s="967"/>
      <c r="E229" s="335"/>
      <c r="F229" s="389"/>
    </row>
    <row r="230" spans="1:6" ht="14" customHeight="1">
      <c r="A230" s="981"/>
      <c r="B230" s="982"/>
      <c r="C230" s="983"/>
      <c r="D230" s="967"/>
      <c r="E230" s="335"/>
      <c r="F230" s="389"/>
    </row>
    <row r="231" spans="1:6" ht="14" customHeight="1">
      <c r="A231" s="981"/>
      <c r="B231" s="982"/>
      <c r="C231" s="983"/>
      <c r="D231" s="967"/>
      <c r="E231" s="335"/>
      <c r="F231" s="389"/>
    </row>
    <row r="232" spans="1:6" ht="14" customHeight="1">
      <c r="A232" s="981"/>
      <c r="B232" s="982"/>
      <c r="C232" s="983"/>
      <c r="D232" s="967"/>
      <c r="E232" s="335"/>
      <c r="F232" s="389"/>
    </row>
    <row r="233" spans="1:6" ht="14" customHeight="1">
      <c r="A233" s="981"/>
      <c r="B233" s="982" t="s">
        <v>1714</v>
      </c>
      <c r="C233" s="983" t="s">
        <v>1709</v>
      </c>
      <c r="D233" s="967" t="s">
        <v>1586</v>
      </c>
      <c r="E233" s="335">
        <f>'[4]COSTO CDMX,QRO,GDL '!I233</f>
        <v>2743.05</v>
      </c>
      <c r="F233" s="310" t="s">
        <v>236</v>
      </c>
    </row>
    <row r="234" spans="1:6" ht="14" customHeight="1">
      <c r="A234" s="981"/>
      <c r="B234" s="982" t="s">
        <v>1715</v>
      </c>
      <c r="C234" s="983" t="s">
        <v>1576</v>
      </c>
      <c r="D234" s="967" t="s">
        <v>1588</v>
      </c>
      <c r="E234" s="335">
        <f>'[4]COSTO CDMX,QRO,GDL '!I234</f>
        <v>2909.1333333333337</v>
      </c>
      <c r="F234" s="310" t="s">
        <v>236</v>
      </c>
    </row>
    <row r="235" spans="1:6" ht="14" customHeight="1">
      <c r="A235" s="981"/>
      <c r="B235" s="982" t="s">
        <v>1716</v>
      </c>
      <c r="C235" s="968" t="s">
        <v>1590</v>
      </c>
      <c r="D235" s="967" t="s">
        <v>1591</v>
      </c>
      <c r="E235" s="335">
        <f>'[4]COSTO CDMX,QRO,GDL '!I235</f>
        <v>2949.6666666666665</v>
      </c>
      <c r="F235" s="310" t="s">
        <v>236</v>
      </c>
    </row>
    <row r="236" spans="1:6" ht="14" customHeight="1">
      <c r="A236" s="981"/>
      <c r="B236" s="982" t="s">
        <v>1717</v>
      </c>
      <c r="C236" s="983"/>
      <c r="D236" s="967" t="s">
        <v>1593</v>
      </c>
      <c r="E236" s="335">
        <f>'[4]COSTO CDMX,QRO,GDL '!I236</f>
        <v>3148.7833333333333</v>
      </c>
      <c r="F236" s="310" t="s">
        <v>236</v>
      </c>
    </row>
    <row r="237" spans="1:6" ht="14" customHeight="1">
      <c r="A237" s="981"/>
      <c r="B237" s="982"/>
      <c r="C237" s="921"/>
      <c r="D237" s="967"/>
      <c r="E237" s="335"/>
      <c r="F237" s="389"/>
    </row>
    <row r="238" spans="1:6" ht="14" customHeight="1">
      <c r="A238" s="981"/>
      <c r="B238" s="982"/>
      <c r="C238" s="921"/>
      <c r="D238" s="967"/>
      <c r="E238" s="335"/>
      <c r="F238" s="373"/>
    </row>
    <row r="239" spans="1:6" ht="14" customHeight="1">
      <c r="A239" s="981"/>
      <c r="B239" s="984"/>
      <c r="C239" s="983"/>
      <c r="D239" s="967"/>
      <c r="E239" s="335"/>
      <c r="F239" s="389"/>
    </row>
    <row r="240" spans="1:6" ht="14" customHeight="1">
      <c r="A240" s="981"/>
      <c r="B240" s="984"/>
      <c r="C240" s="983"/>
      <c r="D240" s="967"/>
      <c r="E240" s="335"/>
      <c r="F240" s="389"/>
    </row>
    <row r="241" spans="1:6" ht="14" customHeight="1">
      <c r="A241" s="955"/>
      <c r="B241" s="989"/>
      <c r="C241" s="979" t="s">
        <v>1617</v>
      </c>
      <c r="D241" s="990"/>
      <c r="E241" s="990"/>
      <c r="F241" s="391"/>
    </row>
    <row r="242" spans="1:6" ht="14" customHeight="1">
      <c r="A242" s="981"/>
      <c r="B242" s="982" t="s">
        <v>1718</v>
      </c>
      <c r="C242" s="983" t="s">
        <v>1719</v>
      </c>
      <c r="D242" s="967" t="s">
        <v>1574</v>
      </c>
      <c r="E242" s="335">
        <f>'[4]COSTO CDMX,QRO,GDL '!I242</f>
        <v>1038.4333333333334</v>
      </c>
      <c r="F242" s="310" t="s">
        <v>236</v>
      </c>
    </row>
    <row r="243" spans="1:6" ht="14" customHeight="1">
      <c r="A243" s="981"/>
      <c r="B243" s="982" t="s">
        <v>1720</v>
      </c>
      <c r="C243" s="983" t="s">
        <v>1576</v>
      </c>
      <c r="D243" s="967" t="s">
        <v>1577</v>
      </c>
      <c r="E243" s="335">
        <f>'[4]COSTO CDMX,QRO,GDL '!I243</f>
        <v>1099.5333333333335</v>
      </c>
      <c r="F243" s="310" t="s">
        <v>236</v>
      </c>
    </row>
    <row r="244" spans="1:6" ht="14" customHeight="1">
      <c r="A244" s="981"/>
      <c r="B244" s="982" t="s">
        <v>1721</v>
      </c>
      <c r="C244" s="968" t="s">
        <v>1579</v>
      </c>
      <c r="D244" s="967" t="s">
        <v>1580</v>
      </c>
      <c r="E244" s="335">
        <f>'[4]COSTO CDMX,QRO,GDL '!I244</f>
        <v>1173.0500000000002</v>
      </c>
      <c r="F244" s="310" t="s">
        <v>236</v>
      </c>
    </row>
    <row r="245" spans="1:6" ht="14" customHeight="1">
      <c r="A245" s="981"/>
      <c r="B245" s="982" t="s">
        <v>1722</v>
      </c>
      <c r="C245" s="983"/>
      <c r="D245" s="967" t="s">
        <v>1582</v>
      </c>
      <c r="E245" s="335">
        <f>'[4]COSTO CDMX,QRO,GDL '!I245</f>
        <v>1175.3500000000001</v>
      </c>
      <c r="F245" s="310" t="s">
        <v>236</v>
      </c>
    </row>
    <row r="246" spans="1:6" ht="14" customHeight="1">
      <c r="A246" s="981"/>
      <c r="B246" s="982" t="s">
        <v>1723</v>
      </c>
      <c r="C246" s="962"/>
      <c r="D246" s="967" t="s">
        <v>1584</v>
      </c>
      <c r="E246" s="335">
        <f>'[4]COSTO CDMX,QRO,GDL '!I246</f>
        <v>1238.8166666666666</v>
      </c>
      <c r="F246" s="310" t="s">
        <v>236</v>
      </c>
    </row>
    <row r="247" spans="1:6" ht="14" customHeight="1">
      <c r="A247" s="981"/>
      <c r="B247" s="982"/>
      <c r="C247" s="983"/>
      <c r="D247" s="967"/>
      <c r="E247" s="335"/>
      <c r="F247" s="389"/>
    </row>
    <row r="248" spans="1:6" ht="14" customHeight="1">
      <c r="A248" s="981"/>
      <c r="B248" s="982" t="s">
        <v>1724</v>
      </c>
      <c r="C248" s="983" t="s">
        <v>1719</v>
      </c>
      <c r="D248" s="967" t="s">
        <v>1586</v>
      </c>
      <c r="E248" s="335">
        <f>'[4]COSTO CDMX,QRO,GDL '!I248</f>
        <v>1427.3166666666666</v>
      </c>
      <c r="F248" s="310" t="s">
        <v>236</v>
      </c>
    </row>
    <row r="249" spans="1:6" ht="14" customHeight="1">
      <c r="A249" s="981"/>
      <c r="B249" s="982" t="s">
        <v>1725</v>
      </c>
      <c r="C249" s="983" t="s">
        <v>1576</v>
      </c>
      <c r="D249" s="967" t="s">
        <v>1588</v>
      </c>
      <c r="E249" s="335">
        <f>'[4]COSTO CDMX,QRO,GDL '!I249</f>
        <v>1542.8</v>
      </c>
      <c r="F249" s="310" t="s">
        <v>236</v>
      </c>
    </row>
    <row r="250" spans="1:6" ht="14" customHeight="1">
      <c r="A250" s="981"/>
      <c r="B250" s="982" t="s">
        <v>1726</v>
      </c>
      <c r="C250" s="968" t="s">
        <v>1590</v>
      </c>
      <c r="D250" s="967" t="s">
        <v>1591</v>
      </c>
      <c r="E250" s="335">
        <f>'[4]COSTO CDMX,QRO,GDL '!I250</f>
        <v>1583.3333333333335</v>
      </c>
      <c r="F250" s="310" t="s">
        <v>236</v>
      </c>
    </row>
    <row r="251" spans="1:6" ht="14" customHeight="1">
      <c r="A251" s="981"/>
      <c r="B251" s="982" t="s">
        <v>1727</v>
      </c>
      <c r="C251" s="983"/>
      <c r="D251" s="967" t="s">
        <v>1593</v>
      </c>
      <c r="E251" s="335">
        <f>'[4]COSTO CDMX,QRO,GDL '!I251</f>
        <v>1822.1333333333334</v>
      </c>
      <c r="F251" s="310" t="s">
        <v>236</v>
      </c>
    </row>
    <row r="252" spans="1:6" ht="14" customHeight="1">
      <c r="A252" s="981"/>
      <c r="B252" s="984"/>
      <c r="C252" s="983"/>
      <c r="D252" s="967"/>
      <c r="E252" s="335"/>
      <c r="F252" s="389"/>
    </row>
    <row r="253" spans="1:6" ht="14" customHeight="1">
      <c r="A253" s="955"/>
      <c r="B253" s="989"/>
      <c r="C253" s="979" t="s">
        <v>1628</v>
      </c>
      <c r="D253" s="990"/>
      <c r="E253" s="990"/>
      <c r="F253" s="391"/>
    </row>
    <row r="254" spans="1:6" ht="14" customHeight="1">
      <c r="A254" s="981"/>
      <c r="B254" s="982" t="s">
        <v>1728</v>
      </c>
      <c r="C254" s="983" t="s">
        <v>1729</v>
      </c>
      <c r="D254" s="967" t="s">
        <v>1574</v>
      </c>
      <c r="E254" s="335">
        <f>'[4]COSTO CDMX,QRO,GDL '!I254</f>
        <v>1654.9833333333333</v>
      </c>
      <c r="F254" s="310" t="s">
        <v>236</v>
      </c>
    </row>
    <row r="255" spans="1:6" ht="14" customHeight="1">
      <c r="A255" s="981"/>
      <c r="B255" s="982" t="s">
        <v>1730</v>
      </c>
      <c r="C255" s="983" t="s">
        <v>1576</v>
      </c>
      <c r="D255" s="967" t="s">
        <v>1577</v>
      </c>
      <c r="E255" s="335">
        <f>'[4]COSTO CDMX,QRO,GDL '!I255</f>
        <v>1721.8166666666666</v>
      </c>
      <c r="F255" s="310" t="s">
        <v>236</v>
      </c>
    </row>
    <row r="256" spans="1:6" ht="14" customHeight="1">
      <c r="A256" s="981"/>
      <c r="B256" s="982" t="s">
        <v>1731</v>
      </c>
      <c r="C256" s="968" t="s">
        <v>1579</v>
      </c>
      <c r="D256" s="967" t="s">
        <v>1580</v>
      </c>
      <c r="E256" s="335">
        <f>'[4]COSTO CDMX,QRO,GDL '!I256</f>
        <v>1775.8000000000002</v>
      </c>
      <c r="F256" s="310" t="s">
        <v>236</v>
      </c>
    </row>
    <row r="257" spans="1:63" ht="14" customHeight="1">
      <c r="A257" s="981"/>
      <c r="B257" s="982" t="s">
        <v>1732</v>
      </c>
      <c r="C257" s="983"/>
      <c r="D257" s="967" t="s">
        <v>1582</v>
      </c>
      <c r="E257" s="335">
        <f>'[4]COSTO CDMX,QRO,GDL '!I257</f>
        <v>1834.0166666666669</v>
      </c>
      <c r="F257" s="310" t="s">
        <v>236</v>
      </c>
    </row>
    <row r="258" spans="1:63" ht="14" customHeight="1">
      <c r="A258" s="981"/>
      <c r="B258" s="982" t="s">
        <v>1733</v>
      </c>
      <c r="C258" s="962"/>
      <c r="D258" s="967" t="s">
        <v>1584</v>
      </c>
      <c r="E258" s="335">
        <f>'[4]COSTO CDMX,QRO,GDL '!I258</f>
        <v>1875.6333333333337</v>
      </c>
      <c r="F258" s="310" t="s">
        <v>236</v>
      </c>
    </row>
    <row r="259" spans="1:63" ht="14" customHeight="1">
      <c r="A259" s="981"/>
      <c r="B259" s="982"/>
      <c r="C259" s="983"/>
      <c r="D259" s="967"/>
      <c r="E259" s="335"/>
      <c r="F259" s="389"/>
    </row>
    <row r="260" spans="1:63" ht="14" customHeight="1">
      <c r="A260" s="981"/>
      <c r="B260" s="982" t="s">
        <v>1734</v>
      </c>
      <c r="C260" s="983" t="s">
        <v>1729</v>
      </c>
      <c r="D260" s="967" t="s">
        <v>1586</v>
      </c>
      <c r="E260" s="335">
        <f>'[4]COSTO CDMX,QRO,GDL '!I260</f>
        <v>2572.7166666666672</v>
      </c>
      <c r="F260" s="310" t="s">
        <v>236</v>
      </c>
    </row>
    <row r="261" spans="1:63" ht="14" customHeight="1">
      <c r="A261" s="981"/>
      <c r="B261" s="982" t="s">
        <v>1735</v>
      </c>
      <c r="C261" s="983" t="s">
        <v>1576</v>
      </c>
      <c r="D261" s="967" t="s">
        <v>1588</v>
      </c>
      <c r="E261" s="335">
        <f>'[4]COSTO CDMX,QRO,GDL '!I261</f>
        <v>2762.5166666666669</v>
      </c>
      <c r="F261" s="310" t="s">
        <v>236</v>
      </c>
    </row>
    <row r="262" spans="1:63" ht="14" customHeight="1">
      <c r="A262" s="981"/>
      <c r="B262" s="982" t="s">
        <v>1736</v>
      </c>
      <c r="C262" s="968" t="s">
        <v>1590</v>
      </c>
      <c r="D262" s="967" t="s">
        <v>1591</v>
      </c>
      <c r="E262" s="335">
        <f>'[4]COSTO CDMX,QRO,GDL '!I262</f>
        <v>2808.85</v>
      </c>
      <c r="F262" s="310" t="s">
        <v>236</v>
      </c>
    </row>
    <row r="263" spans="1:63" ht="14" customHeight="1">
      <c r="A263" s="981"/>
      <c r="B263" s="982" t="s">
        <v>1737</v>
      </c>
      <c r="C263" s="983"/>
      <c r="D263" s="967" t="s">
        <v>1593</v>
      </c>
      <c r="E263" s="335">
        <f>'[4]COSTO CDMX,QRO,GDL '!I263</f>
        <v>3020.9666666666667</v>
      </c>
      <c r="F263" s="310" t="s">
        <v>236</v>
      </c>
    </row>
    <row r="264" spans="1:63" ht="14" customHeight="1">
      <c r="A264" s="981"/>
      <c r="B264" s="984"/>
      <c r="C264" s="983"/>
      <c r="D264" s="967"/>
      <c r="E264" s="320"/>
      <c r="F264" s="389"/>
    </row>
    <row r="265" spans="1:63" ht="14" customHeight="1">
      <c r="A265" s="981"/>
      <c r="B265" s="984"/>
      <c r="C265" s="1004"/>
      <c r="D265" s="967"/>
      <c r="E265" s="320"/>
      <c r="F265" s="389"/>
    </row>
    <row r="266" spans="1:63" ht="14" customHeight="1">
      <c r="A266" s="981"/>
      <c r="B266" s="984"/>
      <c r="C266" s="1004"/>
      <c r="D266" s="967"/>
      <c r="E266" s="320"/>
      <c r="F266" s="389"/>
    </row>
    <row r="267" spans="1:63" s="934" customFormat="1" ht="15" customHeight="1">
      <c r="A267" s="935" t="s">
        <v>1560</v>
      </c>
      <c r="B267" s="936"/>
      <c r="C267" s="1481" t="s">
        <v>1738</v>
      </c>
      <c r="D267" s="935"/>
      <c r="E267" s="328"/>
      <c r="F267" s="328"/>
      <c r="G267" s="938"/>
      <c r="H267" s="973"/>
      <c r="I267" s="974"/>
      <c r="J267" s="933"/>
      <c r="K267" s="933"/>
      <c r="L267" s="933"/>
      <c r="M267" s="933"/>
      <c r="N267" s="933"/>
      <c r="O267" s="933"/>
      <c r="P267" s="933"/>
      <c r="Q267" s="941"/>
      <c r="R267" s="941"/>
      <c r="S267" s="941"/>
      <c r="T267" s="941"/>
      <c r="U267" s="941"/>
      <c r="V267" s="941"/>
      <c r="W267" s="941"/>
      <c r="X267" s="941"/>
      <c r="Y267" s="941"/>
      <c r="Z267" s="941"/>
      <c r="AA267" s="941"/>
      <c r="AB267" s="941"/>
      <c r="AC267" s="941"/>
      <c r="AD267" s="941"/>
      <c r="AE267" s="941"/>
      <c r="AF267" s="941"/>
      <c r="AG267" s="941"/>
      <c r="AH267" s="941"/>
      <c r="AI267" s="941"/>
      <c r="AJ267" s="941"/>
      <c r="AK267" s="941"/>
      <c r="AL267" s="941"/>
      <c r="AM267" s="941"/>
      <c r="AN267" s="941"/>
      <c r="AO267" s="941"/>
      <c r="AP267" s="941"/>
      <c r="AQ267" s="941"/>
      <c r="AR267" s="941"/>
      <c r="AS267" s="941"/>
      <c r="AT267" s="941"/>
      <c r="AU267" s="941"/>
      <c r="AV267" s="941"/>
      <c r="AW267" s="941"/>
      <c r="AX267" s="941"/>
      <c r="AY267" s="941"/>
      <c r="AZ267" s="941"/>
      <c r="BA267" s="941"/>
      <c r="BB267" s="941"/>
      <c r="BC267" s="941"/>
      <c r="BD267" s="941"/>
      <c r="BE267" s="941"/>
      <c r="BF267" s="941"/>
      <c r="BG267" s="941"/>
      <c r="BH267" s="941"/>
      <c r="BI267" s="941"/>
      <c r="BJ267" s="941"/>
      <c r="BK267" s="941"/>
    </row>
    <row r="268" spans="1:63" s="950" customFormat="1" ht="15" customHeight="1">
      <c r="A268" s="942" t="s">
        <v>1562</v>
      </c>
      <c r="B268" s="943"/>
      <c r="C268" s="1482"/>
      <c r="D268" s="944"/>
      <c r="E268" s="379"/>
      <c r="F268" s="379"/>
      <c r="G268" s="945"/>
      <c r="H268" s="975"/>
      <c r="I268" s="976"/>
      <c r="J268" s="948"/>
      <c r="K268" s="948"/>
      <c r="L268" s="948"/>
      <c r="M268" s="948"/>
      <c r="N268" s="948"/>
      <c r="O268" s="948"/>
      <c r="P268" s="948"/>
      <c r="Q268" s="949"/>
      <c r="R268" s="949"/>
      <c r="S268" s="949"/>
      <c r="T268" s="949"/>
      <c r="U268" s="949"/>
      <c r="V268" s="949"/>
      <c r="W268" s="949"/>
      <c r="X268" s="949"/>
      <c r="Y268" s="949"/>
      <c r="Z268" s="949"/>
      <c r="AA268" s="949"/>
      <c r="AB268" s="949"/>
      <c r="AC268" s="949"/>
      <c r="AD268" s="949"/>
      <c r="AE268" s="949"/>
      <c r="AF268" s="949"/>
      <c r="AG268" s="949"/>
      <c r="AH268" s="949"/>
      <c r="AI268" s="949"/>
      <c r="AJ268" s="949"/>
      <c r="AK268" s="949"/>
      <c r="AL268" s="949"/>
      <c r="AM268" s="949"/>
      <c r="AN268" s="949"/>
      <c r="AO268" s="949"/>
      <c r="AP268" s="949"/>
      <c r="AQ268" s="949"/>
      <c r="AR268" s="949"/>
      <c r="AS268" s="949"/>
      <c r="AT268" s="949"/>
      <c r="AU268" s="949"/>
      <c r="AV268" s="949"/>
      <c r="AW268" s="949"/>
      <c r="AX268" s="949"/>
      <c r="AY268" s="949"/>
      <c r="AZ268" s="949"/>
      <c r="BA268" s="949"/>
      <c r="BB268" s="949"/>
      <c r="BC268" s="949"/>
      <c r="BD268" s="949"/>
      <c r="BE268" s="949"/>
      <c r="BF268" s="949"/>
      <c r="BG268" s="949"/>
      <c r="BH268" s="949"/>
      <c r="BI268" s="949"/>
      <c r="BJ268" s="949"/>
      <c r="BK268" s="949"/>
    </row>
    <row r="269" spans="1:63" s="953" customFormat="1">
      <c r="A269" s="951" t="s">
        <v>405</v>
      </c>
      <c r="B269" s="952" t="s">
        <v>406</v>
      </c>
      <c r="C269" s="294" t="s">
        <v>407</v>
      </c>
      <c r="D269" s="951" t="s">
        <v>408</v>
      </c>
      <c r="E269" s="295" t="s">
        <v>409</v>
      </c>
      <c r="F269" s="296" t="s">
        <v>1563</v>
      </c>
      <c r="G269" s="934"/>
      <c r="N269" s="954"/>
      <c r="O269" s="954"/>
      <c r="P269" s="954"/>
      <c r="Q269" s="954"/>
      <c r="R269" s="954"/>
      <c r="S269" s="954"/>
      <c r="T269" s="954"/>
      <c r="U269" s="954"/>
      <c r="V269" s="954"/>
      <c r="W269" s="954"/>
      <c r="X269" s="954"/>
      <c r="Y269" s="954"/>
      <c r="Z269" s="954"/>
      <c r="AA269" s="954"/>
      <c r="AB269" s="954"/>
      <c r="AC269" s="954"/>
      <c r="AD269" s="954"/>
      <c r="AE269" s="954"/>
      <c r="AF269" s="954"/>
      <c r="AG269" s="954"/>
      <c r="AH269" s="954"/>
      <c r="AI269" s="954"/>
      <c r="AJ269" s="954"/>
      <c r="AK269" s="954"/>
      <c r="AL269" s="954"/>
      <c r="AM269" s="954"/>
      <c r="AN269" s="954"/>
      <c r="AO269" s="954"/>
      <c r="AP269" s="954"/>
      <c r="AQ269" s="954"/>
      <c r="AR269" s="954"/>
      <c r="AS269" s="954"/>
      <c r="AT269" s="954"/>
      <c r="AU269" s="954"/>
      <c r="AV269" s="954"/>
      <c r="AW269" s="954"/>
      <c r="AX269" s="954"/>
      <c r="AY269" s="954"/>
      <c r="AZ269" s="954"/>
      <c r="BA269" s="954"/>
      <c r="BB269" s="954"/>
      <c r="BC269" s="954"/>
      <c r="BD269" s="954"/>
      <c r="BE269" s="954"/>
      <c r="BF269" s="954"/>
      <c r="BG269" s="954"/>
      <c r="BH269" s="954"/>
    </row>
    <row r="270" spans="1:63" ht="14" customHeight="1">
      <c r="A270" s="977"/>
      <c r="B270" s="978"/>
      <c r="C270" s="979" t="s">
        <v>1739</v>
      </c>
      <c r="D270" s="980"/>
      <c r="E270" s="303"/>
      <c r="F270" s="304"/>
    </row>
    <row r="271" spans="1:63" ht="14" customHeight="1">
      <c r="A271" s="981"/>
      <c r="B271" s="982" t="s">
        <v>1740</v>
      </c>
      <c r="C271" s="983" t="s">
        <v>1741</v>
      </c>
      <c r="D271" s="967" t="s">
        <v>1574</v>
      </c>
      <c r="E271" s="335">
        <f>'[4]COSTO CDMX,QRO,GDL '!I271</f>
        <v>2152.9500000000003</v>
      </c>
      <c r="F271" s="310" t="s">
        <v>236</v>
      </c>
    </row>
    <row r="272" spans="1:63" ht="14" customHeight="1">
      <c r="A272" s="981"/>
      <c r="B272" s="982" t="s">
        <v>1742</v>
      </c>
      <c r="C272" s="983" t="s">
        <v>1576</v>
      </c>
      <c r="D272" s="967" t="s">
        <v>1577</v>
      </c>
      <c r="E272" s="335">
        <f>'[4]COSTO CDMX,QRO,GDL '!I272</f>
        <v>2265.0500000000002</v>
      </c>
      <c r="F272" s="310" t="s">
        <v>236</v>
      </c>
    </row>
    <row r="273" spans="1:6" ht="14" customHeight="1">
      <c r="A273" s="981"/>
      <c r="B273" s="982" t="s">
        <v>1743</v>
      </c>
      <c r="C273" s="968" t="s">
        <v>1579</v>
      </c>
      <c r="D273" s="967" t="s">
        <v>1580</v>
      </c>
      <c r="E273" s="335">
        <f>'[4]COSTO CDMX,QRO,GDL '!I273</f>
        <v>2393.4499999999998</v>
      </c>
      <c r="F273" s="310" t="s">
        <v>236</v>
      </c>
    </row>
    <row r="274" spans="1:6" ht="14" customHeight="1">
      <c r="A274" s="981"/>
      <c r="B274" s="982" t="s">
        <v>1744</v>
      </c>
      <c r="C274" s="983"/>
      <c r="D274" s="967" t="s">
        <v>1582</v>
      </c>
      <c r="E274" s="335">
        <f>'[4]COSTO CDMX,QRO,GDL '!I274</f>
        <v>2456.1333333333337</v>
      </c>
      <c r="F274" s="310" t="s">
        <v>236</v>
      </c>
    </row>
    <row r="275" spans="1:6" ht="14" customHeight="1">
      <c r="A275" s="981"/>
      <c r="B275" s="982" t="s">
        <v>1745</v>
      </c>
      <c r="C275" s="983"/>
      <c r="D275" s="967" t="s">
        <v>1584</v>
      </c>
      <c r="E275" s="335">
        <f>'[4]COSTO CDMX,QRO,GDL '!I275</f>
        <v>2604.8166666666671</v>
      </c>
      <c r="F275" s="310" t="s">
        <v>236</v>
      </c>
    </row>
    <row r="276" spans="1:6" ht="14" customHeight="1">
      <c r="A276" s="981"/>
      <c r="B276" s="982"/>
      <c r="C276" s="983"/>
      <c r="D276" s="967"/>
      <c r="E276" s="335"/>
      <c r="F276" s="389"/>
    </row>
    <row r="277" spans="1:6" ht="14" customHeight="1">
      <c r="A277" s="981"/>
      <c r="B277" s="982"/>
      <c r="C277" s="983"/>
      <c r="D277" s="967"/>
      <c r="E277" s="335"/>
      <c r="F277" s="389"/>
    </row>
    <row r="278" spans="1:6" ht="14" customHeight="1">
      <c r="A278" s="981"/>
      <c r="B278" s="982"/>
      <c r="C278" s="983"/>
      <c r="D278" s="967"/>
      <c r="E278" s="335"/>
      <c r="F278" s="389"/>
    </row>
    <row r="279" spans="1:6" ht="14" customHeight="1">
      <c r="A279" s="981"/>
      <c r="B279" s="982"/>
      <c r="C279" s="983"/>
      <c r="D279" s="967"/>
      <c r="E279" s="335"/>
      <c r="F279" s="389"/>
    </row>
    <row r="280" spans="1:6" ht="14" customHeight="1">
      <c r="A280" s="981"/>
      <c r="B280" s="982" t="s">
        <v>1746</v>
      </c>
      <c r="C280" s="983" t="s">
        <v>1741</v>
      </c>
      <c r="D280" s="967" t="s">
        <v>1586</v>
      </c>
      <c r="E280" s="335">
        <f>'[4]COSTO CDMX,QRO,GDL '!I280</f>
        <v>2782.0333333333333</v>
      </c>
      <c r="F280" s="310" t="s">
        <v>236</v>
      </c>
    </row>
    <row r="281" spans="1:6" ht="14" customHeight="1">
      <c r="A281" s="981"/>
      <c r="B281" s="982" t="s">
        <v>1747</v>
      </c>
      <c r="C281" s="983" t="s">
        <v>1576</v>
      </c>
      <c r="D281" s="967" t="s">
        <v>1588</v>
      </c>
      <c r="E281" s="335">
        <f>'[4]COSTO CDMX,QRO,GDL '!I281</f>
        <v>3025.05</v>
      </c>
      <c r="F281" s="310" t="s">
        <v>236</v>
      </c>
    </row>
    <row r="282" spans="1:6" ht="14" customHeight="1">
      <c r="A282" s="981"/>
      <c r="B282" s="982" t="s">
        <v>1748</v>
      </c>
      <c r="C282" s="968" t="s">
        <v>1590</v>
      </c>
      <c r="D282" s="967" t="s">
        <v>1591</v>
      </c>
      <c r="E282" s="335">
        <f>'[4]COSTO CDMX,QRO,GDL '!I282</f>
        <v>3081.55</v>
      </c>
      <c r="F282" s="310" t="s">
        <v>236</v>
      </c>
    </row>
    <row r="283" spans="1:6" ht="14" customHeight="1">
      <c r="A283" s="981"/>
      <c r="B283" s="982" t="s">
        <v>1749</v>
      </c>
      <c r="C283" s="983"/>
      <c r="D283" s="967" t="s">
        <v>1593</v>
      </c>
      <c r="E283" s="335">
        <f>'[4]COSTO CDMX,QRO,GDL '!I283</f>
        <v>3253.5833333333335</v>
      </c>
      <c r="F283" s="310" t="s">
        <v>236</v>
      </c>
    </row>
    <row r="284" spans="1:6" ht="14" customHeight="1">
      <c r="A284" s="981"/>
      <c r="B284" s="982"/>
      <c r="C284" s="921"/>
      <c r="D284" s="967"/>
      <c r="E284" s="335"/>
      <c r="F284" s="389"/>
    </row>
    <row r="285" spans="1:6" ht="14" customHeight="1">
      <c r="A285" s="981"/>
      <c r="B285" s="984"/>
      <c r="C285" s="921"/>
      <c r="D285" s="967"/>
      <c r="E285" s="335"/>
      <c r="F285" s="373"/>
    </row>
    <row r="286" spans="1:6" ht="14" customHeight="1">
      <c r="A286" s="981"/>
      <c r="B286" s="984"/>
      <c r="C286" s="983"/>
      <c r="D286" s="967"/>
      <c r="E286" s="335"/>
      <c r="F286" s="389"/>
    </row>
    <row r="287" spans="1:6" ht="14" customHeight="1">
      <c r="A287" s="981"/>
      <c r="B287" s="984"/>
      <c r="C287" s="983"/>
      <c r="D287" s="967"/>
      <c r="E287" s="335"/>
      <c r="F287" s="389"/>
    </row>
    <row r="288" spans="1:6" ht="14" customHeight="1">
      <c r="A288" s="977"/>
      <c r="B288" s="978"/>
      <c r="C288" s="979" t="s">
        <v>1750</v>
      </c>
      <c r="D288" s="980"/>
      <c r="E288" s="980"/>
      <c r="F288" s="364"/>
    </row>
    <row r="289" spans="1:6" ht="14" customHeight="1">
      <c r="A289" s="981"/>
      <c r="B289" s="982" t="s">
        <v>1751</v>
      </c>
      <c r="C289" s="983" t="s">
        <v>1752</v>
      </c>
      <c r="D289" s="967" t="s">
        <v>1574</v>
      </c>
      <c r="E289" s="335">
        <f>'[4]COSTO CDMX,QRO,GDL '!I289</f>
        <v>2558.5500000000002</v>
      </c>
      <c r="F289" s="310" t="s">
        <v>236</v>
      </c>
    </row>
    <row r="290" spans="1:6" ht="14" customHeight="1">
      <c r="A290" s="981"/>
      <c r="B290" s="982" t="s">
        <v>1753</v>
      </c>
      <c r="C290" s="983" t="s">
        <v>1576</v>
      </c>
      <c r="D290" s="967" t="s">
        <v>1577</v>
      </c>
      <c r="E290" s="335">
        <f>'[4]COSTO CDMX,QRO,GDL '!I290</f>
        <v>2675.0333333333333</v>
      </c>
      <c r="F290" s="310" t="s">
        <v>236</v>
      </c>
    </row>
    <row r="291" spans="1:6" ht="14" customHeight="1">
      <c r="A291" s="981"/>
      <c r="B291" s="982" t="s">
        <v>1754</v>
      </c>
      <c r="C291" s="968" t="s">
        <v>1579</v>
      </c>
      <c r="D291" s="967" t="s">
        <v>1580</v>
      </c>
      <c r="E291" s="335">
        <f>'[4]COSTO CDMX,QRO,GDL '!I291</f>
        <v>2793.3</v>
      </c>
      <c r="F291" s="310" t="s">
        <v>236</v>
      </c>
    </row>
    <row r="292" spans="1:6" ht="14" customHeight="1">
      <c r="A292" s="981"/>
      <c r="B292" s="982" t="s">
        <v>1755</v>
      </c>
      <c r="C292" s="983"/>
      <c r="D292" s="967" t="s">
        <v>1582</v>
      </c>
      <c r="E292" s="335">
        <f>'[4]COSTO CDMX,QRO,GDL '!I292</f>
        <v>2847.7500000000005</v>
      </c>
      <c r="F292" s="310" t="s">
        <v>236</v>
      </c>
    </row>
    <row r="293" spans="1:6" ht="14" customHeight="1">
      <c r="A293" s="981"/>
      <c r="B293" s="982" t="s">
        <v>1756</v>
      </c>
      <c r="C293" s="983"/>
      <c r="D293" s="967" t="s">
        <v>1584</v>
      </c>
      <c r="E293" s="335">
        <f>'[4]COSTO CDMX,QRO,GDL '!I293</f>
        <v>2985.55</v>
      </c>
      <c r="F293" s="310" t="s">
        <v>236</v>
      </c>
    </row>
    <row r="294" spans="1:6" ht="14" customHeight="1">
      <c r="A294" s="981"/>
      <c r="B294" s="982"/>
      <c r="C294" s="983"/>
      <c r="D294" s="967"/>
      <c r="E294" s="335"/>
      <c r="F294" s="389"/>
    </row>
    <row r="295" spans="1:6" ht="14" customHeight="1">
      <c r="A295" s="981"/>
      <c r="B295" s="982"/>
      <c r="C295" s="983"/>
      <c r="D295" s="967"/>
      <c r="E295" s="335"/>
      <c r="F295" s="389"/>
    </row>
    <row r="296" spans="1:6" ht="14" customHeight="1">
      <c r="A296" s="981"/>
      <c r="B296" s="982"/>
      <c r="C296" s="983"/>
      <c r="D296" s="967"/>
      <c r="E296" s="335"/>
      <c r="F296" s="389"/>
    </row>
    <row r="297" spans="1:6" ht="14" customHeight="1">
      <c r="A297" s="981"/>
      <c r="B297" s="982"/>
      <c r="C297" s="983"/>
      <c r="D297" s="967"/>
      <c r="E297" s="335"/>
      <c r="F297" s="389"/>
    </row>
    <row r="298" spans="1:6" ht="14" customHeight="1">
      <c r="A298" s="981"/>
      <c r="B298" s="982" t="s">
        <v>1757</v>
      </c>
      <c r="C298" s="983" t="s">
        <v>1752</v>
      </c>
      <c r="D298" s="967" t="s">
        <v>1586</v>
      </c>
      <c r="E298" s="335">
        <f>'[4]COSTO CDMX,QRO,GDL '!I298</f>
        <v>3576.1</v>
      </c>
      <c r="F298" s="310" t="s">
        <v>236</v>
      </c>
    </row>
    <row r="299" spans="1:6" ht="14" customHeight="1">
      <c r="A299" s="981"/>
      <c r="B299" s="982" t="s">
        <v>1758</v>
      </c>
      <c r="C299" s="983" t="s">
        <v>1576</v>
      </c>
      <c r="D299" s="967" t="s">
        <v>1588</v>
      </c>
      <c r="E299" s="335">
        <f>'[4]COSTO CDMX,QRO,GDL '!I299</f>
        <v>3859.0666666666671</v>
      </c>
      <c r="F299" s="310" t="s">
        <v>236</v>
      </c>
    </row>
    <row r="300" spans="1:6" ht="14" customHeight="1">
      <c r="A300" s="981"/>
      <c r="B300" s="982" t="s">
        <v>1759</v>
      </c>
      <c r="C300" s="968" t="s">
        <v>1590</v>
      </c>
      <c r="D300" s="967" t="s">
        <v>1591</v>
      </c>
      <c r="E300" s="335">
        <f>'[4]COSTO CDMX,QRO,GDL '!I300</f>
        <v>3907.3166666666666</v>
      </c>
      <c r="F300" s="310" t="s">
        <v>236</v>
      </c>
    </row>
    <row r="301" spans="1:6" ht="14" customHeight="1">
      <c r="A301" s="981"/>
      <c r="B301" s="982" t="s">
        <v>1760</v>
      </c>
      <c r="C301" s="983"/>
      <c r="D301" s="967" t="s">
        <v>1593</v>
      </c>
      <c r="E301" s="335">
        <f>'[4]COSTO CDMX,QRO,GDL '!I301</f>
        <v>4068.0000000000005</v>
      </c>
      <c r="F301" s="310" t="s">
        <v>236</v>
      </c>
    </row>
    <row r="302" spans="1:6" ht="14" customHeight="1">
      <c r="A302" s="981"/>
      <c r="B302" s="982"/>
      <c r="C302" s="921"/>
      <c r="D302" s="967"/>
      <c r="E302" s="335"/>
      <c r="F302" s="389"/>
    </row>
    <row r="303" spans="1:6" ht="14" customHeight="1">
      <c r="A303" s="981"/>
      <c r="B303" s="982"/>
      <c r="C303" s="921"/>
      <c r="D303" s="967"/>
      <c r="E303" s="335"/>
      <c r="F303" s="373"/>
    </row>
    <row r="304" spans="1:6" ht="14" customHeight="1">
      <c r="A304" s="981"/>
      <c r="B304" s="984"/>
      <c r="C304" s="983"/>
      <c r="D304" s="967"/>
      <c r="E304" s="335"/>
      <c r="F304" s="389"/>
    </row>
    <row r="305" spans="1:6" ht="14" customHeight="1">
      <c r="A305" s="981"/>
      <c r="B305" s="984"/>
      <c r="C305" s="983"/>
      <c r="D305" s="967"/>
      <c r="E305" s="335"/>
      <c r="F305" s="389"/>
    </row>
    <row r="306" spans="1:6" ht="14" customHeight="1">
      <c r="A306" s="977"/>
      <c r="B306" s="978"/>
      <c r="C306" s="979" t="s">
        <v>1605</v>
      </c>
      <c r="D306" s="980"/>
      <c r="E306" s="980"/>
      <c r="F306" s="364"/>
    </row>
    <row r="307" spans="1:6" ht="14" customHeight="1">
      <c r="A307" s="981"/>
      <c r="B307" s="982" t="s">
        <v>1761</v>
      </c>
      <c r="C307" s="983" t="s">
        <v>1762</v>
      </c>
      <c r="D307" s="967" t="s">
        <v>1586</v>
      </c>
      <c r="E307" s="335">
        <f>'[4]COSTO CDMX,QRO,GDL '!I307</f>
        <v>3342.1</v>
      </c>
      <c r="F307" s="310" t="s">
        <v>236</v>
      </c>
    </row>
    <row r="308" spans="1:6" ht="14" customHeight="1">
      <c r="A308" s="981"/>
      <c r="B308" s="982" t="s">
        <v>1763</v>
      </c>
      <c r="C308" s="983" t="s">
        <v>1576</v>
      </c>
      <c r="D308" s="967" t="s">
        <v>1588</v>
      </c>
      <c r="E308" s="335">
        <f>'[4]COSTO CDMX,QRO,GDL '!I308</f>
        <v>3411.5000000000005</v>
      </c>
      <c r="F308" s="310" t="s">
        <v>236</v>
      </c>
    </row>
    <row r="309" spans="1:6" ht="14" customHeight="1">
      <c r="A309" s="981"/>
      <c r="B309" s="982" t="s">
        <v>1764</v>
      </c>
      <c r="C309" s="968" t="s">
        <v>1590</v>
      </c>
      <c r="D309" s="967" t="s">
        <v>1591</v>
      </c>
      <c r="E309" s="335">
        <f>'[4]COSTO CDMX,QRO,GDL '!I309</f>
        <v>3426.9333333333334</v>
      </c>
      <c r="F309" s="310" t="s">
        <v>236</v>
      </c>
    </row>
    <row r="310" spans="1:6" ht="14" customHeight="1">
      <c r="A310" s="986"/>
      <c r="B310" s="982" t="s">
        <v>1765</v>
      </c>
      <c r="C310" s="983"/>
      <c r="D310" s="967" t="s">
        <v>1593</v>
      </c>
      <c r="E310" s="335">
        <f>'[4]COSTO CDMX,QRO,GDL '!I310</f>
        <v>3538.7666666666673</v>
      </c>
      <c r="F310" s="310" t="s">
        <v>236</v>
      </c>
    </row>
    <row r="311" spans="1:6" ht="14" customHeight="1">
      <c r="A311" s="981"/>
      <c r="B311" s="982"/>
      <c r="C311" s="962"/>
      <c r="D311" s="967"/>
      <c r="E311" s="335"/>
      <c r="F311" s="389"/>
    </row>
    <row r="312" spans="1:6" ht="14" customHeight="1">
      <c r="A312" s="986"/>
      <c r="B312" s="982"/>
      <c r="D312" s="967"/>
      <c r="E312" s="335"/>
      <c r="F312" s="389"/>
    </row>
    <row r="313" spans="1:6" ht="14" customHeight="1">
      <c r="A313" s="981"/>
      <c r="B313" s="982"/>
      <c r="C313" s="983"/>
      <c r="D313" s="967"/>
      <c r="E313" s="335"/>
      <c r="F313" s="389"/>
    </row>
    <row r="314" spans="1:6" ht="14" customHeight="1">
      <c r="A314" s="981"/>
      <c r="B314" s="984"/>
      <c r="C314" s="983"/>
      <c r="D314" s="967"/>
      <c r="E314" s="335"/>
      <c r="F314" s="389"/>
    </row>
    <row r="315" spans="1:6" ht="14" customHeight="1">
      <c r="A315" s="981"/>
      <c r="B315" s="984"/>
      <c r="C315" s="983"/>
      <c r="D315" s="967"/>
      <c r="E315" s="335"/>
      <c r="F315" s="389"/>
    </row>
    <row r="316" spans="1:6" ht="14" customHeight="1">
      <c r="A316" s="955"/>
      <c r="B316" s="989"/>
      <c r="C316" s="979" t="s">
        <v>1766</v>
      </c>
      <c r="D316" s="990"/>
      <c r="E316" s="341"/>
      <c r="F316" s="391"/>
    </row>
    <row r="317" spans="1:6" ht="14" customHeight="1">
      <c r="A317" s="981"/>
      <c r="B317" s="982" t="s">
        <v>1611</v>
      </c>
      <c r="C317" s="983" t="s">
        <v>1767</v>
      </c>
      <c r="D317" s="967" t="s">
        <v>1586</v>
      </c>
      <c r="E317" s="442">
        <f>'[4]COSTO CDMX,QRO,GDL '!$I$317</f>
        <v>4533.3333333333339</v>
      </c>
      <c r="F317" s="352" t="s">
        <v>236</v>
      </c>
    </row>
    <row r="318" spans="1:6" ht="14" customHeight="1">
      <c r="A318" s="981"/>
      <c r="B318" s="982" t="s">
        <v>1613</v>
      </c>
      <c r="C318" s="983" t="s">
        <v>1576</v>
      </c>
      <c r="D318" s="967" t="s">
        <v>1588</v>
      </c>
      <c r="E318" s="442">
        <f>'[4]COSTO CDMX,QRO,GDL '!$I$318</f>
        <v>5657</v>
      </c>
      <c r="F318" s="352" t="s">
        <v>236</v>
      </c>
    </row>
    <row r="319" spans="1:6" ht="14" customHeight="1">
      <c r="A319" s="981"/>
      <c r="B319" s="982" t="s">
        <v>1614</v>
      </c>
      <c r="C319" s="968" t="s">
        <v>1590</v>
      </c>
      <c r="D319" s="967" t="s">
        <v>1591</v>
      </c>
      <c r="E319" s="442">
        <f>'[4]COSTO CDMX,QRO,GDL '!$I$319</f>
        <v>5692.7833333333338</v>
      </c>
      <c r="F319" s="352" t="s">
        <v>236</v>
      </c>
    </row>
    <row r="320" spans="1:6" ht="14" customHeight="1">
      <c r="A320" s="981"/>
      <c r="B320" s="982" t="s">
        <v>1616</v>
      </c>
      <c r="C320" s="988"/>
      <c r="D320" s="967" t="s">
        <v>1593</v>
      </c>
      <c r="E320" s="442">
        <f>'[4]COSTO CDMX,QRO,GDL '!$I$320</f>
        <v>5836.833333333333</v>
      </c>
      <c r="F320" s="352" t="s">
        <v>236</v>
      </c>
    </row>
    <row r="321" spans="1:63" ht="14" customHeight="1">
      <c r="A321" s="981"/>
      <c r="B321" s="982"/>
      <c r="C321" s="962"/>
      <c r="D321" s="967"/>
      <c r="E321" s="442"/>
      <c r="F321" s="389"/>
    </row>
    <row r="322" spans="1:63" ht="14" customHeight="1">
      <c r="A322" s="981"/>
      <c r="B322" s="982"/>
      <c r="C322" s="962"/>
      <c r="D322" s="967"/>
      <c r="E322" s="442"/>
      <c r="F322" s="377"/>
    </row>
    <row r="323" spans="1:63" ht="14" customHeight="1">
      <c r="A323" s="981"/>
      <c r="B323" s="982"/>
      <c r="C323" s="962"/>
      <c r="D323" s="967"/>
      <c r="E323" s="442"/>
      <c r="F323" s="377"/>
    </row>
    <row r="324" spans="1:63" ht="14" customHeight="1">
      <c r="A324" s="981"/>
      <c r="B324" s="984"/>
      <c r="C324" s="962"/>
      <c r="D324" s="967"/>
      <c r="E324" s="442"/>
      <c r="F324" s="321"/>
    </row>
    <row r="325" spans="1:63" ht="14" customHeight="1">
      <c r="A325" s="981"/>
      <c r="B325" s="984"/>
      <c r="C325" s="983"/>
      <c r="D325" s="967"/>
      <c r="E325" s="442"/>
      <c r="F325" s="321"/>
    </row>
    <row r="326" spans="1:63" ht="14" customHeight="1">
      <c r="A326" s="981"/>
      <c r="B326" s="984"/>
      <c r="C326" s="983"/>
      <c r="D326" s="967"/>
      <c r="E326" s="443"/>
      <c r="F326" s="321"/>
    </row>
    <row r="327" spans="1:63" s="934" customFormat="1" ht="15" customHeight="1">
      <c r="A327" s="935" t="s">
        <v>1560</v>
      </c>
      <c r="B327" s="936"/>
      <c r="C327" s="1481" t="s">
        <v>1768</v>
      </c>
      <c r="D327" s="935"/>
      <c r="E327" s="328"/>
      <c r="F327" s="328"/>
      <c r="G327" s="938"/>
      <c r="H327" s="973"/>
      <c r="I327" s="974"/>
      <c r="J327" s="933"/>
      <c r="K327" s="933"/>
      <c r="L327" s="933"/>
      <c r="M327" s="933"/>
      <c r="N327" s="933"/>
      <c r="O327" s="933"/>
      <c r="P327" s="933"/>
      <c r="Q327" s="941"/>
      <c r="R327" s="941"/>
      <c r="S327" s="941"/>
      <c r="T327" s="941"/>
      <c r="U327" s="941"/>
      <c r="V327" s="941"/>
      <c r="W327" s="941"/>
      <c r="X327" s="941"/>
      <c r="Y327" s="941"/>
      <c r="Z327" s="941"/>
      <c r="AA327" s="941"/>
      <c r="AB327" s="941"/>
      <c r="AC327" s="941"/>
      <c r="AD327" s="941"/>
      <c r="AE327" s="941"/>
      <c r="AF327" s="941"/>
      <c r="AG327" s="941"/>
      <c r="AH327" s="941"/>
      <c r="AI327" s="941"/>
      <c r="AJ327" s="941"/>
      <c r="AK327" s="941"/>
      <c r="AL327" s="941"/>
      <c r="AM327" s="941"/>
      <c r="AN327" s="941"/>
      <c r="AO327" s="941"/>
      <c r="AP327" s="941"/>
      <c r="AQ327" s="941"/>
      <c r="AR327" s="941"/>
      <c r="AS327" s="941"/>
      <c r="AT327" s="941"/>
      <c r="AU327" s="941"/>
      <c r="AV327" s="941"/>
      <c r="AW327" s="941"/>
      <c r="AX327" s="941"/>
      <c r="AY327" s="941"/>
      <c r="AZ327" s="941"/>
      <c r="BA327" s="941"/>
      <c r="BB327" s="941"/>
      <c r="BC327" s="941"/>
      <c r="BD327" s="941"/>
      <c r="BE327" s="941"/>
      <c r="BF327" s="941"/>
      <c r="BG327" s="941"/>
      <c r="BH327" s="941"/>
      <c r="BI327" s="941"/>
      <c r="BJ327" s="941"/>
      <c r="BK327" s="941"/>
    </row>
    <row r="328" spans="1:63" s="950" customFormat="1" ht="15" customHeight="1">
      <c r="A328" s="942" t="s">
        <v>1562</v>
      </c>
      <c r="B328" s="943"/>
      <c r="C328" s="1482"/>
      <c r="D328" s="944"/>
      <c r="E328" s="379"/>
      <c r="F328" s="379"/>
      <c r="G328" s="945"/>
      <c r="H328" s="975"/>
      <c r="I328" s="976"/>
      <c r="J328" s="948"/>
      <c r="K328" s="948"/>
      <c r="L328" s="948"/>
      <c r="M328" s="948"/>
      <c r="N328" s="948"/>
      <c r="O328" s="948"/>
      <c r="P328" s="948"/>
      <c r="Q328" s="949"/>
      <c r="R328" s="949"/>
      <c r="S328" s="949"/>
      <c r="T328" s="949"/>
      <c r="U328" s="949"/>
      <c r="V328" s="949"/>
      <c r="W328" s="949"/>
      <c r="X328" s="949"/>
      <c r="Y328" s="949"/>
      <c r="Z328" s="949"/>
      <c r="AA328" s="949"/>
      <c r="AB328" s="949"/>
      <c r="AC328" s="949"/>
      <c r="AD328" s="949"/>
      <c r="AE328" s="949"/>
      <c r="AF328" s="949"/>
      <c r="AG328" s="949"/>
      <c r="AH328" s="949"/>
      <c r="AI328" s="949"/>
      <c r="AJ328" s="949"/>
      <c r="AK328" s="949"/>
      <c r="AL328" s="949"/>
      <c r="AM328" s="949"/>
      <c r="AN328" s="949"/>
      <c r="AO328" s="949"/>
      <c r="AP328" s="949"/>
      <c r="AQ328" s="949"/>
      <c r="AR328" s="949"/>
      <c r="AS328" s="949"/>
      <c r="AT328" s="949"/>
      <c r="AU328" s="949"/>
      <c r="AV328" s="949"/>
      <c r="AW328" s="949"/>
      <c r="AX328" s="949"/>
      <c r="AY328" s="949"/>
      <c r="AZ328" s="949"/>
      <c r="BA328" s="949"/>
      <c r="BB328" s="949"/>
      <c r="BC328" s="949"/>
      <c r="BD328" s="949"/>
      <c r="BE328" s="949"/>
      <c r="BF328" s="949"/>
      <c r="BG328" s="949"/>
      <c r="BH328" s="949"/>
      <c r="BI328" s="949"/>
      <c r="BJ328" s="949"/>
      <c r="BK328" s="949"/>
    </row>
    <row r="329" spans="1:63" s="953" customFormat="1">
      <c r="A329" s="951" t="s">
        <v>405</v>
      </c>
      <c r="B329" s="952" t="s">
        <v>406</v>
      </c>
      <c r="C329" s="294" t="s">
        <v>407</v>
      </c>
      <c r="D329" s="951" t="s">
        <v>408</v>
      </c>
      <c r="E329" s="295" t="s">
        <v>409</v>
      </c>
      <c r="F329" s="296" t="s">
        <v>1563</v>
      </c>
      <c r="G329" s="934"/>
      <c r="N329" s="954"/>
      <c r="O329" s="954"/>
      <c r="P329" s="954"/>
      <c r="Q329" s="954"/>
      <c r="R329" s="954"/>
      <c r="S329" s="954"/>
      <c r="T329" s="954"/>
      <c r="U329" s="954"/>
      <c r="V329" s="954"/>
      <c r="W329" s="954"/>
      <c r="X329" s="954"/>
      <c r="Y329" s="954"/>
      <c r="Z329" s="954"/>
      <c r="AA329" s="954"/>
      <c r="AB329" s="954"/>
      <c r="AC329" s="954"/>
      <c r="AD329" s="954"/>
      <c r="AE329" s="954"/>
      <c r="AF329" s="954"/>
      <c r="AG329" s="954"/>
      <c r="AH329" s="954"/>
      <c r="AI329" s="954"/>
      <c r="AJ329" s="954"/>
      <c r="AK329" s="954"/>
      <c r="AL329" s="954"/>
      <c r="AM329" s="954"/>
      <c r="AN329" s="954"/>
      <c r="AO329" s="954"/>
      <c r="AP329" s="954"/>
      <c r="AQ329" s="954"/>
      <c r="AR329" s="954"/>
      <c r="AS329" s="954"/>
      <c r="AT329" s="954"/>
      <c r="AU329" s="954"/>
      <c r="AV329" s="954"/>
      <c r="AW329" s="954"/>
      <c r="AX329" s="954"/>
      <c r="AY329" s="954"/>
      <c r="AZ329" s="954"/>
      <c r="BA329" s="954"/>
      <c r="BB329" s="954"/>
      <c r="BC329" s="954"/>
      <c r="BD329" s="954"/>
      <c r="BE329" s="954"/>
      <c r="BF329" s="954"/>
      <c r="BG329" s="954"/>
      <c r="BH329" s="954"/>
    </row>
    <row r="330" spans="1:63" ht="14" customHeight="1">
      <c r="A330" s="977"/>
      <c r="B330" s="978"/>
      <c r="C330" s="979" t="s">
        <v>1639</v>
      </c>
      <c r="D330" s="980"/>
      <c r="E330" s="303"/>
      <c r="F330" s="304"/>
    </row>
    <row r="331" spans="1:63" ht="14" customHeight="1">
      <c r="A331" s="981"/>
      <c r="B331" s="1005" t="s">
        <v>1769</v>
      </c>
      <c r="C331" s="983" t="s">
        <v>1770</v>
      </c>
      <c r="D331" s="967" t="s">
        <v>1574</v>
      </c>
      <c r="E331" s="335">
        <f>'[4]COSTO CDMX,QRO,GDL '!I331</f>
        <v>1644.1666666666667</v>
      </c>
      <c r="F331" s="310" t="s">
        <v>236</v>
      </c>
    </row>
    <row r="332" spans="1:63" ht="14" customHeight="1">
      <c r="A332" s="981"/>
      <c r="B332" s="984" t="s">
        <v>1771</v>
      </c>
      <c r="C332" s="983" t="s">
        <v>1576</v>
      </c>
      <c r="D332" s="967" t="s">
        <v>1577</v>
      </c>
      <c r="E332" s="335">
        <f>'[4]COSTO CDMX,QRO,GDL '!I332</f>
        <v>1774.4833333333336</v>
      </c>
      <c r="F332" s="310" t="s">
        <v>236</v>
      </c>
    </row>
    <row r="333" spans="1:63" ht="14" customHeight="1">
      <c r="A333" s="981"/>
      <c r="B333" s="984" t="s">
        <v>1772</v>
      </c>
      <c r="C333" s="968" t="s">
        <v>1579</v>
      </c>
      <c r="D333" s="967" t="s">
        <v>1580</v>
      </c>
      <c r="E333" s="335">
        <f>'[4]COSTO CDMX,QRO,GDL '!I333</f>
        <v>1835.4333333333334</v>
      </c>
      <c r="F333" s="310" t="s">
        <v>236</v>
      </c>
    </row>
    <row r="334" spans="1:63" ht="14" customHeight="1">
      <c r="A334" s="981"/>
      <c r="B334" s="984" t="s">
        <v>1773</v>
      </c>
      <c r="C334" s="983"/>
      <c r="D334" s="967" t="s">
        <v>1582</v>
      </c>
      <c r="E334" s="335">
        <f>'[4]COSTO CDMX,QRO,GDL '!I334</f>
        <v>1839.6833333333334</v>
      </c>
      <c r="F334" s="310" t="s">
        <v>236</v>
      </c>
    </row>
    <row r="335" spans="1:63" ht="14" customHeight="1">
      <c r="A335" s="981"/>
      <c r="B335" s="984" t="s">
        <v>1774</v>
      </c>
      <c r="C335" s="983"/>
      <c r="D335" s="967" t="s">
        <v>1584</v>
      </c>
      <c r="E335" s="335">
        <f>'[4]COSTO CDMX,QRO,GDL '!I335</f>
        <v>1894.95</v>
      </c>
      <c r="F335" s="310" t="s">
        <v>236</v>
      </c>
    </row>
    <row r="336" spans="1:63" ht="14" customHeight="1">
      <c r="A336" s="981"/>
      <c r="B336" s="984"/>
      <c r="C336" s="983"/>
      <c r="D336" s="967"/>
      <c r="E336" s="335"/>
      <c r="F336" s="389"/>
    </row>
    <row r="337" spans="1:6" ht="14" customHeight="1">
      <c r="A337" s="981"/>
      <c r="B337" s="984"/>
      <c r="C337" s="983"/>
      <c r="D337" s="967"/>
      <c r="E337" s="335"/>
      <c r="F337" s="389"/>
    </row>
    <row r="338" spans="1:6" ht="14" customHeight="1">
      <c r="A338" s="981"/>
      <c r="B338" s="984"/>
      <c r="C338" s="983"/>
      <c r="D338" s="967"/>
      <c r="E338" s="335"/>
      <c r="F338" s="389"/>
    </row>
    <row r="339" spans="1:6" ht="14" customHeight="1">
      <c r="A339" s="981"/>
      <c r="B339" s="984"/>
      <c r="C339" s="983"/>
      <c r="D339" s="967"/>
      <c r="E339" s="335"/>
      <c r="F339" s="389"/>
    </row>
    <row r="340" spans="1:6" ht="14" customHeight="1">
      <c r="A340" s="981"/>
      <c r="B340" s="984" t="s">
        <v>1775</v>
      </c>
      <c r="C340" s="983" t="s">
        <v>1770</v>
      </c>
      <c r="D340" s="967" t="s">
        <v>1586</v>
      </c>
      <c r="E340" s="335">
        <f>'[4]COSTO CDMX,QRO,GDL '!I340</f>
        <v>2324.0166666666669</v>
      </c>
      <c r="F340" s="310" t="s">
        <v>236</v>
      </c>
    </row>
    <row r="341" spans="1:6" ht="14" customHeight="1">
      <c r="A341" s="981"/>
      <c r="B341" s="984" t="s">
        <v>1776</v>
      </c>
      <c r="C341" s="983" t="s">
        <v>1576</v>
      </c>
      <c r="D341" s="967" t="s">
        <v>1588</v>
      </c>
      <c r="E341" s="335">
        <f>'[4]COSTO CDMX,QRO,GDL '!I341</f>
        <v>2489.916666666667</v>
      </c>
      <c r="F341" s="310" t="s">
        <v>236</v>
      </c>
    </row>
    <row r="342" spans="1:6" ht="14" customHeight="1">
      <c r="A342" s="981"/>
      <c r="B342" s="1005" t="s">
        <v>1777</v>
      </c>
      <c r="C342" s="968" t="s">
        <v>1615</v>
      </c>
      <c r="D342" s="967" t="s">
        <v>1591</v>
      </c>
      <c r="E342" s="335">
        <f>'[4]COSTO CDMX,QRO,GDL '!I342</f>
        <v>2525.9333333333334</v>
      </c>
      <c r="F342" s="310" t="s">
        <v>236</v>
      </c>
    </row>
    <row r="343" spans="1:6" ht="14" customHeight="1">
      <c r="A343" s="981"/>
      <c r="B343" s="1005" t="s">
        <v>1778</v>
      </c>
      <c r="C343" s="983"/>
      <c r="D343" s="967" t="s">
        <v>1593</v>
      </c>
      <c r="E343" s="335">
        <f>'[4]COSTO CDMX,QRO,GDL '!I343</f>
        <v>2700.1</v>
      </c>
      <c r="F343" s="310" t="s">
        <v>236</v>
      </c>
    </row>
    <row r="344" spans="1:6" ht="14" customHeight="1">
      <c r="A344" s="981"/>
      <c r="B344" s="982"/>
      <c r="C344" s="921"/>
      <c r="D344" s="967"/>
      <c r="E344" s="335"/>
      <c r="F344" s="389"/>
    </row>
    <row r="345" spans="1:6" ht="14" customHeight="1">
      <c r="A345" s="981"/>
      <c r="B345" s="984"/>
      <c r="C345" s="921"/>
      <c r="D345" s="967"/>
      <c r="E345" s="335"/>
      <c r="F345" s="373"/>
    </row>
    <row r="346" spans="1:6" ht="14" customHeight="1">
      <c r="A346" s="981"/>
      <c r="B346" s="984"/>
      <c r="C346" s="983"/>
      <c r="D346" s="967"/>
      <c r="E346" s="335"/>
      <c r="F346" s="389"/>
    </row>
    <row r="347" spans="1:6" ht="14" customHeight="1">
      <c r="A347" s="981"/>
      <c r="B347" s="984"/>
      <c r="C347" s="983"/>
      <c r="D347" s="967"/>
      <c r="E347" s="335"/>
      <c r="F347" s="389"/>
    </row>
    <row r="348" spans="1:6" ht="14" customHeight="1">
      <c r="A348" s="977"/>
      <c r="B348" s="978"/>
      <c r="C348" s="979" t="s">
        <v>1650</v>
      </c>
      <c r="D348" s="980"/>
      <c r="E348" s="985"/>
      <c r="F348" s="980"/>
    </row>
    <row r="349" spans="1:6" ht="14" customHeight="1">
      <c r="A349" s="981"/>
      <c r="B349" s="1005" t="s">
        <v>1779</v>
      </c>
      <c r="C349" s="983" t="s">
        <v>1780</v>
      </c>
      <c r="D349" s="967" t="s">
        <v>1574</v>
      </c>
      <c r="E349" s="335">
        <f>'[4]COSTO CDMX,QRO,GDL '!I349</f>
        <v>1644.1666666666667</v>
      </c>
      <c r="F349" s="310" t="s">
        <v>236</v>
      </c>
    </row>
    <row r="350" spans="1:6" ht="14" customHeight="1">
      <c r="A350" s="981"/>
      <c r="B350" s="984" t="s">
        <v>1781</v>
      </c>
      <c r="C350" s="983" t="s">
        <v>1576</v>
      </c>
      <c r="D350" s="967" t="s">
        <v>1577</v>
      </c>
      <c r="E350" s="335">
        <f>'[4]COSTO CDMX,QRO,GDL '!I350</f>
        <v>1774.4833333333336</v>
      </c>
      <c r="F350" s="310" t="s">
        <v>236</v>
      </c>
    </row>
    <row r="351" spans="1:6" ht="14" customHeight="1">
      <c r="A351" s="981"/>
      <c r="B351" s="984" t="s">
        <v>1782</v>
      </c>
      <c r="C351" s="968" t="s">
        <v>1579</v>
      </c>
      <c r="D351" s="967" t="s">
        <v>1580</v>
      </c>
      <c r="E351" s="335">
        <f>'[4]COSTO CDMX,QRO,GDL '!I351</f>
        <v>1835.4333333333334</v>
      </c>
      <c r="F351" s="310" t="s">
        <v>236</v>
      </c>
    </row>
    <row r="352" spans="1:6" ht="14" customHeight="1">
      <c r="A352" s="981"/>
      <c r="B352" s="984" t="s">
        <v>1783</v>
      </c>
      <c r="C352" s="983"/>
      <c r="D352" s="967" t="s">
        <v>1582</v>
      </c>
      <c r="E352" s="335">
        <f>'[4]COSTO CDMX,QRO,GDL '!I352</f>
        <v>1839.6833333333334</v>
      </c>
      <c r="F352" s="310" t="s">
        <v>236</v>
      </c>
    </row>
    <row r="353" spans="1:6" ht="14" customHeight="1">
      <c r="A353" s="981"/>
      <c r="B353" s="984" t="s">
        <v>1784</v>
      </c>
      <c r="C353" s="983"/>
      <c r="D353" s="967" t="s">
        <v>1584</v>
      </c>
      <c r="E353" s="335">
        <f>'[4]COSTO CDMX,QRO,GDL '!I353</f>
        <v>1894.95</v>
      </c>
      <c r="F353" s="310" t="s">
        <v>236</v>
      </c>
    </row>
    <row r="354" spans="1:6" ht="14" customHeight="1">
      <c r="A354" s="981"/>
      <c r="B354" s="984"/>
      <c r="C354" s="983"/>
      <c r="D354" s="967"/>
      <c r="E354" s="335"/>
      <c r="F354" s="389"/>
    </row>
    <row r="355" spans="1:6" ht="14" customHeight="1">
      <c r="A355" s="981"/>
      <c r="B355" s="984"/>
      <c r="C355" s="983"/>
      <c r="D355" s="967"/>
      <c r="E355" s="335"/>
      <c r="F355" s="389"/>
    </row>
    <row r="356" spans="1:6" ht="14" customHeight="1">
      <c r="A356" s="981"/>
      <c r="B356" s="984"/>
      <c r="C356" s="983"/>
      <c r="D356" s="967"/>
      <c r="E356" s="335"/>
      <c r="F356" s="389"/>
    </row>
    <row r="357" spans="1:6" ht="14" customHeight="1">
      <c r="A357" s="981"/>
      <c r="B357" s="984"/>
      <c r="C357" s="983"/>
      <c r="D357" s="967"/>
      <c r="E357" s="335"/>
      <c r="F357" s="389"/>
    </row>
    <row r="358" spans="1:6" ht="14" customHeight="1">
      <c r="A358" s="981"/>
      <c r="B358" s="984" t="s">
        <v>1785</v>
      </c>
      <c r="C358" s="983" t="s">
        <v>1780</v>
      </c>
      <c r="D358" s="967" t="s">
        <v>1586</v>
      </c>
      <c r="E358" s="335">
        <f>'[4]COSTO CDMX,QRO,GDL '!I358</f>
        <v>2324.0166666666669</v>
      </c>
      <c r="F358" s="310" t="s">
        <v>236</v>
      </c>
    </row>
    <row r="359" spans="1:6" ht="14" customHeight="1">
      <c r="A359" s="981"/>
      <c r="B359" s="984" t="s">
        <v>1786</v>
      </c>
      <c r="C359" s="983" t="s">
        <v>1576</v>
      </c>
      <c r="D359" s="967" t="s">
        <v>1588</v>
      </c>
      <c r="E359" s="335">
        <f>'[4]COSTO CDMX,QRO,GDL '!I359</f>
        <v>2489.916666666667</v>
      </c>
      <c r="F359" s="310" t="s">
        <v>236</v>
      </c>
    </row>
    <row r="360" spans="1:6" ht="14" customHeight="1">
      <c r="A360" s="981"/>
      <c r="B360" s="1005" t="s">
        <v>1787</v>
      </c>
      <c r="C360" s="968" t="s">
        <v>1615</v>
      </c>
      <c r="D360" s="967" t="s">
        <v>1591</v>
      </c>
      <c r="E360" s="335">
        <f>'[4]COSTO CDMX,QRO,GDL '!I360</f>
        <v>2525.9333333333334</v>
      </c>
      <c r="F360" s="310" t="s">
        <v>236</v>
      </c>
    </row>
    <row r="361" spans="1:6" ht="14" customHeight="1">
      <c r="A361" s="981"/>
      <c r="B361" s="1005" t="s">
        <v>1788</v>
      </c>
      <c r="C361" s="968"/>
      <c r="D361" s="967" t="s">
        <v>1593</v>
      </c>
      <c r="E361" s="335">
        <f>'[4]COSTO CDMX,QRO,GDL '!I361</f>
        <v>2700.1</v>
      </c>
      <c r="F361" s="310" t="s">
        <v>236</v>
      </c>
    </row>
    <row r="362" spans="1:6" ht="14" customHeight="1">
      <c r="A362" s="981"/>
      <c r="B362" s="982"/>
      <c r="C362" s="921"/>
      <c r="D362" s="967"/>
      <c r="E362" s="335"/>
      <c r="F362" s="389"/>
    </row>
    <row r="363" spans="1:6" ht="14" customHeight="1">
      <c r="A363" s="981"/>
      <c r="B363" s="982"/>
      <c r="C363" s="921"/>
      <c r="D363" s="967"/>
      <c r="E363" s="335"/>
      <c r="F363" s="373"/>
    </row>
    <row r="364" spans="1:6" ht="14" customHeight="1">
      <c r="A364" s="981"/>
      <c r="B364" s="984"/>
      <c r="C364" s="983"/>
      <c r="D364" s="967"/>
      <c r="E364" s="335"/>
      <c r="F364" s="389"/>
    </row>
    <row r="365" spans="1:6" ht="14" customHeight="1">
      <c r="A365" s="981"/>
      <c r="B365" s="984"/>
      <c r="C365" s="983"/>
      <c r="D365" s="967"/>
      <c r="E365" s="335"/>
      <c r="F365" s="389"/>
    </row>
    <row r="366" spans="1:6" ht="14" customHeight="1">
      <c r="A366" s="977"/>
      <c r="B366" s="978"/>
      <c r="C366" s="979" t="s">
        <v>1661</v>
      </c>
      <c r="D366" s="980"/>
      <c r="E366" s="303"/>
      <c r="F366" s="304"/>
    </row>
    <row r="367" spans="1:6" ht="14" customHeight="1">
      <c r="A367" s="981"/>
      <c r="B367" s="1005" t="s">
        <v>1789</v>
      </c>
      <c r="C367" s="983" t="s">
        <v>1790</v>
      </c>
      <c r="D367" s="967" t="s">
        <v>1574</v>
      </c>
      <c r="E367" s="335">
        <f>'[4]COSTO CDMX,QRO,GDL '!I367</f>
        <v>1552.5166666666667</v>
      </c>
      <c r="F367" s="310" t="s">
        <v>236</v>
      </c>
    </row>
    <row r="368" spans="1:6" ht="14" customHeight="1">
      <c r="A368" s="981"/>
      <c r="B368" s="984" t="s">
        <v>1791</v>
      </c>
      <c r="C368" s="983" t="s">
        <v>1576</v>
      </c>
      <c r="D368" s="967" t="s">
        <v>1577</v>
      </c>
      <c r="E368" s="335">
        <f>'[4]COSTO CDMX,QRO,GDL '!I368</f>
        <v>1601.2666666666667</v>
      </c>
      <c r="F368" s="310" t="s">
        <v>236</v>
      </c>
    </row>
    <row r="369" spans="1:6" ht="14" customHeight="1">
      <c r="A369" s="981"/>
      <c r="B369" s="984" t="s">
        <v>1792</v>
      </c>
      <c r="C369" s="968" t="s">
        <v>1579</v>
      </c>
      <c r="D369" s="967" t="s">
        <v>1580</v>
      </c>
      <c r="E369" s="335">
        <f>'[4]COSTO CDMX,QRO,GDL '!I369</f>
        <v>1672.3333333333333</v>
      </c>
      <c r="F369" s="310" t="s">
        <v>236</v>
      </c>
    </row>
    <row r="370" spans="1:6" ht="14" customHeight="1">
      <c r="A370" s="981"/>
      <c r="B370" s="984" t="s">
        <v>1793</v>
      </c>
      <c r="C370" s="983"/>
      <c r="D370" s="967" t="s">
        <v>1582</v>
      </c>
      <c r="E370" s="335">
        <f>'[4]COSTO CDMX,QRO,GDL '!I370</f>
        <v>1684.8166666666666</v>
      </c>
      <c r="F370" s="310" t="s">
        <v>236</v>
      </c>
    </row>
    <row r="371" spans="1:6" ht="14" customHeight="1">
      <c r="A371" s="981"/>
      <c r="B371" s="984" t="s">
        <v>1794</v>
      </c>
      <c r="C371" s="983"/>
      <c r="D371" s="967" t="s">
        <v>1584</v>
      </c>
      <c r="E371" s="335">
        <f>'[4]COSTO CDMX,QRO,GDL '!I371</f>
        <v>1750.95</v>
      </c>
      <c r="F371" s="310" t="s">
        <v>236</v>
      </c>
    </row>
    <row r="372" spans="1:6" ht="14" customHeight="1">
      <c r="A372" s="981"/>
      <c r="B372" s="984"/>
      <c r="C372" s="983"/>
      <c r="D372" s="967"/>
      <c r="E372" s="335"/>
      <c r="F372" s="389"/>
    </row>
    <row r="373" spans="1:6" ht="14" customHeight="1">
      <c r="A373" s="981"/>
      <c r="B373" s="984"/>
      <c r="C373" s="983"/>
      <c r="D373" s="967"/>
      <c r="E373" s="335"/>
      <c r="F373" s="389"/>
    </row>
    <row r="374" spans="1:6" ht="14" customHeight="1">
      <c r="A374" s="981"/>
      <c r="B374" s="984"/>
      <c r="C374" s="983"/>
      <c r="D374" s="967"/>
      <c r="E374" s="335"/>
      <c r="F374" s="389"/>
    </row>
    <row r="375" spans="1:6" ht="14" customHeight="1">
      <c r="A375" s="981"/>
      <c r="B375" s="984"/>
      <c r="C375" s="983"/>
      <c r="D375" s="967"/>
      <c r="E375" s="335"/>
      <c r="F375" s="389"/>
    </row>
    <row r="376" spans="1:6" ht="14" customHeight="1">
      <c r="A376" s="981"/>
      <c r="B376" s="984" t="s">
        <v>1795</v>
      </c>
      <c r="C376" s="983" t="s">
        <v>1796</v>
      </c>
      <c r="D376" s="967" t="s">
        <v>1586</v>
      </c>
      <c r="E376" s="335">
        <f>'[4]COSTO CDMX,QRO,GDL '!I376</f>
        <v>2034.3166666666666</v>
      </c>
      <c r="F376" s="310" t="s">
        <v>236</v>
      </c>
    </row>
    <row r="377" spans="1:6" ht="14" customHeight="1">
      <c r="A377" s="981"/>
      <c r="B377" s="984" t="s">
        <v>1797</v>
      </c>
      <c r="C377" s="983" t="s">
        <v>1576</v>
      </c>
      <c r="D377" s="967" t="s">
        <v>1588</v>
      </c>
      <c r="E377" s="335">
        <f>'[4]COSTO CDMX,QRO,GDL '!I377</f>
        <v>2160.2833333333338</v>
      </c>
      <c r="F377" s="310" t="s">
        <v>236</v>
      </c>
    </row>
    <row r="378" spans="1:6" ht="14" customHeight="1">
      <c r="A378" s="981"/>
      <c r="B378" s="1005" t="s">
        <v>1798</v>
      </c>
      <c r="C378" s="968" t="s">
        <v>1615</v>
      </c>
      <c r="D378" s="967" t="s">
        <v>1591</v>
      </c>
      <c r="E378" s="335">
        <f>'[4]COSTO CDMX,QRO,GDL '!I378</f>
        <v>2204.5500000000002</v>
      </c>
      <c r="F378" s="310" t="s">
        <v>236</v>
      </c>
    </row>
    <row r="379" spans="1:6" ht="14" customHeight="1">
      <c r="A379" s="981"/>
      <c r="B379" s="1005" t="s">
        <v>1799</v>
      </c>
      <c r="C379" s="983"/>
      <c r="D379" s="967" t="s">
        <v>1593</v>
      </c>
      <c r="E379" s="335">
        <f>'[4]COSTO CDMX,QRO,GDL '!I379</f>
        <v>2390.1</v>
      </c>
      <c r="F379" s="310" t="s">
        <v>236</v>
      </c>
    </row>
    <row r="380" spans="1:6" ht="14" customHeight="1">
      <c r="A380" s="981"/>
      <c r="B380" s="982"/>
      <c r="C380" s="921"/>
      <c r="D380" s="967"/>
      <c r="E380" s="335"/>
      <c r="F380" s="389"/>
    </row>
    <row r="381" spans="1:6" ht="14" customHeight="1">
      <c r="A381" s="981"/>
      <c r="B381" s="984"/>
      <c r="C381" s="921"/>
      <c r="D381" s="967"/>
      <c r="E381" s="335"/>
      <c r="F381" s="373"/>
    </row>
    <row r="382" spans="1:6" ht="14" customHeight="1">
      <c r="A382" s="981"/>
      <c r="B382" s="984"/>
      <c r="C382" s="983"/>
      <c r="D382" s="967"/>
      <c r="E382" s="335"/>
      <c r="F382" s="389"/>
    </row>
    <row r="383" spans="1:6" ht="14" customHeight="1">
      <c r="A383" s="981"/>
      <c r="B383" s="984"/>
      <c r="C383" s="983"/>
      <c r="D383" s="967"/>
      <c r="E383" s="335"/>
      <c r="F383" s="389"/>
    </row>
    <row r="384" spans="1:6" ht="14" customHeight="1">
      <c r="A384" s="996"/>
      <c r="B384" s="997"/>
      <c r="C384" s="998"/>
      <c r="D384" s="997"/>
      <c r="E384" s="429"/>
      <c r="F384" s="430"/>
    </row>
    <row r="385" spans="1:6" ht="14" customHeight="1">
      <c r="A385" s="981"/>
      <c r="B385" s="999"/>
      <c r="C385" s="1000"/>
      <c r="D385" s="999"/>
      <c r="E385" s="433"/>
      <c r="F385" s="434"/>
    </row>
    <row r="386" spans="1:6" ht="14" customHeight="1">
      <c r="A386" s="981"/>
      <c r="B386" s="999"/>
      <c r="C386" s="1000"/>
      <c r="D386" s="999"/>
      <c r="E386" s="433"/>
      <c r="F386" s="434"/>
    </row>
    <row r="387" spans="1:6" ht="14" customHeight="1">
      <c r="A387" s="981"/>
      <c r="B387" s="999"/>
      <c r="C387" s="1000"/>
      <c r="D387" s="999"/>
      <c r="E387" s="433"/>
      <c r="F387" s="434"/>
    </row>
    <row r="388" spans="1:6" ht="14" customHeight="1">
      <c r="A388" s="981"/>
      <c r="B388" s="999"/>
      <c r="C388" s="1000"/>
      <c r="D388" s="999"/>
      <c r="E388" s="433"/>
      <c r="F388" s="434"/>
    </row>
    <row r="389" spans="1:6" ht="14" customHeight="1">
      <c r="A389" s="981"/>
      <c r="B389" s="999"/>
      <c r="C389" s="1000"/>
      <c r="D389" s="999"/>
      <c r="E389" s="433"/>
      <c r="F389" s="434"/>
    </row>
    <row r="390" spans="1:6" ht="14" customHeight="1">
      <c r="A390" s="981"/>
      <c r="B390" s="999"/>
      <c r="C390" s="1000"/>
      <c r="D390" s="999"/>
      <c r="E390" s="433"/>
      <c r="F390" s="434"/>
    </row>
    <row r="391" spans="1:6" ht="14" customHeight="1">
      <c r="A391" s="981"/>
      <c r="B391" s="999"/>
      <c r="C391" s="1000"/>
      <c r="D391" s="999"/>
      <c r="E391" s="433"/>
      <c r="F391" s="434"/>
    </row>
    <row r="392" spans="1:6" ht="14" customHeight="1">
      <c r="A392" s="981"/>
      <c r="B392" s="999"/>
      <c r="C392" s="1000"/>
      <c r="D392" s="999"/>
      <c r="E392" s="433"/>
      <c r="F392" s="434"/>
    </row>
    <row r="393" spans="1:6" ht="14" customHeight="1">
      <c r="A393" s="981"/>
      <c r="B393" s="999"/>
      <c r="C393" s="1000"/>
      <c r="D393" s="999"/>
      <c r="E393" s="433"/>
      <c r="F393" s="434"/>
    </row>
    <row r="394" spans="1:6" ht="14" customHeight="1">
      <c r="A394" s="981"/>
      <c r="B394" s="999"/>
      <c r="C394" s="1000"/>
      <c r="D394" s="999"/>
      <c r="E394" s="433"/>
      <c r="F394" s="434"/>
    </row>
    <row r="395" spans="1:6" ht="14" customHeight="1">
      <c r="A395" s="981"/>
      <c r="B395" s="999"/>
      <c r="C395" s="1000"/>
      <c r="D395" s="999"/>
      <c r="E395" s="433"/>
      <c r="F395" s="434"/>
    </row>
    <row r="396" spans="1:6" ht="14" customHeight="1">
      <c r="A396" s="981"/>
      <c r="B396" s="999"/>
      <c r="C396" s="1000"/>
      <c r="D396" s="999"/>
      <c r="E396" s="433"/>
      <c r="F396" s="434"/>
    </row>
    <row r="397" spans="1:6" ht="14" customHeight="1">
      <c r="A397" s="981"/>
      <c r="B397" s="999"/>
      <c r="C397" s="1000"/>
      <c r="D397" s="999"/>
      <c r="E397" s="433"/>
      <c r="F397" s="434"/>
    </row>
    <row r="398" spans="1:6" ht="14" customHeight="1">
      <c r="A398" s="981"/>
      <c r="B398" s="999"/>
      <c r="C398" s="1000"/>
      <c r="D398" s="999"/>
      <c r="E398" s="433"/>
      <c r="F398" s="434"/>
    </row>
    <row r="399" spans="1:6" ht="14" customHeight="1">
      <c r="A399" s="981"/>
      <c r="B399" s="999"/>
      <c r="C399" s="1000"/>
      <c r="D399" s="999"/>
      <c r="E399" s="433"/>
      <c r="F399" s="434"/>
    </row>
    <row r="400" spans="1:6" ht="14" customHeight="1">
      <c r="A400" s="981"/>
      <c r="B400" s="999"/>
      <c r="C400" s="1000"/>
      <c r="D400" s="999"/>
      <c r="E400" s="433"/>
      <c r="F400" s="434"/>
    </row>
    <row r="401" spans="1:6" ht="14" customHeight="1">
      <c r="A401" s="981"/>
      <c r="B401" s="999"/>
      <c r="C401" s="1000"/>
      <c r="D401" s="999"/>
      <c r="E401" s="433"/>
      <c r="F401" s="434"/>
    </row>
    <row r="402" spans="1:6" ht="14" customHeight="1">
      <c r="A402" s="981"/>
      <c r="B402" s="999"/>
      <c r="C402" s="1000"/>
      <c r="D402" s="999"/>
      <c r="E402" s="433"/>
      <c r="F402" s="434"/>
    </row>
    <row r="403" spans="1:6" ht="14" customHeight="1">
      <c r="A403" s="981"/>
      <c r="B403" s="999"/>
      <c r="C403" s="1000"/>
      <c r="D403" s="999"/>
      <c r="E403" s="433"/>
      <c r="F403" s="434"/>
    </row>
    <row r="404" spans="1:6" ht="14" customHeight="1">
      <c r="A404" s="981"/>
      <c r="B404" s="999"/>
      <c r="C404" s="1000"/>
      <c r="D404" s="999"/>
      <c r="E404" s="433"/>
      <c r="F404" s="434"/>
    </row>
    <row r="405" spans="1:6" ht="14" customHeight="1">
      <c r="A405" s="981"/>
      <c r="B405" s="999"/>
      <c r="C405" s="1000"/>
      <c r="D405" s="999"/>
      <c r="E405" s="433"/>
      <c r="F405" s="434"/>
    </row>
    <row r="406" spans="1:6" ht="14" customHeight="1">
      <c r="A406" s="981"/>
      <c r="B406" s="999"/>
      <c r="C406" s="1000"/>
      <c r="D406" s="999"/>
      <c r="E406" s="433"/>
      <c r="F406" s="434"/>
    </row>
    <row r="407" spans="1:6" ht="14" customHeight="1">
      <c r="A407" s="981"/>
      <c r="B407" s="999"/>
      <c r="C407" s="1000"/>
      <c r="D407" s="999"/>
      <c r="E407" s="433"/>
      <c r="F407" s="434"/>
    </row>
    <row r="408" spans="1:6" ht="14" customHeight="1">
      <c r="A408" s="981"/>
      <c r="B408" s="999"/>
      <c r="C408" s="1000"/>
      <c r="D408" s="999"/>
      <c r="E408" s="433"/>
      <c r="F408" s="434"/>
    </row>
    <row r="409" spans="1:6" ht="14" customHeight="1">
      <c r="A409" s="981"/>
      <c r="B409" s="999"/>
      <c r="C409" s="1000"/>
      <c r="D409" s="999"/>
      <c r="E409" s="433"/>
      <c r="F409" s="434"/>
    </row>
    <row r="410" spans="1:6" ht="14" customHeight="1">
      <c r="A410" s="1001"/>
      <c r="B410" s="1002"/>
      <c r="C410" s="1003"/>
      <c r="D410" s="1002"/>
      <c r="E410" s="438"/>
      <c r="F410" s="439"/>
    </row>
    <row r="411" spans="1:6" ht="15" customHeight="1">
      <c r="A411" s="977"/>
      <c r="B411" s="978"/>
      <c r="C411" s="979" t="s">
        <v>1672</v>
      </c>
      <c r="D411" s="980"/>
      <c r="E411" s="980"/>
      <c r="F411" s="980"/>
    </row>
    <row r="412" spans="1:6" ht="14" customHeight="1">
      <c r="A412" s="981"/>
      <c r="B412" s="982" t="s">
        <v>1673</v>
      </c>
      <c r="C412" s="962" t="s">
        <v>1674</v>
      </c>
      <c r="D412" s="967" t="s">
        <v>1580</v>
      </c>
      <c r="E412" s="335">
        <f>'[4]COSTO CDMX,QRO,GDL '!I412</f>
        <v>388.76656346749235</v>
      </c>
      <c r="F412" s="310" t="s">
        <v>236</v>
      </c>
    </row>
    <row r="413" spans="1:6" ht="14" customHeight="1">
      <c r="A413" s="981"/>
      <c r="B413" s="982" t="s">
        <v>1675</v>
      </c>
      <c r="C413" s="983" t="s">
        <v>1676</v>
      </c>
      <c r="D413" s="967" t="s">
        <v>1582</v>
      </c>
      <c r="E413" s="335">
        <f>'[4]COSTO CDMX,QRO,GDL '!I413</f>
        <v>414.46393188854495</v>
      </c>
      <c r="F413" s="310" t="s">
        <v>236</v>
      </c>
    </row>
    <row r="414" spans="1:6" ht="14" customHeight="1">
      <c r="A414" s="981"/>
      <c r="B414" s="982" t="s">
        <v>1677</v>
      </c>
      <c r="C414" s="962"/>
      <c r="D414" s="967" t="s">
        <v>1584</v>
      </c>
      <c r="E414" s="335">
        <f>'[4]COSTO CDMX,QRO,GDL '!I414</f>
        <v>420.02275541795677</v>
      </c>
      <c r="F414" s="310" t="s">
        <v>236</v>
      </c>
    </row>
    <row r="415" spans="1:6" ht="14" customHeight="1">
      <c r="A415" s="981"/>
      <c r="B415" s="982" t="s">
        <v>1678</v>
      </c>
      <c r="C415" s="962"/>
      <c r="D415" s="967" t="s">
        <v>1679</v>
      </c>
      <c r="E415" s="335">
        <f>'[4]COSTO CDMX,QRO,GDL '!I415</f>
        <v>461.55789473684234</v>
      </c>
      <c r="F415" s="310" t="s">
        <v>236</v>
      </c>
    </row>
    <row r="416" spans="1:6" ht="14" customHeight="1">
      <c r="A416" s="981"/>
      <c r="B416" s="982" t="s">
        <v>1680</v>
      </c>
      <c r="C416" s="962"/>
      <c r="D416" s="967" t="s">
        <v>1586</v>
      </c>
      <c r="E416" s="335">
        <f>'[4]COSTO CDMX,QRO,GDL '!I416</f>
        <v>467.116718266254</v>
      </c>
      <c r="F416" s="310" t="s">
        <v>236</v>
      </c>
    </row>
    <row r="417" spans="1:63" ht="14" customHeight="1">
      <c r="A417" s="981"/>
      <c r="B417" s="982" t="s">
        <v>1681</v>
      </c>
      <c r="C417" s="962"/>
      <c r="D417" s="967" t="s">
        <v>1682</v>
      </c>
      <c r="E417" s="335">
        <f>'[4]COSTO CDMX,QRO,GDL '!I417</f>
        <v>536.09001547987634</v>
      </c>
      <c r="F417" s="310" t="s">
        <v>236</v>
      </c>
    </row>
    <row r="418" spans="1:63" ht="14" customHeight="1">
      <c r="A418" s="981"/>
      <c r="B418" s="982" t="s">
        <v>1683</v>
      </c>
      <c r="C418" s="962"/>
      <c r="D418" s="967" t="s">
        <v>1588</v>
      </c>
      <c r="E418" s="335">
        <f>'[4]COSTO CDMX,QRO,GDL '!I418</f>
        <v>541.64883900928805</v>
      </c>
      <c r="F418" s="310" t="s">
        <v>236</v>
      </c>
    </row>
    <row r="419" spans="1:63" ht="14" customHeight="1">
      <c r="A419" s="981"/>
      <c r="B419" s="982" t="s">
        <v>1684</v>
      </c>
      <c r="C419" s="962"/>
      <c r="D419" s="967" t="s">
        <v>1685</v>
      </c>
      <c r="E419" s="335">
        <f>'[4]COSTO CDMX,QRO,GDL '!I419</f>
        <v>637.14845201238393</v>
      </c>
      <c r="F419" s="310" t="s">
        <v>236</v>
      </c>
    </row>
    <row r="420" spans="1:63" ht="14" customHeight="1">
      <c r="A420" s="981"/>
      <c r="B420" s="982" t="s">
        <v>1686</v>
      </c>
      <c r="C420" s="962"/>
      <c r="D420" s="967" t="s">
        <v>1593</v>
      </c>
      <c r="E420" s="335">
        <f>'[4]COSTO CDMX,QRO,GDL '!I420</f>
        <v>642.70727554179575</v>
      </c>
      <c r="F420" s="310" t="s">
        <v>236</v>
      </c>
    </row>
    <row r="421" spans="1:63" ht="14" customHeight="1">
      <c r="A421" s="981"/>
      <c r="B421" s="982" t="s">
        <v>1687</v>
      </c>
      <c r="C421" s="962"/>
      <c r="D421" s="967" t="s">
        <v>1688</v>
      </c>
      <c r="E421" s="335">
        <f>'[4]COSTO CDMX,QRO,GDL '!I421</f>
        <v>648.26609907120758</v>
      </c>
      <c r="F421" s="310" t="s">
        <v>236</v>
      </c>
    </row>
    <row r="422" spans="1:63" ht="14" customHeight="1">
      <c r="A422" s="981"/>
      <c r="B422" s="982" t="s">
        <v>1689</v>
      </c>
      <c r="C422" s="962"/>
      <c r="D422" s="967" t="s">
        <v>1690</v>
      </c>
      <c r="E422" s="335">
        <f>'[4]COSTO CDMX,QRO,GDL '!I422</f>
        <v>663.27492260061922</v>
      </c>
      <c r="F422" s="310" t="s">
        <v>236</v>
      </c>
    </row>
    <row r="423" spans="1:63" ht="14" customHeight="1">
      <c r="A423" s="981"/>
      <c r="B423" s="982" t="s">
        <v>1691</v>
      </c>
      <c r="C423" s="962"/>
      <c r="D423" s="967" t="s">
        <v>1692</v>
      </c>
      <c r="E423" s="335">
        <f>'[4]COSTO CDMX,QRO,GDL '!I423</f>
        <v>678.28374613003109</v>
      </c>
      <c r="F423" s="310" t="s">
        <v>236</v>
      </c>
    </row>
    <row r="424" spans="1:63" ht="14" customHeight="1">
      <c r="A424" s="981"/>
      <c r="B424" s="982" t="s">
        <v>1693</v>
      </c>
      <c r="C424" s="962"/>
      <c r="D424" s="967" t="s">
        <v>1694</v>
      </c>
      <c r="E424" s="335">
        <f>'[4]COSTO CDMX,QRO,GDL '!I424</f>
        <v>873.1741486068114</v>
      </c>
      <c r="F424" s="310" t="s">
        <v>236</v>
      </c>
    </row>
    <row r="425" spans="1:63" ht="14" customHeight="1">
      <c r="A425" s="981"/>
      <c r="B425" s="982" t="s">
        <v>1695</v>
      </c>
      <c r="C425" s="962"/>
      <c r="D425" s="967" t="s">
        <v>1696</v>
      </c>
      <c r="E425" s="335">
        <f>'[4]COSTO CDMX,QRO,GDL '!I425</f>
        <v>893.08781642688041</v>
      </c>
      <c r="F425" s="310" t="s">
        <v>236</v>
      </c>
    </row>
    <row r="426" spans="1:63" s="934" customFormat="1" ht="15" customHeight="1">
      <c r="A426" s="935" t="s">
        <v>1560</v>
      </c>
      <c r="B426" s="936"/>
      <c r="C426" s="1481" t="s">
        <v>1800</v>
      </c>
      <c r="D426" s="935"/>
      <c r="E426" s="328"/>
      <c r="F426" s="328"/>
      <c r="G426" s="938"/>
      <c r="H426" s="973"/>
      <c r="I426" s="974"/>
      <c r="J426" s="933"/>
      <c r="K426" s="933"/>
      <c r="L426" s="933"/>
      <c r="M426" s="933"/>
      <c r="N426" s="933"/>
      <c r="O426" s="933"/>
      <c r="P426" s="933"/>
      <c r="Q426" s="941"/>
      <c r="R426" s="941"/>
      <c r="S426" s="941"/>
      <c r="T426" s="941"/>
      <c r="U426" s="941"/>
      <c r="V426" s="941"/>
      <c r="W426" s="941"/>
      <c r="X426" s="941"/>
      <c r="Y426" s="941"/>
      <c r="Z426" s="941"/>
      <c r="AA426" s="941"/>
      <c r="AB426" s="941"/>
      <c r="AC426" s="941"/>
      <c r="AD426" s="941"/>
      <c r="AE426" s="941"/>
      <c r="AF426" s="941"/>
      <c r="AG426" s="941"/>
      <c r="AH426" s="941"/>
      <c r="AI426" s="941"/>
      <c r="AJ426" s="941"/>
      <c r="AK426" s="941"/>
      <c r="AL426" s="941"/>
      <c r="AM426" s="941"/>
      <c r="AN426" s="941"/>
      <c r="AO426" s="941"/>
      <c r="AP426" s="941"/>
      <c r="AQ426" s="941"/>
      <c r="AR426" s="941"/>
      <c r="AS426" s="941"/>
      <c r="AT426" s="941"/>
      <c r="AU426" s="941"/>
      <c r="AV426" s="941"/>
      <c r="AW426" s="941"/>
      <c r="AX426" s="941"/>
      <c r="AY426" s="941"/>
      <c r="AZ426" s="941"/>
      <c r="BA426" s="941"/>
      <c r="BB426" s="941"/>
      <c r="BC426" s="941"/>
      <c r="BD426" s="941"/>
      <c r="BE426" s="941"/>
      <c r="BF426" s="941"/>
      <c r="BG426" s="941"/>
      <c r="BH426" s="941"/>
      <c r="BI426" s="941"/>
      <c r="BJ426" s="941"/>
      <c r="BK426" s="941"/>
    </row>
    <row r="427" spans="1:63" s="950" customFormat="1" ht="15" customHeight="1">
      <c r="A427" s="942" t="s">
        <v>1801</v>
      </c>
      <c r="B427" s="943"/>
      <c r="C427" s="1482"/>
      <c r="D427" s="944"/>
      <c r="E427" s="379"/>
      <c r="F427" s="379"/>
      <c r="G427" s="945"/>
      <c r="H427" s="975"/>
      <c r="I427" s="976"/>
      <c r="J427" s="948"/>
      <c r="K427" s="948"/>
      <c r="L427" s="948"/>
      <c r="M427" s="948"/>
      <c r="N427" s="948"/>
      <c r="O427" s="948"/>
      <c r="P427" s="948"/>
      <c r="Q427" s="949"/>
      <c r="R427" s="949"/>
      <c r="S427" s="949"/>
      <c r="T427" s="949"/>
      <c r="U427" s="949"/>
      <c r="V427" s="949"/>
      <c r="W427" s="949"/>
      <c r="X427" s="949"/>
      <c r="Y427" s="949"/>
      <c r="Z427" s="949"/>
      <c r="AA427" s="949"/>
      <c r="AB427" s="949"/>
      <c r="AC427" s="949"/>
      <c r="AD427" s="949"/>
      <c r="AE427" s="949"/>
      <c r="AF427" s="949"/>
      <c r="AG427" s="949"/>
      <c r="AH427" s="949"/>
      <c r="AI427" s="949"/>
      <c r="AJ427" s="949"/>
      <c r="AK427" s="949"/>
      <c r="AL427" s="949"/>
      <c r="AM427" s="949"/>
      <c r="AN427" s="949"/>
      <c r="AO427" s="949"/>
      <c r="AP427" s="949"/>
      <c r="AQ427" s="949"/>
      <c r="AR427" s="949"/>
      <c r="AS427" s="949"/>
      <c r="AT427" s="949"/>
      <c r="AU427" s="949"/>
      <c r="AV427" s="949"/>
      <c r="AW427" s="949"/>
      <c r="AX427" s="949"/>
      <c r="AY427" s="949"/>
      <c r="AZ427" s="949"/>
      <c r="BA427" s="949"/>
      <c r="BB427" s="949"/>
      <c r="BC427" s="949"/>
      <c r="BD427" s="949"/>
      <c r="BE427" s="949"/>
      <c r="BF427" s="949"/>
      <c r="BG427" s="949"/>
      <c r="BH427" s="949"/>
      <c r="BI427" s="949"/>
      <c r="BJ427" s="949"/>
      <c r="BK427" s="949"/>
    </row>
    <row r="428" spans="1:63" s="953" customFormat="1">
      <c r="A428" s="951" t="s">
        <v>405</v>
      </c>
      <c r="B428" s="952" t="s">
        <v>406</v>
      </c>
      <c r="C428" s="294" t="s">
        <v>407</v>
      </c>
      <c r="D428" s="951" t="s">
        <v>408</v>
      </c>
      <c r="E428" s="295" t="s">
        <v>409</v>
      </c>
      <c r="F428" s="296" t="s">
        <v>1563</v>
      </c>
      <c r="G428" s="934"/>
      <c r="N428" s="954"/>
      <c r="O428" s="954"/>
      <c r="P428" s="954"/>
      <c r="Q428" s="954"/>
      <c r="R428" s="954"/>
      <c r="S428" s="954"/>
      <c r="T428" s="954"/>
      <c r="U428" s="954"/>
      <c r="V428" s="954"/>
      <c r="W428" s="954"/>
      <c r="X428" s="954"/>
      <c r="Y428" s="954"/>
      <c r="Z428" s="954"/>
      <c r="AA428" s="954"/>
      <c r="AB428" s="954"/>
      <c r="AC428" s="954"/>
      <c r="AD428" s="954"/>
      <c r="AE428" s="954"/>
      <c r="AF428" s="954"/>
      <c r="AG428" s="954"/>
      <c r="AH428" s="954"/>
      <c r="AI428" s="954"/>
      <c r="AJ428" s="954"/>
      <c r="AK428" s="954"/>
      <c r="AL428" s="954"/>
      <c r="AM428" s="954"/>
      <c r="AN428" s="954"/>
      <c r="AO428" s="954"/>
      <c r="AP428" s="954"/>
      <c r="AQ428" s="954"/>
      <c r="AR428" s="954"/>
      <c r="AS428" s="954"/>
      <c r="AT428" s="954"/>
      <c r="AU428" s="954"/>
      <c r="AV428" s="954"/>
      <c r="AW428" s="954"/>
      <c r="AX428" s="954"/>
      <c r="AY428" s="954"/>
      <c r="AZ428" s="954"/>
      <c r="BA428" s="954"/>
      <c r="BB428" s="954"/>
      <c r="BC428" s="954"/>
      <c r="BD428" s="954"/>
      <c r="BE428" s="954"/>
      <c r="BF428" s="954"/>
      <c r="BG428" s="954"/>
      <c r="BH428" s="954"/>
    </row>
    <row r="429" spans="1:63" ht="15" customHeight="1">
      <c r="A429" s="977"/>
      <c r="B429" s="978"/>
      <c r="C429" s="979" t="s">
        <v>1802</v>
      </c>
      <c r="D429" s="980"/>
      <c r="E429" s="980"/>
      <c r="F429" s="304"/>
    </row>
    <row r="430" spans="1:63" ht="14" customHeight="1">
      <c r="A430" s="981"/>
      <c r="B430" s="1006" t="s">
        <v>1803</v>
      </c>
      <c r="C430" s="1007" t="s">
        <v>1804</v>
      </c>
      <c r="D430" s="999" t="s">
        <v>1584</v>
      </c>
      <c r="E430" s="457">
        <f>'[4]COSTO CDMX,QRO,GDL '!I430</f>
        <v>1323.4628516645193</v>
      </c>
      <c r="F430" s="310" t="s">
        <v>236</v>
      </c>
    </row>
    <row r="431" spans="1:63" ht="14" customHeight="1">
      <c r="A431" s="981"/>
      <c r="B431" s="1006" t="s">
        <v>1805</v>
      </c>
      <c r="C431" s="1008" t="s">
        <v>1806</v>
      </c>
      <c r="D431" s="999" t="s">
        <v>1679</v>
      </c>
      <c r="E431" s="457">
        <f>'[4]COSTO CDMX,QRO,GDL '!I431</f>
        <v>1399.4761830171046</v>
      </c>
      <c r="F431" s="310" t="s">
        <v>236</v>
      </c>
    </row>
    <row r="432" spans="1:63" ht="14" customHeight="1">
      <c r="A432" s="981"/>
      <c r="B432" s="1006" t="s">
        <v>1807</v>
      </c>
      <c r="C432" s="1008" t="s">
        <v>1808</v>
      </c>
      <c r="D432" s="999" t="s">
        <v>1586</v>
      </c>
      <c r="E432" s="457">
        <f>'[4]COSTO CDMX,QRO,GDL '!I432</f>
        <v>1475.4895143696908</v>
      </c>
      <c r="F432" s="310" t="s">
        <v>236</v>
      </c>
    </row>
    <row r="433" spans="1:64" ht="14" customHeight="1">
      <c r="A433" s="981"/>
      <c r="B433" s="1006" t="s">
        <v>1809</v>
      </c>
      <c r="C433" s="1009"/>
      <c r="D433" s="999" t="s">
        <v>1682</v>
      </c>
      <c r="E433" s="457">
        <f>'[4]COSTO CDMX,QRO,GDL '!I433</f>
        <v>1551.5028457222763</v>
      </c>
      <c r="F433" s="310" t="s">
        <v>236</v>
      </c>
    </row>
    <row r="434" spans="1:64" ht="14" customHeight="1">
      <c r="A434" s="981"/>
      <c r="B434" s="1006" t="s">
        <v>1810</v>
      </c>
      <c r="C434" s="1009"/>
      <c r="D434" s="999" t="s">
        <v>1588</v>
      </c>
      <c r="E434" s="457">
        <f>'[4]COSTO CDMX,QRO,GDL '!I434</f>
        <v>1654.0340342177192</v>
      </c>
      <c r="F434" s="310" t="s">
        <v>236</v>
      </c>
    </row>
    <row r="435" spans="1:64" ht="14" customHeight="1">
      <c r="A435" s="981"/>
      <c r="B435" s="1006" t="s">
        <v>1811</v>
      </c>
      <c r="C435" s="1009"/>
      <c r="D435" s="999" t="s">
        <v>1685</v>
      </c>
      <c r="E435" s="457">
        <f>'[4]COSTO CDMX,QRO,GDL '!I435</f>
        <v>1743.3062941417336</v>
      </c>
      <c r="F435" s="310" t="s">
        <v>236</v>
      </c>
    </row>
    <row r="436" spans="1:64" ht="14" customHeight="1">
      <c r="A436" s="981"/>
      <c r="B436" s="1006" t="s">
        <v>1812</v>
      </c>
      <c r="C436" s="1008"/>
      <c r="D436" s="999" t="s">
        <v>1593</v>
      </c>
      <c r="E436" s="457">
        <f>'[4]COSTO CDMX,QRO,GDL '!I436</f>
        <v>1832.5785540657478</v>
      </c>
      <c r="F436" s="310" t="s">
        <v>236</v>
      </c>
    </row>
    <row r="437" spans="1:64" ht="14" customHeight="1">
      <c r="A437" s="981"/>
      <c r="B437" s="994"/>
      <c r="C437" s="1010"/>
      <c r="D437" s="999"/>
      <c r="E437" s="457"/>
      <c r="F437" s="377"/>
    </row>
    <row r="438" spans="1:64" ht="14" customHeight="1">
      <c r="A438" s="977"/>
      <c r="B438" s="980"/>
      <c r="C438" s="979" t="s">
        <v>1813</v>
      </c>
      <c r="D438" s="1011"/>
      <c r="E438" s="1011"/>
      <c r="F438" s="458"/>
    </row>
    <row r="439" spans="1:64" ht="14" customHeight="1">
      <c r="A439" s="981"/>
      <c r="B439" s="1012" t="s">
        <v>1814</v>
      </c>
      <c r="C439" s="1007" t="s">
        <v>1815</v>
      </c>
      <c r="D439" s="999" t="s">
        <v>1580</v>
      </c>
      <c r="E439" s="453">
        <f>'[4]COSTO CDMX,QRO,GDL '!I439</f>
        <v>1487.6833333333334</v>
      </c>
      <c r="F439" s="310" t="s">
        <v>236</v>
      </c>
    </row>
    <row r="440" spans="1:64" ht="14" customHeight="1">
      <c r="A440" s="981"/>
      <c r="B440" s="1012" t="s">
        <v>1816</v>
      </c>
      <c r="C440" s="1008" t="s">
        <v>1817</v>
      </c>
      <c r="D440" s="999" t="s">
        <v>1679</v>
      </c>
      <c r="E440" s="453">
        <f>'[4]COSTO CDMX,QRO,GDL '!I440</f>
        <v>1735.6</v>
      </c>
      <c r="F440" s="310" t="s">
        <v>236</v>
      </c>
    </row>
    <row r="441" spans="1:64" ht="14" customHeight="1">
      <c r="A441" s="981"/>
      <c r="B441" s="967"/>
      <c r="C441" s="1008"/>
      <c r="D441" s="999"/>
      <c r="E441" s="335"/>
      <c r="F441" s="459"/>
    </row>
    <row r="442" spans="1:64" ht="14" customHeight="1">
      <c r="A442" s="1013"/>
      <c r="B442" s="967"/>
      <c r="C442" s="1009"/>
      <c r="D442" s="999"/>
      <c r="E442" s="335"/>
      <c r="F442" s="459"/>
    </row>
    <row r="443" spans="1:64" ht="14" customHeight="1">
      <c r="A443" s="1013"/>
      <c r="B443" s="1012"/>
      <c r="C443" s="1009"/>
      <c r="D443" s="999"/>
      <c r="E443" s="335"/>
      <c r="F443" s="459"/>
    </row>
    <row r="444" spans="1:64" ht="13.5" customHeight="1">
      <c r="A444" s="981"/>
      <c r="B444" s="1012"/>
      <c r="C444" s="1009"/>
      <c r="D444" s="999"/>
      <c r="E444" s="335"/>
      <c r="F444" s="459"/>
    </row>
    <row r="445" spans="1:64" ht="14" customHeight="1">
      <c r="A445" s="981"/>
      <c r="B445" s="967"/>
      <c r="C445" s="1014"/>
      <c r="D445" s="999"/>
      <c r="E445" s="335"/>
      <c r="F445" s="459"/>
    </row>
    <row r="446" spans="1:64" ht="14" customHeight="1">
      <c r="A446" s="996"/>
      <c r="B446" s="997"/>
      <c r="C446" s="998"/>
      <c r="D446" s="997"/>
      <c r="E446" s="429"/>
      <c r="F446" s="430"/>
      <c r="N446" s="921"/>
      <c r="O446" s="921"/>
      <c r="P446" s="921"/>
      <c r="Q446" s="921"/>
      <c r="BI446" s="922"/>
      <c r="BJ446" s="922"/>
      <c r="BK446" s="922"/>
      <c r="BL446" s="922"/>
    </row>
    <row r="447" spans="1:64" ht="14" customHeight="1">
      <c r="A447" s="981"/>
      <c r="B447" s="999"/>
      <c r="C447" s="1000"/>
      <c r="D447" s="999"/>
      <c r="E447" s="433"/>
      <c r="F447" s="434"/>
      <c r="N447" s="921"/>
      <c r="O447" s="921"/>
      <c r="P447" s="921"/>
      <c r="Q447" s="921"/>
      <c r="BI447" s="922"/>
      <c r="BJ447" s="922"/>
      <c r="BK447" s="922"/>
      <c r="BL447" s="922"/>
    </row>
    <row r="448" spans="1:64" ht="14" customHeight="1">
      <c r="A448" s="981"/>
      <c r="B448" s="999"/>
      <c r="C448" s="1000"/>
      <c r="D448" s="999"/>
      <c r="E448" s="433"/>
      <c r="F448" s="434"/>
      <c r="N448" s="921"/>
      <c r="O448" s="921"/>
      <c r="P448" s="921"/>
      <c r="Q448" s="921"/>
      <c r="BI448" s="922"/>
      <c r="BJ448" s="922"/>
      <c r="BK448" s="922"/>
      <c r="BL448" s="922"/>
    </row>
    <row r="449" spans="1:64" ht="14" customHeight="1">
      <c r="A449" s="981"/>
      <c r="B449" s="999"/>
      <c r="C449" s="1000"/>
      <c r="D449" s="999"/>
      <c r="E449" s="433"/>
      <c r="F449" s="434"/>
      <c r="N449" s="921"/>
      <c r="O449" s="921"/>
      <c r="P449" s="921"/>
      <c r="Q449" s="921"/>
      <c r="BI449" s="922"/>
      <c r="BJ449" s="922"/>
      <c r="BK449" s="922"/>
      <c r="BL449" s="922"/>
    </row>
    <row r="450" spans="1:64" ht="14" customHeight="1">
      <c r="A450" s="981"/>
      <c r="B450" s="999"/>
      <c r="C450" s="1000"/>
      <c r="D450" s="999"/>
      <c r="E450" s="433"/>
      <c r="F450" s="434"/>
      <c r="N450" s="921"/>
      <c r="O450" s="921"/>
      <c r="P450" s="921"/>
      <c r="Q450" s="921"/>
      <c r="BI450" s="922"/>
      <c r="BJ450" s="922"/>
      <c r="BK450" s="922"/>
      <c r="BL450" s="922"/>
    </row>
    <row r="451" spans="1:64" ht="14" customHeight="1">
      <c r="A451" s="981"/>
      <c r="B451" s="999"/>
      <c r="C451" s="1000"/>
      <c r="D451" s="999"/>
      <c r="E451" s="433"/>
      <c r="F451" s="434"/>
      <c r="N451" s="921"/>
      <c r="O451" s="921"/>
      <c r="P451" s="921"/>
      <c r="Q451" s="921"/>
      <c r="BI451" s="922"/>
      <c r="BJ451" s="922"/>
      <c r="BK451" s="922"/>
      <c r="BL451" s="922"/>
    </row>
    <row r="452" spans="1:64" ht="14" customHeight="1">
      <c r="A452" s="981"/>
      <c r="B452" s="999"/>
      <c r="C452" s="1000"/>
      <c r="D452" s="999"/>
      <c r="E452" s="433"/>
      <c r="F452" s="434"/>
      <c r="N452" s="921"/>
      <c r="O452" s="921"/>
      <c r="P452" s="921"/>
      <c r="Q452" s="921"/>
      <c r="BI452" s="922"/>
      <c r="BJ452" s="922"/>
      <c r="BK452" s="922"/>
      <c r="BL452" s="922"/>
    </row>
    <row r="453" spans="1:64" ht="14" customHeight="1">
      <c r="A453" s="981"/>
      <c r="B453" s="999"/>
      <c r="C453" s="1000"/>
      <c r="D453" s="999"/>
      <c r="E453" s="433"/>
      <c r="F453" s="434"/>
      <c r="N453" s="921"/>
      <c r="O453" s="921"/>
      <c r="P453" s="921"/>
      <c r="Q453" s="921"/>
      <c r="BI453" s="922"/>
      <c r="BJ453" s="922"/>
      <c r="BK453" s="922"/>
      <c r="BL453" s="922"/>
    </row>
    <row r="454" spans="1:64" ht="14" customHeight="1">
      <c r="A454" s="981"/>
      <c r="B454" s="999"/>
      <c r="C454" s="1000"/>
      <c r="D454" s="999"/>
      <c r="E454" s="433"/>
      <c r="F454" s="434"/>
      <c r="N454" s="921"/>
      <c r="O454" s="921"/>
      <c r="P454" s="921"/>
      <c r="Q454" s="921"/>
      <c r="BI454" s="922"/>
      <c r="BJ454" s="922"/>
      <c r="BK454" s="922"/>
      <c r="BL454" s="922"/>
    </row>
    <row r="455" spans="1:64" ht="14" customHeight="1">
      <c r="A455" s="981"/>
      <c r="B455" s="999"/>
      <c r="C455" s="1000"/>
      <c r="D455" s="999"/>
      <c r="E455" s="433"/>
      <c r="F455" s="434"/>
      <c r="N455" s="921"/>
      <c r="O455" s="921"/>
      <c r="P455" s="921"/>
      <c r="Q455" s="921"/>
      <c r="BI455" s="922"/>
      <c r="BJ455" s="922"/>
      <c r="BK455" s="922"/>
      <c r="BL455" s="922"/>
    </row>
    <row r="456" spans="1:64" ht="14" customHeight="1">
      <c r="A456" s="981"/>
      <c r="B456" s="999"/>
      <c r="C456" s="1000"/>
      <c r="D456" s="999"/>
      <c r="E456" s="433"/>
      <c r="F456" s="434"/>
      <c r="N456" s="921"/>
      <c r="O456" s="921"/>
      <c r="P456" s="921"/>
      <c r="Q456" s="921"/>
      <c r="BI456" s="922"/>
      <c r="BJ456" s="922"/>
      <c r="BK456" s="922"/>
      <c r="BL456" s="922"/>
    </row>
    <row r="457" spans="1:64" ht="14" customHeight="1">
      <c r="A457" s="981"/>
      <c r="B457" s="999"/>
      <c r="C457" s="1000"/>
      <c r="D457" s="999"/>
      <c r="E457" s="433"/>
      <c r="F457" s="434"/>
      <c r="N457" s="921"/>
      <c r="O457" s="921"/>
      <c r="P457" s="921"/>
      <c r="Q457" s="921"/>
      <c r="BI457" s="922"/>
      <c r="BJ457" s="922"/>
      <c r="BK457" s="922"/>
      <c r="BL457" s="922"/>
    </row>
    <row r="458" spans="1:64" ht="14" customHeight="1">
      <c r="A458" s="981"/>
      <c r="B458" s="999"/>
      <c r="C458" s="1000"/>
      <c r="D458" s="999"/>
      <c r="E458" s="433"/>
      <c r="F458" s="434"/>
      <c r="N458" s="921"/>
      <c r="O458" s="921"/>
      <c r="P458" s="921"/>
      <c r="Q458" s="921"/>
      <c r="BI458" s="922"/>
      <c r="BJ458" s="922"/>
      <c r="BK458" s="922"/>
      <c r="BL458" s="922"/>
    </row>
    <row r="459" spans="1:64" ht="14" customHeight="1">
      <c r="A459" s="981"/>
      <c r="B459" s="999"/>
      <c r="C459" s="1000"/>
      <c r="D459" s="999"/>
      <c r="E459" s="433"/>
      <c r="F459" s="434"/>
      <c r="N459" s="921"/>
      <c r="O459" s="921"/>
      <c r="P459" s="921"/>
      <c r="Q459" s="921"/>
      <c r="BI459" s="922"/>
      <c r="BJ459" s="922"/>
      <c r="BK459" s="922"/>
      <c r="BL459" s="922"/>
    </row>
    <row r="460" spans="1:64" ht="14" customHeight="1">
      <c r="A460" s="981"/>
      <c r="B460" s="999"/>
      <c r="C460" s="1000"/>
      <c r="D460" s="999"/>
      <c r="E460" s="433"/>
      <c r="F460" s="434"/>
      <c r="N460" s="921"/>
      <c r="O460" s="921"/>
      <c r="P460" s="921"/>
      <c r="Q460" s="921"/>
      <c r="BI460" s="922"/>
      <c r="BJ460" s="922"/>
      <c r="BK460" s="922"/>
      <c r="BL460" s="922"/>
    </row>
    <row r="461" spans="1:64" ht="14" customHeight="1">
      <c r="A461" s="981"/>
      <c r="B461" s="999"/>
      <c r="C461" s="1000"/>
      <c r="D461" s="999"/>
      <c r="E461" s="433"/>
      <c r="F461" s="434"/>
      <c r="N461" s="921"/>
      <c r="O461" s="921"/>
      <c r="P461" s="921"/>
      <c r="Q461" s="921"/>
      <c r="BI461" s="922"/>
      <c r="BJ461" s="922"/>
      <c r="BK461" s="922"/>
      <c r="BL461" s="922"/>
    </row>
    <row r="462" spans="1:64" ht="14" customHeight="1">
      <c r="A462" s="981"/>
      <c r="B462" s="999"/>
      <c r="C462" s="1000"/>
      <c r="D462" s="999"/>
      <c r="E462" s="433"/>
      <c r="F462" s="434"/>
      <c r="N462" s="921"/>
      <c r="O462" s="921"/>
      <c r="P462" s="921"/>
      <c r="Q462" s="921"/>
      <c r="BI462" s="922"/>
      <c r="BJ462" s="922"/>
      <c r="BK462" s="922"/>
      <c r="BL462" s="922"/>
    </row>
    <row r="463" spans="1:64" ht="14" customHeight="1">
      <c r="A463" s="981"/>
      <c r="B463" s="999"/>
      <c r="C463" s="1000"/>
      <c r="D463" s="999"/>
      <c r="E463" s="433"/>
      <c r="F463" s="434"/>
      <c r="N463" s="921"/>
      <c r="O463" s="921"/>
      <c r="P463" s="921"/>
      <c r="Q463" s="921"/>
      <c r="BI463" s="922"/>
      <c r="BJ463" s="922"/>
      <c r="BK463" s="922"/>
      <c r="BL463" s="922"/>
    </row>
    <row r="464" spans="1:64" ht="14" customHeight="1">
      <c r="A464" s="981"/>
      <c r="B464" s="999"/>
      <c r="C464" s="1000"/>
      <c r="D464" s="999"/>
      <c r="E464" s="433"/>
      <c r="F464" s="434"/>
      <c r="N464" s="921"/>
      <c r="O464" s="921"/>
      <c r="P464" s="921"/>
      <c r="Q464" s="921"/>
      <c r="BI464" s="922"/>
      <c r="BJ464" s="922"/>
      <c r="BK464" s="922"/>
      <c r="BL464" s="922"/>
    </row>
    <row r="465" spans="1:64" ht="14" customHeight="1">
      <c r="A465" s="1001"/>
      <c r="B465" s="1002"/>
      <c r="C465" s="1003"/>
      <c r="D465" s="1002"/>
      <c r="E465" s="438"/>
      <c r="F465" s="439"/>
      <c r="N465" s="921"/>
      <c r="O465" s="921"/>
      <c r="P465" s="921"/>
      <c r="Q465" s="921"/>
      <c r="BI465" s="922"/>
      <c r="BJ465" s="922"/>
      <c r="BK465" s="922"/>
      <c r="BL465" s="922"/>
    </row>
    <row r="466" spans="1:64" ht="15" customHeight="1">
      <c r="A466" s="1015"/>
      <c r="B466" s="1016"/>
      <c r="C466" s="1017" t="s">
        <v>1818</v>
      </c>
      <c r="D466" s="1018"/>
      <c r="E466" s="471"/>
      <c r="F466" s="472"/>
    </row>
    <row r="467" spans="1:64" ht="14" customHeight="1">
      <c r="A467" s="981"/>
      <c r="B467" s="1012" t="s">
        <v>1819</v>
      </c>
      <c r="C467" s="1007" t="s">
        <v>1820</v>
      </c>
      <c r="D467" s="999" t="s">
        <v>1574</v>
      </c>
      <c r="E467" s="473">
        <f>'[4]COSTO CDMX,QRO,GDL '!I467</f>
        <v>750</v>
      </c>
      <c r="F467" s="310" t="s">
        <v>1821</v>
      </c>
    </row>
    <row r="468" spans="1:64" ht="14" customHeight="1">
      <c r="A468" s="981"/>
      <c r="B468" s="1012" t="s">
        <v>1822</v>
      </c>
      <c r="C468" s="1008" t="s">
        <v>1823</v>
      </c>
      <c r="D468" s="999" t="s">
        <v>1584</v>
      </c>
      <c r="E468" s="473">
        <f>'[4]COSTO CDMX,QRO,GDL '!I468</f>
        <v>833.33333333333337</v>
      </c>
      <c r="F468" s="310" t="s">
        <v>1821</v>
      </c>
    </row>
    <row r="469" spans="1:64" ht="14" customHeight="1">
      <c r="A469" s="981"/>
      <c r="B469" s="967"/>
      <c r="C469" s="1008"/>
      <c r="D469" s="999"/>
      <c r="E469" s="473"/>
      <c r="F469" s="377"/>
    </row>
    <row r="470" spans="1:64" ht="14" customHeight="1">
      <c r="A470" s="981"/>
      <c r="B470" s="967"/>
      <c r="C470" s="1008"/>
      <c r="D470" s="999"/>
      <c r="E470" s="473"/>
      <c r="F470" s="377"/>
    </row>
    <row r="471" spans="1:64" ht="14" customHeight="1">
      <c r="A471" s="981"/>
      <c r="B471" s="967"/>
      <c r="C471" s="1008"/>
      <c r="D471" s="999"/>
      <c r="E471" s="473"/>
      <c r="F471" s="377"/>
    </row>
    <row r="472" spans="1:64" ht="14" customHeight="1">
      <c r="A472" s="981"/>
      <c r="B472" s="967"/>
      <c r="C472" s="1008"/>
      <c r="D472" s="999"/>
      <c r="E472" s="473"/>
      <c r="F472" s="377"/>
    </row>
    <row r="473" spans="1:64" ht="15" customHeight="1">
      <c r="A473" s="977"/>
      <c r="B473" s="978"/>
      <c r="C473" s="979" t="s">
        <v>1824</v>
      </c>
      <c r="D473" s="980"/>
      <c r="E473" s="980"/>
      <c r="F473" s="304"/>
    </row>
    <row r="474" spans="1:64" ht="14" customHeight="1">
      <c r="A474" s="981"/>
      <c r="B474" s="1012" t="s">
        <v>1825</v>
      </c>
      <c r="C474" s="1007" t="s">
        <v>1826</v>
      </c>
      <c r="D474" s="999" t="s">
        <v>1827</v>
      </c>
      <c r="E474" s="473" t="e">
        <f>'[4]COSTO CDMX,QRO,GDL '!#REF!</f>
        <v>#REF!</v>
      </c>
      <c r="F474" s="310" t="s">
        <v>1821</v>
      </c>
    </row>
    <row r="475" spans="1:64" ht="14" customHeight="1">
      <c r="A475" s="981"/>
      <c r="B475" s="967"/>
      <c r="C475" s="1008" t="s">
        <v>1823</v>
      </c>
      <c r="D475" s="999"/>
      <c r="E475" s="473"/>
      <c r="F475" s="377"/>
    </row>
    <row r="476" spans="1:64" ht="14" customHeight="1">
      <c r="A476" s="981"/>
      <c r="B476" s="967"/>
      <c r="C476" s="1013"/>
      <c r="D476" s="999"/>
      <c r="E476" s="474"/>
      <c r="F476" s="377"/>
    </row>
    <row r="477" spans="1:64" ht="14" customHeight="1">
      <c r="A477" s="981"/>
      <c r="B477" s="967"/>
      <c r="C477" s="1013"/>
      <c r="D477" s="999"/>
      <c r="E477" s="475"/>
      <c r="F477" s="321"/>
    </row>
    <row r="478" spans="1:64" ht="14" customHeight="1">
      <c r="A478" s="981"/>
      <c r="B478" s="967"/>
      <c r="C478" s="1019"/>
      <c r="D478" s="999"/>
      <c r="E478" s="475"/>
      <c r="F478" s="321"/>
    </row>
    <row r="479" spans="1:64" ht="15" customHeight="1">
      <c r="A479" s="977"/>
      <c r="B479" s="978"/>
      <c r="C479" s="979" t="s">
        <v>1828</v>
      </c>
      <c r="D479" s="980"/>
      <c r="E479" s="980"/>
      <c r="F479" s="980"/>
    </row>
    <row r="480" spans="1:64" ht="14" customHeight="1">
      <c r="A480" s="981"/>
      <c r="B480" s="982" t="s">
        <v>1829</v>
      </c>
      <c r="C480" s="1491" t="s">
        <v>1830</v>
      </c>
      <c r="D480" s="967" t="s">
        <v>1831</v>
      </c>
      <c r="E480" s="453">
        <f>'[4]COSTO CDMX,QRO,GDL '!I474</f>
        <v>347.60595766044685</v>
      </c>
      <c r="F480" s="310" t="s">
        <v>236</v>
      </c>
    </row>
    <row r="481" spans="1:6" ht="14" customHeight="1">
      <c r="A481" s="981"/>
      <c r="B481" s="982"/>
      <c r="C481" s="1491"/>
      <c r="D481" s="967"/>
      <c r="E481" s="453"/>
      <c r="F481" s="310"/>
    </row>
    <row r="482" spans="1:6" ht="14" customHeight="1">
      <c r="A482" s="981"/>
      <c r="B482" s="982"/>
      <c r="C482" s="1013"/>
      <c r="D482" s="967"/>
      <c r="E482" s="453"/>
      <c r="F482" s="310"/>
    </row>
    <row r="483" spans="1:6" ht="14" customHeight="1">
      <c r="A483" s="981"/>
      <c r="B483" s="982"/>
      <c r="C483" s="1013"/>
      <c r="D483" s="967"/>
      <c r="E483" s="453"/>
      <c r="F483" s="310"/>
    </row>
    <row r="484" spans="1:6" ht="14" customHeight="1">
      <c r="A484" s="981"/>
      <c r="B484" s="982" t="s">
        <v>1832</v>
      </c>
      <c r="C484" s="1491" t="s">
        <v>1833</v>
      </c>
      <c r="D484" s="967" t="s">
        <v>1834</v>
      </c>
      <c r="E484" s="453">
        <f>'[4]COSTO CDMX,QRO,GDL '!I478</f>
        <v>352.60595766044685</v>
      </c>
      <c r="F484" s="310" t="s">
        <v>236</v>
      </c>
    </row>
    <row r="485" spans="1:6" ht="14" customHeight="1">
      <c r="A485" s="981"/>
      <c r="B485" s="982"/>
      <c r="C485" s="1491"/>
      <c r="D485" s="967"/>
      <c r="E485" s="453"/>
      <c r="F485" s="310"/>
    </row>
    <row r="486" spans="1:6" ht="14" customHeight="1">
      <c r="A486" s="981"/>
      <c r="B486" s="982"/>
      <c r="C486" s="1013"/>
      <c r="D486" s="967"/>
      <c r="E486" s="453"/>
      <c r="F486" s="310"/>
    </row>
    <row r="487" spans="1:6" ht="14" customHeight="1">
      <c r="A487" s="981"/>
      <c r="B487" s="982"/>
      <c r="C487" s="1013"/>
      <c r="D487" s="967"/>
      <c r="E487" s="453"/>
      <c r="F487" s="310"/>
    </row>
    <row r="488" spans="1:6" ht="14" customHeight="1">
      <c r="A488" s="981"/>
      <c r="B488" s="982" t="s">
        <v>1835</v>
      </c>
      <c r="C488" s="1491" t="s">
        <v>1836</v>
      </c>
      <c r="D488" s="967" t="s">
        <v>1837</v>
      </c>
      <c r="E488" s="453">
        <f>'[4]COSTO CDMX,QRO,GDL '!I482</f>
        <v>360.87430340557285</v>
      </c>
      <c r="F488" s="310" t="s">
        <v>236</v>
      </c>
    </row>
    <row r="489" spans="1:6" ht="14" customHeight="1">
      <c r="A489" s="981"/>
      <c r="B489" s="982"/>
      <c r="C489" s="1491"/>
      <c r="D489" s="967"/>
      <c r="E489" s="453"/>
      <c r="F489" s="310"/>
    </row>
    <row r="490" spans="1:6" ht="14" customHeight="1">
      <c r="A490" s="981"/>
      <c r="B490" s="982"/>
      <c r="C490" s="1013"/>
      <c r="D490" s="967"/>
      <c r="E490" s="453"/>
      <c r="F490" s="310"/>
    </row>
    <row r="491" spans="1:6" ht="14" customHeight="1">
      <c r="A491" s="981"/>
      <c r="B491" s="982"/>
      <c r="C491" s="1013"/>
      <c r="D491" s="967"/>
      <c r="E491" s="453"/>
      <c r="F491" s="310"/>
    </row>
    <row r="492" spans="1:6" ht="14" customHeight="1">
      <c r="A492" s="981"/>
      <c r="B492" s="982" t="s">
        <v>1838</v>
      </c>
      <c r="C492" s="1491" t="s">
        <v>1839</v>
      </c>
      <c r="D492" s="967" t="s">
        <v>1840</v>
      </c>
      <c r="E492" s="453">
        <f>'[4]COSTO CDMX,QRO,GDL '!I486</f>
        <v>357.60595766044685</v>
      </c>
      <c r="F492" s="310" t="s">
        <v>236</v>
      </c>
    </row>
    <row r="493" spans="1:6" ht="14" customHeight="1">
      <c r="A493" s="981"/>
      <c r="B493" s="984"/>
      <c r="C493" s="1491"/>
      <c r="D493" s="967"/>
      <c r="E493" s="453"/>
      <c r="F493" s="373"/>
    </row>
    <row r="494" spans="1:6" ht="14" customHeight="1">
      <c r="A494" s="981"/>
      <c r="B494" s="984"/>
      <c r="C494" s="1008"/>
      <c r="D494" s="967"/>
      <c r="E494" s="453"/>
      <c r="F494" s="373"/>
    </row>
    <row r="495" spans="1:6" ht="14" customHeight="1">
      <c r="A495" s="981"/>
      <c r="B495" s="984"/>
      <c r="C495" s="1013"/>
      <c r="D495" s="967"/>
      <c r="E495" s="453"/>
      <c r="F495" s="377"/>
    </row>
    <row r="496" spans="1:6" ht="15" customHeight="1">
      <c r="A496" s="977"/>
      <c r="B496" s="978"/>
      <c r="C496" s="979" t="s">
        <v>1841</v>
      </c>
      <c r="D496" s="980"/>
      <c r="E496" s="980"/>
      <c r="F496" s="304"/>
    </row>
    <row r="497" spans="1:6" ht="14" customHeight="1">
      <c r="A497" s="981"/>
      <c r="B497" s="982" t="s">
        <v>1842</v>
      </c>
      <c r="C497" s="1007" t="s">
        <v>1843</v>
      </c>
      <c r="D497" s="967" t="s">
        <v>1831</v>
      </c>
      <c r="E497" s="453">
        <f>'[4]COSTO CDMX,QRO,GDL '!I491</f>
        <v>330.78500000000008</v>
      </c>
      <c r="F497" s="310" t="s">
        <v>236</v>
      </c>
    </row>
    <row r="498" spans="1:6" ht="14" customHeight="1">
      <c r="A498" s="981"/>
      <c r="B498" s="984"/>
      <c r="C498" s="1008" t="s">
        <v>1844</v>
      </c>
      <c r="D498" s="967"/>
      <c r="E498" s="453"/>
      <c r="F498" s="377"/>
    </row>
    <row r="499" spans="1:6" ht="14" customHeight="1">
      <c r="A499" s="981"/>
      <c r="B499" s="1020"/>
      <c r="C499" s="1021"/>
      <c r="D499" s="967"/>
      <c r="E499" s="453"/>
      <c r="F499" s="377"/>
    </row>
    <row r="500" spans="1:6" ht="14" customHeight="1">
      <c r="A500" s="981"/>
      <c r="B500" s="1020"/>
      <c r="C500" s="1021"/>
      <c r="D500" s="967"/>
      <c r="E500" s="453"/>
      <c r="F500" s="377"/>
    </row>
    <row r="501" spans="1:6" ht="14" customHeight="1">
      <c r="A501" s="981"/>
      <c r="B501" s="984"/>
      <c r="C501" s="1013"/>
      <c r="D501" s="967"/>
      <c r="E501" s="453"/>
      <c r="F501" s="377"/>
    </row>
    <row r="502" spans="1:6" ht="14" customHeight="1">
      <c r="A502" s="955"/>
      <c r="B502" s="956"/>
      <c r="C502" s="957" t="s">
        <v>1845</v>
      </c>
      <c r="D502" s="958"/>
      <c r="E502" s="958"/>
      <c r="F502" s="342"/>
    </row>
    <row r="503" spans="1:6" ht="14" customHeight="1">
      <c r="A503" s="1022"/>
      <c r="B503" s="1023" t="str">
        <f>'[4]COSTO CDMX,QRO,GDL '!B497</f>
        <v>SCBR-0380</v>
      </c>
      <c r="C503" s="962" t="s">
        <v>1846</v>
      </c>
      <c r="D503" s="967"/>
      <c r="E503" s="453">
        <f>'[4]COSTO CDMX,QRO,GDL '!I497</f>
        <v>552.66666666666674</v>
      </c>
      <c r="F503" s="310" t="s">
        <v>1821</v>
      </c>
    </row>
    <row r="504" spans="1:6" ht="14" customHeight="1">
      <c r="A504" s="1022"/>
      <c r="B504" s="984"/>
      <c r="C504" s="962" t="s">
        <v>1847</v>
      </c>
      <c r="D504" s="967"/>
      <c r="E504" s="453"/>
      <c r="F504" s="321"/>
    </row>
    <row r="505" spans="1:6" ht="14" customHeight="1">
      <c r="A505" s="1022"/>
      <c r="B505" s="984"/>
      <c r="C505" s="962"/>
      <c r="D505" s="967"/>
      <c r="E505" s="453"/>
      <c r="F505" s="321"/>
    </row>
    <row r="506" spans="1:6" ht="14" customHeight="1">
      <c r="A506" s="1022"/>
      <c r="B506" s="984"/>
      <c r="C506" s="1024"/>
      <c r="D506" s="967"/>
      <c r="E506" s="453"/>
      <c r="F506" s="321"/>
    </row>
    <row r="507" spans="1:6" ht="14" customHeight="1">
      <c r="A507" s="1022"/>
      <c r="B507" s="984"/>
      <c r="C507" s="1024"/>
      <c r="D507" s="967"/>
      <c r="E507" s="453"/>
      <c r="F507" s="321"/>
    </row>
    <row r="508" spans="1:6" ht="14" customHeight="1">
      <c r="A508" s="1025"/>
      <c r="B508" s="994"/>
      <c r="C508" s="972"/>
      <c r="D508" s="995"/>
      <c r="E508" s="453"/>
      <c r="F508" s="321"/>
    </row>
    <row r="509" spans="1:6" ht="14" customHeight="1">
      <c r="A509" s="955"/>
      <c r="B509" s="956"/>
      <c r="C509" s="957" t="s">
        <v>1845</v>
      </c>
      <c r="D509" s="958"/>
      <c r="E509" s="958"/>
      <c r="F509" s="342"/>
    </row>
    <row r="510" spans="1:6" ht="14" customHeight="1">
      <c r="A510" s="1022"/>
      <c r="B510" s="982" t="s">
        <v>1848</v>
      </c>
      <c r="C510" s="962" t="s">
        <v>1849</v>
      </c>
      <c r="D510" s="967" t="s">
        <v>1850</v>
      </c>
      <c r="E510" s="453">
        <f>'[4]COSTO CDMX,QRO,GDL '!I506</f>
        <v>316.66666666666669</v>
      </c>
      <c r="F510" s="310" t="s">
        <v>1821</v>
      </c>
    </row>
    <row r="511" spans="1:6" ht="14" customHeight="1">
      <c r="A511" s="1022"/>
      <c r="B511" s="984"/>
      <c r="C511" s="962" t="s">
        <v>1847</v>
      </c>
      <c r="D511" s="967"/>
      <c r="E511" s="453"/>
      <c r="F511" s="321"/>
    </row>
    <row r="512" spans="1:6" ht="14" customHeight="1">
      <c r="A512" s="1022"/>
      <c r="B512" s="984"/>
      <c r="C512" s="962"/>
      <c r="D512" s="967"/>
      <c r="E512" s="453"/>
      <c r="F512" s="321"/>
    </row>
    <row r="513" spans="1:60" ht="14" customHeight="1">
      <c r="A513" s="1022"/>
      <c r="B513" s="984"/>
      <c r="C513" s="1024"/>
      <c r="D513" s="967"/>
      <c r="E513" s="453"/>
      <c r="F513" s="321"/>
    </row>
    <row r="514" spans="1:60" ht="14" customHeight="1">
      <c r="A514" s="1022"/>
      <c r="B514" s="984"/>
      <c r="C514" s="1024"/>
      <c r="D514" s="967"/>
      <c r="E514" s="453"/>
      <c r="F514" s="321"/>
    </row>
    <row r="515" spans="1:60" ht="14" customHeight="1">
      <c r="A515" s="1025"/>
      <c r="B515" s="994"/>
      <c r="C515" s="972"/>
      <c r="D515" s="995"/>
      <c r="E515" s="453"/>
      <c r="F515" s="321"/>
    </row>
    <row r="516" spans="1:60" ht="15" customHeight="1">
      <c r="A516" s="977"/>
      <c r="B516" s="978"/>
      <c r="C516" s="979" t="s">
        <v>1851</v>
      </c>
      <c r="D516" s="980"/>
      <c r="E516" s="980"/>
      <c r="F516" s="304"/>
    </row>
    <row r="517" spans="1:60" ht="14" customHeight="1">
      <c r="A517" s="981"/>
      <c r="B517" s="982">
        <v>1</v>
      </c>
      <c r="C517" s="1026" t="s">
        <v>1852</v>
      </c>
      <c r="D517" s="967" t="s">
        <v>1853</v>
      </c>
      <c r="E517" s="453">
        <f>'[4]COSTO CDMX,QRO,GDL '!I513</f>
        <v>833.33333333333337</v>
      </c>
      <c r="F517" s="310" t="s">
        <v>1821</v>
      </c>
    </row>
    <row r="518" spans="1:60" ht="14" customHeight="1">
      <c r="A518" s="981"/>
      <c r="B518" s="984"/>
      <c r="C518" s="962" t="s">
        <v>1854</v>
      </c>
      <c r="D518" s="967"/>
      <c r="E518" s="475"/>
      <c r="F518" s="321"/>
    </row>
    <row r="519" spans="1:60" ht="14" customHeight="1">
      <c r="A519" s="981"/>
      <c r="B519" s="984"/>
      <c r="C519" s="962"/>
      <c r="D519" s="967"/>
      <c r="E519" s="475"/>
      <c r="F519" s="321"/>
    </row>
    <row r="520" spans="1:60" ht="14" customHeight="1">
      <c r="A520" s="981"/>
      <c r="B520" s="984"/>
      <c r="C520" s="972"/>
      <c r="D520" s="967"/>
      <c r="E520" s="475"/>
      <c r="F520" s="321"/>
    </row>
    <row r="521" spans="1:60" ht="14" customHeight="1">
      <c r="A521" s="981"/>
      <c r="B521" s="984"/>
      <c r="C521" s="972"/>
      <c r="D521" s="967"/>
      <c r="E521" s="475"/>
      <c r="F521" s="321"/>
    </row>
    <row r="522" spans="1:60" ht="14" customHeight="1">
      <c r="A522" s="981"/>
      <c r="B522" s="984"/>
      <c r="C522" s="972"/>
      <c r="D522" s="967"/>
      <c r="E522" s="475"/>
      <c r="F522" s="321"/>
    </row>
    <row r="523" spans="1:60" ht="14" customHeight="1">
      <c r="A523" s="981"/>
      <c r="B523" s="984"/>
      <c r="C523" s="972"/>
      <c r="D523" s="967"/>
      <c r="E523" s="475"/>
      <c r="F523" s="321"/>
    </row>
    <row r="524" spans="1:60" ht="14" customHeight="1">
      <c r="A524" s="981"/>
      <c r="B524" s="984"/>
      <c r="C524" s="972"/>
      <c r="D524" s="967"/>
      <c r="E524" s="475"/>
      <c r="F524" s="321"/>
    </row>
    <row r="525" spans="1:60" ht="14" customHeight="1">
      <c r="A525" s="981"/>
      <c r="B525" s="984"/>
      <c r="C525" s="972"/>
      <c r="D525" s="967"/>
      <c r="E525" s="475"/>
      <c r="F525" s="321"/>
    </row>
    <row r="526" spans="1:60" s="934" customFormat="1" ht="15" customHeight="1">
      <c r="A526" s="935" t="s">
        <v>1560</v>
      </c>
      <c r="B526" s="936"/>
      <c r="C526" s="1481" t="s">
        <v>1855</v>
      </c>
      <c r="D526" s="935"/>
      <c r="E526" s="328"/>
      <c r="F526" s="574"/>
      <c r="G526" s="933"/>
      <c r="H526" s="933"/>
      <c r="I526" s="933"/>
      <c r="J526" s="933"/>
      <c r="K526" s="933"/>
      <c r="L526" s="933"/>
      <c r="M526" s="933"/>
      <c r="N526" s="941"/>
      <c r="O526" s="941"/>
      <c r="P526" s="941"/>
      <c r="Q526" s="941"/>
      <c r="R526" s="941"/>
      <c r="S526" s="941"/>
      <c r="T526" s="941"/>
      <c r="U526" s="941"/>
      <c r="V526" s="941"/>
      <c r="W526" s="941"/>
      <c r="X526" s="941"/>
      <c r="Y526" s="941"/>
      <c r="Z526" s="941"/>
      <c r="AA526" s="941"/>
      <c r="AB526" s="941"/>
      <c r="AC526" s="941"/>
      <c r="AD526" s="941"/>
      <c r="AE526" s="941"/>
      <c r="AF526" s="941"/>
      <c r="AG526" s="941"/>
      <c r="AH526" s="941"/>
      <c r="AI526" s="941"/>
      <c r="AJ526" s="941"/>
      <c r="AK526" s="941"/>
      <c r="AL526" s="941"/>
      <c r="AM526" s="941"/>
      <c r="AN526" s="941"/>
      <c r="AO526" s="941"/>
      <c r="AP526" s="941"/>
      <c r="AQ526" s="941"/>
      <c r="AR526" s="941"/>
      <c r="AS526" s="941"/>
      <c r="AT526" s="941"/>
      <c r="AU526" s="941"/>
      <c r="AV526" s="941"/>
      <c r="AW526" s="941"/>
      <c r="AX526" s="941"/>
      <c r="AY526" s="941"/>
      <c r="AZ526" s="941"/>
      <c r="BA526" s="941"/>
      <c r="BB526" s="941"/>
      <c r="BC526" s="941"/>
      <c r="BD526" s="941"/>
      <c r="BE526" s="941"/>
      <c r="BF526" s="941"/>
      <c r="BG526" s="941"/>
      <c r="BH526" s="941"/>
    </row>
    <row r="527" spans="1:60" s="950" customFormat="1" ht="15" customHeight="1">
      <c r="A527" s="942" t="s">
        <v>1856</v>
      </c>
      <c r="B527" s="943"/>
      <c r="C527" s="1482"/>
      <c r="D527" s="944"/>
      <c r="E527" s="379"/>
      <c r="F527" s="575"/>
      <c r="G527" s="948"/>
      <c r="H527" s="948"/>
      <c r="I527" s="948"/>
      <c r="J527" s="948"/>
      <c r="K527" s="948"/>
      <c r="L527" s="948"/>
      <c r="M527" s="948"/>
      <c r="N527" s="949"/>
      <c r="O527" s="949"/>
      <c r="P527" s="949"/>
      <c r="Q527" s="949"/>
      <c r="R527" s="949"/>
      <c r="S527" s="949"/>
      <c r="T527" s="949"/>
      <c r="U527" s="949"/>
      <c r="V527" s="949"/>
      <c r="W527" s="949"/>
      <c r="X527" s="949"/>
      <c r="Y527" s="949"/>
      <c r="Z527" s="949"/>
      <c r="AA527" s="949"/>
      <c r="AB527" s="949"/>
      <c r="AC527" s="949"/>
      <c r="AD527" s="949"/>
      <c r="AE527" s="949"/>
      <c r="AF527" s="949"/>
      <c r="AG527" s="949"/>
      <c r="AH527" s="949"/>
      <c r="AI527" s="949"/>
      <c r="AJ527" s="949"/>
      <c r="AK527" s="949"/>
      <c r="AL527" s="949"/>
      <c r="AM527" s="949"/>
      <c r="AN527" s="949"/>
      <c r="AO527" s="949"/>
      <c r="AP527" s="949"/>
      <c r="AQ527" s="949"/>
      <c r="AR527" s="949"/>
      <c r="AS527" s="949"/>
      <c r="AT527" s="949"/>
      <c r="AU527" s="949"/>
      <c r="AV527" s="949"/>
      <c r="AW527" s="949"/>
      <c r="AX527" s="949"/>
      <c r="AY527" s="949"/>
      <c r="AZ527" s="949"/>
      <c r="BA527" s="949"/>
      <c r="BB527" s="949"/>
      <c r="BC527" s="949"/>
      <c r="BD527" s="949"/>
      <c r="BE527" s="949"/>
      <c r="BF527" s="949"/>
      <c r="BG527" s="949"/>
      <c r="BH527" s="949"/>
    </row>
    <row r="528" spans="1:60" s="953" customFormat="1">
      <c r="A528" s="951" t="s">
        <v>405</v>
      </c>
      <c r="B528" s="952" t="s">
        <v>406</v>
      </c>
      <c r="C528" s="294" t="s">
        <v>407</v>
      </c>
      <c r="D528" s="951" t="s">
        <v>408</v>
      </c>
      <c r="E528" s="295" t="s">
        <v>409</v>
      </c>
      <c r="F528" s="296" t="s">
        <v>1563</v>
      </c>
      <c r="G528" s="934"/>
      <c r="N528" s="954"/>
      <c r="O528" s="954"/>
      <c r="P528" s="954"/>
      <c r="Q528" s="954"/>
      <c r="R528" s="954"/>
      <c r="S528" s="954"/>
      <c r="T528" s="954"/>
      <c r="U528" s="954"/>
      <c r="V528" s="954"/>
      <c r="W528" s="954"/>
      <c r="X528" s="954"/>
      <c r="Y528" s="954"/>
      <c r="Z528" s="954"/>
      <c r="AA528" s="954"/>
      <c r="AB528" s="954"/>
      <c r="AC528" s="954"/>
      <c r="AD528" s="954"/>
      <c r="AE528" s="954"/>
      <c r="AF528" s="954"/>
      <c r="AG528" s="954"/>
      <c r="AH528" s="954"/>
      <c r="AI528" s="954"/>
      <c r="AJ528" s="954"/>
      <c r="AK528" s="954"/>
      <c r="AL528" s="954"/>
      <c r="AM528" s="954"/>
      <c r="AN528" s="954"/>
      <c r="AO528" s="954"/>
      <c r="AP528" s="954"/>
      <c r="AQ528" s="954"/>
      <c r="AR528" s="954"/>
      <c r="AS528" s="954"/>
      <c r="AT528" s="954"/>
      <c r="AU528" s="954"/>
      <c r="AV528" s="954"/>
      <c r="AW528" s="954"/>
      <c r="AX528" s="954"/>
      <c r="AY528" s="954"/>
      <c r="AZ528" s="954"/>
      <c r="BA528" s="954"/>
      <c r="BB528" s="954"/>
      <c r="BC528" s="954"/>
      <c r="BD528" s="954"/>
      <c r="BE528" s="954"/>
      <c r="BF528" s="954"/>
      <c r="BG528" s="954"/>
      <c r="BH528" s="954"/>
    </row>
    <row r="529" spans="1:7" ht="14" customHeight="1">
      <c r="A529" s="955"/>
      <c r="B529" s="956"/>
      <c r="C529" s="957" t="s">
        <v>1857</v>
      </c>
      <c r="D529" s="958"/>
      <c r="E529" s="543"/>
      <c r="F529" s="576"/>
    </row>
    <row r="530" spans="1:7" ht="14" customHeight="1">
      <c r="A530" s="981"/>
      <c r="B530" s="982" t="s">
        <v>1858</v>
      </c>
      <c r="C530" s="1026" t="s">
        <v>1859</v>
      </c>
      <c r="D530" s="967" t="s">
        <v>1860</v>
      </c>
      <c r="E530" s="453">
        <f>'[4]COSTO CDMX,QRO,GDL '!I526</f>
        <v>3333.3333333333335</v>
      </c>
      <c r="F530" s="310" t="s">
        <v>235</v>
      </c>
      <c r="G530" s="1027"/>
    </row>
    <row r="531" spans="1:7" ht="14" customHeight="1">
      <c r="A531" s="981"/>
      <c r="B531" s="982"/>
      <c r="C531" s="962" t="s">
        <v>1861</v>
      </c>
      <c r="D531" s="967"/>
      <c r="E531" s="453"/>
      <c r="F531" s="401"/>
    </row>
    <row r="532" spans="1:7" ht="14" customHeight="1">
      <c r="A532" s="981"/>
      <c r="B532" s="982"/>
      <c r="C532" s="962" t="s">
        <v>1862</v>
      </c>
      <c r="D532" s="967"/>
      <c r="E532" s="453"/>
      <c r="F532" s="401"/>
    </row>
    <row r="533" spans="1:7" ht="14" customHeight="1">
      <c r="A533" s="981"/>
      <c r="B533" s="982"/>
      <c r="C533" s="962" t="s">
        <v>1863</v>
      </c>
      <c r="D533" s="967"/>
      <c r="E533" s="453"/>
      <c r="F533" s="401"/>
    </row>
    <row r="534" spans="1:7" ht="14" customHeight="1">
      <c r="A534" s="981"/>
      <c r="B534" s="982"/>
      <c r="C534" s="962"/>
      <c r="D534" s="967"/>
      <c r="E534" s="453"/>
      <c r="F534" s="401"/>
      <c r="G534" s="1027"/>
    </row>
    <row r="535" spans="1:7" ht="14" customHeight="1">
      <c r="A535" s="981"/>
      <c r="B535" s="982"/>
      <c r="C535" s="962"/>
      <c r="D535" s="967"/>
      <c r="E535" s="453"/>
      <c r="F535" s="401"/>
    </row>
    <row r="536" spans="1:7" ht="14" customHeight="1">
      <c r="A536" s="981"/>
      <c r="B536" s="982"/>
      <c r="C536" s="962"/>
      <c r="D536" s="967"/>
      <c r="E536" s="453"/>
      <c r="F536" s="401"/>
    </row>
    <row r="537" spans="1:7" ht="14" customHeight="1">
      <c r="A537" s="981"/>
      <c r="B537" s="982"/>
      <c r="C537" s="962"/>
      <c r="D537" s="967"/>
      <c r="E537" s="453"/>
      <c r="F537" s="401"/>
    </row>
    <row r="538" spans="1:7" ht="14" customHeight="1">
      <c r="A538" s="981"/>
      <c r="B538" s="982"/>
      <c r="C538" s="962"/>
      <c r="D538" s="967"/>
      <c r="E538" s="453"/>
      <c r="F538" s="401"/>
      <c r="G538" s="1027"/>
    </row>
    <row r="539" spans="1:7" ht="14" customHeight="1">
      <c r="A539" s="981"/>
      <c r="B539" s="1012"/>
      <c r="C539" s="1028"/>
      <c r="D539" s="999"/>
      <c r="E539" s="453"/>
      <c r="F539" s="401"/>
    </row>
    <row r="540" spans="1:7" ht="14" customHeight="1">
      <c r="A540" s="981"/>
      <c r="B540" s="982" t="s">
        <v>1864</v>
      </c>
      <c r="C540" s="962" t="s">
        <v>1865</v>
      </c>
      <c r="D540" s="967" t="s">
        <v>1866</v>
      </c>
      <c r="E540" s="453">
        <f>'[4]COSTO CDMX,QRO,GDL '!I536</f>
        <v>3083.3333333333335</v>
      </c>
      <c r="F540" s="310" t="s">
        <v>235</v>
      </c>
    </row>
    <row r="541" spans="1:7" ht="14" customHeight="1">
      <c r="A541" s="981"/>
      <c r="B541" s="982"/>
      <c r="C541" s="962" t="s">
        <v>1867</v>
      </c>
      <c r="D541" s="967"/>
      <c r="E541" s="453"/>
      <c r="F541" s="401"/>
    </row>
    <row r="542" spans="1:7" ht="14" customHeight="1">
      <c r="A542" s="981"/>
      <c r="B542" s="982"/>
      <c r="C542" s="962" t="s">
        <v>1862</v>
      </c>
      <c r="D542" s="967"/>
      <c r="E542" s="453"/>
      <c r="F542" s="401"/>
    </row>
    <row r="543" spans="1:7" ht="14" customHeight="1">
      <c r="A543" s="981"/>
      <c r="B543" s="982"/>
      <c r="C543" s="962" t="s">
        <v>1863</v>
      </c>
      <c r="D543" s="967"/>
      <c r="E543" s="453"/>
      <c r="F543" s="401"/>
    </row>
    <row r="544" spans="1:7" ht="14" customHeight="1">
      <c r="A544" s="981"/>
      <c r="B544" s="982"/>
      <c r="C544" s="962"/>
      <c r="D544" s="967"/>
      <c r="E544" s="453"/>
      <c r="F544" s="401"/>
    </row>
    <row r="545" spans="1:251" ht="14" customHeight="1">
      <c r="A545" s="981"/>
      <c r="B545" s="982"/>
      <c r="C545" s="962"/>
      <c r="D545" s="967"/>
      <c r="E545" s="453"/>
      <c r="F545" s="401"/>
    </row>
    <row r="546" spans="1:251" ht="14" customHeight="1">
      <c r="A546" s="981"/>
      <c r="B546" s="982"/>
      <c r="C546" s="962"/>
      <c r="D546" s="967"/>
      <c r="E546" s="453"/>
      <c r="F546" s="401"/>
    </row>
    <row r="547" spans="1:251" ht="14" customHeight="1">
      <c r="A547" s="981"/>
      <c r="B547" s="982"/>
      <c r="C547" s="962"/>
      <c r="D547" s="967"/>
      <c r="E547" s="453"/>
      <c r="F547" s="401"/>
    </row>
    <row r="548" spans="1:251" ht="14" customHeight="1">
      <c r="A548" s="981"/>
      <c r="B548" s="982"/>
      <c r="C548" s="962"/>
      <c r="D548" s="967"/>
      <c r="E548" s="453"/>
      <c r="F548" s="401"/>
    </row>
    <row r="549" spans="1:251" ht="14" customHeight="1">
      <c r="A549" s="981"/>
      <c r="B549" s="982"/>
      <c r="C549" s="962"/>
      <c r="D549" s="967"/>
      <c r="E549" s="453"/>
      <c r="F549" s="401"/>
    </row>
    <row r="550" spans="1:251" ht="14" customHeight="1">
      <c r="A550" s="981"/>
      <c r="B550" s="982"/>
      <c r="C550" s="972"/>
      <c r="D550" s="967"/>
      <c r="E550" s="453"/>
      <c r="F550" s="401"/>
    </row>
    <row r="551" spans="1:251" ht="14" customHeight="1">
      <c r="A551" s="981"/>
      <c r="B551" s="982" t="s">
        <v>1868</v>
      </c>
      <c r="C551" s="962" t="s">
        <v>1869</v>
      </c>
      <c r="D551" s="967" t="s">
        <v>1870</v>
      </c>
      <c r="E551" s="453">
        <f>'[4]COSTO CDMX,QRO,GDL '!I547</f>
        <v>3000</v>
      </c>
      <c r="F551" s="310" t="s">
        <v>235</v>
      </c>
    </row>
    <row r="552" spans="1:251" ht="14" customHeight="1">
      <c r="A552" s="981"/>
      <c r="B552" s="982"/>
      <c r="C552" s="962" t="s">
        <v>1871</v>
      </c>
      <c r="D552" s="967"/>
      <c r="E552" s="453"/>
      <c r="F552" s="401"/>
    </row>
    <row r="553" spans="1:251" ht="14" customHeight="1">
      <c r="A553" s="981"/>
      <c r="B553" s="982"/>
      <c r="C553" s="962" t="s">
        <v>1872</v>
      </c>
      <c r="D553" s="967"/>
      <c r="E553" s="453"/>
      <c r="F553" s="401"/>
    </row>
    <row r="554" spans="1:251" ht="14" customHeight="1">
      <c r="A554" s="981"/>
      <c r="B554" s="982"/>
      <c r="C554" s="962" t="s">
        <v>1873</v>
      </c>
      <c r="D554" s="967"/>
      <c r="E554" s="453"/>
      <c r="F554" s="401"/>
    </row>
    <row r="555" spans="1:251" ht="14" customHeight="1">
      <c r="A555" s="981"/>
      <c r="B555" s="982"/>
      <c r="C555" s="972"/>
      <c r="D555" s="967"/>
      <c r="E555" s="453"/>
      <c r="F555" s="401"/>
    </row>
    <row r="556" spans="1:251" ht="14" customHeight="1">
      <c r="A556" s="981"/>
      <c r="B556" s="982"/>
      <c r="C556" s="972"/>
      <c r="D556" s="967"/>
      <c r="E556" s="453"/>
      <c r="F556" s="401"/>
    </row>
    <row r="557" spans="1:251" ht="14" customHeight="1">
      <c r="A557" s="981"/>
      <c r="B557" s="1029"/>
      <c r="C557" s="1030"/>
      <c r="D557" s="1031"/>
      <c r="E557" s="453"/>
      <c r="F557" s="401"/>
    </row>
    <row r="558" spans="1:251" ht="14" customHeight="1">
      <c r="A558" s="981"/>
      <c r="B558" s="1032"/>
      <c r="C558" s="1033"/>
      <c r="D558" s="1034"/>
      <c r="E558" s="453"/>
      <c r="F558" s="401"/>
    </row>
    <row r="559" spans="1:251" ht="14" customHeight="1">
      <c r="A559" s="981"/>
      <c r="B559" s="1032"/>
      <c r="C559" s="1033"/>
      <c r="D559" s="1034"/>
      <c r="E559" s="453"/>
      <c r="F559" s="401"/>
    </row>
    <row r="560" spans="1:251" s="934" customFormat="1" ht="15" customHeight="1">
      <c r="A560" s="935" t="s">
        <v>1560</v>
      </c>
      <c r="B560" s="936"/>
      <c r="C560" s="937" t="s">
        <v>1874</v>
      </c>
      <c r="D560" s="935"/>
      <c r="E560" s="328"/>
      <c r="F560" s="574"/>
      <c r="G560" s="933"/>
      <c r="H560" s="933"/>
      <c r="I560" s="933"/>
      <c r="J560" s="933"/>
      <c r="K560" s="933"/>
      <c r="L560" s="933"/>
      <c r="M560" s="933"/>
      <c r="N560" s="941"/>
      <c r="O560" s="941"/>
      <c r="P560" s="941"/>
      <c r="Q560" s="941"/>
      <c r="R560" s="941"/>
      <c r="S560" s="941"/>
      <c r="T560" s="941"/>
      <c r="U560" s="941"/>
      <c r="V560" s="941"/>
      <c r="W560" s="941"/>
      <c r="X560" s="941"/>
      <c r="Y560" s="941"/>
      <c r="Z560" s="941"/>
      <c r="AA560" s="941"/>
      <c r="AB560" s="941"/>
      <c r="AC560" s="941"/>
      <c r="AD560" s="941"/>
      <c r="AE560" s="941"/>
      <c r="AF560" s="941"/>
      <c r="AG560" s="941"/>
      <c r="AH560" s="941"/>
      <c r="AI560" s="941"/>
      <c r="AJ560" s="941"/>
      <c r="AK560" s="941"/>
      <c r="AL560" s="941"/>
      <c r="AM560" s="941"/>
      <c r="AN560" s="941"/>
      <c r="AO560" s="941"/>
      <c r="AP560" s="941"/>
      <c r="AQ560" s="941"/>
      <c r="AR560" s="941"/>
      <c r="AS560" s="941"/>
      <c r="AT560" s="941"/>
      <c r="AU560" s="941"/>
      <c r="AV560" s="941"/>
      <c r="AW560" s="941"/>
      <c r="AX560" s="941"/>
      <c r="AY560" s="941"/>
      <c r="AZ560" s="941"/>
      <c r="BA560" s="941"/>
      <c r="BB560" s="941"/>
      <c r="BC560" s="941"/>
      <c r="BD560" s="941"/>
      <c r="BE560" s="941"/>
      <c r="BF560" s="941"/>
      <c r="BG560" s="941"/>
      <c r="BH560" s="941"/>
      <c r="BI560" s="941"/>
      <c r="BJ560" s="941"/>
      <c r="BK560" s="941"/>
      <c r="BL560" s="941"/>
      <c r="BM560" s="941"/>
      <c r="BN560" s="941"/>
      <c r="BO560" s="941"/>
      <c r="BP560" s="941"/>
      <c r="BQ560" s="941"/>
      <c r="BR560" s="941"/>
      <c r="BS560" s="941"/>
      <c r="BT560" s="941"/>
      <c r="BU560" s="941"/>
      <c r="BV560" s="941"/>
      <c r="BW560" s="941"/>
      <c r="BX560" s="941"/>
      <c r="BY560" s="941"/>
      <c r="BZ560" s="941"/>
      <c r="CA560" s="941"/>
      <c r="CB560" s="941"/>
      <c r="CC560" s="941"/>
      <c r="CD560" s="941"/>
      <c r="CE560" s="941"/>
      <c r="CF560" s="941"/>
      <c r="CG560" s="941"/>
      <c r="CH560" s="941"/>
      <c r="CI560" s="941"/>
      <c r="CJ560" s="941"/>
      <c r="CK560" s="941"/>
      <c r="CL560" s="941"/>
      <c r="CM560" s="941"/>
      <c r="CN560" s="941"/>
      <c r="CO560" s="941"/>
      <c r="CP560" s="941"/>
      <c r="CQ560" s="941"/>
      <c r="CR560" s="941"/>
      <c r="CS560" s="941"/>
      <c r="CT560" s="941"/>
      <c r="CU560" s="941"/>
      <c r="CV560" s="941"/>
      <c r="CW560" s="941"/>
      <c r="CX560" s="941"/>
      <c r="CY560" s="941"/>
      <c r="CZ560" s="941"/>
      <c r="DA560" s="941"/>
      <c r="DB560" s="941"/>
      <c r="DC560" s="941"/>
      <c r="DD560" s="941"/>
      <c r="DE560" s="941"/>
      <c r="DF560" s="941"/>
      <c r="DG560" s="941"/>
      <c r="DH560" s="941"/>
      <c r="DI560" s="941"/>
      <c r="DJ560" s="941"/>
      <c r="DK560" s="941"/>
      <c r="DL560" s="941"/>
      <c r="DM560" s="941"/>
      <c r="DN560" s="941"/>
      <c r="DO560" s="941"/>
      <c r="DP560" s="941"/>
      <c r="DQ560" s="941"/>
      <c r="DR560" s="941"/>
      <c r="DS560" s="941"/>
      <c r="DT560" s="941"/>
      <c r="DU560" s="941"/>
      <c r="DV560" s="941"/>
      <c r="DW560" s="941"/>
      <c r="DX560" s="941"/>
      <c r="DY560" s="941"/>
      <c r="DZ560" s="941"/>
      <c r="EA560" s="941"/>
      <c r="EB560" s="941"/>
      <c r="EC560" s="941"/>
      <c r="ED560" s="941"/>
      <c r="EE560" s="941"/>
      <c r="EF560" s="941"/>
      <c r="EG560" s="941"/>
      <c r="EH560" s="941"/>
      <c r="EI560" s="941"/>
      <c r="EJ560" s="941"/>
      <c r="EK560" s="941"/>
      <c r="EL560" s="941"/>
      <c r="EM560" s="941"/>
      <c r="EN560" s="941"/>
      <c r="EO560" s="941"/>
      <c r="EP560" s="941"/>
      <c r="EQ560" s="941"/>
      <c r="ER560" s="941"/>
      <c r="ES560" s="941"/>
      <c r="ET560" s="941"/>
      <c r="EU560" s="941"/>
      <c r="EV560" s="941"/>
      <c r="EW560" s="941"/>
      <c r="EX560" s="941"/>
      <c r="EY560" s="941"/>
      <c r="EZ560" s="941"/>
      <c r="FA560" s="941"/>
      <c r="FB560" s="941"/>
      <c r="FC560" s="941"/>
      <c r="FD560" s="941"/>
      <c r="FE560" s="941"/>
      <c r="FF560" s="941"/>
      <c r="FG560" s="941"/>
      <c r="FH560" s="941"/>
      <c r="FI560" s="941"/>
      <c r="FJ560" s="941"/>
      <c r="FK560" s="941"/>
      <c r="FL560" s="941"/>
      <c r="FM560" s="941"/>
      <c r="FN560" s="941"/>
      <c r="FO560" s="941"/>
      <c r="FP560" s="941"/>
      <c r="FQ560" s="941"/>
      <c r="FR560" s="941"/>
      <c r="FS560" s="941"/>
      <c r="FT560" s="941"/>
      <c r="FU560" s="941"/>
      <c r="FV560" s="941"/>
      <c r="FW560" s="941"/>
      <c r="FX560" s="941"/>
      <c r="FY560" s="941"/>
      <c r="FZ560" s="941"/>
      <c r="GA560" s="941"/>
      <c r="GB560" s="941"/>
      <c r="GC560" s="941"/>
      <c r="GD560" s="941"/>
      <c r="GE560" s="941"/>
      <c r="GF560" s="941"/>
      <c r="GG560" s="941"/>
      <c r="GH560" s="941"/>
      <c r="GI560" s="941"/>
      <c r="GJ560" s="941"/>
      <c r="GK560" s="941"/>
      <c r="GL560" s="941"/>
      <c r="GM560" s="941"/>
      <c r="GN560" s="941"/>
      <c r="GO560" s="941"/>
      <c r="GP560" s="941"/>
      <c r="GQ560" s="941"/>
      <c r="GR560" s="941"/>
      <c r="GS560" s="941"/>
      <c r="GT560" s="941"/>
      <c r="GU560" s="941"/>
      <c r="GV560" s="941"/>
      <c r="GW560" s="941"/>
      <c r="GX560" s="941"/>
      <c r="GY560" s="941"/>
      <c r="GZ560" s="941"/>
      <c r="HA560" s="941"/>
      <c r="HB560" s="941"/>
      <c r="HC560" s="941"/>
      <c r="HD560" s="941"/>
      <c r="HE560" s="941"/>
      <c r="HF560" s="941"/>
      <c r="HG560" s="941"/>
      <c r="HH560" s="941"/>
      <c r="HI560" s="941"/>
      <c r="HJ560" s="941"/>
      <c r="HK560" s="941"/>
      <c r="HL560" s="941"/>
      <c r="HM560" s="941"/>
      <c r="HN560" s="941"/>
      <c r="HO560" s="941"/>
      <c r="HP560" s="941"/>
      <c r="HQ560" s="941"/>
      <c r="HR560" s="941"/>
      <c r="HS560" s="941"/>
      <c r="HT560" s="941"/>
      <c r="HU560" s="941"/>
      <c r="HV560" s="941"/>
      <c r="HW560" s="941"/>
      <c r="HX560" s="941"/>
      <c r="HY560" s="941"/>
      <c r="HZ560" s="941"/>
      <c r="IA560" s="941"/>
      <c r="IB560" s="941"/>
      <c r="IC560" s="941"/>
      <c r="ID560" s="941"/>
      <c r="IE560" s="941"/>
      <c r="IF560" s="941"/>
      <c r="IG560" s="941"/>
      <c r="IH560" s="941"/>
      <c r="II560" s="941"/>
      <c r="IJ560" s="941"/>
      <c r="IK560" s="941"/>
      <c r="IL560" s="941"/>
      <c r="IM560" s="941"/>
      <c r="IN560" s="941"/>
      <c r="IO560" s="941"/>
      <c r="IP560" s="941"/>
      <c r="IQ560" s="941"/>
    </row>
    <row r="561" spans="1:251" s="950" customFormat="1" ht="15" customHeight="1">
      <c r="A561" s="942" t="s">
        <v>1856</v>
      </c>
      <c r="B561" s="943"/>
      <c r="C561" s="1035"/>
      <c r="D561" s="944"/>
      <c r="E561" s="379"/>
      <c r="F561" s="575"/>
      <c r="G561" s="948"/>
      <c r="H561" s="948"/>
      <c r="I561" s="948"/>
      <c r="J561" s="948"/>
      <c r="K561" s="948"/>
      <c r="L561" s="948"/>
      <c r="M561" s="948"/>
      <c r="N561" s="949"/>
      <c r="O561" s="949"/>
      <c r="P561" s="949"/>
      <c r="Q561" s="949"/>
      <c r="R561" s="949"/>
      <c r="S561" s="949"/>
      <c r="T561" s="949"/>
      <c r="U561" s="949"/>
      <c r="V561" s="949"/>
      <c r="W561" s="949"/>
      <c r="X561" s="949"/>
      <c r="Y561" s="949"/>
      <c r="Z561" s="949"/>
      <c r="AA561" s="949"/>
      <c r="AB561" s="949"/>
      <c r="AC561" s="949"/>
      <c r="AD561" s="949"/>
      <c r="AE561" s="949"/>
      <c r="AF561" s="949"/>
      <c r="AG561" s="949"/>
      <c r="AH561" s="949"/>
      <c r="AI561" s="949"/>
      <c r="AJ561" s="949"/>
      <c r="AK561" s="949"/>
      <c r="AL561" s="949"/>
      <c r="AM561" s="949"/>
      <c r="AN561" s="949"/>
      <c r="AO561" s="949"/>
      <c r="AP561" s="949"/>
      <c r="AQ561" s="949"/>
      <c r="AR561" s="949"/>
      <c r="AS561" s="949"/>
      <c r="AT561" s="949"/>
      <c r="AU561" s="949"/>
      <c r="AV561" s="949"/>
      <c r="AW561" s="949"/>
      <c r="AX561" s="949"/>
      <c r="AY561" s="949"/>
      <c r="AZ561" s="949"/>
      <c r="BA561" s="949"/>
      <c r="BB561" s="949"/>
      <c r="BC561" s="949"/>
      <c r="BD561" s="949"/>
      <c r="BE561" s="949"/>
      <c r="BF561" s="949"/>
      <c r="BG561" s="949"/>
      <c r="BH561" s="949"/>
      <c r="BI561" s="949"/>
      <c r="BJ561" s="949"/>
      <c r="BK561" s="949"/>
      <c r="BL561" s="949"/>
      <c r="BM561" s="949"/>
      <c r="BN561" s="949"/>
      <c r="BO561" s="949"/>
      <c r="BP561" s="949"/>
      <c r="BQ561" s="949"/>
      <c r="BR561" s="949"/>
      <c r="BS561" s="949"/>
      <c r="BT561" s="949"/>
      <c r="BU561" s="949"/>
      <c r="BV561" s="949"/>
      <c r="BW561" s="949"/>
      <c r="BX561" s="949"/>
      <c r="BY561" s="949"/>
      <c r="BZ561" s="949"/>
      <c r="CA561" s="949"/>
      <c r="CB561" s="949"/>
      <c r="CC561" s="949"/>
      <c r="CD561" s="949"/>
      <c r="CE561" s="949"/>
      <c r="CF561" s="949"/>
      <c r="CG561" s="949"/>
      <c r="CH561" s="949"/>
      <c r="CI561" s="949"/>
      <c r="CJ561" s="949"/>
      <c r="CK561" s="949"/>
      <c r="CL561" s="949"/>
      <c r="CM561" s="949"/>
      <c r="CN561" s="949"/>
      <c r="CO561" s="949"/>
      <c r="CP561" s="949"/>
      <c r="CQ561" s="949"/>
      <c r="CR561" s="949"/>
      <c r="CS561" s="949"/>
      <c r="CT561" s="949"/>
      <c r="CU561" s="949"/>
      <c r="CV561" s="949"/>
      <c r="CW561" s="949"/>
      <c r="CX561" s="949"/>
      <c r="CY561" s="949"/>
      <c r="CZ561" s="949"/>
      <c r="DA561" s="949"/>
      <c r="DB561" s="949"/>
      <c r="DC561" s="949"/>
      <c r="DD561" s="949"/>
      <c r="DE561" s="949"/>
      <c r="DF561" s="949"/>
      <c r="DG561" s="949"/>
      <c r="DH561" s="949"/>
      <c r="DI561" s="949"/>
      <c r="DJ561" s="949"/>
      <c r="DK561" s="949"/>
      <c r="DL561" s="949"/>
      <c r="DM561" s="949"/>
      <c r="DN561" s="949"/>
      <c r="DO561" s="949"/>
      <c r="DP561" s="949"/>
      <c r="DQ561" s="949"/>
      <c r="DR561" s="949"/>
      <c r="DS561" s="949"/>
      <c r="DT561" s="949"/>
      <c r="DU561" s="949"/>
      <c r="DV561" s="949"/>
      <c r="DW561" s="949"/>
      <c r="DX561" s="949"/>
      <c r="DY561" s="949"/>
      <c r="DZ561" s="949"/>
      <c r="EA561" s="949"/>
      <c r="EB561" s="949"/>
      <c r="EC561" s="949"/>
      <c r="ED561" s="949"/>
      <c r="EE561" s="949"/>
      <c r="EF561" s="949"/>
      <c r="EG561" s="949"/>
      <c r="EH561" s="949"/>
      <c r="EI561" s="949"/>
      <c r="EJ561" s="949"/>
      <c r="EK561" s="949"/>
      <c r="EL561" s="949"/>
      <c r="EM561" s="949"/>
      <c r="EN561" s="949"/>
      <c r="EO561" s="949"/>
      <c r="EP561" s="949"/>
      <c r="EQ561" s="949"/>
      <c r="ER561" s="949"/>
      <c r="ES561" s="949"/>
      <c r="ET561" s="949"/>
      <c r="EU561" s="949"/>
      <c r="EV561" s="949"/>
      <c r="EW561" s="949"/>
      <c r="EX561" s="949"/>
      <c r="EY561" s="949"/>
      <c r="EZ561" s="949"/>
      <c r="FA561" s="949"/>
      <c r="FB561" s="949"/>
      <c r="FC561" s="949"/>
      <c r="FD561" s="949"/>
      <c r="FE561" s="949"/>
      <c r="FF561" s="949"/>
      <c r="FG561" s="949"/>
      <c r="FH561" s="949"/>
      <c r="FI561" s="949"/>
      <c r="FJ561" s="949"/>
      <c r="FK561" s="949"/>
      <c r="FL561" s="949"/>
      <c r="FM561" s="949"/>
      <c r="FN561" s="949"/>
      <c r="FO561" s="949"/>
      <c r="FP561" s="949"/>
      <c r="FQ561" s="949"/>
      <c r="FR561" s="949"/>
      <c r="FS561" s="949"/>
      <c r="FT561" s="949"/>
      <c r="FU561" s="949"/>
      <c r="FV561" s="949"/>
      <c r="FW561" s="949"/>
      <c r="FX561" s="949"/>
      <c r="FY561" s="949"/>
      <c r="FZ561" s="949"/>
      <c r="GA561" s="949"/>
      <c r="GB561" s="949"/>
      <c r="GC561" s="949"/>
      <c r="GD561" s="949"/>
      <c r="GE561" s="949"/>
      <c r="GF561" s="949"/>
      <c r="GG561" s="949"/>
      <c r="GH561" s="949"/>
      <c r="GI561" s="949"/>
      <c r="GJ561" s="949"/>
      <c r="GK561" s="949"/>
      <c r="GL561" s="949"/>
      <c r="GM561" s="949"/>
      <c r="GN561" s="949"/>
      <c r="GO561" s="949"/>
      <c r="GP561" s="949"/>
      <c r="GQ561" s="949"/>
      <c r="GR561" s="949"/>
      <c r="GS561" s="949"/>
      <c r="GT561" s="949"/>
      <c r="GU561" s="949"/>
      <c r="GV561" s="949"/>
      <c r="GW561" s="949"/>
      <c r="GX561" s="949"/>
      <c r="GY561" s="949"/>
      <c r="GZ561" s="949"/>
      <c r="HA561" s="949"/>
      <c r="HB561" s="949"/>
      <c r="HC561" s="949"/>
      <c r="HD561" s="949"/>
      <c r="HE561" s="949"/>
      <c r="HF561" s="949"/>
      <c r="HG561" s="949"/>
      <c r="HH561" s="949"/>
      <c r="HI561" s="949"/>
      <c r="HJ561" s="949"/>
      <c r="HK561" s="949"/>
      <c r="HL561" s="949"/>
      <c r="HM561" s="949"/>
      <c r="HN561" s="949"/>
      <c r="HO561" s="949"/>
      <c r="HP561" s="949"/>
      <c r="HQ561" s="949"/>
      <c r="HR561" s="949"/>
      <c r="HS561" s="949"/>
      <c r="HT561" s="949"/>
      <c r="HU561" s="949"/>
      <c r="HV561" s="949"/>
      <c r="HW561" s="949"/>
      <c r="HX561" s="949"/>
      <c r="HY561" s="949"/>
      <c r="HZ561" s="949"/>
      <c r="IA561" s="949"/>
      <c r="IB561" s="949"/>
      <c r="IC561" s="949"/>
      <c r="ID561" s="949"/>
      <c r="IE561" s="949"/>
      <c r="IF561" s="949"/>
      <c r="IG561" s="949"/>
      <c r="IH561" s="949"/>
      <c r="II561" s="949"/>
      <c r="IJ561" s="949"/>
      <c r="IK561" s="949"/>
      <c r="IL561" s="949"/>
      <c r="IM561" s="949"/>
      <c r="IN561" s="949"/>
      <c r="IO561" s="949"/>
      <c r="IP561" s="949"/>
      <c r="IQ561" s="949"/>
    </row>
    <row r="562" spans="1:251" s="953" customFormat="1">
      <c r="A562" s="951" t="s">
        <v>405</v>
      </c>
      <c r="B562" s="952" t="s">
        <v>406</v>
      </c>
      <c r="C562" s="294" t="s">
        <v>407</v>
      </c>
      <c r="D562" s="951" t="s">
        <v>408</v>
      </c>
      <c r="E562" s="295" t="s">
        <v>409</v>
      </c>
      <c r="F562" s="296" t="s">
        <v>1563</v>
      </c>
      <c r="G562" s="934"/>
      <c r="N562" s="954"/>
      <c r="O562" s="954"/>
      <c r="P562" s="954"/>
      <c r="Q562" s="954"/>
      <c r="R562" s="954"/>
      <c r="S562" s="954"/>
      <c r="T562" s="954"/>
      <c r="U562" s="954"/>
      <c r="V562" s="954"/>
      <c r="W562" s="954"/>
      <c r="X562" s="954"/>
      <c r="Y562" s="954"/>
      <c r="Z562" s="954"/>
      <c r="AA562" s="954"/>
      <c r="AB562" s="954"/>
      <c r="AC562" s="954"/>
      <c r="AD562" s="954"/>
      <c r="AE562" s="954"/>
      <c r="AF562" s="954"/>
      <c r="AG562" s="954"/>
      <c r="AH562" s="954"/>
      <c r="AI562" s="954"/>
      <c r="AJ562" s="954"/>
      <c r="AK562" s="954"/>
      <c r="AL562" s="954"/>
      <c r="AM562" s="954"/>
      <c r="AN562" s="954"/>
      <c r="AO562" s="954"/>
      <c r="AP562" s="954"/>
      <c r="AQ562" s="954"/>
      <c r="AR562" s="954"/>
      <c r="AS562" s="954"/>
      <c r="AT562" s="954"/>
      <c r="AU562" s="954"/>
      <c r="AV562" s="954"/>
      <c r="AW562" s="954"/>
      <c r="AX562" s="954"/>
      <c r="AY562" s="954"/>
      <c r="AZ562" s="954"/>
      <c r="BA562" s="954"/>
      <c r="BB562" s="954"/>
      <c r="BC562" s="954"/>
      <c r="BD562" s="954"/>
      <c r="BE562" s="954"/>
      <c r="BF562" s="954"/>
      <c r="BG562" s="954"/>
      <c r="BH562" s="954"/>
    </row>
    <row r="563" spans="1:251" ht="14" customHeight="1">
      <c r="A563" s="955"/>
      <c r="B563" s="956"/>
      <c r="C563" s="957" t="s">
        <v>1875</v>
      </c>
      <c r="D563" s="958"/>
      <c r="E563" s="543"/>
      <c r="F563" s="576"/>
      <c r="BI563" s="922"/>
      <c r="BJ563" s="922"/>
      <c r="BK563" s="922"/>
      <c r="BL563" s="922"/>
      <c r="BM563" s="922"/>
      <c r="BN563" s="922"/>
      <c r="BO563" s="922"/>
      <c r="BP563" s="922"/>
      <c r="BQ563" s="922"/>
      <c r="BR563" s="922"/>
      <c r="BS563" s="922"/>
      <c r="BT563" s="922"/>
      <c r="BU563" s="922"/>
      <c r="BV563" s="922"/>
      <c r="BW563" s="922"/>
      <c r="BX563" s="922"/>
      <c r="BY563" s="922"/>
      <c r="BZ563" s="922"/>
      <c r="CA563" s="922"/>
      <c r="CB563" s="922"/>
      <c r="CC563" s="922"/>
      <c r="CD563" s="922"/>
      <c r="CE563" s="922"/>
      <c r="CF563" s="922"/>
      <c r="CG563" s="922"/>
      <c r="CH563" s="922"/>
      <c r="CI563" s="922"/>
      <c r="CJ563" s="922"/>
      <c r="CK563" s="922"/>
      <c r="CL563" s="922"/>
      <c r="CM563" s="922"/>
      <c r="CN563" s="922"/>
      <c r="CO563" s="922"/>
      <c r="CP563" s="922"/>
      <c r="CQ563" s="922"/>
      <c r="CR563" s="922"/>
      <c r="CS563" s="922"/>
      <c r="CT563" s="922"/>
      <c r="CU563" s="922"/>
      <c r="CV563" s="922"/>
      <c r="CW563" s="922"/>
      <c r="CX563" s="922"/>
      <c r="CY563" s="922"/>
      <c r="CZ563" s="922"/>
      <c r="DA563" s="922"/>
      <c r="DB563" s="922"/>
      <c r="DC563" s="922"/>
      <c r="DD563" s="922"/>
      <c r="DE563" s="922"/>
      <c r="DF563" s="922"/>
      <c r="DG563" s="922"/>
      <c r="DH563" s="922"/>
      <c r="DI563" s="922"/>
      <c r="DJ563" s="922"/>
      <c r="DK563" s="922"/>
      <c r="DL563" s="922"/>
      <c r="DM563" s="922"/>
      <c r="DN563" s="922"/>
      <c r="DO563" s="922"/>
      <c r="DP563" s="922"/>
      <c r="DQ563" s="922"/>
      <c r="DR563" s="922"/>
      <c r="DS563" s="922"/>
      <c r="DT563" s="922"/>
      <c r="DU563" s="922"/>
      <c r="DV563" s="922"/>
      <c r="DW563" s="922"/>
      <c r="DX563" s="922"/>
      <c r="DY563" s="922"/>
      <c r="DZ563" s="922"/>
      <c r="EA563" s="922"/>
      <c r="EB563" s="922"/>
      <c r="EC563" s="922"/>
      <c r="ED563" s="922"/>
      <c r="EE563" s="922"/>
      <c r="EF563" s="922"/>
      <c r="EG563" s="922"/>
      <c r="EH563" s="922"/>
      <c r="EI563" s="922"/>
      <c r="EJ563" s="922"/>
      <c r="EK563" s="922"/>
      <c r="EL563" s="922"/>
      <c r="EM563" s="922"/>
      <c r="EN563" s="922"/>
      <c r="EO563" s="922"/>
      <c r="EP563" s="922"/>
      <c r="EQ563" s="922"/>
      <c r="ER563" s="922"/>
      <c r="ES563" s="922"/>
      <c r="ET563" s="922"/>
      <c r="EU563" s="922"/>
      <c r="EV563" s="922"/>
      <c r="EW563" s="922"/>
      <c r="EX563" s="922"/>
      <c r="EY563" s="922"/>
      <c r="EZ563" s="922"/>
      <c r="FA563" s="922"/>
      <c r="FB563" s="922"/>
      <c r="FC563" s="922"/>
      <c r="FD563" s="922"/>
      <c r="FE563" s="922"/>
      <c r="FF563" s="922"/>
      <c r="FG563" s="922"/>
      <c r="FH563" s="922"/>
      <c r="FI563" s="922"/>
      <c r="FJ563" s="922"/>
      <c r="FK563" s="922"/>
      <c r="FL563" s="922"/>
      <c r="FM563" s="922"/>
      <c r="FN563" s="922"/>
      <c r="FO563" s="922"/>
      <c r="FP563" s="922"/>
      <c r="FQ563" s="922"/>
      <c r="FR563" s="922"/>
      <c r="FS563" s="922"/>
      <c r="FT563" s="922"/>
      <c r="FU563" s="922"/>
      <c r="FV563" s="922"/>
      <c r="FW563" s="922"/>
      <c r="FX563" s="922"/>
      <c r="FY563" s="922"/>
      <c r="FZ563" s="922"/>
      <c r="GA563" s="922"/>
      <c r="GB563" s="922"/>
      <c r="GC563" s="922"/>
      <c r="GD563" s="922"/>
      <c r="GE563" s="922"/>
      <c r="GF563" s="922"/>
      <c r="GG563" s="922"/>
      <c r="GH563" s="922"/>
      <c r="GI563" s="922"/>
      <c r="GJ563" s="922"/>
      <c r="GK563" s="922"/>
      <c r="GL563" s="922"/>
      <c r="GM563" s="922"/>
      <c r="GN563" s="922"/>
      <c r="GO563" s="922"/>
      <c r="GP563" s="922"/>
      <c r="GQ563" s="922"/>
      <c r="GR563" s="922"/>
      <c r="GS563" s="922"/>
      <c r="GT563" s="922"/>
      <c r="GU563" s="922"/>
      <c r="GV563" s="922"/>
      <c r="GW563" s="922"/>
      <c r="GX563" s="922"/>
      <c r="GY563" s="922"/>
      <c r="GZ563" s="922"/>
      <c r="HA563" s="922"/>
      <c r="HB563" s="922"/>
      <c r="HC563" s="922"/>
      <c r="HD563" s="922"/>
      <c r="HE563" s="922"/>
      <c r="HF563" s="922"/>
      <c r="HG563" s="922"/>
      <c r="HH563" s="922"/>
      <c r="HI563" s="922"/>
      <c r="HJ563" s="922"/>
      <c r="HK563" s="922"/>
      <c r="HL563" s="922"/>
      <c r="HM563" s="922"/>
      <c r="HN563" s="922"/>
      <c r="HO563" s="922"/>
      <c r="HP563" s="922"/>
      <c r="HQ563" s="922"/>
      <c r="HR563" s="922"/>
      <c r="HS563" s="922"/>
      <c r="HT563" s="922"/>
      <c r="HU563" s="922"/>
      <c r="HV563" s="922"/>
      <c r="HW563" s="922"/>
      <c r="HX563" s="922"/>
      <c r="HY563" s="922"/>
      <c r="HZ563" s="922"/>
      <c r="IA563" s="922"/>
      <c r="IB563" s="922"/>
      <c r="IC563" s="922"/>
      <c r="ID563" s="922"/>
      <c r="IE563" s="922"/>
      <c r="IF563" s="922"/>
      <c r="IG563" s="922"/>
      <c r="IH563" s="922"/>
      <c r="II563" s="922"/>
      <c r="IJ563" s="922"/>
      <c r="IK563" s="922"/>
      <c r="IL563" s="922"/>
      <c r="IM563" s="922"/>
      <c r="IN563" s="922"/>
      <c r="IO563" s="922"/>
      <c r="IP563" s="922"/>
      <c r="IQ563" s="922"/>
    </row>
    <row r="564" spans="1:251" ht="14" customHeight="1">
      <c r="A564" s="981"/>
      <c r="B564" s="1036" t="s">
        <v>1876</v>
      </c>
      <c r="C564" s="1037" t="s">
        <v>1877</v>
      </c>
      <c r="D564" s="1038" t="s">
        <v>1878</v>
      </c>
      <c r="E564" s="453">
        <f>'[4]COSTO CDMX,QRO,GDL '!I560</f>
        <v>5700</v>
      </c>
      <c r="F564" s="310" t="s">
        <v>235</v>
      </c>
      <c r="H564" s="1027"/>
      <c r="BI564" s="922"/>
      <c r="BJ564" s="922"/>
      <c r="BK564" s="922"/>
      <c r="BL564" s="922"/>
      <c r="BM564" s="922"/>
      <c r="BN564" s="922"/>
      <c r="BO564" s="922"/>
      <c r="BP564" s="922"/>
      <c r="BQ564" s="922"/>
      <c r="BR564" s="922"/>
      <c r="BS564" s="922"/>
      <c r="BT564" s="922"/>
      <c r="BU564" s="922"/>
      <c r="BV564" s="922"/>
      <c r="BW564" s="922"/>
      <c r="BX564" s="922"/>
      <c r="BY564" s="922"/>
      <c r="BZ564" s="922"/>
      <c r="CA564" s="922"/>
      <c r="CB564" s="922"/>
      <c r="CC564" s="922"/>
      <c r="CD564" s="922"/>
      <c r="CE564" s="922"/>
      <c r="CF564" s="922"/>
      <c r="CG564" s="922"/>
      <c r="CH564" s="922"/>
      <c r="CI564" s="922"/>
      <c r="CJ564" s="922"/>
      <c r="CK564" s="922"/>
      <c r="CL564" s="922"/>
      <c r="CM564" s="922"/>
      <c r="CN564" s="922"/>
      <c r="CO564" s="922"/>
      <c r="CP564" s="922"/>
      <c r="CQ564" s="922"/>
      <c r="CR564" s="922"/>
      <c r="CS564" s="922"/>
      <c r="CT564" s="922"/>
      <c r="CU564" s="922"/>
      <c r="CV564" s="922"/>
      <c r="CW564" s="922"/>
      <c r="CX564" s="922"/>
      <c r="CY564" s="922"/>
      <c r="CZ564" s="922"/>
      <c r="DA564" s="922"/>
      <c r="DB564" s="922"/>
      <c r="DC564" s="922"/>
      <c r="DD564" s="922"/>
      <c r="DE564" s="922"/>
      <c r="DF564" s="922"/>
      <c r="DG564" s="922"/>
      <c r="DH564" s="922"/>
      <c r="DI564" s="922"/>
      <c r="DJ564" s="922"/>
      <c r="DK564" s="922"/>
      <c r="DL564" s="922"/>
      <c r="DM564" s="922"/>
      <c r="DN564" s="922"/>
      <c r="DO564" s="922"/>
      <c r="DP564" s="922"/>
      <c r="DQ564" s="922"/>
      <c r="DR564" s="922"/>
      <c r="DS564" s="922"/>
      <c r="DT564" s="922"/>
      <c r="DU564" s="922"/>
      <c r="DV564" s="922"/>
      <c r="DW564" s="922"/>
      <c r="DX564" s="922"/>
      <c r="DY564" s="922"/>
      <c r="DZ564" s="922"/>
      <c r="EA564" s="922"/>
      <c r="EB564" s="922"/>
      <c r="EC564" s="922"/>
      <c r="ED564" s="922"/>
      <c r="EE564" s="922"/>
      <c r="EF564" s="922"/>
      <c r="EG564" s="922"/>
      <c r="EH564" s="922"/>
      <c r="EI564" s="922"/>
      <c r="EJ564" s="922"/>
      <c r="EK564" s="922"/>
      <c r="EL564" s="922"/>
      <c r="EM564" s="922"/>
      <c r="EN564" s="922"/>
      <c r="EO564" s="922"/>
      <c r="EP564" s="922"/>
      <c r="EQ564" s="922"/>
      <c r="ER564" s="922"/>
      <c r="ES564" s="922"/>
      <c r="ET564" s="922"/>
      <c r="EU564" s="922"/>
      <c r="EV564" s="922"/>
      <c r="EW564" s="922"/>
      <c r="EX564" s="922"/>
      <c r="EY564" s="922"/>
      <c r="EZ564" s="922"/>
      <c r="FA564" s="922"/>
      <c r="FB564" s="922"/>
      <c r="FC564" s="922"/>
      <c r="FD564" s="922"/>
      <c r="FE564" s="922"/>
      <c r="FF564" s="922"/>
      <c r="FG564" s="922"/>
      <c r="FH564" s="922"/>
      <c r="FI564" s="922"/>
      <c r="FJ564" s="922"/>
      <c r="FK564" s="922"/>
      <c r="FL564" s="922"/>
      <c r="FM564" s="922"/>
      <c r="FN564" s="922"/>
      <c r="FO564" s="922"/>
      <c r="FP564" s="922"/>
      <c r="FQ564" s="922"/>
      <c r="FR564" s="922"/>
      <c r="FS564" s="922"/>
      <c r="FT564" s="922"/>
      <c r="FU564" s="922"/>
      <c r="FV564" s="922"/>
      <c r="FW564" s="922"/>
      <c r="FX564" s="922"/>
      <c r="FY564" s="922"/>
      <c r="FZ564" s="922"/>
      <c r="GA564" s="922"/>
      <c r="GB564" s="922"/>
      <c r="GC564" s="922"/>
      <c r="GD564" s="922"/>
      <c r="GE564" s="922"/>
      <c r="GF564" s="922"/>
      <c r="GG564" s="922"/>
      <c r="GH564" s="922"/>
      <c r="GI564" s="922"/>
      <c r="GJ564" s="922"/>
      <c r="GK564" s="922"/>
      <c r="GL564" s="922"/>
      <c r="GM564" s="922"/>
      <c r="GN564" s="922"/>
      <c r="GO564" s="922"/>
      <c r="GP564" s="922"/>
      <c r="GQ564" s="922"/>
      <c r="GR564" s="922"/>
      <c r="GS564" s="922"/>
      <c r="GT564" s="922"/>
      <c r="GU564" s="922"/>
      <c r="GV564" s="922"/>
      <c r="GW564" s="922"/>
      <c r="GX564" s="922"/>
      <c r="GY564" s="922"/>
      <c r="GZ564" s="922"/>
      <c r="HA564" s="922"/>
      <c r="HB564" s="922"/>
      <c r="HC564" s="922"/>
      <c r="HD564" s="922"/>
      <c r="HE564" s="922"/>
      <c r="HF564" s="922"/>
      <c r="HG564" s="922"/>
      <c r="HH564" s="922"/>
      <c r="HI564" s="922"/>
      <c r="HJ564" s="922"/>
      <c r="HK564" s="922"/>
      <c r="HL564" s="922"/>
      <c r="HM564" s="922"/>
      <c r="HN564" s="922"/>
      <c r="HO564" s="922"/>
      <c r="HP564" s="922"/>
      <c r="HQ564" s="922"/>
      <c r="HR564" s="922"/>
      <c r="HS564" s="922"/>
      <c r="HT564" s="922"/>
      <c r="HU564" s="922"/>
      <c r="HV564" s="922"/>
      <c r="HW564" s="922"/>
      <c r="HX564" s="922"/>
      <c r="HY564" s="922"/>
      <c r="HZ564" s="922"/>
      <c r="IA564" s="922"/>
      <c r="IB564" s="922"/>
      <c r="IC564" s="922"/>
      <c r="ID564" s="922"/>
      <c r="IE564" s="922"/>
      <c r="IF564" s="922"/>
      <c r="IG564" s="922"/>
      <c r="IH564" s="922"/>
      <c r="II564" s="922"/>
      <c r="IJ564" s="922"/>
      <c r="IK564" s="922"/>
      <c r="IL564" s="922"/>
      <c r="IM564" s="922"/>
      <c r="IN564" s="922"/>
      <c r="IO564" s="922"/>
      <c r="IP564" s="922"/>
      <c r="IQ564" s="922"/>
    </row>
    <row r="565" spans="1:251" ht="14" customHeight="1">
      <c r="A565" s="981"/>
      <c r="B565" s="1039"/>
      <c r="C565" s="1037" t="s">
        <v>1879</v>
      </c>
      <c r="D565" s="1038"/>
      <c r="E565" s="453"/>
      <c r="F565" s="401"/>
      <c r="BI565" s="922"/>
      <c r="BJ565" s="922"/>
      <c r="BK565" s="922"/>
      <c r="BL565" s="922"/>
      <c r="BM565" s="922"/>
      <c r="BN565" s="922"/>
      <c r="BO565" s="922"/>
      <c r="BP565" s="922"/>
      <c r="BQ565" s="922"/>
      <c r="BR565" s="922"/>
      <c r="BS565" s="922"/>
      <c r="BT565" s="922"/>
      <c r="BU565" s="922"/>
      <c r="BV565" s="922"/>
      <c r="BW565" s="922"/>
      <c r="BX565" s="922"/>
      <c r="BY565" s="922"/>
      <c r="BZ565" s="922"/>
      <c r="CA565" s="922"/>
      <c r="CB565" s="922"/>
      <c r="CC565" s="922"/>
      <c r="CD565" s="922"/>
      <c r="CE565" s="922"/>
      <c r="CF565" s="922"/>
      <c r="CG565" s="922"/>
      <c r="CH565" s="922"/>
      <c r="CI565" s="922"/>
      <c r="CJ565" s="922"/>
      <c r="CK565" s="922"/>
      <c r="CL565" s="922"/>
      <c r="CM565" s="922"/>
      <c r="CN565" s="922"/>
      <c r="CO565" s="922"/>
      <c r="CP565" s="922"/>
      <c r="CQ565" s="922"/>
      <c r="CR565" s="922"/>
      <c r="CS565" s="922"/>
      <c r="CT565" s="922"/>
      <c r="CU565" s="922"/>
      <c r="CV565" s="922"/>
      <c r="CW565" s="922"/>
      <c r="CX565" s="922"/>
      <c r="CY565" s="922"/>
      <c r="CZ565" s="922"/>
      <c r="DA565" s="922"/>
      <c r="DB565" s="922"/>
      <c r="DC565" s="922"/>
      <c r="DD565" s="922"/>
      <c r="DE565" s="922"/>
      <c r="DF565" s="922"/>
      <c r="DG565" s="922"/>
      <c r="DH565" s="922"/>
      <c r="DI565" s="922"/>
      <c r="DJ565" s="922"/>
      <c r="DK565" s="922"/>
      <c r="DL565" s="922"/>
      <c r="DM565" s="922"/>
      <c r="DN565" s="922"/>
      <c r="DO565" s="922"/>
      <c r="DP565" s="922"/>
      <c r="DQ565" s="922"/>
      <c r="DR565" s="922"/>
      <c r="DS565" s="922"/>
      <c r="DT565" s="922"/>
      <c r="DU565" s="922"/>
      <c r="DV565" s="922"/>
      <c r="DW565" s="922"/>
      <c r="DX565" s="922"/>
      <c r="DY565" s="922"/>
      <c r="DZ565" s="922"/>
      <c r="EA565" s="922"/>
      <c r="EB565" s="922"/>
      <c r="EC565" s="922"/>
      <c r="ED565" s="922"/>
      <c r="EE565" s="922"/>
      <c r="EF565" s="922"/>
      <c r="EG565" s="922"/>
      <c r="EH565" s="922"/>
      <c r="EI565" s="922"/>
      <c r="EJ565" s="922"/>
      <c r="EK565" s="922"/>
      <c r="EL565" s="922"/>
      <c r="EM565" s="922"/>
      <c r="EN565" s="922"/>
      <c r="EO565" s="922"/>
      <c r="EP565" s="922"/>
      <c r="EQ565" s="922"/>
      <c r="ER565" s="922"/>
      <c r="ES565" s="922"/>
      <c r="ET565" s="922"/>
      <c r="EU565" s="922"/>
      <c r="EV565" s="922"/>
      <c r="EW565" s="922"/>
      <c r="EX565" s="922"/>
      <c r="EY565" s="922"/>
      <c r="EZ565" s="922"/>
      <c r="FA565" s="922"/>
      <c r="FB565" s="922"/>
      <c r="FC565" s="922"/>
      <c r="FD565" s="922"/>
      <c r="FE565" s="922"/>
      <c r="FF565" s="922"/>
      <c r="FG565" s="922"/>
      <c r="FH565" s="922"/>
      <c r="FI565" s="922"/>
      <c r="FJ565" s="922"/>
      <c r="FK565" s="922"/>
      <c r="FL565" s="922"/>
      <c r="FM565" s="922"/>
      <c r="FN565" s="922"/>
      <c r="FO565" s="922"/>
      <c r="FP565" s="922"/>
      <c r="FQ565" s="922"/>
      <c r="FR565" s="922"/>
      <c r="FS565" s="922"/>
      <c r="FT565" s="922"/>
      <c r="FU565" s="922"/>
      <c r="FV565" s="922"/>
      <c r="FW565" s="922"/>
      <c r="FX565" s="922"/>
      <c r="FY565" s="922"/>
      <c r="FZ565" s="922"/>
      <c r="GA565" s="922"/>
      <c r="GB565" s="922"/>
      <c r="GC565" s="922"/>
      <c r="GD565" s="922"/>
      <c r="GE565" s="922"/>
      <c r="GF565" s="922"/>
      <c r="GG565" s="922"/>
      <c r="GH565" s="922"/>
      <c r="GI565" s="922"/>
      <c r="GJ565" s="922"/>
      <c r="GK565" s="922"/>
      <c r="GL565" s="922"/>
      <c r="GM565" s="922"/>
      <c r="GN565" s="922"/>
      <c r="GO565" s="922"/>
      <c r="GP565" s="922"/>
      <c r="GQ565" s="922"/>
      <c r="GR565" s="922"/>
      <c r="GS565" s="922"/>
      <c r="GT565" s="922"/>
      <c r="GU565" s="922"/>
      <c r="GV565" s="922"/>
      <c r="GW565" s="922"/>
      <c r="GX565" s="922"/>
      <c r="GY565" s="922"/>
      <c r="GZ565" s="922"/>
      <c r="HA565" s="922"/>
      <c r="HB565" s="922"/>
      <c r="HC565" s="922"/>
      <c r="HD565" s="922"/>
      <c r="HE565" s="922"/>
      <c r="HF565" s="922"/>
      <c r="HG565" s="922"/>
      <c r="HH565" s="922"/>
      <c r="HI565" s="922"/>
      <c r="HJ565" s="922"/>
      <c r="HK565" s="922"/>
      <c r="HL565" s="922"/>
      <c r="HM565" s="922"/>
      <c r="HN565" s="922"/>
      <c r="HO565" s="922"/>
      <c r="HP565" s="922"/>
      <c r="HQ565" s="922"/>
      <c r="HR565" s="922"/>
      <c r="HS565" s="922"/>
      <c r="HT565" s="922"/>
      <c r="HU565" s="922"/>
      <c r="HV565" s="922"/>
      <c r="HW565" s="922"/>
      <c r="HX565" s="922"/>
      <c r="HY565" s="922"/>
      <c r="HZ565" s="922"/>
      <c r="IA565" s="922"/>
      <c r="IB565" s="922"/>
      <c r="IC565" s="922"/>
      <c r="ID565" s="922"/>
      <c r="IE565" s="922"/>
      <c r="IF565" s="922"/>
      <c r="IG565" s="922"/>
      <c r="IH565" s="922"/>
      <c r="II565" s="922"/>
      <c r="IJ565" s="922"/>
      <c r="IK565" s="922"/>
      <c r="IL565" s="922"/>
      <c r="IM565" s="922"/>
      <c r="IN565" s="922"/>
      <c r="IO565" s="922"/>
      <c r="IP565" s="922"/>
      <c r="IQ565" s="922"/>
    </row>
    <row r="566" spans="1:251" ht="14" customHeight="1">
      <c r="A566" s="981"/>
      <c r="B566" s="1039"/>
      <c r="C566" s="1037" t="s">
        <v>1880</v>
      </c>
      <c r="D566" s="1038"/>
      <c r="E566" s="453"/>
      <c r="F566" s="401"/>
      <c r="BI566" s="922"/>
      <c r="BJ566" s="922"/>
      <c r="BK566" s="922"/>
      <c r="BL566" s="922"/>
      <c r="BM566" s="922"/>
      <c r="BN566" s="922"/>
      <c r="BO566" s="922"/>
      <c r="BP566" s="922"/>
      <c r="BQ566" s="922"/>
      <c r="BR566" s="922"/>
      <c r="BS566" s="922"/>
      <c r="BT566" s="922"/>
      <c r="BU566" s="922"/>
      <c r="BV566" s="922"/>
      <c r="BW566" s="922"/>
      <c r="BX566" s="922"/>
      <c r="BY566" s="922"/>
      <c r="BZ566" s="922"/>
      <c r="CA566" s="922"/>
      <c r="CB566" s="922"/>
      <c r="CC566" s="922"/>
      <c r="CD566" s="922"/>
      <c r="CE566" s="922"/>
      <c r="CF566" s="922"/>
      <c r="CG566" s="922"/>
      <c r="CH566" s="922"/>
      <c r="CI566" s="922"/>
      <c r="CJ566" s="922"/>
      <c r="CK566" s="922"/>
      <c r="CL566" s="922"/>
      <c r="CM566" s="922"/>
      <c r="CN566" s="922"/>
      <c r="CO566" s="922"/>
      <c r="CP566" s="922"/>
      <c r="CQ566" s="922"/>
      <c r="CR566" s="922"/>
      <c r="CS566" s="922"/>
      <c r="CT566" s="922"/>
      <c r="CU566" s="922"/>
      <c r="CV566" s="922"/>
      <c r="CW566" s="922"/>
      <c r="CX566" s="922"/>
      <c r="CY566" s="922"/>
      <c r="CZ566" s="922"/>
      <c r="DA566" s="922"/>
      <c r="DB566" s="922"/>
      <c r="DC566" s="922"/>
      <c r="DD566" s="922"/>
      <c r="DE566" s="922"/>
      <c r="DF566" s="922"/>
      <c r="DG566" s="922"/>
      <c r="DH566" s="922"/>
      <c r="DI566" s="922"/>
      <c r="DJ566" s="922"/>
      <c r="DK566" s="922"/>
      <c r="DL566" s="922"/>
      <c r="DM566" s="922"/>
      <c r="DN566" s="922"/>
      <c r="DO566" s="922"/>
      <c r="DP566" s="922"/>
      <c r="DQ566" s="922"/>
      <c r="DR566" s="922"/>
      <c r="DS566" s="922"/>
      <c r="DT566" s="922"/>
      <c r="DU566" s="922"/>
      <c r="DV566" s="922"/>
      <c r="DW566" s="922"/>
      <c r="DX566" s="922"/>
      <c r="DY566" s="922"/>
      <c r="DZ566" s="922"/>
      <c r="EA566" s="922"/>
      <c r="EB566" s="922"/>
      <c r="EC566" s="922"/>
      <c r="ED566" s="922"/>
      <c r="EE566" s="922"/>
      <c r="EF566" s="922"/>
      <c r="EG566" s="922"/>
      <c r="EH566" s="922"/>
      <c r="EI566" s="922"/>
      <c r="EJ566" s="922"/>
      <c r="EK566" s="922"/>
      <c r="EL566" s="922"/>
      <c r="EM566" s="922"/>
      <c r="EN566" s="922"/>
      <c r="EO566" s="922"/>
      <c r="EP566" s="922"/>
      <c r="EQ566" s="922"/>
      <c r="ER566" s="922"/>
      <c r="ES566" s="922"/>
      <c r="ET566" s="922"/>
      <c r="EU566" s="922"/>
      <c r="EV566" s="922"/>
      <c r="EW566" s="922"/>
      <c r="EX566" s="922"/>
      <c r="EY566" s="922"/>
      <c r="EZ566" s="922"/>
      <c r="FA566" s="922"/>
      <c r="FB566" s="922"/>
      <c r="FC566" s="922"/>
      <c r="FD566" s="922"/>
      <c r="FE566" s="922"/>
      <c r="FF566" s="922"/>
      <c r="FG566" s="922"/>
      <c r="FH566" s="922"/>
      <c r="FI566" s="922"/>
      <c r="FJ566" s="922"/>
      <c r="FK566" s="922"/>
      <c r="FL566" s="922"/>
      <c r="FM566" s="922"/>
      <c r="FN566" s="922"/>
      <c r="FO566" s="922"/>
      <c r="FP566" s="922"/>
      <c r="FQ566" s="922"/>
      <c r="FR566" s="922"/>
      <c r="FS566" s="922"/>
      <c r="FT566" s="922"/>
      <c r="FU566" s="922"/>
      <c r="FV566" s="922"/>
      <c r="FW566" s="922"/>
      <c r="FX566" s="922"/>
      <c r="FY566" s="922"/>
      <c r="FZ566" s="922"/>
      <c r="GA566" s="922"/>
      <c r="GB566" s="922"/>
      <c r="GC566" s="922"/>
      <c r="GD566" s="922"/>
      <c r="GE566" s="922"/>
      <c r="GF566" s="922"/>
      <c r="GG566" s="922"/>
      <c r="GH566" s="922"/>
      <c r="GI566" s="922"/>
      <c r="GJ566" s="922"/>
      <c r="GK566" s="922"/>
      <c r="GL566" s="922"/>
      <c r="GM566" s="922"/>
      <c r="GN566" s="922"/>
      <c r="GO566" s="922"/>
      <c r="GP566" s="922"/>
      <c r="GQ566" s="922"/>
      <c r="GR566" s="922"/>
      <c r="GS566" s="922"/>
      <c r="GT566" s="922"/>
      <c r="GU566" s="922"/>
      <c r="GV566" s="922"/>
      <c r="GW566" s="922"/>
      <c r="GX566" s="922"/>
      <c r="GY566" s="922"/>
      <c r="GZ566" s="922"/>
      <c r="HA566" s="922"/>
      <c r="HB566" s="922"/>
      <c r="HC566" s="922"/>
      <c r="HD566" s="922"/>
      <c r="HE566" s="922"/>
      <c r="HF566" s="922"/>
      <c r="HG566" s="922"/>
      <c r="HH566" s="922"/>
      <c r="HI566" s="922"/>
      <c r="HJ566" s="922"/>
      <c r="HK566" s="922"/>
      <c r="HL566" s="922"/>
      <c r="HM566" s="922"/>
      <c r="HN566" s="922"/>
      <c r="HO566" s="922"/>
      <c r="HP566" s="922"/>
      <c r="HQ566" s="922"/>
      <c r="HR566" s="922"/>
      <c r="HS566" s="922"/>
      <c r="HT566" s="922"/>
      <c r="HU566" s="922"/>
      <c r="HV566" s="922"/>
      <c r="HW566" s="922"/>
      <c r="HX566" s="922"/>
      <c r="HY566" s="922"/>
      <c r="HZ566" s="922"/>
      <c r="IA566" s="922"/>
      <c r="IB566" s="922"/>
      <c r="IC566" s="922"/>
      <c r="ID566" s="922"/>
      <c r="IE566" s="922"/>
      <c r="IF566" s="922"/>
      <c r="IG566" s="922"/>
      <c r="IH566" s="922"/>
      <c r="II566" s="922"/>
      <c r="IJ566" s="922"/>
      <c r="IK566" s="922"/>
      <c r="IL566" s="922"/>
      <c r="IM566" s="922"/>
      <c r="IN566" s="922"/>
      <c r="IO566" s="922"/>
      <c r="IP566" s="922"/>
      <c r="IQ566" s="922"/>
    </row>
    <row r="567" spans="1:251" ht="14" customHeight="1">
      <c r="A567" s="981"/>
      <c r="B567" s="1039"/>
      <c r="C567" s="1037" t="s">
        <v>1881</v>
      </c>
      <c r="D567" s="1038"/>
      <c r="E567" s="453"/>
      <c r="F567" s="401"/>
      <c r="BI567" s="922"/>
      <c r="BJ567" s="922"/>
      <c r="BK567" s="922"/>
      <c r="BL567" s="922"/>
      <c r="BM567" s="922"/>
      <c r="BN567" s="922"/>
      <c r="BO567" s="922"/>
      <c r="BP567" s="922"/>
      <c r="BQ567" s="922"/>
      <c r="BR567" s="922"/>
      <c r="BS567" s="922"/>
      <c r="BT567" s="922"/>
      <c r="BU567" s="922"/>
      <c r="BV567" s="922"/>
      <c r="BW567" s="922"/>
      <c r="BX567" s="922"/>
      <c r="BY567" s="922"/>
      <c r="BZ567" s="922"/>
      <c r="CA567" s="922"/>
      <c r="CB567" s="922"/>
      <c r="CC567" s="922"/>
      <c r="CD567" s="922"/>
      <c r="CE567" s="922"/>
      <c r="CF567" s="922"/>
      <c r="CG567" s="922"/>
      <c r="CH567" s="922"/>
      <c r="CI567" s="922"/>
      <c r="CJ567" s="922"/>
      <c r="CK567" s="922"/>
      <c r="CL567" s="922"/>
      <c r="CM567" s="922"/>
      <c r="CN567" s="922"/>
      <c r="CO567" s="922"/>
      <c r="CP567" s="922"/>
      <c r="CQ567" s="922"/>
      <c r="CR567" s="922"/>
      <c r="CS567" s="922"/>
      <c r="CT567" s="922"/>
      <c r="CU567" s="922"/>
      <c r="CV567" s="922"/>
      <c r="CW567" s="922"/>
      <c r="CX567" s="922"/>
      <c r="CY567" s="922"/>
      <c r="CZ567" s="922"/>
      <c r="DA567" s="922"/>
      <c r="DB567" s="922"/>
      <c r="DC567" s="922"/>
      <c r="DD567" s="922"/>
      <c r="DE567" s="922"/>
      <c r="DF567" s="922"/>
      <c r="DG567" s="922"/>
      <c r="DH567" s="922"/>
      <c r="DI567" s="922"/>
      <c r="DJ567" s="922"/>
      <c r="DK567" s="922"/>
      <c r="DL567" s="922"/>
      <c r="DM567" s="922"/>
      <c r="DN567" s="922"/>
      <c r="DO567" s="922"/>
      <c r="DP567" s="922"/>
      <c r="DQ567" s="922"/>
      <c r="DR567" s="922"/>
      <c r="DS567" s="922"/>
      <c r="DT567" s="922"/>
      <c r="DU567" s="922"/>
      <c r="DV567" s="922"/>
      <c r="DW567" s="922"/>
      <c r="DX567" s="922"/>
      <c r="DY567" s="922"/>
      <c r="DZ567" s="922"/>
      <c r="EA567" s="922"/>
      <c r="EB567" s="922"/>
      <c r="EC567" s="922"/>
      <c r="ED567" s="922"/>
      <c r="EE567" s="922"/>
      <c r="EF567" s="922"/>
      <c r="EG567" s="922"/>
      <c r="EH567" s="922"/>
      <c r="EI567" s="922"/>
      <c r="EJ567" s="922"/>
      <c r="EK567" s="922"/>
      <c r="EL567" s="922"/>
      <c r="EM567" s="922"/>
      <c r="EN567" s="922"/>
      <c r="EO567" s="922"/>
      <c r="EP567" s="922"/>
      <c r="EQ567" s="922"/>
      <c r="ER567" s="922"/>
      <c r="ES567" s="922"/>
      <c r="ET567" s="922"/>
      <c r="EU567" s="922"/>
      <c r="EV567" s="922"/>
      <c r="EW567" s="922"/>
      <c r="EX567" s="922"/>
      <c r="EY567" s="922"/>
      <c r="EZ567" s="922"/>
      <c r="FA567" s="922"/>
      <c r="FB567" s="922"/>
      <c r="FC567" s="922"/>
      <c r="FD567" s="922"/>
      <c r="FE567" s="922"/>
      <c r="FF567" s="922"/>
      <c r="FG567" s="922"/>
      <c r="FH567" s="922"/>
      <c r="FI567" s="922"/>
      <c r="FJ567" s="922"/>
      <c r="FK567" s="922"/>
      <c r="FL567" s="922"/>
      <c r="FM567" s="922"/>
      <c r="FN567" s="922"/>
      <c r="FO567" s="922"/>
      <c r="FP567" s="922"/>
      <c r="FQ567" s="922"/>
      <c r="FR567" s="922"/>
      <c r="FS567" s="922"/>
      <c r="FT567" s="922"/>
      <c r="FU567" s="922"/>
      <c r="FV567" s="922"/>
      <c r="FW567" s="922"/>
      <c r="FX567" s="922"/>
      <c r="FY567" s="922"/>
      <c r="FZ567" s="922"/>
      <c r="GA567" s="922"/>
      <c r="GB567" s="922"/>
      <c r="GC567" s="922"/>
      <c r="GD567" s="922"/>
      <c r="GE567" s="922"/>
      <c r="GF567" s="922"/>
      <c r="GG567" s="922"/>
      <c r="GH567" s="922"/>
      <c r="GI567" s="922"/>
      <c r="GJ567" s="922"/>
      <c r="GK567" s="922"/>
      <c r="GL567" s="922"/>
      <c r="GM567" s="922"/>
      <c r="GN567" s="922"/>
      <c r="GO567" s="922"/>
      <c r="GP567" s="922"/>
      <c r="GQ567" s="922"/>
      <c r="GR567" s="922"/>
      <c r="GS567" s="922"/>
      <c r="GT567" s="922"/>
      <c r="GU567" s="922"/>
      <c r="GV567" s="922"/>
      <c r="GW567" s="922"/>
      <c r="GX567" s="922"/>
      <c r="GY567" s="922"/>
      <c r="GZ567" s="922"/>
      <c r="HA567" s="922"/>
      <c r="HB567" s="922"/>
      <c r="HC567" s="922"/>
      <c r="HD567" s="922"/>
      <c r="HE567" s="922"/>
      <c r="HF567" s="922"/>
      <c r="HG567" s="922"/>
      <c r="HH567" s="922"/>
      <c r="HI567" s="922"/>
      <c r="HJ567" s="922"/>
      <c r="HK567" s="922"/>
      <c r="HL567" s="922"/>
      <c r="HM567" s="922"/>
      <c r="HN567" s="922"/>
      <c r="HO567" s="922"/>
      <c r="HP567" s="922"/>
      <c r="HQ567" s="922"/>
      <c r="HR567" s="922"/>
      <c r="HS567" s="922"/>
      <c r="HT567" s="922"/>
      <c r="HU567" s="922"/>
      <c r="HV567" s="922"/>
      <c r="HW567" s="922"/>
      <c r="HX567" s="922"/>
      <c r="HY567" s="922"/>
      <c r="HZ567" s="922"/>
      <c r="IA567" s="922"/>
      <c r="IB567" s="922"/>
      <c r="IC567" s="922"/>
      <c r="ID567" s="922"/>
      <c r="IE567" s="922"/>
      <c r="IF567" s="922"/>
      <c r="IG567" s="922"/>
      <c r="IH567" s="922"/>
      <c r="II567" s="922"/>
      <c r="IJ567" s="922"/>
      <c r="IK567" s="922"/>
      <c r="IL567" s="922"/>
      <c r="IM567" s="922"/>
      <c r="IN567" s="922"/>
      <c r="IO567" s="922"/>
      <c r="IP567" s="922"/>
      <c r="IQ567" s="922"/>
    </row>
    <row r="568" spans="1:251" ht="14" customHeight="1">
      <c r="A568" s="981"/>
      <c r="B568" s="984"/>
      <c r="C568" s="962"/>
      <c r="D568" s="967"/>
      <c r="E568" s="453"/>
      <c r="F568" s="401"/>
      <c r="BI568" s="922"/>
      <c r="BJ568" s="922"/>
      <c r="BK568" s="922"/>
      <c r="BL568" s="922"/>
      <c r="BM568" s="922"/>
      <c r="BN568" s="922"/>
      <c r="BO568" s="922"/>
      <c r="BP568" s="922"/>
      <c r="BQ568" s="922"/>
      <c r="BR568" s="922"/>
      <c r="BS568" s="922"/>
      <c r="BT568" s="922"/>
      <c r="BU568" s="922"/>
      <c r="BV568" s="922"/>
      <c r="BW568" s="922"/>
      <c r="BX568" s="922"/>
      <c r="BY568" s="922"/>
      <c r="BZ568" s="922"/>
      <c r="CA568" s="922"/>
      <c r="CB568" s="922"/>
      <c r="CC568" s="922"/>
      <c r="CD568" s="922"/>
      <c r="CE568" s="922"/>
      <c r="CF568" s="922"/>
      <c r="CG568" s="922"/>
      <c r="CH568" s="922"/>
      <c r="CI568" s="922"/>
      <c r="CJ568" s="922"/>
      <c r="CK568" s="922"/>
      <c r="CL568" s="922"/>
      <c r="CM568" s="922"/>
      <c r="CN568" s="922"/>
      <c r="CO568" s="922"/>
      <c r="CP568" s="922"/>
      <c r="CQ568" s="922"/>
      <c r="CR568" s="922"/>
      <c r="CS568" s="922"/>
      <c r="CT568" s="922"/>
      <c r="CU568" s="922"/>
      <c r="CV568" s="922"/>
      <c r="CW568" s="922"/>
      <c r="CX568" s="922"/>
      <c r="CY568" s="922"/>
      <c r="CZ568" s="922"/>
      <c r="DA568" s="922"/>
      <c r="DB568" s="922"/>
      <c r="DC568" s="922"/>
      <c r="DD568" s="922"/>
      <c r="DE568" s="922"/>
      <c r="DF568" s="922"/>
      <c r="DG568" s="922"/>
      <c r="DH568" s="922"/>
      <c r="DI568" s="922"/>
      <c r="DJ568" s="922"/>
      <c r="DK568" s="922"/>
      <c r="DL568" s="922"/>
      <c r="DM568" s="922"/>
      <c r="DN568" s="922"/>
      <c r="DO568" s="922"/>
      <c r="DP568" s="922"/>
      <c r="DQ568" s="922"/>
      <c r="DR568" s="922"/>
      <c r="DS568" s="922"/>
      <c r="DT568" s="922"/>
      <c r="DU568" s="922"/>
      <c r="DV568" s="922"/>
      <c r="DW568" s="922"/>
      <c r="DX568" s="922"/>
      <c r="DY568" s="922"/>
      <c r="DZ568" s="922"/>
      <c r="EA568" s="922"/>
      <c r="EB568" s="922"/>
      <c r="EC568" s="922"/>
      <c r="ED568" s="922"/>
      <c r="EE568" s="922"/>
      <c r="EF568" s="922"/>
      <c r="EG568" s="922"/>
      <c r="EH568" s="922"/>
      <c r="EI568" s="922"/>
      <c r="EJ568" s="922"/>
      <c r="EK568" s="922"/>
      <c r="EL568" s="922"/>
      <c r="EM568" s="922"/>
      <c r="EN568" s="922"/>
      <c r="EO568" s="922"/>
      <c r="EP568" s="922"/>
      <c r="EQ568" s="922"/>
      <c r="ER568" s="922"/>
      <c r="ES568" s="922"/>
      <c r="ET568" s="922"/>
      <c r="EU568" s="922"/>
      <c r="EV568" s="922"/>
      <c r="EW568" s="922"/>
      <c r="EX568" s="922"/>
      <c r="EY568" s="922"/>
      <c r="EZ568" s="922"/>
      <c r="FA568" s="922"/>
      <c r="FB568" s="922"/>
      <c r="FC568" s="922"/>
      <c r="FD568" s="922"/>
      <c r="FE568" s="922"/>
      <c r="FF568" s="922"/>
      <c r="FG568" s="922"/>
      <c r="FH568" s="922"/>
      <c r="FI568" s="922"/>
      <c r="FJ568" s="922"/>
      <c r="FK568" s="922"/>
      <c r="FL568" s="922"/>
      <c r="FM568" s="922"/>
      <c r="FN568" s="922"/>
      <c r="FO568" s="922"/>
      <c r="FP568" s="922"/>
      <c r="FQ568" s="922"/>
      <c r="FR568" s="922"/>
      <c r="FS568" s="922"/>
      <c r="FT568" s="922"/>
      <c r="FU568" s="922"/>
      <c r="FV568" s="922"/>
      <c r="FW568" s="922"/>
      <c r="FX568" s="922"/>
      <c r="FY568" s="922"/>
      <c r="FZ568" s="922"/>
      <c r="GA568" s="922"/>
      <c r="GB568" s="922"/>
      <c r="GC568" s="922"/>
      <c r="GD568" s="922"/>
      <c r="GE568" s="922"/>
      <c r="GF568" s="922"/>
      <c r="GG568" s="922"/>
      <c r="GH568" s="922"/>
      <c r="GI568" s="922"/>
      <c r="GJ568" s="922"/>
      <c r="GK568" s="922"/>
      <c r="GL568" s="922"/>
      <c r="GM568" s="922"/>
      <c r="GN568" s="922"/>
      <c r="GO568" s="922"/>
      <c r="GP568" s="922"/>
      <c r="GQ568" s="922"/>
      <c r="GR568" s="922"/>
      <c r="GS568" s="922"/>
      <c r="GT568" s="922"/>
      <c r="GU568" s="922"/>
      <c r="GV568" s="922"/>
      <c r="GW568" s="922"/>
      <c r="GX568" s="922"/>
      <c r="GY568" s="922"/>
      <c r="GZ568" s="922"/>
      <c r="HA568" s="922"/>
      <c r="HB568" s="922"/>
      <c r="HC568" s="922"/>
      <c r="HD568" s="922"/>
      <c r="HE568" s="922"/>
      <c r="HF568" s="922"/>
      <c r="HG568" s="922"/>
      <c r="HH568" s="922"/>
      <c r="HI568" s="922"/>
      <c r="HJ568" s="922"/>
      <c r="HK568" s="922"/>
      <c r="HL568" s="922"/>
      <c r="HM568" s="922"/>
      <c r="HN568" s="922"/>
      <c r="HO568" s="922"/>
      <c r="HP568" s="922"/>
      <c r="HQ568" s="922"/>
      <c r="HR568" s="922"/>
      <c r="HS568" s="922"/>
      <c r="HT568" s="922"/>
      <c r="HU568" s="922"/>
      <c r="HV568" s="922"/>
      <c r="HW568" s="922"/>
      <c r="HX568" s="922"/>
      <c r="HY568" s="922"/>
      <c r="HZ568" s="922"/>
      <c r="IA568" s="922"/>
      <c r="IB568" s="922"/>
      <c r="IC568" s="922"/>
      <c r="ID568" s="922"/>
      <c r="IE568" s="922"/>
      <c r="IF568" s="922"/>
      <c r="IG568" s="922"/>
      <c r="IH568" s="922"/>
      <c r="II568" s="922"/>
      <c r="IJ568" s="922"/>
      <c r="IK568" s="922"/>
      <c r="IL568" s="922"/>
      <c r="IM568" s="922"/>
      <c r="IN568" s="922"/>
      <c r="IO568" s="922"/>
      <c r="IP568" s="922"/>
      <c r="IQ568" s="922"/>
    </row>
    <row r="569" spans="1:251" ht="14" customHeight="1">
      <c r="A569" s="981"/>
      <c r="B569" s="984"/>
      <c r="C569" s="962"/>
      <c r="D569" s="967"/>
      <c r="E569" s="453"/>
      <c r="F569" s="401"/>
      <c r="BI569" s="922"/>
      <c r="BJ569" s="922"/>
      <c r="BK569" s="922"/>
      <c r="BL569" s="922"/>
      <c r="BM569" s="922"/>
      <c r="BN569" s="922"/>
      <c r="BO569" s="922"/>
      <c r="BP569" s="922"/>
      <c r="BQ569" s="922"/>
      <c r="BR569" s="922"/>
      <c r="BS569" s="922"/>
      <c r="BT569" s="922"/>
      <c r="BU569" s="922"/>
      <c r="BV569" s="922"/>
      <c r="BW569" s="922"/>
      <c r="BX569" s="922"/>
      <c r="BY569" s="922"/>
      <c r="BZ569" s="922"/>
      <c r="CA569" s="922"/>
      <c r="CB569" s="922"/>
      <c r="CC569" s="922"/>
      <c r="CD569" s="922"/>
      <c r="CE569" s="922"/>
      <c r="CF569" s="922"/>
      <c r="CG569" s="922"/>
      <c r="CH569" s="922"/>
      <c r="CI569" s="922"/>
      <c r="CJ569" s="922"/>
      <c r="CK569" s="922"/>
      <c r="CL569" s="922"/>
      <c r="CM569" s="922"/>
      <c r="CN569" s="922"/>
      <c r="CO569" s="922"/>
      <c r="CP569" s="922"/>
      <c r="CQ569" s="922"/>
      <c r="CR569" s="922"/>
      <c r="CS569" s="922"/>
      <c r="CT569" s="922"/>
      <c r="CU569" s="922"/>
      <c r="CV569" s="922"/>
      <c r="CW569" s="922"/>
      <c r="CX569" s="922"/>
      <c r="CY569" s="922"/>
      <c r="CZ569" s="922"/>
      <c r="DA569" s="922"/>
      <c r="DB569" s="922"/>
      <c r="DC569" s="922"/>
      <c r="DD569" s="922"/>
      <c r="DE569" s="922"/>
      <c r="DF569" s="922"/>
      <c r="DG569" s="922"/>
      <c r="DH569" s="922"/>
      <c r="DI569" s="922"/>
      <c r="DJ569" s="922"/>
      <c r="DK569" s="922"/>
      <c r="DL569" s="922"/>
      <c r="DM569" s="922"/>
      <c r="DN569" s="922"/>
      <c r="DO569" s="922"/>
      <c r="DP569" s="922"/>
      <c r="DQ569" s="922"/>
      <c r="DR569" s="922"/>
      <c r="DS569" s="922"/>
      <c r="DT569" s="922"/>
      <c r="DU569" s="922"/>
      <c r="DV569" s="922"/>
      <c r="DW569" s="922"/>
      <c r="DX569" s="922"/>
      <c r="DY569" s="922"/>
      <c r="DZ569" s="922"/>
      <c r="EA569" s="922"/>
      <c r="EB569" s="922"/>
      <c r="EC569" s="922"/>
      <c r="ED569" s="922"/>
      <c r="EE569" s="922"/>
      <c r="EF569" s="922"/>
      <c r="EG569" s="922"/>
      <c r="EH569" s="922"/>
      <c r="EI569" s="922"/>
      <c r="EJ569" s="922"/>
      <c r="EK569" s="922"/>
      <c r="EL569" s="922"/>
      <c r="EM569" s="922"/>
      <c r="EN569" s="922"/>
      <c r="EO569" s="922"/>
      <c r="EP569" s="922"/>
      <c r="EQ569" s="922"/>
      <c r="ER569" s="922"/>
      <c r="ES569" s="922"/>
      <c r="ET569" s="922"/>
      <c r="EU569" s="922"/>
      <c r="EV569" s="922"/>
      <c r="EW569" s="922"/>
      <c r="EX569" s="922"/>
      <c r="EY569" s="922"/>
      <c r="EZ569" s="922"/>
      <c r="FA569" s="922"/>
      <c r="FB569" s="922"/>
      <c r="FC569" s="922"/>
      <c r="FD569" s="922"/>
      <c r="FE569" s="922"/>
      <c r="FF569" s="922"/>
      <c r="FG569" s="922"/>
      <c r="FH569" s="922"/>
      <c r="FI569" s="922"/>
      <c r="FJ569" s="922"/>
      <c r="FK569" s="922"/>
      <c r="FL569" s="922"/>
      <c r="FM569" s="922"/>
      <c r="FN569" s="922"/>
      <c r="FO569" s="922"/>
      <c r="FP569" s="922"/>
      <c r="FQ569" s="922"/>
      <c r="FR569" s="922"/>
      <c r="FS569" s="922"/>
      <c r="FT569" s="922"/>
      <c r="FU569" s="922"/>
      <c r="FV569" s="922"/>
      <c r="FW569" s="922"/>
      <c r="FX569" s="922"/>
      <c r="FY569" s="922"/>
      <c r="FZ569" s="922"/>
      <c r="GA569" s="922"/>
      <c r="GB569" s="922"/>
      <c r="GC569" s="922"/>
      <c r="GD569" s="922"/>
      <c r="GE569" s="922"/>
      <c r="GF569" s="922"/>
      <c r="GG569" s="922"/>
      <c r="GH569" s="922"/>
      <c r="GI569" s="922"/>
      <c r="GJ569" s="922"/>
      <c r="GK569" s="922"/>
      <c r="GL569" s="922"/>
      <c r="GM569" s="922"/>
      <c r="GN569" s="922"/>
      <c r="GO569" s="922"/>
      <c r="GP569" s="922"/>
      <c r="GQ569" s="922"/>
      <c r="GR569" s="922"/>
      <c r="GS569" s="922"/>
      <c r="GT569" s="922"/>
      <c r="GU569" s="922"/>
      <c r="GV569" s="922"/>
      <c r="GW569" s="922"/>
      <c r="GX569" s="922"/>
      <c r="GY569" s="922"/>
      <c r="GZ569" s="922"/>
      <c r="HA569" s="922"/>
      <c r="HB569" s="922"/>
      <c r="HC569" s="922"/>
      <c r="HD569" s="922"/>
      <c r="HE569" s="922"/>
      <c r="HF569" s="922"/>
      <c r="HG569" s="922"/>
      <c r="HH569" s="922"/>
      <c r="HI569" s="922"/>
      <c r="HJ569" s="922"/>
      <c r="HK569" s="922"/>
      <c r="HL569" s="922"/>
      <c r="HM569" s="922"/>
      <c r="HN569" s="922"/>
      <c r="HO569" s="922"/>
      <c r="HP569" s="922"/>
      <c r="HQ569" s="922"/>
      <c r="HR569" s="922"/>
      <c r="HS569" s="922"/>
      <c r="HT569" s="922"/>
      <c r="HU569" s="922"/>
      <c r="HV569" s="922"/>
      <c r="HW569" s="922"/>
      <c r="HX569" s="922"/>
      <c r="HY569" s="922"/>
      <c r="HZ569" s="922"/>
      <c r="IA569" s="922"/>
      <c r="IB569" s="922"/>
      <c r="IC569" s="922"/>
      <c r="ID569" s="922"/>
      <c r="IE569" s="922"/>
      <c r="IF569" s="922"/>
      <c r="IG569" s="922"/>
      <c r="IH569" s="922"/>
      <c r="II569" s="922"/>
      <c r="IJ569" s="922"/>
      <c r="IK569" s="922"/>
      <c r="IL569" s="922"/>
      <c r="IM569" s="922"/>
      <c r="IN569" s="922"/>
      <c r="IO569" s="922"/>
      <c r="IP569" s="922"/>
      <c r="IQ569" s="922"/>
    </row>
    <row r="570" spans="1:251" ht="14" customHeight="1">
      <c r="A570" s="981"/>
      <c r="B570" s="984"/>
      <c r="C570" s="962"/>
      <c r="D570" s="967"/>
      <c r="E570" s="453"/>
      <c r="F570" s="401"/>
      <c r="BI570" s="922"/>
      <c r="BJ570" s="922"/>
      <c r="BK570" s="922"/>
      <c r="BL570" s="922"/>
      <c r="BM570" s="922"/>
      <c r="BN570" s="922"/>
      <c r="BO570" s="922"/>
      <c r="BP570" s="922"/>
      <c r="BQ570" s="922"/>
      <c r="BR570" s="922"/>
      <c r="BS570" s="922"/>
      <c r="BT570" s="922"/>
      <c r="BU570" s="922"/>
      <c r="BV570" s="922"/>
      <c r="BW570" s="922"/>
      <c r="BX570" s="922"/>
      <c r="BY570" s="922"/>
      <c r="BZ570" s="922"/>
      <c r="CA570" s="922"/>
      <c r="CB570" s="922"/>
      <c r="CC570" s="922"/>
      <c r="CD570" s="922"/>
      <c r="CE570" s="922"/>
      <c r="CF570" s="922"/>
      <c r="CG570" s="922"/>
      <c r="CH570" s="922"/>
      <c r="CI570" s="922"/>
      <c r="CJ570" s="922"/>
      <c r="CK570" s="922"/>
      <c r="CL570" s="922"/>
      <c r="CM570" s="922"/>
      <c r="CN570" s="922"/>
      <c r="CO570" s="922"/>
      <c r="CP570" s="922"/>
      <c r="CQ570" s="922"/>
      <c r="CR570" s="922"/>
      <c r="CS570" s="922"/>
      <c r="CT570" s="922"/>
      <c r="CU570" s="922"/>
      <c r="CV570" s="922"/>
      <c r="CW570" s="922"/>
      <c r="CX570" s="922"/>
      <c r="CY570" s="922"/>
      <c r="CZ570" s="922"/>
      <c r="DA570" s="922"/>
      <c r="DB570" s="922"/>
      <c r="DC570" s="922"/>
      <c r="DD570" s="922"/>
      <c r="DE570" s="922"/>
      <c r="DF570" s="922"/>
      <c r="DG570" s="922"/>
      <c r="DH570" s="922"/>
      <c r="DI570" s="922"/>
      <c r="DJ570" s="922"/>
      <c r="DK570" s="922"/>
      <c r="DL570" s="922"/>
      <c r="DM570" s="922"/>
      <c r="DN570" s="922"/>
      <c r="DO570" s="922"/>
      <c r="DP570" s="922"/>
      <c r="DQ570" s="922"/>
      <c r="DR570" s="922"/>
      <c r="DS570" s="922"/>
      <c r="DT570" s="922"/>
      <c r="DU570" s="922"/>
      <c r="DV570" s="922"/>
      <c r="DW570" s="922"/>
      <c r="DX570" s="922"/>
      <c r="DY570" s="922"/>
      <c r="DZ570" s="922"/>
      <c r="EA570" s="922"/>
      <c r="EB570" s="922"/>
      <c r="EC570" s="922"/>
      <c r="ED570" s="922"/>
      <c r="EE570" s="922"/>
      <c r="EF570" s="922"/>
      <c r="EG570" s="922"/>
      <c r="EH570" s="922"/>
      <c r="EI570" s="922"/>
      <c r="EJ570" s="922"/>
      <c r="EK570" s="922"/>
      <c r="EL570" s="922"/>
      <c r="EM570" s="922"/>
      <c r="EN570" s="922"/>
      <c r="EO570" s="922"/>
      <c r="EP570" s="922"/>
      <c r="EQ570" s="922"/>
      <c r="ER570" s="922"/>
      <c r="ES570" s="922"/>
      <c r="ET570" s="922"/>
      <c r="EU570" s="922"/>
      <c r="EV570" s="922"/>
      <c r="EW570" s="922"/>
      <c r="EX570" s="922"/>
      <c r="EY570" s="922"/>
      <c r="EZ570" s="922"/>
      <c r="FA570" s="922"/>
      <c r="FB570" s="922"/>
      <c r="FC570" s="922"/>
      <c r="FD570" s="922"/>
      <c r="FE570" s="922"/>
      <c r="FF570" s="922"/>
      <c r="FG570" s="922"/>
      <c r="FH570" s="922"/>
      <c r="FI570" s="922"/>
      <c r="FJ570" s="922"/>
      <c r="FK570" s="922"/>
      <c r="FL570" s="922"/>
      <c r="FM570" s="922"/>
      <c r="FN570" s="922"/>
      <c r="FO570" s="922"/>
      <c r="FP570" s="922"/>
      <c r="FQ570" s="922"/>
      <c r="FR570" s="922"/>
      <c r="FS570" s="922"/>
      <c r="FT570" s="922"/>
      <c r="FU570" s="922"/>
      <c r="FV570" s="922"/>
      <c r="FW570" s="922"/>
      <c r="FX570" s="922"/>
      <c r="FY570" s="922"/>
      <c r="FZ570" s="922"/>
      <c r="GA570" s="922"/>
      <c r="GB570" s="922"/>
      <c r="GC570" s="922"/>
      <c r="GD570" s="922"/>
      <c r="GE570" s="922"/>
      <c r="GF570" s="922"/>
      <c r="GG570" s="922"/>
      <c r="GH570" s="922"/>
      <c r="GI570" s="922"/>
      <c r="GJ570" s="922"/>
      <c r="GK570" s="922"/>
      <c r="GL570" s="922"/>
      <c r="GM570" s="922"/>
      <c r="GN570" s="922"/>
      <c r="GO570" s="922"/>
      <c r="GP570" s="922"/>
      <c r="GQ570" s="922"/>
      <c r="GR570" s="922"/>
      <c r="GS570" s="922"/>
      <c r="GT570" s="922"/>
      <c r="GU570" s="922"/>
      <c r="GV570" s="922"/>
      <c r="GW570" s="922"/>
      <c r="GX570" s="922"/>
      <c r="GY570" s="922"/>
      <c r="GZ570" s="922"/>
      <c r="HA570" s="922"/>
      <c r="HB570" s="922"/>
      <c r="HC570" s="922"/>
      <c r="HD570" s="922"/>
      <c r="HE570" s="922"/>
      <c r="HF570" s="922"/>
      <c r="HG570" s="922"/>
      <c r="HH570" s="922"/>
      <c r="HI570" s="922"/>
      <c r="HJ570" s="922"/>
      <c r="HK570" s="922"/>
      <c r="HL570" s="922"/>
      <c r="HM570" s="922"/>
      <c r="HN570" s="922"/>
      <c r="HO570" s="922"/>
      <c r="HP570" s="922"/>
      <c r="HQ570" s="922"/>
      <c r="HR570" s="922"/>
      <c r="HS570" s="922"/>
      <c r="HT570" s="922"/>
      <c r="HU570" s="922"/>
      <c r="HV570" s="922"/>
      <c r="HW570" s="922"/>
      <c r="HX570" s="922"/>
      <c r="HY570" s="922"/>
      <c r="HZ570" s="922"/>
      <c r="IA570" s="922"/>
      <c r="IB570" s="922"/>
      <c r="IC570" s="922"/>
      <c r="ID570" s="922"/>
      <c r="IE570" s="922"/>
      <c r="IF570" s="922"/>
      <c r="IG570" s="922"/>
      <c r="IH570" s="922"/>
      <c r="II570" s="922"/>
      <c r="IJ570" s="922"/>
      <c r="IK570" s="922"/>
      <c r="IL570" s="922"/>
      <c r="IM570" s="922"/>
      <c r="IN570" s="922"/>
      <c r="IO570" s="922"/>
      <c r="IP570" s="922"/>
      <c r="IQ570" s="922"/>
    </row>
    <row r="571" spans="1:251" ht="14" customHeight="1">
      <c r="A571" s="981"/>
      <c r="B571" s="984"/>
      <c r="C571" s="962"/>
      <c r="D571" s="967"/>
      <c r="E571" s="453"/>
      <c r="F571" s="401"/>
      <c r="BI571" s="922"/>
      <c r="BJ571" s="922"/>
      <c r="BK571" s="922"/>
      <c r="BL571" s="922"/>
      <c r="BM571" s="922"/>
      <c r="BN571" s="922"/>
      <c r="BO571" s="922"/>
      <c r="BP571" s="922"/>
      <c r="BQ571" s="922"/>
      <c r="BR571" s="922"/>
      <c r="BS571" s="922"/>
      <c r="BT571" s="922"/>
      <c r="BU571" s="922"/>
      <c r="BV571" s="922"/>
      <c r="BW571" s="922"/>
      <c r="BX571" s="922"/>
      <c r="BY571" s="922"/>
      <c r="BZ571" s="922"/>
      <c r="CA571" s="922"/>
      <c r="CB571" s="922"/>
      <c r="CC571" s="922"/>
      <c r="CD571" s="922"/>
      <c r="CE571" s="922"/>
      <c r="CF571" s="922"/>
      <c r="CG571" s="922"/>
      <c r="CH571" s="922"/>
      <c r="CI571" s="922"/>
      <c r="CJ571" s="922"/>
      <c r="CK571" s="922"/>
      <c r="CL571" s="922"/>
      <c r="CM571" s="922"/>
      <c r="CN571" s="922"/>
      <c r="CO571" s="922"/>
      <c r="CP571" s="922"/>
      <c r="CQ571" s="922"/>
      <c r="CR571" s="922"/>
      <c r="CS571" s="922"/>
      <c r="CT571" s="922"/>
      <c r="CU571" s="922"/>
      <c r="CV571" s="922"/>
      <c r="CW571" s="922"/>
      <c r="CX571" s="922"/>
      <c r="CY571" s="922"/>
      <c r="CZ571" s="922"/>
      <c r="DA571" s="922"/>
      <c r="DB571" s="922"/>
      <c r="DC571" s="922"/>
      <c r="DD571" s="922"/>
      <c r="DE571" s="922"/>
      <c r="DF571" s="922"/>
      <c r="DG571" s="922"/>
      <c r="DH571" s="922"/>
      <c r="DI571" s="922"/>
      <c r="DJ571" s="922"/>
      <c r="DK571" s="922"/>
      <c r="DL571" s="922"/>
      <c r="DM571" s="922"/>
      <c r="DN571" s="922"/>
      <c r="DO571" s="922"/>
      <c r="DP571" s="922"/>
      <c r="DQ571" s="922"/>
      <c r="DR571" s="922"/>
      <c r="DS571" s="922"/>
      <c r="DT571" s="922"/>
      <c r="DU571" s="922"/>
      <c r="DV571" s="922"/>
      <c r="DW571" s="922"/>
      <c r="DX571" s="922"/>
      <c r="DY571" s="922"/>
      <c r="DZ571" s="922"/>
      <c r="EA571" s="922"/>
      <c r="EB571" s="922"/>
      <c r="EC571" s="922"/>
      <c r="ED571" s="922"/>
      <c r="EE571" s="922"/>
      <c r="EF571" s="922"/>
      <c r="EG571" s="922"/>
      <c r="EH571" s="922"/>
      <c r="EI571" s="922"/>
      <c r="EJ571" s="922"/>
      <c r="EK571" s="922"/>
      <c r="EL571" s="922"/>
      <c r="EM571" s="922"/>
      <c r="EN571" s="922"/>
      <c r="EO571" s="922"/>
      <c r="EP571" s="922"/>
      <c r="EQ571" s="922"/>
      <c r="ER571" s="922"/>
      <c r="ES571" s="922"/>
      <c r="ET571" s="922"/>
      <c r="EU571" s="922"/>
      <c r="EV571" s="922"/>
      <c r="EW571" s="922"/>
      <c r="EX571" s="922"/>
      <c r="EY571" s="922"/>
      <c r="EZ571" s="922"/>
      <c r="FA571" s="922"/>
      <c r="FB571" s="922"/>
      <c r="FC571" s="922"/>
      <c r="FD571" s="922"/>
      <c r="FE571" s="922"/>
      <c r="FF571" s="922"/>
      <c r="FG571" s="922"/>
      <c r="FH571" s="922"/>
      <c r="FI571" s="922"/>
      <c r="FJ571" s="922"/>
      <c r="FK571" s="922"/>
      <c r="FL571" s="922"/>
      <c r="FM571" s="922"/>
      <c r="FN571" s="922"/>
      <c r="FO571" s="922"/>
      <c r="FP571" s="922"/>
      <c r="FQ571" s="922"/>
      <c r="FR571" s="922"/>
      <c r="FS571" s="922"/>
      <c r="FT571" s="922"/>
      <c r="FU571" s="922"/>
      <c r="FV571" s="922"/>
      <c r="FW571" s="922"/>
      <c r="FX571" s="922"/>
      <c r="FY571" s="922"/>
      <c r="FZ571" s="922"/>
      <c r="GA571" s="922"/>
      <c r="GB571" s="922"/>
      <c r="GC571" s="922"/>
      <c r="GD571" s="922"/>
      <c r="GE571" s="922"/>
      <c r="GF571" s="922"/>
      <c r="GG571" s="922"/>
      <c r="GH571" s="922"/>
      <c r="GI571" s="922"/>
      <c r="GJ571" s="922"/>
      <c r="GK571" s="922"/>
      <c r="GL571" s="922"/>
      <c r="GM571" s="922"/>
      <c r="GN571" s="922"/>
      <c r="GO571" s="922"/>
      <c r="GP571" s="922"/>
      <c r="GQ571" s="922"/>
      <c r="GR571" s="922"/>
      <c r="GS571" s="922"/>
      <c r="GT571" s="922"/>
      <c r="GU571" s="922"/>
      <c r="GV571" s="922"/>
      <c r="GW571" s="922"/>
      <c r="GX571" s="922"/>
      <c r="GY571" s="922"/>
      <c r="GZ571" s="922"/>
      <c r="HA571" s="922"/>
      <c r="HB571" s="922"/>
      <c r="HC571" s="922"/>
      <c r="HD571" s="922"/>
      <c r="HE571" s="922"/>
      <c r="HF571" s="922"/>
      <c r="HG571" s="922"/>
      <c r="HH571" s="922"/>
      <c r="HI571" s="922"/>
      <c r="HJ571" s="922"/>
      <c r="HK571" s="922"/>
      <c r="HL571" s="922"/>
      <c r="HM571" s="922"/>
      <c r="HN571" s="922"/>
      <c r="HO571" s="922"/>
      <c r="HP571" s="922"/>
      <c r="HQ571" s="922"/>
      <c r="HR571" s="922"/>
      <c r="HS571" s="922"/>
      <c r="HT571" s="922"/>
      <c r="HU571" s="922"/>
      <c r="HV571" s="922"/>
      <c r="HW571" s="922"/>
      <c r="HX571" s="922"/>
      <c r="HY571" s="922"/>
      <c r="HZ571" s="922"/>
      <c r="IA571" s="922"/>
      <c r="IB571" s="922"/>
      <c r="IC571" s="922"/>
      <c r="ID571" s="922"/>
      <c r="IE571" s="922"/>
      <c r="IF571" s="922"/>
      <c r="IG571" s="922"/>
      <c r="IH571" s="922"/>
      <c r="II571" s="922"/>
      <c r="IJ571" s="922"/>
      <c r="IK571" s="922"/>
      <c r="IL571" s="922"/>
      <c r="IM571" s="922"/>
      <c r="IN571" s="922"/>
      <c r="IO571" s="922"/>
      <c r="IP571" s="922"/>
      <c r="IQ571" s="922"/>
    </row>
    <row r="572" spans="1:251" ht="14" customHeight="1">
      <c r="A572" s="981"/>
      <c r="B572" s="984"/>
      <c r="C572" s="962"/>
      <c r="D572" s="967"/>
      <c r="E572" s="453"/>
      <c r="F572" s="401"/>
      <c r="BI572" s="922"/>
      <c r="BJ572" s="922"/>
      <c r="BK572" s="922"/>
      <c r="BL572" s="922"/>
      <c r="BM572" s="922"/>
      <c r="BN572" s="922"/>
      <c r="BO572" s="922"/>
      <c r="BP572" s="922"/>
      <c r="BQ572" s="922"/>
      <c r="BR572" s="922"/>
      <c r="BS572" s="922"/>
      <c r="BT572" s="922"/>
      <c r="BU572" s="922"/>
      <c r="BV572" s="922"/>
      <c r="BW572" s="922"/>
      <c r="BX572" s="922"/>
      <c r="BY572" s="922"/>
      <c r="BZ572" s="922"/>
      <c r="CA572" s="922"/>
      <c r="CB572" s="922"/>
      <c r="CC572" s="922"/>
      <c r="CD572" s="922"/>
      <c r="CE572" s="922"/>
      <c r="CF572" s="922"/>
      <c r="CG572" s="922"/>
      <c r="CH572" s="922"/>
      <c r="CI572" s="922"/>
      <c r="CJ572" s="922"/>
      <c r="CK572" s="922"/>
      <c r="CL572" s="922"/>
      <c r="CM572" s="922"/>
      <c r="CN572" s="922"/>
      <c r="CO572" s="922"/>
      <c r="CP572" s="922"/>
      <c r="CQ572" s="922"/>
      <c r="CR572" s="922"/>
      <c r="CS572" s="922"/>
      <c r="CT572" s="922"/>
      <c r="CU572" s="922"/>
      <c r="CV572" s="922"/>
      <c r="CW572" s="922"/>
      <c r="CX572" s="922"/>
      <c r="CY572" s="922"/>
      <c r="CZ572" s="922"/>
      <c r="DA572" s="922"/>
      <c r="DB572" s="922"/>
      <c r="DC572" s="922"/>
      <c r="DD572" s="922"/>
      <c r="DE572" s="922"/>
      <c r="DF572" s="922"/>
      <c r="DG572" s="922"/>
      <c r="DH572" s="922"/>
      <c r="DI572" s="922"/>
      <c r="DJ572" s="922"/>
      <c r="DK572" s="922"/>
      <c r="DL572" s="922"/>
      <c r="DM572" s="922"/>
      <c r="DN572" s="922"/>
      <c r="DO572" s="922"/>
      <c r="DP572" s="922"/>
      <c r="DQ572" s="922"/>
      <c r="DR572" s="922"/>
      <c r="DS572" s="922"/>
      <c r="DT572" s="922"/>
      <c r="DU572" s="922"/>
      <c r="DV572" s="922"/>
      <c r="DW572" s="922"/>
      <c r="DX572" s="922"/>
      <c r="DY572" s="922"/>
      <c r="DZ572" s="922"/>
      <c r="EA572" s="922"/>
      <c r="EB572" s="922"/>
      <c r="EC572" s="922"/>
      <c r="ED572" s="922"/>
      <c r="EE572" s="922"/>
      <c r="EF572" s="922"/>
      <c r="EG572" s="922"/>
      <c r="EH572" s="922"/>
      <c r="EI572" s="922"/>
      <c r="EJ572" s="922"/>
      <c r="EK572" s="922"/>
      <c r="EL572" s="922"/>
      <c r="EM572" s="922"/>
      <c r="EN572" s="922"/>
      <c r="EO572" s="922"/>
      <c r="EP572" s="922"/>
      <c r="EQ572" s="922"/>
      <c r="ER572" s="922"/>
      <c r="ES572" s="922"/>
      <c r="ET572" s="922"/>
      <c r="EU572" s="922"/>
      <c r="EV572" s="922"/>
      <c r="EW572" s="922"/>
      <c r="EX572" s="922"/>
      <c r="EY572" s="922"/>
      <c r="EZ572" s="922"/>
      <c r="FA572" s="922"/>
      <c r="FB572" s="922"/>
      <c r="FC572" s="922"/>
      <c r="FD572" s="922"/>
      <c r="FE572" s="922"/>
      <c r="FF572" s="922"/>
      <c r="FG572" s="922"/>
      <c r="FH572" s="922"/>
      <c r="FI572" s="922"/>
      <c r="FJ572" s="922"/>
      <c r="FK572" s="922"/>
      <c r="FL572" s="922"/>
      <c r="FM572" s="922"/>
      <c r="FN572" s="922"/>
      <c r="FO572" s="922"/>
      <c r="FP572" s="922"/>
      <c r="FQ572" s="922"/>
      <c r="FR572" s="922"/>
      <c r="FS572" s="922"/>
      <c r="FT572" s="922"/>
      <c r="FU572" s="922"/>
      <c r="FV572" s="922"/>
      <c r="FW572" s="922"/>
      <c r="FX572" s="922"/>
      <c r="FY572" s="922"/>
      <c r="FZ572" s="922"/>
      <c r="GA572" s="922"/>
      <c r="GB572" s="922"/>
      <c r="GC572" s="922"/>
      <c r="GD572" s="922"/>
      <c r="GE572" s="922"/>
      <c r="GF572" s="922"/>
      <c r="GG572" s="922"/>
      <c r="GH572" s="922"/>
      <c r="GI572" s="922"/>
      <c r="GJ572" s="922"/>
      <c r="GK572" s="922"/>
      <c r="GL572" s="922"/>
      <c r="GM572" s="922"/>
      <c r="GN572" s="922"/>
      <c r="GO572" s="922"/>
      <c r="GP572" s="922"/>
      <c r="GQ572" s="922"/>
      <c r="GR572" s="922"/>
      <c r="GS572" s="922"/>
      <c r="GT572" s="922"/>
      <c r="GU572" s="922"/>
      <c r="GV572" s="922"/>
      <c r="GW572" s="922"/>
      <c r="GX572" s="922"/>
      <c r="GY572" s="922"/>
      <c r="GZ572" s="922"/>
      <c r="HA572" s="922"/>
      <c r="HB572" s="922"/>
      <c r="HC572" s="922"/>
      <c r="HD572" s="922"/>
      <c r="HE572" s="922"/>
      <c r="HF572" s="922"/>
      <c r="HG572" s="922"/>
      <c r="HH572" s="922"/>
      <c r="HI572" s="922"/>
      <c r="HJ572" s="922"/>
      <c r="HK572" s="922"/>
      <c r="HL572" s="922"/>
      <c r="HM572" s="922"/>
      <c r="HN572" s="922"/>
      <c r="HO572" s="922"/>
      <c r="HP572" s="922"/>
      <c r="HQ572" s="922"/>
      <c r="HR572" s="922"/>
      <c r="HS572" s="922"/>
      <c r="HT572" s="922"/>
      <c r="HU572" s="922"/>
      <c r="HV572" s="922"/>
      <c r="HW572" s="922"/>
      <c r="HX572" s="922"/>
      <c r="HY572" s="922"/>
      <c r="HZ572" s="922"/>
      <c r="IA572" s="922"/>
      <c r="IB572" s="922"/>
      <c r="IC572" s="922"/>
      <c r="ID572" s="922"/>
      <c r="IE572" s="922"/>
      <c r="IF572" s="922"/>
      <c r="IG572" s="922"/>
      <c r="IH572" s="922"/>
      <c r="II572" s="922"/>
      <c r="IJ572" s="922"/>
      <c r="IK572" s="922"/>
      <c r="IL572" s="922"/>
      <c r="IM572" s="922"/>
      <c r="IN572" s="922"/>
      <c r="IO572" s="922"/>
      <c r="IP572" s="922"/>
      <c r="IQ572" s="922"/>
    </row>
    <row r="573" spans="1:251" ht="14" customHeight="1">
      <c r="A573" s="981"/>
      <c r="B573" s="967"/>
      <c r="C573" s="1028"/>
      <c r="D573" s="999"/>
      <c r="E573" s="453"/>
      <c r="F573" s="401"/>
      <c r="BI573" s="922"/>
      <c r="BJ573" s="922"/>
      <c r="BK573" s="922"/>
      <c r="BL573" s="922"/>
      <c r="BM573" s="922"/>
      <c r="BN573" s="922"/>
      <c r="BO573" s="922"/>
      <c r="BP573" s="922"/>
      <c r="BQ573" s="922"/>
      <c r="BR573" s="922"/>
      <c r="BS573" s="922"/>
      <c r="BT573" s="922"/>
      <c r="BU573" s="922"/>
      <c r="BV573" s="922"/>
      <c r="BW573" s="922"/>
      <c r="BX573" s="922"/>
      <c r="BY573" s="922"/>
      <c r="BZ573" s="922"/>
      <c r="CA573" s="922"/>
      <c r="CB573" s="922"/>
      <c r="CC573" s="922"/>
      <c r="CD573" s="922"/>
      <c r="CE573" s="922"/>
      <c r="CF573" s="922"/>
      <c r="CG573" s="922"/>
      <c r="CH573" s="922"/>
      <c r="CI573" s="922"/>
      <c r="CJ573" s="922"/>
      <c r="CK573" s="922"/>
      <c r="CL573" s="922"/>
      <c r="CM573" s="922"/>
      <c r="CN573" s="922"/>
      <c r="CO573" s="922"/>
      <c r="CP573" s="922"/>
      <c r="CQ573" s="922"/>
      <c r="CR573" s="922"/>
      <c r="CS573" s="922"/>
      <c r="CT573" s="922"/>
      <c r="CU573" s="922"/>
      <c r="CV573" s="922"/>
      <c r="CW573" s="922"/>
      <c r="CX573" s="922"/>
      <c r="CY573" s="922"/>
      <c r="CZ573" s="922"/>
      <c r="DA573" s="922"/>
      <c r="DB573" s="922"/>
      <c r="DC573" s="922"/>
      <c r="DD573" s="922"/>
      <c r="DE573" s="922"/>
      <c r="DF573" s="922"/>
      <c r="DG573" s="922"/>
      <c r="DH573" s="922"/>
      <c r="DI573" s="922"/>
      <c r="DJ573" s="922"/>
      <c r="DK573" s="922"/>
      <c r="DL573" s="922"/>
      <c r="DM573" s="922"/>
      <c r="DN573" s="922"/>
      <c r="DO573" s="922"/>
      <c r="DP573" s="922"/>
      <c r="DQ573" s="922"/>
      <c r="DR573" s="922"/>
      <c r="DS573" s="922"/>
      <c r="DT573" s="922"/>
      <c r="DU573" s="922"/>
      <c r="DV573" s="922"/>
      <c r="DW573" s="922"/>
      <c r="DX573" s="922"/>
      <c r="DY573" s="922"/>
      <c r="DZ573" s="922"/>
      <c r="EA573" s="922"/>
      <c r="EB573" s="922"/>
      <c r="EC573" s="922"/>
      <c r="ED573" s="922"/>
      <c r="EE573" s="922"/>
      <c r="EF573" s="922"/>
      <c r="EG573" s="922"/>
      <c r="EH573" s="922"/>
      <c r="EI573" s="922"/>
      <c r="EJ573" s="922"/>
      <c r="EK573" s="922"/>
      <c r="EL573" s="922"/>
      <c r="EM573" s="922"/>
      <c r="EN573" s="922"/>
      <c r="EO573" s="922"/>
      <c r="EP573" s="922"/>
      <c r="EQ573" s="922"/>
      <c r="ER573" s="922"/>
      <c r="ES573" s="922"/>
      <c r="ET573" s="922"/>
      <c r="EU573" s="922"/>
      <c r="EV573" s="922"/>
      <c r="EW573" s="922"/>
      <c r="EX573" s="922"/>
      <c r="EY573" s="922"/>
      <c r="EZ573" s="922"/>
      <c r="FA573" s="922"/>
      <c r="FB573" s="922"/>
      <c r="FC573" s="922"/>
      <c r="FD573" s="922"/>
      <c r="FE573" s="922"/>
      <c r="FF573" s="922"/>
      <c r="FG573" s="922"/>
      <c r="FH573" s="922"/>
      <c r="FI573" s="922"/>
      <c r="FJ573" s="922"/>
      <c r="FK573" s="922"/>
      <c r="FL573" s="922"/>
      <c r="FM573" s="922"/>
      <c r="FN573" s="922"/>
      <c r="FO573" s="922"/>
      <c r="FP573" s="922"/>
      <c r="FQ573" s="922"/>
      <c r="FR573" s="922"/>
      <c r="FS573" s="922"/>
      <c r="FT573" s="922"/>
      <c r="FU573" s="922"/>
      <c r="FV573" s="922"/>
      <c r="FW573" s="922"/>
      <c r="FX573" s="922"/>
      <c r="FY573" s="922"/>
      <c r="FZ573" s="922"/>
      <c r="GA573" s="922"/>
      <c r="GB573" s="922"/>
      <c r="GC573" s="922"/>
      <c r="GD573" s="922"/>
      <c r="GE573" s="922"/>
      <c r="GF573" s="922"/>
      <c r="GG573" s="922"/>
      <c r="GH573" s="922"/>
      <c r="GI573" s="922"/>
      <c r="GJ573" s="922"/>
      <c r="GK573" s="922"/>
      <c r="GL573" s="922"/>
      <c r="GM573" s="922"/>
      <c r="GN573" s="922"/>
      <c r="GO573" s="922"/>
      <c r="GP573" s="922"/>
      <c r="GQ573" s="922"/>
      <c r="GR573" s="922"/>
      <c r="GS573" s="922"/>
      <c r="GT573" s="922"/>
      <c r="GU573" s="922"/>
      <c r="GV573" s="922"/>
      <c r="GW573" s="922"/>
      <c r="GX573" s="922"/>
      <c r="GY573" s="922"/>
      <c r="GZ573" s="922"/>
      <c r="HA573" s="922"/>
      <c r="HB573" s="922"/>
      <c r="HC573" s="922"/>
      <c r="HD573" s="922"/>
      <c r="HE573" s="922"/>
      <c r="HF573" s="922"/>
      <c r="HG573" s="922"/>
      <c r="HH573" s="922"/>
      <c r="HI573" s="922"/>
      <c r="HJ573" s="922"/>
      <c r="HK573" s="922"/>
      <c r="HL573" s="922"/>
      <c r="HM573" s="922"/>
      <c r="HN573" s="922"/>
      <c r="HO573" s="922"/>
      <c r="HP573" s="922"/>
      <c r="HQ573" s="922"/>
      <c r="HR573" s="922"/>
      <c r="HS573" s="922"/>
      <c r="HT573" s="922"/>
      <c r="HU573" s="922"/>
      <c r="HV573" s="922"/>
      <c r="HW573" s="922"/>
      <c r="HX573" s="922"/>
      <c r="HY573" s="922"/>
      <c r="HZ573" s="922"/>
      <c r="IA573" s="922"/>
      <c r="IB573" s="922"/>
      <c r="IC573" s="922"/>
      <c r="ID573" s="922"/>
      <c r="IE573" s="922"/>
      <c r="IF573" s="922"/>
      <c r="IG573" s="922"/>
      <c r="IH573" s="922"/>
      <c r="II573" s="922"/>
      <c r="IJ573" s="922"/>
      <c r="IK573" s="922"/>
      <c r="IL573" s="922"/>
      <c r="IM573" s="922"/>
      <c r="IN573" s="922"/>
      <c r="IO573" s="922"/>
      <c r="IP573" s="922"/>
      <c r="IQ573" s="922"/>
    </row>
    <row r="574" spans="1:251" ht="14" customHeight="1">
      <c r="A574" s="981"/>
      <c r="B574" s="1039" t="s">
        <v>1882</v>
      </c>
      <c r="C574" s="1040" t="s">
        <v>1883</v>
      </c>
      <c r="D574" s="1041" t="s">
        <v>1884</v>
      </c>
      <c r="E574" s="453">
        <f>'[4]COSTO CDMX,QRO,GDL '!I570</f>
        <v>7800</v>
      </c>
      <c r="F574" s="310" t="s">
        <v>236</v>
      </c>
      <c r="BI574" s="922"/>
      <c r="BJ574" s="922"/>
      <c r="BK574" s="922"/>
      <c r="BL574" s="922"/>
      <c r="BM574" s="922"/>
      <c r="BN574" s="922"/>
      <c r="BO574" s="922"/>
      <c r="BP574" s="922"/>
      <c r="BQ574" s="922"/>
      <c r="BR574" s="922"/>
      <c r="BS574" s="922"/>
      <c r="BT574" s="922"/>
      <c r="BU574" s="922"/>
      <c r="BV574" s="922"/>
      <c r="BW574" s="922"/>
      <c r="BX574" s="922"/>
      <c r="BY574" s="922"/>
      <c r="BZ574" s="922"/>
      <c r="CA574" s="922"/>
      <c r="CB574" s="922"/>
      <c r="CC574" s="922"/>
      <c r="CD574" s="922"/>
      <c r="CE574" s="922"/>
      <c r="CF574" s="922"/>
      <c r="CG574" s="922"/>
      <c r="CH574" s="922"/>
      <c r="CI574" s="922"/>
      <c r="CJ574" s="922"/>
      <c r="CK574" s="922"/>
      <c r="CL574" s="922"/>
      <c r="CM574" s="922"/>
      <c r="CN574" s="922"/>
      <c r="CO574" s="922"/>
      <c r="CP574" s="922"/>
      <c r="CQ574" s="922"/>
      <c r="CR574" s="922"/>
      <c r="CS574" s="922"/>
      <c r="CT574" s="922"/>
      <c r="CU574" s="922"/>
      <c r="CV574" s="922"/>
      <c r="CW574" s="922"/>
      <c r="CX574" s="922"/>
      <c r="CY574" s="922"/>
      <c r="CZ574" s="922"/>
      <c r="DA574" s="922"/>
      <c r="DB574" s="922"/>
      <c r="DC574" s="922"/>
      <c r="DD574" s="922"/>
      <c r="DE574" s="922"/>
      <c r="DF574" s="922"/>
      <c r="DG574" s="922"/>
      <c r="DH574" s="922"/>
      <c r="DI574" s="922"/>
      <c r="DJ574" s="922"/>
      <c r="DK574" s="922"/>
      <c r="DL574" s="922"/>
      <c r="DM574" s="922"/>
      <c r="DN574" s="922"/>
      <c r="DO574" s="922"/>
      <c r="DP574" s="922"/>
      <c r="DQ574" s="922"/>
      <c r="DR574" s="922"/>
      <c r="DS574" s="922"/>
      <c r="DT574" s="922"/>
      <c r="DU574" s="922"/>
      <c r="DV574" s="922"/>
      <c r="DW574" s="922"/>
      <c r="DX574" s="922"/>
      <c r="DY574" s="922"/>
      <c r="DZ574" s="922"/>
      <c r="EA574" s="922"/>
      <c r="EB574" s="922"/>
      <c r="EC574" s="922"/>
      <c r="ED574" s="922"/>
      <c r="EE574" s="922"/>
      <c r="EF574" s="922"/>
      <c r="EG574" s="922"/>
      <c r="EH574" s="922"/>
      <c r="EI574" s="922"/>
      <c r="EJ574" s="922"/>
      <c r="EK574" s="922"/>
      <c r="EL574" s="922"/>
      <c r="EM574" s="922"/>
      <c r="EN574" s="922"/>
      <c r="EO574" s="922"/>
      <c r="EP574" s="922"/>
      <c r="EQ574" s="922"/>
      <c r="ER574" s="922"/>
      <c r="ES574" s="922"/>
      <c r="ET574" s="922"/>
      <c r="EU574" s="922"/>
      <c r="EV574" s="922"/>
      <c r="EW574" s="922"/>
      <c r="EX574" s="922"/>
      <c r="EY574" s="922"/>
      <c r="EZ574" s="922"/>
      <c r="FA574" s="922"/>
      <c r="FB574" s="922"/>
      <c r="FC574" s="922"/>
      <c r="FD574" s="922"/>
      <c r="FE574" s="922"/>
      <c r="FF574" s="922"/>
      <c r="FG574" s="922"/>
      <c r="FH574" s="922"/>
      <c r="FI574" s="922"/>
      <c r="FJ574" s="922"/>
      <c r="FK574" s="922"/>
      <c r="FL574" s="922"/>
      <c r="FM574" s="922"/>
      <c r="FN574" s="922"/>
      <c r="FO574" s="922"/>
      <c r="FP574" s="922"/>
      <c r="FQ574" s="922"/>
      <c r="FR574" s="922"/>
      <c r="FS574" s="922"/>
      <c r="FT574" s="922"/>
      <c r="FU574" s="922"/>
      <c r="FV574" s="922"/>
      <c r="FW574" s="922"/>
      <c r="FX574" s="922"/>
      <c r="FY574" s="922"/>
      <c r="FZ574" s="922"/>
      <c r="GA574" s="922"/>
      <c r="GB574" s="922"/>
      <c r="GC574" s="922"/>
      <c r="GD574" s="922"/>
      <c r="GE574" s="922"/>
      <c r="GF574" s="922"/>
      <c r="GG574" s="922"/>
      <c r="GH574" s="922"/>
      <c r="GI574" s="922"/>
      <c r="GJ574" s="922"/>
      <c r="GK574" s="922"/>
      <c r="GL574" s="922"/>
      <c r="GM574" s="922"/>
      <c r="GN574" s="922"/>
      <c r="GO574" s="922"/>
      <c r="GP574" s="922"/>
      <c r="GQ574" s="922"/>
      <c r="GR574" s="922"/>
      <c r="GS574" s="922"/>
      <c r="GT574" s="922"/>
      <c r="GU574" s="922"/>
      <c r="GV574" s="922"/>
      <c r="GW574" s="922"/>
      <c r="GX574" s="922"/>
      <c r="GY574" s="922"/>
      <c r="GZ574" s="922"/>
      <c r="HA574" s="922"/>
      <c r="HB574" s="922"/>
      <c r="HC574" s="922"/>
      <c r="HD574" s="922"/>
      <c r="HE574" s="922"/>
      <c r="HF574" s="922"/>
      <c r="HG574" s="922"/>
      <c r="HH574" s="922"/>
      <c r="HI574" s="922"/>
      <c r="HJ574" s="922"/>
      <c r="HK574" s="922"/>
      <c r="HL574" s="922"/>
      <c r="HM574" s="922"/>
      <c r="HN574" s="922"/>
      <c r="HO574" s="922"/>
      <c r="HP574" s="922"/>
      <c r="HQ574" s="922"/>
      <c r="HR574" s="922"/>
      <c r="HS574" s="922"/>
      <c r="HT574" s="922"/>
      <c r="HU574" s="922"/>
      <c r="HV574" s="922"/>
      <c r="HW574" s="922"/>
      <c r="HX574" s="922"/>
      <c r="HY574" s="922"/>
      <c r="HZ574" s="922"/>
      <c r="IA574" s="922"/>
      <c r="IB574" s="922"/>
      <c r="IC574" s="922"/>
      <c r="ID574" s="922"/>
      <c r="IE574" s="922"/>
      <c r="IF574" s="922"/>
      <c r="IG574" s="922"/>
      <c r="IH574" s="922"/>
      <c r="II574" s="922"/>
      <c r="IJ574" s="922"/>
      <c r="IK574" s="922"/>
      <c r="IL574" s="922"/>
      <c r="IM574" s="922"/>
      <c r="IN574" s="922"/>
      <c r="IO574" s="922"/>
      <c r="IP574" s="922"/>
      <c r="IQ574" s="922"/>
    </row>
    <row r="575" spans="1:251" ht="14" customHeight="1">
      <c r="A575" s="981"/>
      <c r="B575" s="1042"/>
      <c r="C575" s="1040" t="s">
        <v>1885</v>
      </c>
      <c r="D575" s="1041"/>
      <c r="E575" s="453"/>
      <c r="F575" s="389"/>
      <c r="H575" s="592"/>
      <c r="BI575" s="922"/>
      <c r="BJ575" s="922"/>
      <c r="BK575" s="922"/>
      <c r="BL575" s="922"/>
      <c r="BM575" s="922"/>
      <c r="BN575" s="922"/>
      <c r="BO575" s="922"/>
      <c r="BP575" s="922"/>
      <c r="BQ575" s="922"/>
      <c r="BR575" s="922"/>
      <c r="BS575" s="922"/>
      <c r="BT575" s="922"/>
      <c r="BU575" s="922"/>
      <c r="BV575" s="922"/>
      <c r="BW575" s="922"/>
      <c r="BX575" s="922"/>
      <c r="BY575" s="922"/>
      <c r="BZ575" s="922"/>
      <c r="CA575" s="922"/>
      <c r="CB575" s="922"/>
      <c r="CC575" s="922"/>
      <c r="CD575" s="922"/>
      <c r="CE575" s="922"/>
      <c r="CF575" s="922"/>
      <c r="CG575" s="922"/>
      <c r="CH575" s="922"/>
      <c r="CI575" s="922"/>
      <c r="CJ575" s="922"/>
      <c r="CK575" s="922"/>
      <c r="CL575" s="922"/>
      <c r="CM575" s="922"/>
      <c r="CN575" s="922"/>
      <c r="CO575" s="922"/>
      <c r="CP575" s="922"/>
      <c r="CQ575" s="922"/>
      <c r="CR575" s="922"/>
      <c r="CS575" s="922"/>
      <c r="CT575" s="922"/>
      <c r="CU575" s="922"/>
      <c r="CV575" s="922"/>
      <c r="CW575" s="922"/>
      <c r="CX575" s="922"/>
      <c r="CY575" s="922"/>
      <c r="CZ575" s="922"/>
      <c r="DA575" s="922"/>
      <c r="DB575" s="922"/>
      <c r="DC575" s="922"/>
      <c r="DD575" s="922"/>
      <c r="DE575" s="922"/>
      <c r="DF575" s="922"/>
      <c r="DG575" s="922"/>
      <c r="DH575" s="922"/>
      <c r="DI575" s="922"/>
      <c r="DJ575" s="922"/>
      <c r="DK575" s="922"/>
      <c r="DL575" s="922"/>
      <c r="DM575" s="922"/>
      <c r="DN575" s="922"/>
      <c r="DO575" s="922"/>
      <c r="DP575" s="922"/>
      <c r="DQ575" s="922"/>
      <c r="DR575" s="922"/>
      <c r="DS575" s="922"/>
      <c r="DT575" s="922"/>
      <c r="DU575" s="922"/>
      <c r="DV575" s="922"/>
      <c r="DW575" s="922"/>
      <c r="DX575" s="922"/>
      <c r="DY575" s="922"/>
      <c r="DZ575" s="922"/>
      <c r="EA575" s="922"/>
      <c r="EB575" s="922"/>
      <c r="EC575" s="922"/>
      <c r="ED575" s="922"/>
      <c r="EE575" s="922"/>
      <c r="EF575" s="922"/>
      <c r="EG575" s="922"/>
      <c r="EH575" s="922"/>
      <c r="EI575" s="922"/>
      <c r="EJ575" s="922"/>
      <c r="EK575" s="922"/>
      <c r="EL575" s="922"/>
      <c r="EM575" s="922"/>
      <c r="EN575" s="922"/>
      <c r="EO575" s="922"/>
      <c r="EP575" s="922"/>
      <c r="EQ575" s="922"/>
      <c r="ER575" s="922"/>
      <c r="ES575" s="922"/>
      <c r="ET575" s="922"/>
      <c r="EU575" s="922"/>
      <c r="EV575" s="922"/>
      <c r="EW575" s="922"/>
      <c r="EX575" s="922"/>
      <c r="EY575" s="922"/>
      <c r="EZ575" s="922"/>
      <c r="FA575" s="922"/>
      <c r="FB575" s="922"/>
      <c r="FC575" s="922"/>
      <c r="FD575" s="922"/>
      <c r="FE575" s="922"/>
      <c r="FF575" s="922"/>
      <c r="FG575" s="922"/>
      <c r="FH575" s="922"/>
      <c r="FI575" s="922"/>
      <c r="FJ575" s="922"/>
      <c r="FK575" s="922"/>
      <c r="FL575" s="922"/>
      <c r="FM575" s="922"/>
      <c r="FN575" s="922"/>
      <c r="FO575" s="922"/>
      <c r="FP575" s="922"/>
      <c r="FQ575" s="922"/>
      <c r="FR575" s="922"/>
      <c r="FS575" s="922"/>
      <c r="FT575" s="922"/>
      <c r="FU575" s="922"/>
      <c r="FV575" s="922"/>
      <c r="FW575" s="922"/>
      <c r="FX575" s="922"/>
      <c r="FY575" s="922"/>
      <c r="FZ575" s="922"/>
      <c r="GA575" s="922"/>
      <c r="GB575" s="922"/>
      <c r="GC575" s="922"/>
      <c r="GD575" s="922"/>
      <c r="GE575" s="922"/>
      <c r="GF575" s="922"/>
      <c r="GG575" s="922"/>
      <c r="GH575" s="922"/>
      <c r="GI575" s="922"/>
      <c r="GJ575" s="922"/>
      <c r="GK575" s="922"/>
      <c r="GL575" s="922"/>
      <c r="GM575" s="922"/>
      <c r="GN575" s="922"/>
      <c r="GO575" s="922"/>
      <c r="GP575" s="922"/>
      <c r="GQ575" s="922"/>
      <c r="GR575" s="922"/>
      <c r="GS575" s="922"/>
      <c r="GT575" s="922"/>
      <c r="GU575" s="922"/>
      <c r="GV575" s="922"/>
      <c r="GW575" s="922"/>
      <c r="GX575" s="922"/>
      <c r="GY575" s="922"/>
      <c r="GZ575" s="922"/>
      <c r="HA575" s="922"/>
      <c r="HB575" s="922"/>
      <c r="HC575" s="922"/>
      <c r="HD575" s="922"/>
      <c r="HE575" s="922"/>
      <c r="HF575" s="922"/>
      <c r="HG575" s="922"/>
      <c r="HH575" s="922"/>
      <c r="HI575" s="922"/>
      <c r="HJ575" s="922"/>
      <c r="HK575" s="922"/>
      <c r="HL575" s="922"/>
      <c r="HM575" s="922"/>
      <c r="HN575" s="922"/>
      <c r="HO575" s="922"/>
      <c r="HP575" s="922"/>
      <c r="HQ575" s="922"/>
      <c r="HR575" s="922"/>
      <c r="HS575" s="922"/>
      <c r="HT575" s="922"/>
      <c r="HU575" s="922"/>
      <c r="HV575" s="922"/>
      <c r="HW575" s="922"/>
      <c r="HX575" s="922"/>
      <c r="HY575" s="922"/>
      <c r="HZ575" s="922"/>
      <c r="IA575" s="922"/>
      <c r="IB575" s="922"/>
      <c r="IC575" s="922"/>
      <c r="ID575" s="922"/>
      <c r="IE575" s="922"/>
      <c r="IF575" s="922"/>
      <c r="IG575" s="922"/>
      <c r="IH575" s="922"/>
      <c r="II575" s="922"/>
      <c r="IJ575" s="922"/>
      <c r="IK575" s="922"/>
      <c r="IL575" s="922"/>
      <c r="IM575" s="922"/>
      <c r="IN575" s="922"/>
      <c r="IO575" s="922"/>
      <c r="IP575" s="922"/>
      <c r="IQ575" s="922"/>
    </row>
    <row r="576" spans="1:251" ht="14" customHeight="1">
      <c r="A576" s="981"/>
      <c r="B576" s="1042"/>
      <c r="C576" s="1040" t="s">
        <v>1886</v>
      </c>
      <c r="D576" s="1041"/>
      <c r="E576" s="453"/>
      <c r="F576" s="389"/>
      <c r="H576" s="592"/>
      <c r="BI576" s="922"/>
      <c r="BJ576" s="922"/>
      <c r="BK576" s="922"/>
      <c r="BL576" s="922"/>
      <c r="BM576" s="922"/>
      <c r="BN576" s="922"/>
      <c r="BO576" s="922"/>
      <c r="BP576" s="922"/>
      <c r="BQ576" s="922"/>
      <c r="BR576" s="922"/>
      <c r="BS576" s="922"/>
      <c r="BT576" s="922"/>
      <c r="BU576" s="922"/>
      <c r="BV576" s="922"/>
      <c r="BW576" s="922"/>
      <c r="BX576" s="922"/>
      <c r="BY576" s="922"/>
      <c r="BZ576" s="922"/>
      <c r="CA576" s="922"/>
      <c r="CB576" s="922"/>
      <c r="CC576" s="922"/>
      <c r="CD576" s="922"/>
      <c r="CE576" s="922"/>
      <c r="CF576" s="922"/>
      <c r="CG576" s="922"/>
      <c r="CH576" s="922"/>
      <c r="CI576" s="922"/>
      <c r="CJ576" s="922"/>
      <c r="CK576" s="922"/>
      <c r="CL576" s="922"/>
      <c r="CM576" s="922"/>
      <c r="CN576" s="922"/>
      <c r="CO576" s="922"/>
      <c r="CP576" s="922"/>
      <c r="CQ576" s="922"/>
      <c r="CR576" s="922"/>
      <c r="CS576" s="922"/>
      <c r="CT576" s="922"/>
      <c r="CU576" s="922"/>
      <c r="CV576" s="922"/>
      <c r="CW576" s="922"/>
      <c r="CX576" s="922"/>
      <c r="CY576" s="922"/>
      <c r="CZ576" s="922"/>
      <c r="DA576" s="922"/>
      <c r="DB576" s="922"/>
      <c r="DC576" s="922"/>
      <c r="DD576" s="922"/>
      <c r="DE576" s="922"/>
      <c r="DF576" s="922"/>
      <c r="DG576" s="922"/>
      <c r="DH576" s="922"/>
      <c r="DI576" s="922"/>
      <c r="DJ576" s="922"/>
      <c r="DK576" s="922"/>
      <c r="DL576" s="922"/>
      <c r="DM576" s="922"/>
      <c r="DN576" s="922"/>
      <c r="DO576" s="922"/>
      <c r="DP576" s="922"/>
      <c r="DQ576" s="922"/>
      <c r="DR576" s="922"/>
      <c r="DS576" s="922"/>
      <c r="DT576" s="922"/>
      <c r="DU576" s="922"/>
      <c r="DV576" s="922"/>
      <c r="DW576" s="922"/>
      <c r="DX576" s="922"/>
      <c r="DY576" s="922"/>
      <c r="DZ576" s="922"/>
      <c r="EA576" s="922"/>
      <c r="EB576" s="922"/>
      <c r="EC576" s="922"/>
      <c r="ED576" s="922"/>
      <c r="EE576" s="922"/>
      <c r="EF576" s="922"/>
      <c r="EG576" s="922"/>
      <c r="EH576" s="922"/>
      <c r="EI576" s="922"/>
      <c r="EJ576" s="922"/>
      <c r="EK576" s="922"/>
      <c r="EL576" s="922"/>
      <c r="EM576" s="922"/>
      <c r="EN576" s="922"/>
      <c r="EO576" s="922"/>
      <c r="EP576" s="922"/>
      <c r="EQ576" s="922"/>
      <c r="ER576" s="922"/>
      <c r="ES576" s="922"/>
      <c r="ET576" s="922"/>
      <c r="EU576" s="922"/>
      <c r="EV576" s="922"/>
      <c r="EW576" s="922"/>
      <c r="EX576" s="922"/>
      <c r="EY576" s="922"/>
      <c r="EZ576" s="922"/>
      <c r="FA576" s="922"/>
      <c r="FB576" s="922"/>
      <c r="FC576" s="922"/>
      <c r="FD576" s="922"/>
      <c r="FE576" s="922"/>
      <c r="FF576" s="922"/>
      <c r="FG576" s="922"/>
      <c r="FH576" s="922"/>
      <c r="FI576" s="922"/>
      <c r="FJ576" s="922"/>
      <c r="FK576" s="922"/>
      <c r="FL576" s="922"/>
      <c r="FM576" s="922"/>
      <c r="FN576" s="922"/>
      <c r="FO576" s="922"/>
      <c r="FP576" s="922"/>
      <c r="FQ576" s="922"/>
      <c r="FR576" s="922"/>
      <c r="FS576" s="922"/>
      <c r="FT576" s="922"/>
      <c r="FU576" s="922"/>
      <c r="FV576" s="922"/>
      <c r="FW576" s="922"/>
      <c r="FX576" s="922"/>
      <c r="FY576" s="922"/>
      <c r="FZ576" s="922"/>
      <c r="GA576" s="922"/>
      <c r="GB576" s="922"/>
      <c r="GC576" s="922"/>
      <c r="GD576" s="922"/>
      <c r="GE576" s="922"/>
      <c r="GF576" s="922"/>
      <c r="GG576" s="922"/>
      <c r="GH576" s="922"/>
      <c r="GI576" s="922"/>
      <c r="GJ576" s="922"/>
      <c r="GK576" s="922"/>
      <c r="GL576" s="922"/>
      <c r="GM576" s="922"/>
      <c r="GN576" s="922"/>
      <c r="GO576" s="922"/>
      <c r="GP576" s="922"/>
      <c r="GQ576" s="922"/>
      <c r="GR576" s="922"/>
      <c r="GS576" s="922"/>
      <c r="GT576" s="922"/>
      <c r="GU576" s="922"/>
      <c r="GV576" s="922"/>
      <c r="GW576" s="922"/>
      <c r="GX576" s="922"/>
      <c r="GY576" s="922"/>
      <c r="GZ576" s="922"/>
      <c r="HA576" s="922"/>
      <c r="HB576" s="922"/>
      <c r="HC576" s="922"/>
      <c r="HD576" s="922"/>
      <c r="HE576" s="922"/>
      <c r="HF576" s="922"/>
      <c r="HG576" s="922"/>
      <c r="HH576" s="922"/>
      <c r="HI576" s="922"/>
      <c r="HJ576" s="922"/>
      <c r="HK576" s="922"/>
      <c r="HL576" s="922"/>
      <c r="HM576" s="922"/>
      <c r="HN576" s="922"/>
      <c r="HO576" s="922"/>
      <c r="HP576" s="922"/>
      <c r="HQ576" s="922"/>
      <c r="HR576" s="922"/>
      <c r="HS576" s="922"/>
      <c r="HT576" s="922"/>
      <c r="HU576" s="922"/>
      <c r="HV576" s="922"/>
      <c r="HW576" s="922"/>
      <c r="HX576" s="922"/>
      <c r="HY576" s="922"/>
      <c r="HZ576" s="922"/>
      <c r="IA576" s="922"/>
      <c r="IB576" s="922"/>
      <c r="IC576" s="922"/>
      <c r="ID576" s="922"/>
      <c r="IE576" s="922"/>
      <c r="IF576" s="922"/>
      <c r="IG576" s="922"/>
      <c r="IH576" s="922"/>
      <c r="II576" s="922"/>
      <c r="IJ576" s="922"/>
      <c r="IK576" s="922"/>
      <c r="IL576" s="922"/>
      <c r="IM576" s="922"/>
      <c r="IN576" s="922"/>
      <c r="IO576" s="922"/>
      <c r="IP576" s="922"/>
      <c r="IQ576" s="922"/>
    </row>
    <row r="577" spans="1:251" ht="14" customHeight="1">
      <c r="A577" s="981"/>
      <c r="B577" s="1042"/>
      <c r="C577" s="1040" t="s">
        <v>1887</v>
      </c>
      <c r="D577" s="1041"/>
      <c r="E577" s="453"/>
      <c r="F577" s="389"/>
      <c r="BI577" s="922"/>
      <c r="BJ577" s="922"/>
      <c r="BK577" s="922"/>
      <c r="BL577" s="922"/>
      <c r="BM577" s="922"/>
      <c r="BN577" s="922"/>
      <c r="BO577" s="922"/>
      <c r="BP577" s="922"/>
      <c r="BQ577" s="922"/>
      <c r="BR577" s="922"/>
      <c r="BS577" s="922"/>
      <c r="BT577" s="922"/>
      <c r="BU577" s="922"/>
      <c r="BV577" s="922"/>
      <c r="BW577" s="922"/>
      <c r="BX577" s="922"/>
      <c r="BY577" s="922"/>
      <c r="BZ577" s="922"/>
      <c r="CA577" s="922"/>
      <c r="CB577" s="922"/>
      <c r="CC577" s="922"/>
      <c r="CD577" s="922"/>
      <c r="CE577" s="922"/>
      <c r="CF577" s="922"/>
      <c r="CG577" s="922"/>
      <c r="CH577" s="922"/>
      <c r="CI577" s="922"/>
      <c r="CJ577" s="922"/>
      <c r="CK577" s="922"/>
      <c r="CL577" s="922"/>
      <c r="CM577" s="922"/>
      <c r="CN577" s="922"/>
      <c r="CO577" s="922"/>
      <c r="CP577" s="922"/>
      <c r="CQ577" s="922"/>
      <c r="CR577" s="922"/>
      <c r="CS577" s="922"/>
      <c r="CT577" s="922"/>
      <c r="CU577" s="922"/>
      <c r="CV577" s="922"/>
      <c r="CW577" s="922"/>
      <c r="CX577" s="922"/>
      <c r="CY577" s="922"/>
      <c r="CZ577" s="922"/>
      <c r="DA577" s="922"/>
      <c r="DB577" s="922"/>
      <c r="DC577" s="922"/>
      <c r="DD577" s="922"/>
      <c r="DE577" s="922"/>
      <c r="DF577" s="922"/>
      <c r="DG577" s="922"/>
      <c r="DH577" s="922"/>
      <c r="DI577" s="922"/>
      <c r="DJ577" s="922"/>
      <c r="DK577" s="922"/>
      <c r="DL577" s="922"/>
      <c r="DM577" s="922"/>
      <c r="DN577" s="922"/>
      <c r="DO577" s="922"/>
      <c r="DP577" s="922"/>
      <c r="DQ577" s="922"/>
      <c r="DR577" s="922"/>
      <c r="DS577" s="922"/>
      <c r="DT577" s="922"/>
      <c r="DU577" s="922"/>
      <c r="DV577" s="922"/>
      <c r="DW577" s="922"/>
      <c r="DX577" s="922"/>
      <c r="DY577" s="922"/>
      <c r="DZ577" s="922"/>
      <c r="EA577" s="922"/>
      <c r="EB577" s="922"/>
      <c r="EC577" s="922"/>
      <c r="ED577" s="922"/>
      <c r="EE577" s="922"/>
      <c r="EF577" s="922"/>
      <c r="EG577" s="922"/>
      <c r="EH577" s="922"/>
      <c r="EI577" s="922"/>
      <c r="EJ577" s="922"/>
      <c r="EK577" s="922"/>
      <c r="EL577" s="922"/>
      <c r="EM577" s="922"/>
      <c r="EN577" s="922"/>
      <c r="EO577" s="922"/>
      <c r="EP577" s="922"/>
      <c r="EQ577" s="922"/>
      <c r="ER577" s="922"/>
      <c r="ES577" s="922"/>
      <c r="ET577" s="922"/>
      <c r="EU577" s="922"/>
      <c r="EV577" s="922"/>
      <c r="EW577" s="922"/>
      <c r="EX577" s="922"/>
      <c r="EY577" s="922"/>
      <c r="EZ577" s="922"/>
      <c r="FA577" s="922"/>
      <c r="FB577" s="922"/>
      <c r="FC577" s="922"/>
      <c r="FD577" s="922"/>
      <c r="FE577" s="922"/>
      <c r="FF577" s="922"/>
      <c r="FG577" s="922"/>
      <c r="FH577" s="922"/>
      <c r="FI577" s="922"/>
      <c r="FJ577" s="922"/>
      <c r="FK577" s="922"/>
      <c r="FL577" s="922"/>
      <c r="FM577" s="922"/>
      <c r="FN577" s="922"/>
      <c r="FO577" s="922"/>
      <c r="FP577" s="922"/>
      <c r="FQ577" s="922"/>
      <c r="FR577" s="922"/>
      <c r="FS577" s="922"/>
      <c r="FT577" s="922"/>
      <c r="FU577" s="922"/>
      <c r="FV577" s="922"/>
      <c r="FW577" s="922"/>
      <c r="FX577" s="922"/>
      <c r="FY577" s="922"/>
      <c r="FZ577" s="922"/>
      <c r="GA577" s="922"/>
      <c r="GB577" s="922"/>
      <c r="GC577" s="922"/>
      <c r="GD577" s="922"/>
      <c r="GE577" s="922"/>
      <c r="GF577" s="922"/>
      <c r="GG577" s="922"/>
      <c r="GH577" s="922"/>
      <c r="GI577" s="922"/>
      <c r="GJ577" s="922"/>
      <c r="GK577" s="922"/>
      <c r="GL577" s="922"/>
      <c r="GM577" s="922"/>
      <c r="GN577" s="922"/>
      <c r="GO577" s="922"/>
      <c r="GP577" s="922"/>
      <c r="GQ577" s="922"/>
      <c r="GR577" s="922"/>
      <c r="GS577" s="922"/>
      <c r="GT577" s="922"/>
      <c r="GU577" s="922"/>
      <c r="GV577" s="922"/>
      <c r="GW577" s="922"/>
      <c r="GX577" s="922"/>
      <c r="GY577" s="922"/>
      <c r="GZ577" s="922"/>
      <c r="HA577" s="922"/>
      <c r="HB577" s="922"/>
      <c r="HC577" s="922"/>
      <c r="HD577" s="922"/>
      <c r="HE577" s="922"/>
      <c r="HF577" s="922"/>
      <c r="HG577" s="922"/>
      <c r="HH577" s="922"/>
      <c r="HI577" s="922"/>
      <c r="HJ577" s="922"/>
      <c r="HK577" s="922"/>
      <c r="HL577" s="922"/>
      <c r="HM577" s="922"/>
      <c r="HN577" s="922"/>
      <c r="HO577" s="922"/>
      <c r="HP577" s="922"/>
      <c r="HQ577" s="922"/>
      <c r="HR577" s="922"/>
      <c r="HS577" s="922"/>
      <c r="HT577" s="922"/>
      <c r="HU577" s="922"/>
      <c r="HV577" s="922"/>
      <c r="HW577" s="922"/>
      <c r="HX577" s="922"/>
      <c r="HY577" s="922"/>
      <c r="HZ577" s="922"/>
      <c r="IA577" s="922"/>
      <c r="IB577" s="922"/>
      <c r="IC577" s="922"/>
      <c r="ID577" s="922"/>
      <c r="IE577" s="922"/>
      <c r="IF577" s="922"/>
      <c r="IG577" s="922"/>
      <c r="IH577" s="922"/>
      <c r="II577" s="922"/>
      <c r="IJ577" s="922"/>
      <c r="IK577" s="922"/>
      <c r="IL577" s="922"/>
      <c r="IM577" s="922"/>
      <c r="IN577" s="922"/>
      <c r="IO577" s="922"/>
      <c r="IP577" s="922"/>
      <c r="IQ577" s="922"/>
    </row>
    <row r="578" spans="1:251" ht="14" customHeight="1">
      <c r="A578" s="981"/>
      <c r="B578" s="1042"/>
      <c r="C578" s="1040"/>
      <c r="D578" s="1041"/>
      <c r="E578" s="453"/>
      <c r="F578" s="389"/>
      <c r="BI578" s="922"/>
      <c r="BJ578" s="922"/>
      <c r="BK578" s="922"/>
      <c r="BL578" s="922"/>
      <c r="BM578" s="922"/>
      <c r="BN578" s="922"/>
      <c r="BO578" s="922"/>
      <c r="BP578" s="922"/>
      <c r="BQ578" s="922"/>
      <c r="BR578" s="922"/>
      <c r="BS578" s="922"/>
      <c r="BT578" s="922"/>
      <c r="BU578" s="922"/>
      <c r="BV578" s="922"/>
      <c r="BW578" s="922"/>
      <c r="BX578" s="922"/>
      <c r="BY578" s="922"/>
      <c r="BZ578" s="922"/>
      <c r="CA578" s="922"/>
      <c r="CB578" s="922"/>
      <c r="CC578" s="922"/>
      <c r="CD578" s="922"/>
      <c r="CE578" s="922"/>
      <c r="CF578" s="922"/>
      <c r="CG578" s="922"/>
      <c r="CH578" s="922"/>
      <c r="CI578" s="922"/>
      <c r="CJ578" s="922"/>
      <c r="CK578" s="922"/>
      <c r="CL578" s="922"/>
      <c r="CM578" s="922"/>
      <c r="CN578" s="922"/>
      <c r="CO578" s="922"/>
      <c r="CP578" s="922"/>
      <c r="CQ578" s="922"/>
      <c r="CR578" s="922"/>
      <c r="CS578" s="922"/>
      <c r="CT578" s="922"/>
      <c r="CU578" s="922"/>
      <c r="CV578" s="922"/>
      <c r="CW578" s="922"/>
      <c r="CX578" s="922"/>
      <c r="CY578" s="922"/>
      <c r="CZ578" s="922"/>
      <c r="DA578" s="922"/>
      <c r="DB578" s="922"/>
      <c r="DC578" s="922"/>
      <c r="DD578" s="922"/>
      <c r="DE578" s="922"/>
      <c r="DF578" s="922"/>
      <c r="DG578" s="922"/>
      <c r="DH578" s="922"/>
      <c r="DI578" s="922"/>
      <c r="DJ578" s="922"/>
      <c r="DK578" s="922"/>
      <c r="DL578" s="922"/>
      <c r="DM578" s="922"/>
      <c r="DN578" s="922"/>
      <c r="DO578" s="922"/>
      <c r="DP578" s="922"/>
      <c r="DQ578" s="922"/>
      <c r="DR578" s="922"/>
      <c r="DS578" s="922"/>
      <c r="DT578" s="922"/>
      <c r="DU578" s="922"/>
      <c r="DV578" s="922"/>
      <c r="DW578" s="922"/>
      <c r="DX578" s="922"/>
      <c r="DY578" s="922"/>
      <c r="DZ578" s="922"/>
      <c r="EA578" s="922"/>
      <c r="EB578" s="922"/>
      <c r="EC578" s="922"/>
      <c r="ED578" s="922"/>
      <c r="EE578" s="922"/>
      <c r="EF578" s="922"/>
      <c r="EG578" s="922"/>
      <c r="EH578" s="922"/>
      <c r="EI578" s="922"/>
      <c r="EJ578" s="922"/>
      <c r="EK578" s="922"/>
      <c r="EL578" s="922"/>
      <c r="EM578" s="922"/>
      <c r="EN578" s="922"/>
      <c r="EO578" s="922"/>
      <c r="EP578" s="922"/>
      <c r="EQ578" s="922"/>
      <c r="ER578" s="922"/>
      <c r="ES578" s="922"/>
      <c r="ET578" s="922"/>
      <c r="EU578" s="922"/>
      <c r="EV578" s="922"/>
      <c r="EW578" s="922"/>
      <c r="EX578" s="922"/>
      <c r="EY578" s="922"/>
      <c r="EZ578" s="922"/>
      <c r="FA578" s="922"/>
      <c r="FB578" s="922"/>
      <c r="FC578" s="922"/>
      <c r="FD578" s="922"/>
      <c r="FE578" s="922"/>
      <c r="FF578" s="922"/>
      <c r="FG578" s="922"/>
      <c r="FH578" s="922"/>
      <c r="FI578" s="922"/>
      <c r="FJ578" s="922"/>
      <c r="FK578" s="922"/>
      <c r="FL578" s="922"/>
      <c r="FM578" s="922"/>
      <c r="FN578" s="922"/>
      <c r="FO578" s="922"/>
      <c r="FP578" s="922"/>
      <c r="FQ578" s="922"/>
      <c r="FR578" s="922"/>
      <c r="FS578" s="922"/>
      <c r="FT578" s="922"/>
      <c r="FU578" s="922"/>
      <c r="FV578" s="922"/>
      <c r="FW578" s="922"/>
      <c r="FX578" s="922"/>
      <c r="FY578" s="922"/>
      <c r="FZ578" s="922"/>
      <c r="GA578" s="922"/>
      <c r="GB578" s="922"/>
      <c r="GC578" s="922"/>
      <c r="GD578" s="922"/>
      <c r="GE578" s="922"/>
      <c r="GF578" s="922"/>
      <c r="GG578" s="922"/>
      <c r="GH578" s="922"/>
      <c r="GI578" s="922"/>
      <c r="GJ578" s="922"/>
      <c r="GK578" s="922"/>
      <c r="GL578" s="922"/>
      <c r="GM578" s="922"/>
      <c r="GN578" s="922"/>
      <c r="GO578" s="922"/>
      <c r="GP578" s="922"/>
      <c r="GQ578" s="922"/>
      <c r="GR578" s="922"/>
      <c r="GS578" s="922"/>
      <c r="GT578" s="922"/>
      <c r="GU578" s="922"/>
      <c r="GV578" s="922"/>
      <c r="GW578" s="922"/>
      <c r="GX578" s="922"/>
      <c r="GY578" s="922"/>
      <c r="GZ578" s="922"/>
      <c r="HA578" s="922"/>
      <c r="HB578" s="922"/>
      <c r="HC578" s="922"/>
      <c r="HD578" s="922"/>
      <c r="HE578" s="922"/>
      <c r="HF578" s="922"/>
      <c r="HG578" s="922"/>
      <c r="HH578" s="922"/>
      <c r="HI578" s="922"/>
      <c r="HJ578" s="922"/>
      <c r="HK578" s="922"/>
      <c r="HL578" s="922"/>
      <c r="HM578" s="922"/>
      <c r="HN578" s="922"/>
      <c r="HO578" s="922"/>
      <c r="HP578" s="922"/>
      <c r="HQ578" s="922"/>
      <c r="HR578" s="922"/>
      <c r="HS578" s="922"/>
      <c r="HT578" s="922"/>
      <c r="HU578" s="922"/>
      <c r="HV578" s="922"/>
      <c r="HW578" s="922"/>
      <c r="HX578" s="922"/>
      <c r="HY578" s="922"/>
      <c r="HZ578" s="922"/>
      <c r="IA578" s="922"/>
      <c r="IB578" s="922"/>
      <c r="IC578" s="922"/>
      <c r="ID578" s="922"/>
      <c r="IE578" s="922"/>
      <c r="IF578" s="922"/>
      <c r="IG578" s="922"/>
      <c r="IH578" s="922"/>
      <c r="II578" s="922"/>
      <c r="IJ578" s="922"/>
      <c r="IK578" s="922"/>
      <c r="IL578" s="922"/>
      <c r="IM578" s="922"/>
      <c r="IN578" s="922"/>
      <c r="IO578" s="922"/>
      <c r="IP578" s="922"/>
      <c r="IQ578" s="922"/>
    </row>
    <row r="579" spans="1:251" ht="14" customHeight="1">
      <c r="A579" s="981"/>
      <c r="B579" s="1042"/>
      <c r="C579" s="1040"/>
      <c r="D579" s="1041"/>
      <c r="E579" s="453"/>
      <c r="F579" s="389"/>
      <c r="BI579" s="922"/>
      <c r="BJ579" s="922"/>
      <c r="BK579" s="922"/>
      <c r="BL579" s="922"/>
      <c r="BM579" s="922"/>
      <c r="BN579" s="922"/>
      <c r="BO579" s="922"/>
      <c r="BP579" s="922"/>
      <c r="BQ579" s="922"/>
      <c r="BR579" s="922"/>
      <c r="BS579" s="922"/>
      <c r="BT579" s="922"/>
      <c r="BU579" s="922"/>
      <c r="BV579" s="922"/>
      <c r="BW579" s="922"/>
      <c r="BX579" s="922"/>
      <c r="BY579" s="922"/>
      <c r="BZ579" s="922"/>
      <c r="CA579" s="922"/>
      <c r="CB579" s="922"/>
      <c r="CC579" s="922"/>
      <c r="CD579" s="922"/>
      <c r="CE579" s="922"/>
      <c r="CF579" s="922"/>
      <c r="CG579" s="922"/>
      <c r="CH579" s="922"/>
      <c r="CI579" s="922"/>
      <c r="CJ579" s="922"/>
      <c r="CK579" s="922"/>
      <c r="CL579" s="922"/>
      <c r="CM579" s="922"/>
      <c r="CN579" s="922"/>
      <c r="CO579" s="922"/>
      <c r="CP579" s="922"/>
      <c r="CQ579" s="922"/>
      <c r="CR579" s="922"/>
      <c r="CS579" s="922"/>
      <c r="CT579" s="922"/>
      <c r="CU579" s="922"/>
      <c r="CV579" s="922"/>
      <c r="CW579" s="922"/>
      <c r="CX579" s="922"/>
      <c r="CY579" s="922"/>
      <c r="CZ579" s="922"/>
      <c r="DA579" s="922"/>
      <c r="DB579" s="922"/>
      <c r="DC579" s="922"/>
      <c r="DD579" s="922"/>
      <c r="DE579" s="922"/>
      <c r="DF579" s="922"/>
      <c r="DG579" s="922"/>
      <c r="DH579" s="922"/>
      <c r="DI579" s="922"/>
      <c r="DJ579" s="922"/>
      <c r="DK579" s="922"/>
      <c r="DL579" s="922"/>
      <c r="DM579" s="922"/>
      <c r="DN579" s="922"/>
      <c r="DO579" s="922"/>
      <c r="DP579" s="922"/>
      <c r="DQ579" s="922"/>
      <c r="DR579" s="922"/>
      <c r="DS579" s="922"/>
      <c r="DT579" s="922"/>
      <c r="DU579" s="922"/>
      <c r="DV579" s="922"/>
      <c r="DW579" s="922"/>
      <c r="DX579" s="922"/>
      <c r="DY579" s="922"/>
      <c r="DZ579" s="922"/>
      <c r="EA579" s="922"/>
      <c r="EB579" s="922"/>
      <c r="EC579" s="922"/>
      <c r="ED579" s="922"/>
      <c r="EE579" s="922"/>
      <c r="EF579" s="922"/>
      <c r="EG579" s="922"/>
      <c r="EH579" s="922"/>
      <c r="EI579" s="922"/>
      <c r="EJ579" s="922"/>
      <c r="EK579" s="922"/>
      <c r="EL579" s="922"/>
      <c r="EM579" s="922"/>
      <c r="EN579" s="922"/>
      <c r="EO579" s="922"/>
      <c r="EP579" s="922"/>
      <c r="EQ579" s="922"/>
      <c r="ER579" s="922"/>
      <c r="ES579" s="922"/>
      <c r="ET579" s="922"/>
      <c r="EU579" s="922"/>
      <c r="EV579" s="922"/>
      <c r="EW579" s="922"/>
      <c r="EX579" s="922"/>
      <c r="EY579" s="922"/>
      <c r="EZ579" s="922"/>
      <c r="FA579" s="922"/>
      <c r="FB579" s="922"/>
      <c r="FC579" s="922"/>
      <c r="FD579" s="922"/>
      <c r="FE579" s="922"/>
      <c r="FF579" s="922"/>
      <c r="FG579" s="922"/>
      <c r="FH579" s="922"/>
      <c r="FI579" s="922"/>
      <c r="FJ579" s="922"/>
      <c r="FK579" s="922"/>
      <c r="FL579" s="922"/>
      <c r="FM579" s="922"/>
      <c r="FN579" s="922"/>
      <c r="FO579" s="922"/>
      <c r="FP579" s="922"/>
      <c r="FQ579" s="922"/>
      <c r="FR579" s="922"/>
      <c r="FS579" s="922"/>
      <c r="FT579" s="922"/>
      <c r="FU579" s="922"/>
      <c r="FV579" s="922"/>
      <c r="FW579" s="922"/>
      <c r="FX579" s="922"/>
      <c r="FY579" s="922"/>
      <c r="FZ579" s="922"/>
      <c r="GA579" s="922"/>
      <c r="GB579" s="922"/>
      <c r="GC579" s="922"/>
      <c r="GD579" s="922"/>
      <c r="GE579" s="922"/>
      <c r="GF579" s="922"/>
      <c r="GG579" s="922"/>
      <c r="GH579" s="922"/>
      <c r="GI579" s="922"/>
      <c r="GJ579" s="922"/>
      <c r="GK579" s="922"/>
      <c r="GL579" s="922"/>
      <c r="GM579" s="922"/>
      <c r="GN579" s="922"/>
      <c r="GO579" s="922"/>
      <c r="GP579" s="922"/>
      <c r="GQ579" s="922"/>
      <c r="GR579" s="922"/>
      <c r="GS579" s="922"/>
      <c r="GT579" s="922"/>
      <c r="GU579" s="922"/>
      <c r="GV579" s="922"/>
      <c r="GW579" s="922"/>
      <c r="GX579" s="922"/>
      <c r="GY579" s="922"/>
      <c r="GZ579" s="922"/>
      <c r="HA579" s="922"/>
      <c r="HB579" s="922"/>
      <c r="HC579" s="922"/>
      <c r="HD579" s="922"/>
      <c r="HE579" s="922"/>
      <c r="HF579" s="922"/>
      <c r="HG579" s="922"/>
      <c r="HH579" s="922"/>
      <c r="HI579" s="922"/>
      <c r="HJ579" s="922"/>
      <c r="HK579" s="922"/>
      <c r="HL579" s="922"/>
      <c r="HM579" s="922"/>
      <c r="HN579" s="922"/>
      <c r="HO579" s="922"/>
      <c r="HP579" s="922"/>
      <c r="HQ579" s="922"/>
      <c r="HR579" s="922"/>
      <c r="HS579" s="922"/>
      <c r="HT579" s="922"/>
      <c r="HU579" s="922"/>
      <c r="HV579" s="922"/>
      <c r="HW579" s="922"/>
      <c r="HX579" s="922"/>
      <c r="HY579" s="922"/>
      <c r="HZ579" s="922"/>
      <c r="IA579" s="922"/>
      <c r="IB579" s="922"/>
      <c r="IC579" s="922"/>
      <c r="ID579" s="922"/>
      <c r="IE579" s="922"/>
      <c r="IF579" s="922"/>
      <c r="IG579" s="922"/>
      <c r="IH579" s="922"/>
      <c r="II579" s="922"/>
      <c r="IJ579" s="922"/>
      <c r="IK579" s="922"/>
      <c r="IL579" s="922"/>
      <c r="IM579" s="922"/>
      <c r="IN579" s="922"/>
      <c r="IO579" s="922"/>
      <c r="IP579" s="922"/>
      <c r="IQ579" s="922"/>
    </row>
    <row r="580" spans="1:251" ht="14" customHeight="1">
      <c r="A580" s="981"/>
      <c r="B580" s="1042"/>
      <c r="C580" s="1040"/>
      <c r="D580" s="1041"/>
      <c r="E580" s="453"/>
      <c r="F580" s="389"/>
      <c r="BI580" s="922"/>
      <c r="BJ580" s="922"/>
      <c r="BK580" s="922"/>
      <c r="BL580" s="922"/>
      <c r="BM580" s="922"/>
      <c r="BN580" s="922"/>
      <c r="BO580" s="922"/>
      <c r="BP580" s="922"/>
      <c r="BQ580" s="922"/>
      <c r="BR580" s="922"/>
      <c r="BS580" s="922"/>
      <c r="BT580" s="922"/>
      <c r="BU580" s="922"/>
      <c r="BV580" s="922"/>
      <c r="BW580" s="922"/>
      <c r="BX580" s="922"/>
      <c r="BY580" s="922"/>
      <c r="BZ580" s="922"/>
      <c r="CA580" s="922"/>
      <c r="CB580" s="922"/>
      <c r="CC580" s="922"/>
      <c r="CD580" s="922"/>
      <c r="CE580" s="922"/>
      <c r="CF580" s="922"/>
      <c r="CG580" s="922"/>
      <c r="CH580" s="922"/>
      <c r="CI580" s="922"/>
      <c r="CJ580" s="922"/>
      <c r="CK580" s="922"/>
      <c r="CL580" s="922"/>
      <c r="CM580" s="922"/>
      <c r="CN580" s="922"/>
      <c r="CO580" s="922"/>
      <c r="CP580" s="922"/>
      <c r="CQ580" s="922"/>
      <c r="CR580" s="922"/>
      <c r="CS580" s="922"/>
      <c r="CT580" s="922"/>
      <c r="CU580" s="922"/>
      <c r="CV580" s="922"/>
      <c r="CW580" s="922"/>
      <c r="CX580" s="922"/>
      <c r="CY580" s="922"/>
      <c r="CZ580" s="922"/>
      <c r="DA580" s="922"/>
      <c r="DB580" s="922"/>
      <c r="DC580" s="922"/>
      <c r="DD580" s="922"/>
      <c r="DE580" s="922"/>
      <c r="DF580" s="922"/>
      <c r="DG580" s="922"/>
      <c r="DH580" s="922"/>
      <c r="DI580" s="922"/>
      <c r="DJ580" s="922"/>
      <c r="DK580" s="922"/>
      <c r="DL580" s="922"/>
      <c r="DM580" s="922"/>
      <c r="DN580" s="922"/>
      <c r="DO580" s="922"/>
      <c r="DP580" s="922"/>
      <c r="DQ580" s="922"/>
      <c r="DR580" s="922"/>
      <c r="DS580" s="922"/>
      <c r="DT580" s="922"/>
      <c r="DU580" s="922"/>
      <c r="DV580" s="922"/>
      <c r="DW580" s="922"/>
      <c r="DX580" s="922"/>
      <c r="DY580" s="922"/>
      <c r="DZ580" s="922"/>
      <c r="EA580" s="922"/>
      <c r="EB580" s="922"/>
      <c r="EC580" s="922"/>
      <c r="ED580" s="922"/>
      <c r="EE580" s="922"/>
      <c r="EF580" s="922"/>
      <c r="EG580" s="922"/>
      <c r="EH580" s="922"/>
      <c r="EI580" s="922"/>
      <c r="EJ580" s="922"/>
      <c r="EK580" s="922"/>
      <c r="EL580" s="922"/>
      <c r="EM580" s="922"/>
      <c r="EN580" s="922"/>
      <c r="EO580" s="922"/>
      <c r="EP580" s="922"/>
      <c r="EQ580" s="922"/>
      <c r="ER580" s="922"/>
      <c r="ES580" s="922"/>
      <c r="ET580" s="922"/>
      <c r="EU580" s="922"/>
      <c r="EV580" s="922"/>
      <c r="EW580" s="922"/>
      <c r="EX580" s="922"/>
      <c r="EY580" s="922"/>
      <c r="EZ580" s="922"/>
      <c r="FA580" s="922"/>
      <c r="FB580" s="922"/>
      <c r="FC580" s="922"/>
      <c r="FD580" s="922"/>
      <c r="FE580" s="922"/>
      <c r="FF580" s="922"/>
      <c r="FG580" s="922"/>
      <c r="FH580" s="922"/>
      <c r="FI580" s="922"/>
      <c r="FJ580" s="922"/>
      <c r="FK580" s="922"/>
      <c r="FL580" s="922"/>
      <c r="FM580" s="922"/>
      <c r="FN580" s="922"/>
      <c r="FO580" s="922"/>
      <c r="FP580" s="922"/>
      <c r="FQ580" s="922"/>
      <c r="FR580" s="922"/>
      <c r="FS580" s="922"/>
      <c r="FT580" s="922"/>
      <c r="FU580" s="922"/>
      <c r="FV580" s="922"/>
      <c r="FW580" s="922"/>
      <c r="FX580" s="922"/>
      <c r="FY580" s="922"/>
      <c r="FZ580" s="922"/>
      <c r="GA580" s="922"/>
      <c r="GB580" s="922"/>
      <c r="GC580" s="922"/>
      <c r="GD580" s="922"/>
      <c r="GE580" s="922"/>
      <c r="GF580" s="922"/>
      <c r="GG580" s="922"/>
      <c r="GH580" s="922"/>
      <c r="GI580" s="922"/>
      <c r="GJ580" s="922"/>
      <c r="GK580" s="922"/>
      <c r="GL580" s="922"/>
      <c r="GM580" s="922"/>
      <c r="GN580" s="922"/>
      <c r="GO580" s="922"/>
      <c r="GP580" s="922"/>
      <c r="GQ580" s="922"/>
      <c r="GR580" s="922"/>
      <c r="GS580" s="922"/>
      <c r="GT580" s="922"/>
      <c r="GU580" s="922"/>
      <c r="GV580" s="922"/>
      <c r="GW580" s="922"/>
      <c r="GX580" s="922"/>
      <c r="GY580" s="922"/>
      <c r="GZ580" s="922"/>
      <c r="HA580" s="922"/>
      <c r="HB580" s="922"/>
      <c r="HC580" s="922"/>
      <c r="HD580" s="922"/>
      <c r="HE580" s="922"/>
      <c r="HF580" s="922"/>
      <c r="HG580" s="922"/>
      <c r="HH580" s="922"/>
      <c r="HI580" s="922"/>
      <c r="HJ580" s="922"/>
      <c r="HK580" s="922"/>
      <c r="HL580" s="922"/>
      <c r="HM580" s="922"/>
      <c r="HN580" s="922"/>
      <c r="HO580" s="922"/>
      <c r="HP580" s="922"/>
      <c r="HQ580" s="922"/>
      <c r="HR580" s="922"/>
      <c r="HS580" s="922"/>
      <c r="HT580" s="922"/>
      <c r="HU580" s="922"/>
      <c r="HV580" s="922"/>
      <c r="HW580" s="922"/>
      <c r="HX580" s="922"/>
      <c r="HY580" s="922"/>
      <c r="HZ580" s="922"/>
      <c r="IA580" s="922"/>
      <c r="IB580" s="922"/>
      <c r="IC580" s="922"/>
      <c r="ID580" s="922"/>
      <c r="IE580" s="922"/>
      <c r="IF580" s="922"/>
      <c r="IG580" s="922"/>
      <c r="IH580" s="922"/>
      <c r="II580" s="922"/>
      <c r="IJ580" s="922"/>
      <c r="IK580" s="922"/>
      <c r="IL580" s="922"/>
      <c r="IM580" s="922"/>
      <c r="IN580" s="922"/>
      <c r="IO580" s="922"/>
      <c r="IP580" s="922"/>
      <c r="IQ580" s="922"/>
    </row>
    <row r="581" spans="1:251" ht="14" customHeight="1">
      <c r="A581" s="981"/>
      <c r="B581" s="1042"/>
      <c r="C581" s="1040"/>
      <c r="D581" s="1041"/>
      <c r="E581" s="453"/>
      <c r="F581" s="389"/>
      <c r="BI581" s="922"/>
      <c r="BJ581" s="922"/>
      <c r="BK581" s="922"/>
      <c r="BL581" s="922"/>
      <c r="BM581" s="922"/>
      <c r="BN581" s="922"/>
      <c r="BO581" s="922"/>
      <c r="BP581" s="922"/>
      <c r="BQ581" s="922"/>
      <c r="BR581" s="922"/>
      <c r="BS581" s="922"/>
      <c r="BT581" s="922"/>
      <c r="BU581" s="922"/>
      <c r="BV581" s="922"/>
      <c r="BW581" s="922"/>
      <c r="BX581" s="922"/>
      <c r="BY581" s="922"/>
      <c r="BZ581" s="922"/>
      <c r="CA581" s="922"/>
      <c r="CB581" s="922"/>
      <c r="CC581" s="922"/>
      <c r="CD581" s="922"/>
      <c r="CE581" s="922"/>
      <c r="CF581" s="922"/>
      <c r="CG581" s="922"/>
      <c r="CH581" s="922"/>
      <c r="CI581" s="922"/>
      <c r="CJ581" s="922"/>
      <c r="CK581" s="922"/>
      <c r="CL581" s="922"/>
      <c r="CM581" s="922"/>
      <c r="CN581" s="922"/>
      <c r="CO581" s="922"/>
      <c r="CP581" s="922"/>
      <c r="CQ581" s="922"/>
      <c r="CR581" s="922"/>
      <c r="CS581" s="922"/>
      <c r="CT581" s="922"/>
      <c r="CU581" s="922"/>
      <c r="CV581" s="922"/>
      <c r="CW581" s="922"/>
      <c r="CX581" s="922"/>
      <c r="CY581" s="922"/>
      <c r="CZ581" s="922"/>
      <c r="DA581" s="922"/>
      <c r="DB581" s="922"/>
      <c r="DC581" s="922"/>
      <c r="DD581" s="922"/>
      <c r="DE581" s="922"/>
      <c r="DF581" s="922"/>
      <c r="DG581" s="922"/>
      <c r="DH581" s="922"/>
      <c r="DI581" s="922"/>
      <c r="DJ581" s="922"/>
      <c r="DK581" s="922"/>
      <c r="DL581" s="922"/>
      <c r="DM581" s="922"/>
      <c r="DN581" s="922"/>
      <c r="DO581" s="922"/>
      <c r="DP581" s="922"/>
      <c r="DQ581" s="922"/>
      <c r="DR581" s="922"/>
      <c r="DS581" s="922"/>
      <c r="DT581" s="922"/>
      <c r="DU581" s="922"/>
      <c r="DV581" s="922"/>
      <c r="DW581" s="922"/>
      <c r="DX581" s="922"/>
      <c r="DY581" s="922"/>
      <c r="DZ581" s="922"/>
      <c r="EA581" s="922"/>
      <c r="EB581" s="922"/>
      <c r="EC581" s="922"/>
      <c r="ED581" s="922"/>
      <c r="EE581" s="922"/>
      <c r="EF581" s="922"/>
      <c r="EG581" s="922"/>
      <c r="EH581" s="922"/>
      <c r="EI581" s="922"/>
      <c r="EJ581" s="922"/>
      <c r="EK581" s="922"/>
      <c r="EL581" s="922"/>
      <c r="EM581" s="922"/>
      <c r="EN581" s="922"/>
      <c r="EO581" s="922"/>
      <c r="EP581" s="922"/>
      <c r="EQ581" s="922"/>
      <c r="ER581" s="922"/>
      <c r="ES581" s="922"/>
      <c r="ET581" s="922"/>
      <c r="EU581" s="922"/>
      <c r="EV581" s="922"/>
      <c r="EW581" s="922"/>
      <c r="EX581" s="922"/>
      <c r="EY581" s="922"/>
      <c r="EZ581" s="922"/>
      <c r="FA581" s="922"/>
      <c r="FB581" s="922"/>
      <c r="FC581" s="922"/>
      <c r="FD581" s="922"/>
      <c r="FE581" s="922"/>
      <c r="FF581" s="922"/>
      <c r="FG581" s="922"/>
      <c r="FH581" s="922"/>
      <c r="FI581" s="922"/>
      <c r="FJ581" s="922"/>
      <c r="FK581" s="922"/>
      <c r="FL581" s="922"/>
      <c r="FM581" s="922"/>
      <c r="FN581" s="922"/>
      <c r="FO581" s="922"/>
      <c r="FP581" s="922"/>
      <c r="FQ581" s="922"/>
      <c r="FR581" s="922"/>
      <c r="FS581" s="922"/>
      <c r="FT581" s="922"/>
      <c r="FU581" s="922"/>
      <c r="FV581" s="922"/>
      <c r="FW581" s="922"/>
      <c r="FX581" s="922"/>
      <c r="FY581" s="922"/>
      <c r="FZ581" s="922"/>
      <c r="GA581" s="922"/>
      <c r="GB581" s="922"/>
      <c r="GC581" s="922"/>
      <c r="GD581" s="922"/>
      <c r="GE581" s="922"/>
      <c r="GF581" s="922"/>
      <c r="GG581" s="922"/>
      <c r="GH581" s="922"/>
      <c r="GI581" s="922"/>
      <c r="GJ581" s="922"/>
      <c r="GK581" s="922"/>
      <c r="GL581" s="922"/>
      <c r="GM581" s="922"/>
      <c r="GN581" s="922"/>
      <c r="GO581" s="922"/>
      <c r="GP581" s="922"/>
      <c r="GQ581" s="922"/>
      <c r="GR581" s="922"/>
      <c r="GS581" s="922"/>
      <c r="GT581" s="922"/>
      <c r="GU581" s="922"/>
      <c r="GV581" s="922"/>
      <c r="GW581" s="922"/>
      <c r="GX581" s="922"/>
      <c r="GY581" s="922"/>
      <c r="GZ581" s="922"/>
      <c r="HA581" s="922"/>
      <c r="HB581" s="922"/>
      <c r="HC581" s="922"/>
      <c r="HD581" s="922"/>
      <c r="HE581" s="922"/>
      <c r="HF581" s="922"/>
      <c r="HG581" s="922"/>
      <c r="HH581" s="922"/>
      <c r="HI581" s="922"/>
      <c r="HJ581" s="922"/>
      <c r="HK581" s="922"/>
      <c r="HL581" s="922"/>
      <c r="HM581" s="922"/>
      <c r="HN581" s="922"/>
      <c r="HO581" s="922"/>
      <c r="HP581" s="922"/>
      <c r="HQ581" s="922"/>
      <c r="HR581" s="922"/>
      <c r="HS581" s="922"/>
      <c r="HT581" s="922"/>
      <c r="HU581" s="922"/>
      <c r="HV581" s="922"/>
      <c r="HW581" s="922"/>
      <c r="HX581" s="922"/>
      <c r="HY581" s="922"/>
      <c r="HZ581" s="922"/>
      <c r="IA581" s="922"/>
      <c r="IB581" s="922"/>
      <c r="IC581" s="922"/>
      <c r="ID581" s="922"/>
      <c r="IE581" s="922"/>
      <c r="IF581" s="922"/>
      <c r="IG581" s="922"/>
      <c r="IH581" s="922"/>
      <c r="II581" s="922"/>
      <c r="IJ581" s="922"/>
      <c r="IK581" s="922"/>
      <c r="IL581" s="922"/>
      <c r="IM581" s="922"/>
      <c r="IN581" s="922"/>
      <c r="IO581" s="922"/>
      <c r="IP581" s="922"/>
      <c r="IQ581" s="922"/>
    </row>
    <row r="582" spans="1:251" ht="14" customHeight="1">
      <c r="A582" s="981"/>
      <c r="B582" s="1039" t="s">
        <v>1888</v>
      </c>
      <c r="C582" s="1040" t="s">
        <v>1889</v>
      </c>
      <c r="D582" s="1041" t="s">
        <v>1890</v>
      </c>
      <c r="E582" s="453">
        <f>'[4]COSTO CDMX,QRO,GDL '!I578</f>
        <v>15380</v>
      </c>
      <c r="F582" s="310" t="s">
        <v>236</v>
      </c>
      <c r="BI582" s="922"/>
      <c r="BJ582" s="922"/>
      <c r="BK582" s="922"/>
      <c r="BL582" s="922"/>
      <c r="BM582" s="922"/>
      <c r="BN582" s="922"/>
      <c r="BO582" s="922"/>
      <c r="BP582" s="922"/>
      <c r="BQ582" s="922"/>
      <c r="BR582" s="922"/>
      <c r="BS582" s="922"/>
      <c r="BT582" s="922"/>
      <c r="BU582" s="922"/>
      <c r="BV582" s="922"/>
      <c r="BW582" s="922"/>
      <c r="BX582" s="922"/>
      <c r="BY582" s="922"/>
      <c r="BZ582" s="922"/>
      <c r="CA582" s="922"/>
      <c r="CB582" s="922"/>
      <c r="CC582" s="922"/>
      <c r="CD582" s="922"/>
      <c r="CE582" s="922"/>
      <c r="CF582" s="922"/>
      <c r="CG582" s="922"/>
      <c r="CH582" s="922"/>
      <c r="CI582" s="922"/>
      <c r="CJ582" s="922"/>
      <c r="CK582" s="922"/>
      <c r="CL582" s="922"/>
      <c r="CM582" s="922"/>
      <c r="CN582" s="922"/>
      <c r="CO582" s="922"/>
      <c r="CP582" s="922"/>
      <c r="CQ582" s="922"/>
      <c r="CR582" s="922"/>
      <c r="CS582" s="922"/>
      <c r="CT582" s="922"/>
      <c r="CU582" s="922"/>
      <c r="CV582" s="922"/>
      <c r="CW582" s="922"/>
      <c r="CX582" s="922"/>
      <c r="CY582" s="922"/>
      <c r="CZ582" s="922"/>
      <c r="DA582" s="922"/>
      <c r="DB582" s="922"/>
      <c r="DC582" s="922"/>
      <c r="DD582" s="922"/>
      <c r="DE582" s="922"/>
      <c r="DF582" s="922"/>
      <c r="DG582" s="922"/>
      <c r="DH582" s="922"/>
      <c r="DI582" s="922"/>
      <c r="DJ582" s="922"/>
      <c r="DK582" s="922"/>
      <c r="DL582" s="922"/>
      <c r="DM582" s="922"/>
      <c r="DN582" s="922"/>
      <c r="DO582" s="922"/>
      <c r="DP582" s="922"/>
      <c r="DQ582" s="922"/>
      <c r="DR582" s="922"/>
      <c r="DS582" s="922"/>
      <c r="DT582" s="922"/>
      <c r="DU582" s="922"/>
      <c r="DV582" s="922"/>
      <c r="DW582" s="922"/>
      <c r="DX582" s="922"/>
      <c r="DY582" s="922"/>
      <c r="DZ582" s="922"/>
      <c r="EA582" s="922"/>
      <c r="EB582" s="922"/>
      <c r="EC582" s="922"/>
      <c r="ED582" s="922"/>
      <c r="EE582" s="922"/>
      <c r="EF582" s="922"/>
      <c r="EG582" s="922"/>
      <c r="EH582" s="922"/>
      <c r="EI582" s="922"/>
      <c r="EJ582" s="922"/>
      <c r="EK582" s="922"/>
      <c r="EL582" s="922"/>
      <c r="EM582" s="922"/>
      <c r="EN582" s="922"/>
      <c r="EO582" s="922"/>
      <c r="EP582" s="922"/>
      <c r="EQ582" s="922"/>
      <c r="ER582" s="922"/>
      <c r="ES582" s="922"/>
      <c r="ET582" s="922"/>
      <c r="EU582" s="922"/>
      <c r="EV582" s="922"/>
      <c r="EW582" s="922"/>
      <c r="EX582" s="922"/>
      <c r="EY582" s="922"/>
      <c r="EZ582" s="922"/>
      <c r="FA582" s="922"/>
      <c r="FB582" s="922"/>
      <c r="FC582" s="922"/>
      <c r="FD582" s="922"/>
      <c r="FE582" s="922"/>
      <c r="FF582" s="922"/>
      <c r="FG582" s="922"/>
      <c r="FH582" s="922"/>
      <c r="FI582" s="922"/>
      <c r="FJ582" s="922"/>
      <c r="FK582" s="922"/>
      <c r="FL582" s="922"/>
      <c r="FM582" s="922"/>
      <c r="FN582" s="922"/>
      <c r="FO582" s="922"/>
      <c r="FP582" s="922"/>
      <c r="FQ582" s="922"/>
      <c r="FR582" s="922"/>
      <c r="FS582" s="922"/>
      <c r="FT582" s="922"/>
      <c r="FU582" s="922"/>
      <c r="FV582" s="922"/>
      <c r="FW582" s="922"/>
      <c r="FX582" s="922"/>
      <c r="FY582" s="922"/>
      <c r="FZ582" s="922"/>
      <c r="GA582" s="922"/>
      <c r="GB582" s="922"/>
      <c r="GC582" s="922"/>
      <c r="GD582" s="922"/>
      <c r="GE582" s="922"/>
      <c r="GF582" s="922"/>
      <c r="GG582" s="922"/>
      <c r="GH582" s="922"/>
      <c r="GI582" s="922"/>
      <c r="GJ582" s="922"/>
      <c r="GK582" s="922"/>
      <c r="GL582" s="922"/>
      <c r="GM582" s="922"/>
      <c r="GN582" s="922"/>
      <c r="GO582" s="922"/>
      <c r="GP582" s="922"/>
      <c r="GQ582" s="922"/>
      <c r="GR582" s="922"/>
      <c r="GS582" s="922"/>
      <c r="GT582" s="922"/>
      <c r="GU582" s="922"/>
      <c r="GV582" s="922"/>
      <c r="GW582" s="922"/>
      <c r="GX582" s="922"/>
      <c r="GY582" s="922"/>
      <c r="GZ582" s="922"/>
      <c r="HA582" s="922"/>
      <c r="HB582" s="922"/>
      <c r="HC582" s="922"/>
      <c r="HD582" s="922"/>
      <c r="HE582" s="922"/>
      <c r="HF582" s="922"/>
      <c r="HG582" s="922"/>
      <c r="HH582" s="922"/>
      <c r="HI582" s="922"/>
      <c r="HJ582" s="922"/>
      <c r="HK582" s="922"/>
      <c r="HL582" s="922"/>
      <c r="HM582" s="922"/>
      <c r="HN582" s="922"/>
      <c r="HO582" s="922"/>
      <c r="HP582" s="922"/>
      <c r="HQ582" s="922"/>
      <c r="HR582" s="922"/>
      <c r="HS582" s="922"/>
      <c r="HT582" s="922"/>
      <c r="HU582" s="922"/>
      <c r="HV582" s="922"/>
      <c r="HW582" s="922"/>
      <c r="HX582" s="922"/>
      <c r="HY582" s="922"/>
      <c r="HZ582" s="922"/>
      <c r="IA582" s="922"/>
      <c r="IB582" s="922"/>
      <c r="IC582" s="922"/>
      <c r="ID582" s="922"/>
      <c r="IE582" s="922"/>
      <c r="IF582" s="922"/>
      <c r="IG582" s="922"/>
      <c r="IH582" s="922"/>
      <c r="II582" s="922"/>
      <c r="IJ582" s="922"/>
      <c r="IK582" s="922"/>
      <c r="IL582" s="922"/>
      <c r="IM582" s="922"/>
      <c r="IN582" s="922"/>
      <c r="IO582" s="922"/>
      <c r="IP582" s="922"/>
      <c r="IQ582" s="922"/>
    </row>
    <row r="583" spans="1:251" ht="14" customHeight="1">
      <c r="A583" s="981"/>
      <c r="B583" s="1042"/>
      <c r="C583" s="1040" t="s">
        <v>1885</v>
      </c>
      <c r="D583" s="1041"/>
      <c r="E583" s="453"/>
      <c r="F583" s="389"/>
      <c r="BI583" s="922"/>
      <c r="BJ583" s="922"/>
      <c r="BK583" s="922"/>
      <c r="BL583" s="922"/>
      <c r="BM583" s="922"/>
      <c r="BN583" s="922"/>
      <c r="BO583" s="922"/>
      <c r="BP583" s="922"/>
      <c r="BQ583" s="922"/>
      <c r="BR583" s="922"/>
      <c r="BS583" s="922"/>
      <c r="BT583" s="922"/>
      <c r="BU583" s="922"/>
      <c r="BV583" s="922"/>
      <c r="BW583" s="922"/>
      <c r="BX583" s="922"/>
      <c r="BY583" s="922"/>
      <c r="BZ583" s="922"/>
      <c r="CA583" s="922"/>
      <c r="CB583" s="922"/>
      <c r="CC583" s="922"/>
      <c r="CD583" s="922"/>
      <c r="CE583" s="922"/>
      <c r="CF583" s="922"/>
      <c r="CG583" s="922"/>
      <c r="CH583" s="922"/>
      <c r="CI583" s="922"/>
      <c r="CJ583" s="922"/>
      <c r="CK583" s="922"/>
      <c r="CL583" s="922"/>
      <c r="CM583" s="922"/>
      <c r="CN583" s="922"/>
      <c r="CO583" s="922"/>
      <c r="CP583" s="922"/>
      <c r="CQ583" s="922"/>
      <c r="CR583" s="922"/>
      <c r="CS583" s="922"/>
      <c r="CT583" s="922"/>
      <c r="CU583" s="922"/>
      <c r="CV583" s="922"/>
      <c r="CW583" s="922"/>
      <c r="CX583" s="922"/>
      <c r="CY583" s="922"/>
      <c r="CZ583" s="922"/>
      <c r="DA583" s="922"/>
      <c r="DB583" s="922"/>
      <c r="DC583" s="922"/>
      <c r="DD583" s="922"/>
      <c r="DE583" s="922"/>
      <c r="DF583" s="922"/>
      <c r="DG583" s="922"/>
      <c r="DH583" s="922"/>
      <c r="DI583" s="922"/>
      <c r="DJ583" s="922"/>
      <c r="DK583" s="922"/>
      <c r="DL583" s="922"/>
      <c r="DM583" s="922"/>
      <c r="DN583" s="922"/>
      <c r="DO583" s="922"/>
      <c r="DP583" s="922"/>
      <c r="DQ583" s="922"/>
      <c r="DR583" s="922"/>
      <c r="DS583" s="922"/>
      <c r="DT583" s="922"/>
      <c r="DU583" s="922"/>
      <c r="DV583" s="922"/>
      <c r="DW583" s="922"/>
      <c r="DX583" s="922"/>
      <c r="DY583" s="922"/>
      <c r="DZ583" s="922"/>
      <c r="EA583" s="922"/>
      <c r="EB583" s="922"/>
      <c r="EC583" s="922"/>
      <c r="ED583" s="922"/>
      <c r="EE583" s="922"/>
      <c r="EF583" s="922"/>
      <c r="EG583" s="922"/>
      <c r="EH583" s="922"/>
      <c r="EI583" s="922"/>
      <c r="EJ583" s="922"/>
      <c r="EK583" s="922"/>
      <c r="EL583" s="922"/>
      <c r="EM583" s="922"/>
      <c r="EN583" s="922"/>
      <c r="EO583" s="922"/>
      <c r="EP583" s="922"/>
      <c r="EQ583" s="922"/>
      <c r="ER583" s="922"/>
      <c r="ES583" s="922"/>
      <c r="ET583" s="922"/>
      <c r="EU583" s="922"/>
      <c r="EV583" s="922"/>
      <c r="EW583" s="922"/>
      <c r="EX583" s="922"/>
      <c r="EY583" s="922"/>
      <c r="EZ583" s="922"/>
      <c r="FA583" s="922"/>
      <c r="FB583" s="922"/>
      <c r="FC583" s="922"/>
      <c r="FD583" s="922"/>
      <c r="FE583" s="922"/>
      <c r="FF583" s="922"/>
      <c r="FG583" s="922"/>
      <c r="FH583" s="922"/>
      <c r="FI583" s="922"/>
      <c r="FJ583" s="922"/>
      <c r="FK583" s="922"/>
      <c r="FL583" s="922"/>
      <c r="FM583" s="922"/>
      <c r="FN583" s="922"/>
      <c r="FO583" s="922"/>
      <c r="FP583" s="922"/>
      <c r="FQ583" s="922"/>
      <c r="FR583" s="922"/>
      <c r="FS583" s="922"/>
      <c r="FT583" s="922"/>
      <c r="FU583" s="922"/>
      <c r="FV583" s="922"/>
      <c r="FW583" s="922"/>
      <c r="FX583" s="922"/>
      <c r="FY583" s="922"/>
      <c r="FZ583" s="922"/>
      <c r="GA583" s="922"/>
      <c r="GB583" s="922"/>
      <c r="GC583" s="922"/>
      <c r="GD583" s="922"/>
      <c r="GE583" s="922"/>
      <c r="GF583" s="922"/>
      <c r="GG583" s="922"/>
      <c r="GH583" s="922"/>
      <c r="GI583" s="922"/>
      <c r="GJ583" s="922"/>
      <c r="GK583" s="922"/>
      <c r="GL583" s="922"/>
      <c r="GM583" s="922"/>
      <c r="GN583" s="922"/>
      <c r="GO583" s="922"/>
      <c r="GP583" s="922"/>
      <c r="GQ583" s="922"/>
      <c r="GR583" s="922"/>
      <c r="GS583" s="922"/>
      <c r="GT583" s="922"/>
      <c r="GU583" s="922"/>
      <c r="GV583" s="922"/>
      <c r="GW583" s="922"/>
      <c r="GX583" s="922"/>
      <c r="GY583" s="922"/>
      <c r="GZ583" s="922"/>
      <c r="HA583" s="922"/>
      <c r="HB583" s="922"/>
      <c r="HC583" s="922"/>
      <c r="HD583" s="922"/>
      <c r="HE583" s="922"/>
      <c r="HF583" s="922"/>
      <c r="HG583" s="922"/>
      <c r="HH583" s="922"/>
      <c r="HI583" s="922"/>
      <c r="HJ583" s="922"/>
      <c r="HK583" s="922"/>
      <c r="HL583" s="922"/>
      <c r="HM583" s="922"/>
      <c r="HN583" s="922"/>
      <c r="HO583" s="922"/>
      <c r="HP583" s="922"/>
      <c r="HQ583" s="922"/>
      <c r="HR583" s="922"/>
      <c r="HS583" s="922"/>
      <c r="HT583" s="922"/>
      <c r="HU583" s="922"/>
      <c r="HV583" s="922"/>
      <c r="HW583" s="922"/>
      <c r="HX583" s="922"/>
      <c r="HY583" s="922"/>
      <c r="HZ583" s="922"/>
      <c r="IA583" s="922"/>
      <c r="IB583" s="922"/>
      <c r="IC583" s="922"/>
      <c r="ID583" s="922"/>
      <c r="IE583" s="922"/>
      <c r="IF583" s="922"/>
      <c r="IG583" s="922"/>
      <c r="IH583" s="922"/>
      <c r="II583" s="922"/>
      <c r="IJ583" s="922"/>
      <c r="IK583" s="922"/>
      <c r="IL583" s="922"/>
      <c r="IM583" s="922"/>
      <c r="IN583" s="922"/>
      <c r="IO583" s="922"/>
      <c r="IP583" s="922"/>
      <c r="IQ583" s="922"/>
    </row>
    <row r="584" spans="1:251" ht="14" customHeight="1">
      <c r="A584" s="981"/>
      <c r="B584" s="1042"/>
      <c r="C584" s="1040" t="s">
        <v>1886</v>
      </c>
      <c r="D584" s="1041"/>
      <c r="E584" s="453"/>
      <c r="F584" s="389"/>
      <c r="BI584" s="922"/>
      <c r="BJ584" s="922"/>
      <c r="BK584" s="922"/>
      <c r="BL584" s="922"/>
      <c r="BM584" s="922"/>
      <c r="BN584" s="922"/>
      <c r="BO584" s="922"/>
      <c r="BP584" s="922"/>
      <c r="BQ584" s="922"/>
      <c r="BR584" s="922"/>
      <c r="BS584" s="922"/>
      <c r="BT584" s="922"/>
      <c r="BU584" s="922"/>
      <c r="BV584" s="922"/>
      <c r="BW584" s="922"/>
      <c r="BX584" s="922"/>
      <c r="BY584" s="922"/>
      <c r="BZ584" s="922"/>
      <c r="CA584" s="922"/>
      <c r="CB584" s="922"/>
      <c r="CC584" s="922"/>
      <c r="CD584" s="922"/>
      <c r="CE584" s="922"/>
      <c r="CF584" s="922"/>
      <c r="CG584" s="922"/>
      <c r="CH584" s="922"/>
      <c r="CI584" s="922"/>
      <c r="CJ584" s="922"/>
      <c r="CK584" s="922"/>
      <c r="CL584" s="922"/>
      <c r="CM584" s="922"/>
      <c r="CN584" s="922"/>
      <c r="CO584" s="922"/>
      <c r="CP584" s="922"/>
      <c r="CQ584" s="922"/>
      <c r="CR584" s="922"/>
      <c r="CS584" s="922"/>
      <c r="CT584" s="922"/>
      <c r="CU584" s="922"/>
      <c r="CV584" s="922"/>
      <c r="CW584" s="922"/>
      <c r="CX584" s="922"/>
      <c r="CY584" s="922"/>
      <c r="CZ584" s="922"/>
      <c r="DA584" s="922"/>
      <c r="DB584" s="922"/>
      <c r="DC584" s="922"/>
      <c r="DD584" s="922"/>
      <c r="DE584" s="922"/>
      <c r="DF584" s="922"/>
      <c r="DG584" s="922"/>
      <c r="DH584" s="922"/>
      <c r="DI584" s="922"/>
      <c r="DJ584" s="922"/>
      <c r="DK584" s="922"/>
      <c r="DL584" s="922"/>
      <c r="DM584" s="922"/>
      <c r="DN584" s="922"/>
      <c r="DO584" s="922"/>
      <c r="DP584" s="922"/>
      <c r="DQ584" s="922"/>
      <c r="DR584" s="922"/>
      <c r="DS584" s="922"/>
      <c r="DT584" s="922"/>
      <c r="DU584" s="922"/>
      <c r="DV584" s="922"/>
      <c r="DW584" s="922"/>
      <c r="DX584" s="922"/>
      <c r="DY584" s="922"/>
      <c r="DZ584" s="922"/>
      <c r="EA584" s="922"/>
      <c r="EB584" s="922"/>
      <c r="EC584" s="922"/>
      <c r="ED584" s="922"/>
      <c r="EE584" s="922"/>
      <c r="EF584" s="922"/>
      <c r="EG584" s="922"/>
      <c r="EH584" s="922"/>
      <c r="EI584" s="922"/>
      <c r="EJ584" s="922"/>
      <c r="EK584" s="922"/>
      <c r="EL584" s="922"/>
      <c r="EM584" s="922"/>
      <c r="EN584" s="922"/>
      <c r="EO584" s="922"/>
      <c r="EP584" s="922"/>
      <c r="EQ584" s="922"/>
      <c r="ER584" s="922"/>
      <c r="ES584" s="922"/>
      <c r="ET584" s="922"/>
      <c r="EU584" s="922"/>
      <c r="EV584" s="922"/>
      <c r="EW584" s="922"/>
      <c r="EX584" s="922"/>
      <c r="EY584" s="922"/>
      <c r="EZ584" s="922"/>
      <c r="FA584" s="922"/>
      <c r="FB584" s="922"/>
      <c r="FC584" s="922"/>
      <c r="FD584" s="922"/>
      <c r="FE584" s="922"/>
      <c r="FF584" s="922"/>
      <c r="FG584" s="922"/>
      <c r="FH584" s="922"/>
      <c r="FI584" s="922"/>
      <c r="FJ584" s="922"/>
      <c r="FK584" s="922"/>
      <c r="FL584" s="922"/>
      <c r="FM584" s="922"/>
      <c r="FN584" s="922"/>
      <c r="FO584" s="922"/>
      <c r="FP584" s="922"/>
      <c r="FQ584" s="922"/>
      <c r="FR584" s="922"/>
      <c r="FS584" s="922"/>
      <c r="FT584" s="922"/>
      <c r="FU584" s="922"/>
      <c r="FV584" s="922"/>
      <c r="FW584" s="922"/>
      <c r="FX584" s="922"/>
      <c r="FY584" s="922"/>
      <c r="FZ584" s="922"/>
      <c r="GA584" s="922"/>
      <c r="GB584" s="922"/>
      <c r="GC584" s="922"/>
      <c r="GD584" s="922"/>
      <c r="GE584" s="922"/>
      <c r="GF584" s="922"/>
      <c r="GG584" s="922"/>
      <c r="GH584" s="922"/>
      <c r="GI584" s="922"/>
      <c r="GJ584" s="922"/>
      <c r="GK584" s="922"/>
      <c r="GL584" s="922"/>
      <c r="GM584" s="922"/>
      <c r="GN584" s="922"/>
      <c r="GO584" s="922"/>
      <c r="GP584" s="922"/>
      <c r="GQ584" s="922"/>
      <c r="GR584" s="922"/>
      <c r="GS584" s="922"/>
      <c r="GT584" s="922"/>
      <c r="GU584" s="922"/>
      <c r="GV584" s="922"/>
      <c r="GW584" s="922"/>
      <c r="GX584" s="922"/>
      <c r="GY584" s="922"/>
      <c r="GZ584" s="922"/>
      <c r="HA584" s="922"/>
      <c r="HB584" s="922"/>
      <c r="HC584" s="922"/>
      <c r="HD584" s="922"/>
      <c r="HE584" s="922"/>
      <c r="HF584" s="922"/>
      <c r="HG584" s="922"/>
      <c r="HH584" s="922"/>
      <c r="HI584" s="922"/>
      <c r="HJ584" s="922"/>
      <c r="HK584" s="922"/>
      <c r="HL584" s="922"/>
      <c r="HM584" s="922"/>
      <c r="HN584" s="922"/>
      <c r="HO584" s="922"/>
      <c r="HP584" s="922"/>
      <c r="HQ584" s="922"/>
      <c r="HR584" s="922"/>
      <c r="HS584" s="922"/>
      <c r="HT584" s="922"/>
      <c r="HU584" s="922"/>
      <c r="HV584" s="922"/>
      <c r="HW584" s="922"/>
      <c r="HX584" s="922"/>
      <c r="HY584" s="922"/>
      <c r="HZ584" s="922"/>
      <c r="IA584" s="922"/>
      <c r="IB584" s="922"/>
      <c r="IC584" s="922"/>
      <c r="ID584" s="922"/>
      <c r="IE584" s="922"/>
      <c r="IF584" s="922"/>
      <c r="IG584" s="922"/>
      <c r="IH584" s="922"/>
      <c r="II584" s="922"/>
      <c r="IJ584" s="922"/>
      <c r="IK584" s="922"/>
      <c r="IL584" s="922"/>
      <c r="IM584" s="922"/>
      <c r="IN584" s="922"/>
      <c r="IO584" s="922"/>
      <c r="IP584" s="922"/>
      <c r="IQ584" s="922"/>
    </row>
    <row r="585" spans="1:251" ht="14" customHeight="1">
      <c r="A585" s="981"/>
      <c r="B585" s="1042"/>
      <c r="C585" s="1040" t="s">
        <v>1887</v>
      </c>
      <c r="D585" s="1041"/>
      <c r="E585" s="453"/>
      <c r="F585" s="593"/>
      <c r="BI585" s="922"/>
      <c r="BJ585" s="922"/>
      <c r="BK585" s="922"/>
      <c r="BL585" s="922"/>
      <c r="BM585" s="922"/>
      <c r="BN585" s="922"/>
      <c r="BO585" s="922"/>
      <c r="BP585" s="922"/>
      <c r="BQ585" s="922"/>
      <c r="BR585" s="922"/>
      <c r="BS585" s="922"/>
      <c r="BT585" s="922"/>
      <c r="BU585" s="922"/>
      <c r="BV585" s="922"/>
      <c r="BW585" s="922"/>
      <c r="BX585" s="922"/>
      <c r="BY585" s="922"/>
      <c r="BZ585" s="922"/>
      <c r="CA585" s="922"/>
      <c r="CB585" s="922"/>
      <c r="CC585" s="922"/>
      <c r="CD585" s="922"/>
      <c r="CE585" s="922"/>
      <c r="CF585" s="922"/>
      <c r="CG585" s="922"/>
      <c r="CH585" s="922"/>
      <c r="CI585" s="922"/>
      <c r="CJ585" s="922"/>
      <c r="CK585" s="922"/>
      <c r="CL585" s="922"/>
      <c r="CM585" s="922"/>
      <c r="CN585" s="922"/>
      <c r="CO585" s="922"/>
      <c r="CP585" s="922"/>
      <c r="CQ585" s="922"/>
      <c r="CR585" s="922"/>
      <c r="CS585" s="922"/>
      <c r="CT585" s="922"/>
      <c r="CU585" s="922"/>
      <c r="CV585" s="922"/>
      <c r="CW585" s="922"/>
      <c r="CX585" s="922"/>
      <c r="CY585" s="922"/>
      <c r="CZ585" s="922"/>
      <c r="DA585" s="922"/>
      <c r="DB585" s="922"/>
      <c r="DC585" s="922"/>
      <c r="DD585" s="922"/>
      <c r="DE585" s="922"/>
      <c r="DF585" s="922"/>
      <c r="DG585" s="922"/>
      <c r="DH585" s="922"/>
      <c r="DI585" s="922"/>
      <c r="DJ585" s="922"/>
      <c r="DK585" s="922"/>
      <c r="DL585" s="922"/>
      <c r="DM585" s="922"/>
      <c r="DN585" s="922"/>
      <c r="DO585" s="922"/>
      <c r="DP585" s="922"/>
      <c r="DQ585" s="922"/>
      <c r="DR585" s="922"/>
      <c r="DS585" s="922"/>
      <c r="DT585" s="922"/>
      <c r="DU585" s="922"/>
      <c r="DV585" s="922"/>
      <c r="DW585" s="922"/>
      <c r="DX585" s="922"/>
      <c r="DY585" s="922"/>
      <c r="DZ585" s="922"/>
      <c r="EA585" s="922"/>
      <c r="EB585" s="922"/>
      <c r="EC585" s="922"/>
      <c r="ED585" s="922"/>
      <c r="EE585" s="922"/>
      <c r="EF585" s="922"/>
      <c r="EG585" s="922"/>
      <c r="EH585" s="922"/>
      <c r="EI585" s="922"/>
      <c r="EJ585" s="922"/>
      <c r="EK585" s="922"/>
      <c r="EL585" s="922"/>
      <c r="EM585" s="922"/>
      <c r="EN585" s="922"/>
      <c r="EO585" s="922"/>
      <c r="EP585" s="922"/>
      <c r="EQ585" s="922"/>
      <c r="ER585" s="922"/>
      <c r="ES585" s="922"/>
      <c r="ET585" s="922"/>
      <c r="EU585" s="922"/>
      <c r="EV585" s="922"/>
      <c r="EW585" s="922"/>
      <c r="EX585" s="922"/>
      <c r="EY585" s="922"/>
      <c r="EZ585" s="922"/>
      <c r="FA585" s="922"/>
      <c r="FB585" s="922"/>
      <c r="FC585" s="922"/>
      <c r="FD585" s="922"/>
      <c r="FE585" s="922"/>
      <c r="FF585" s="922"/>
      <c r="FG585" s="922"/>
      <c r="FH585" s="922"/>
      <c r="FI585" s="922"/>
      <c r="FJ585" s="922"/>
      <c r="FK585" s="922"/>
      <c r="FL585" s="922"/>
      <c r="FM585" s="922"/>
      <c r="FN585" s="922"/>
      <c r="FO585" s="922"/>
      <c r="FP585" s="922"/>
      <c r="FQ585" s="922"/>
      <c r="FR585" s="922"/>
      <c r="FS585" s="922"/>
      <c r="FT585" s="922"/>
      <c r="FU585" s="922"/>
      <c r="FV585" s="922"/>
      <c r="FW585" s="922"/>
      <c r="FX585" s="922"/>
      <c r="FY585" s="922"/>
      <c r="FZ585" s="922"/>
      <c r="GA585" s="922"/>
      <c r="GB585" s="922"/>
      <c r="GC585" s="922"/>
      <c r="GD585" s="922"/>
      <c r="GE585" s="922"/>
      <c r="GF585" s="922"/>
      <c r="GG585" s="922"/>
      <c r="GH585" s="922"/>
      <c r="GI585" s="922"/>
      <c r="GJ585" s="922"/>
      <c r="GK585" s="922"/>
      <c r="GL585" s="922"/>
      <c r="GM585" s="922"/>
      <c r="GN585" s="922"/>
      <c r="GO585" s="922"/>
      <c r="GP585" s="922"/>
      <c r="GQ585" s="922"/>
      <c r="GR585" s="922"/>
      <c r="GS585" s="922"/>
      <c r="GT585" s="922"/>
      <c r="GU585" s="922"/>
      <c r="GV585" s="922"/>
      <c r="GW585" s="922"/>
      <c r="GX585" s="922"/>
      <c r="GY585" s="922"/>
      <c r="GZ585" s="922"/>
      <c r="HA585" s="922"/>
      <c r="HB585" s="922"/>
      <c r="HC585" s="922"/>
      <c r="HD585" s="922"/>
      <c r="HE585" s="922"/>
      <c r="HF585" s="922"/>
      <c r="HG585" s="922"/>
      <c r="HH585" s="922"/>
      <c r="HI585" s="922"/>
      <c r="HJ585" s="922"/>
      <c r="HK585" s="922"/>
      <c r="HL585" s="922"/>
      <c r="HM585" s="922"/>
      <c r="HN585" s="922"/>
      <c r="HO585" s="922"/>
      <c r="HP585" s="922"/>
      <c r="HQ585" s="922"/>
      <c r="HR585" s="922"/>
      <c r="HS585" s="922"/>
      <c r="HT585" s="922"/>
      <c r="HU585" s="922"/>
      <c r="HV585" s="922"/>
      <c r="HW585" s="922"/>
      <c r="HX585" s="922"/>
      <c r="HY585" s="922"/>
      <c r="HZ585" s="922"/>
      <c r="IA585" s="922"/>
      <c r="IB585" s="922"/>
      <c r="IC585" s="922"/>
      <c r="ID585" s="922"/>
      <c r="IE585" s="922"/>
      <c r="IF585" s="922"/>
      <c r="IG585" s="922"/>
      <c r="IH585" s="922"/>
      <c r="II585" s="922"/>
      <c r="IJ585" s="922"/>
      <c r="IK585" s="922"/>
      <c r="IL585" s="922"/>
      <c r="IM585" s="922"/>
      <c r="IN585" s="922"/>
      <c r="IO585" s="922"/>
      <c r="IP585" s="922"/>
      <c r="IQ585" s="922"/>
    </row>
    <row r="586" spans="1:251" ht="14" customHeight="1">
      <c r="A586" s="981"/>
      <c r="B586" s="984"/>
      <c r="C586" s="962"/>
      <c r="D586" s="967"/>
      <c r="E586" s="453"/>
      <c r="F586" s="389"/>
      <c r="BI586" s="922"/>
      <c r="BJ586" s="922"/>
      <c r="BK586" s="922"/>
      <c r="BL586" s="922"/>
      <c r="BM586" s="922"/>
      <c r="BN586" s="922"/>
      <c r="BO586" s="922"/>
      <c r="BP586" s="922"/>
      <c r="BQ586" s="922"/>
      <c r="BR586" s="922"/>
      <c r="BS586" s="922"/>
      <c r="BT586" s="922"/>
      <c r="BU586" s="922"/>
      <c r="BV586" s="922"/>
      <c r="BW586" s="922"/>
      <c r="BX586" s="922"/>
      <c r="BY586" s="922"/>
      <c r="BZ586" s="922"/>
      <c r="CA586" s="922"/>
      <c r="CB586" s="922"/>
      <c r="CC586" s="922"/>
      <c r="CD586" s="922"/>
      <c r="CE586" s="922"/>
      <c r="CF586" s="922"/>
      <c r="CG586" s="922"/>
      <c r="CH586" s="922"/>
      <c r="CI586" s="922"/>
      <c r="CJ586" s="922"/>
      <c r="CK586" s="922"/>
      <c r="CL586" s="922"/>
      <c r="CM586" s="922"/>
      <c r="CN586" s="922"/>
      <c r="CO586" s="922"/>
      <c r="CP586" s="922"/>
      <c r="CQ586" s="922"/>
      <c r="CR586" s="922"/>
      <c r="CS586" s="922"/>
      <c r="CT586" s="922"/>
      <c r="CU586" s="922"/>
      <c r="CV586" s="922"/>
      <c r="CW586" s="922"/>
      <c r="CX586" s="922"/>
      <c r="CY586" s="922"/>
      <c r="CZ586" s="922"/>
      <c r="DA586" s="922"/>
      <c r="DB586" s="922"/>
      <c r="DC586" s="922"/>
      <c r="DD586" s="922"/>
      <c r="DE586" s="922"/>
      <c r="DF586" s="922"/>
      <c r="DG586" s="922"/>
      <c r="DH586" s="922"/>
      <c r="DI586" s="922"/>
      <c r="DJ586" s="922"/>
      <c r="DK586" s="922"/>
      <c r="DL586" s="922"/>
      <c r="DM586" s="922"/>
      <c r="DN586" s="922"/>
      <c r="DO586" s="922"/>
      <c r="DP586" s="922"/>
      <c r="DQ586" s="922"/>
      <c r="DR586" s="922"/>
      <c r="DS586" s="922"/>
      <c r="DT586" s="922"/>
      <c r="DU586" s="922"/>
      <c r="DV586" s="922"/>
      <c r="DW586" s="922"/>
      <c r="DX586" s="922"/>
      <c r="DY586" s="922"/>
      <c r="DZ586" s="922"/>
      <c r="EA586" s="922"/>
      <c r="EB586" s="922"/>
      <c r="EC586" s="922"/>
      <c r="ED586" s="922"/>
      <c r="EE586" s="922"/>
      <c r="EF586" s="922"/>
      <c r="EG586" s="922"/>
      <c r="EH586" s="922"/>
      <c r="EI586" s="922"/>
      <c r="EJ586" s="922"/>
      <c r="EK586" s="922"/>
      <c r="EL586" s="922"/>
      <c r="EM586" s="922"/>
      <c r="EN586" s="922"/>
      <c r="EO586" s="922"/>
      <c r="EP586" s="922"/>
      <c r="EQ586" s="922"/>
      <c r="ER586" s="922"/>
      <c r="ES586" s="922"/>
      <c r="ET586" s="922"/>
      <c r="EU586" s="922"/>
      <c r="EV586" s="922"/>
      <c r="EW586" s="922"/>
      <c r="EX586" s="922"/>
      <c r="EY586" s="922"/>
      <c r="EZ586" s="922"/>
      <c r="FA586" s="922"/>
      <c r="FB586" s="922"/>
      <c r="FC586" s="922"/>
      <c r="FD586" s="922"/>
      <c r="FE586" s="922"/>
      <c r="FF586" s="922"/>
      <c r="FG586" s="922"/>
      <c r="FH586" s="922"/>
      <c r="FI586" s="922"/>
      <c r="FJ586" s="922"/>
      <c r="FK586" s="922"/>
      <c r="FL586" s="922"/>
      <c r="FM586" s="922"/>
      <c r="FN586" s="922"/>
      <c r="FO586" s="922"/>
      <c r="FP586" s="922"/>
      <c r="FQ586" s="922"/>
      <c r="FR586" s="922"/>
      <c r="FS586" s="922"/>
      <c r="FT586" s="922"/>
      <c r="FU586" s="922"/>
      <c r="FV586" s="922"/>
      <c r="FW586" s="922"/>
      <c r="FX586" s="922"/>
      <c r="FY586" s="922"/>
      <c r="FZ586" s="922"/>
      <c r="GA586" s="922"/>
      <c r="GB586" s="922"/>
      <c r="GC586" s="922"/>
      <c r="GD586" s="922"/>
      <c r="GE586" s="922"/>
      <c r="GF586" s="922"/>
      <c r="GG586" s="922"/>
      <c r="GH586" s="922"/>
      <c r="GI586" s="922"/>
      <c r="GJ586" s="922"/>
      <c r="GK586" s="922"/>
      <c r="GL586" s="922"/>
      <c r="GM586" s="922"/>
      <c r="GN586" s="922"/>
      <c r="GO586" s="922"/>
      <c r="GP586" s="922"/>
      <c r="GQ586" s="922"/>
      <c r="GR586" s="922"/>
      <c r="GS586" s="922"/>
      <c r="GT586" s="922"/>
      <c r="GU586" s="922"/>
      <c r="GV586" s="922"/>
      <c r="GW586" s="922"/>
      <c r="GX586" s="922"/>
      <c r="GY586" s="922"/>
      <c r="GZ586" s="922"/>
      <c r="HA586" s="922"/>
      <c r="HB586" s="922"/>
      <c r="HC586" s="922"/>
      <c r="HD586" s="922"/>
      <c r="HE586" s="922"/>
      <c r="HF586" s="922"/>
      <c r="HG586" s="922"/>
      <c r="HH586" s="922"/>
      <c r="HI586" s="922"/>
      <c r="HJ586" s="922"/>
      <c r="HK586" s="922"/>
      <c r="HL586" s="922"/>
      <c r="HM586" s="922"/>
      <c r="HN586" s="922"/>
      <c r="HO586" s="922"/>
      <c r="HP586" s="922"/>
      <c r="HQ586" s="922"/>
      <c r="HR586" s="922"/>
      <c r="HS586" s="922"/>
      <c r="HT586" s="922"/>
      <c r="HU586" s="922"/>
      <c r="HV586" s="922"/>
      <c r="HW586" s="922"/>
      <c r="HX586" s="922"/>
      <c r="HY586" s="922"/>
      <c r="HZ586" s="922"/>
      <c r="IA586" s="922"/>
      <c r="IB586" s="922"/>
      <c r="IC586" s="922"/>
      <c r="ID586" s="922"/>
      <c r="IE586" s="922"/>
      <c r="IF586" s="922"/>
      <c r="IG586" s="922"/>
      <c r="IH586" s="922"/>
      <c r="II586" s="922"/>
      <c r="IJ586" s="922"/>
      <c r="IK586" s="922"/>
      <c r="IL586" s="922"/>
      <c r="IM586" s="922"/>
      <c r="IN586" s="922"/>
      <c r="IO586" s="922"/>
      <c r="IP586" s="922"/>
      <c r="IQ586" s="922"/>
    </row>
    <row r="587" spans="1:251" ht="14" customHeight="1">
      <c r="A587" s="981"/>
      <c r="B587" s="984"/>
      <c r="C587" s="962"/>
      <c r="D587" s="967"/>
      <c r="E587" s="453"/>
      <c r="F587" s="389"/>
      <c r="BI587" s="922"/>
      <c r="BJ587" s="922"/>
      <c r="BK587" s="922"/>
      <c r="BL587" s="922"/>
      <c r="BM587" s="922"/>
      <c r="BN587" s="922"/>
      <c r="BO587" s="922"/>
      <c r="BP587" s="922"/>
      <c r="BQ587" s="922"/>
      <c r="BR587" s="922"/>
      <c r="BS587" s="922"/>
      <c r="BT587" s="922"/>
      <c r="BU587" s="922"/>
      <c r="BV587" s="922"/>
      <c r="BW587" s="922"/>
      <c r="BX587" s="922"/>
      <c r="BY587" s="922"/>
      <c r="BZ587" s="922"/>
      <c r="CA587" s="922"/>
      <c r="CB587" s="922"/>
      <c r="CC587" s="922"/>
      <c r="CD587" s="922"/>
      <c r="CE587" s="922"/>
      <c r="CF587" s="922"/>
      <c r="CG587" s="922"/>
      <c r="CH587" s="922"/>
      <c r="CI587" s="922"/>
      <c r="CJ587" s="922"/>
      <c r="CK587" s="922"/>
      <c r="CL587" s="922"/>
      <c r="CM587" s="922"/>
      <c r="CN587" s="922"/>
      <c r="CO587" s="922"/>
      <c r="CP587" s="922"/>
      <c r="CQ587" s="922"/>
      <c r="CR587" s="922"/>
      <c r="CS587" s="922"/>
      <c r="CT587" s="922"/>
      <c r="CU587" s="922"/>
      <c r="CV587" s="922"/>
      <c r="CW587" s="922"/>
      <c r="CX587" s="922"/>
      <c r="CY587" s="922"/>
      <c r="CZ587" s="922"/>
      <c r="DA587" s="922"/>
      <c r="DB587" s="922"/>
      <c r="DC587" s="922"/>
      <c r="DD587" s="922"/>
      <c r="DE587" s="922"/>
      <c r="DF587" s="922"/>
      <c r="DG587" s="922"/>
      <c r="DH587" s="922"/>
      <c r="DI587" s="922"/>
      <c r="DJ587" s="922"/>
      <c r="DK587" s="922"/>
      <c r="DL587" s="922"/>
      <c r="DM587" s="922"/>
      <c r="DN587" s="922"/>
      <c r="DO587" s="922"/>
      <c r="DP587" s="922"/>
      <c r="DQ587" s="922"/>
      <c r="DR587" s="922"/>
      <c r="DS587" s="922"/>
      <c r="DT587" s="922"/>
      <c r="DU587" s="922"/>
      <c r="DV587" s="922"/>
      <c r="DW587" s="922"/>
      <c r="DX587" s="922"/>
      <c r="DY587" s="922"/>
      <c r="DZ587" s="922"/>
      <c r="EA587" s="922"/>
      <c r="EB587" s="922"/>
      <c r="EC587" s="922"/>
      <c r="ED587" s="922"/>
      <c r="EE587" s="922"/>
      <c r="EF587" s="922"/>
      <c r="EG587" s="922"/>
      <c r="EH587" s="922"/>
      <c r="EI587" s="922"/>
      <c r="EJ587" s="922"/>
      <c r="EK587" s="922"/>
      <c r="EL587" s="922"/>
      <c r="EM587" s="922"/>
      <c r="EN587" s="922"/>
      <c r="EO587" s="922"/>
      <c r="EP587" s="922"/>
      <c r="EQ587" s="922"/>
      <c r="ER587" s="922"/>
      <c r="ES587" s="922"/>
      <c r="ET587" s="922"/>
      <c r="EU587" s="922"/>
      <c r="EV587" s="922"/>
      <c r="EW587" s="922"/>
      <c r="EX587" s="922"/>
      <c r="EY587" s="922"/>
      <c r="EZ587" s="922"/>
      <c r="FA587" s="922"/>
      <c r="FB587" s="922"/>
      <c r="FC587" s="922"/>
      <c r="FD587" s="922"/>
      <c r="FE587" s="922"/>
      <c r="FF587" s="922"/>
      <c r="FG587" s="922"/>
      <c r="FH587" s="922"/>
      <c r="FI587" s="922"/>
      <c r="FJ587" s="922"/>
      <c r="FK587" s="922"/>
      <c r="FL587" s="922"/>
      <c r="FM587" s="922"/>
      <c r="FN587" s="922"/>
      <c r="FO587" s="922"/>
      <c r="FP587" s="922"/>
      <c r="FQ587" s="922"/>
      <c r="FR587" s="922"/>
      <c r="FS587" s="922"/>
      <c r="FT587" s="922"/>
      <c r="FU587" s="922"/>
      <c r="FV587" s="922"/>
      <c r="FW587" s="922"/>
      <c r="FX587" s="922"/>
      <c r="FY587" s="922"/>
      <c r="FZ587" s="922"/>
      <c r="GA587" s="922"/>
      <c r="GB587" s="922"/>
      <c r="GC587" s="922"/>
      <c r="GD587" s="922"/>
      <c r="GE587" s="922"/>
      <c r="GF587" s="922"/>
      <c r="GG587" s="922"/>
      <c r="GH587" s="922"/>
      <c r="GI587" s="922"/>
      <c r="GJ587" s="922"/>
      <c r="GK587" s="922"/>
      <c r="GL587" s="922"/>
      <c r="GM587" s="922"/>
      <c r="GN587" s="922"/>
      <c r="GO587" s="922"/>
      <c r="GP587" s="922"/>
      <c r="GQ587" s="922"/>
      <c r="GR587" s="922"/>
      <c r="GS587" s="922"/>
      <c r="GT587" s="922"/>
      <c r="GU587" s="922"/>
      <c r="GV587" s="922"/>
      <c r="GW587" s="922"/>
      <c r="GX587" s="922"/>
      <c r="GY587" s="922"/>
      <c r="GZ587" s="922"/>
      <c r="HA587" s="922"/>
      <c r="HB587" s="922"/>
      <c r="HC587" s="922"/>
      <c r="HD587" s="922"/>
      <c r="HE587" s="922"/>
      <c r="HF587" s="922"/>
      <c r="HG587" s="922"/>
      <c r="HH587" s="922"/>
      <c r="HI587" s="922"/>
      <c r="HJ587" s="922"/>
      <c r="HK587" s="922"/>
      <c r="HL587" s="922"/>
      <c r="HM587" s="922"/>
      <c r="HN587" s="922"/>
      <c r="HO587" s="922"/>
      <c r="HP587" s="922"/>
      <c r="HQ587" s="922"/>
      <c r="HR587" s="922"/>
      <c r="HS587" s="922"/>
      <c r="HT587" s="922"/>
      <c r="HU587" s="922"/>
      <c r="HV587" s="922"/>
      <c r="HW587" s="922"/>
      <c r="HX587" s="922"/>
      <c r="HY587" s="922"/>
      <c r="HZ587" s="922"/>
      <c r="IA587" s="922"/>
      <c r="IB587" s="922"/>
      <c r="IC587" s="922"/>
      <c r="ID587" s="922"/>
      <c r="IE587" s="922"/>
      <c r="IF587" s="922"/>
      <c r="IG587" s="922"/>
      <c r="IH587" s="922"/>
      <c r="II587" s="922"/>
      <c r="IJ587" s="922"/>
      <c r="IK587" s="922"/>
      <c r="IL587" s="922"/>
      <c r="IM587" s="922"/>
      <c r="IN587" s="922"/>
      <c r="IO587" s="922"/>
      <c r="IP587" s="922"/>
      <c r="IQ587" s="922"/>
    </row>
    <row r="588" spans="1:251" ht="14" customHeight="1">
      <c r="A588" s="981"/>
      <c r="B588" s="984"/>
      <c r="C588" s="962"/>
      <c r="D588" s="967"/>
      <c r="E588" s="453"/>
      <c r="F588" s="389"/>
      <c r="BI588" s="922"/>
      <c r="BJ588" s="922"/>
      <c r="BK588" s="922"/>
      <c r="BL588" s="922"/>
      <c r="BM588" s="922"/>
      <c r="BN588" s="922"/>
      <c r="BO588" s="922"/>
      <c r="BP588" s="922"/>
      <c r="BQ588" s="922"/>
      <c r="BR588" s="922"/>
      <c r="BS588" s="922"/>
      <c r="BT588" s="922"/>
      <c r="BU588" s="922"/>
      <c r="BV588" s="922"/>
      <c r="BW588" s="922"/>
      <c r="BX588" s="922"/>
      <c r="BY588" s="922"/>
      <c r="BZ588" s="922"/>
      <c r="CA588" s="922"/>
      <c r="CB588" s="922"/>
      <c r="CC588" s="922"/>
      <c r="CD588" s="922"/>
      <c r="CE588" s="922"/>
      <c r="CF588" s="922"/>
      <c r="CG588" s="922"/>
      <c r="CH588" s="922"/>
      <c r="CI588" s="922"/>
      <c r="CJ588" s="922"/>
      <c r="CK588" s="922"/>
      <c r="CL588" s="922"/>
      <c r="CM588" s="922"/>
      <c r="CN588" s="922"/>
      <c r="CO588" s="922"/>
      <c r="CP588" s="922"/>
      <c r="CQ588" s="922"/>
      <c r="CR588" s="922"/>
      <c r="CS588" s="922"/>
      <c r="CT588" s="922"/>
      <c r="CU588" s="922"/>
      <c r="CV588" s="922"/>
      <c r="CW588" s="922"/>
      <c r="CX588" s="922"/>
      <c r="CY588" s="922"/>
      <c r="CZ588" s="922"/>
      <c r="DA588" s="922"/>
      <c r="DB588" s="922"/>
      <c r="DC588" s="922"/>
      <c r="DD588" s="922"/>
      <c r="DE588" s="922"/>
      <c r="DF588" s="922"/>
      <c r="DG588" s="922"/>
      <c r="DH588" s="922"/>
      <c r="DI588" s="922"/>
      <c r="DJ588" s="922"/>
      <c r="DK588" s="922"/>
      <c r="DL588" s="922"/>
      <c r="DM588" s="922"/>
      <c r="DN588" s="922"/>
      <c r="DO588" s="922"/>
      <c r="DP588" s="922"/>
      <c r="DQ588" s="922"/>
      <c r="DR588" s="922"/>
      <c r="DS588" s="922"/>
      <c r="DT588" s="922"/>
      <c r="DU588" s="922"/>
      <c r="DV588" s="922"/>
      <c r="DW588" s="922"/>
      <c r="DX588" s="922"/>
      <c r="DY588" s="922"/>
      <c r="DZ588" s="922"/>
      <c r="EA588" s="922"/>
      <c r="EB588" s="922"/>
      <c r="EC588" s="922"/>
      <c r="ED588" s="922"/>
      <c r="EE588" s="922"/>
      <c r="EF588" s="922"/>
      <c r="EG588" s="922"/>
      <c r="EH588" s="922"/>
      <c r="EI588" s="922"/>
      <c r="EJ588" s="922"/>
      <c r="EK588" s="922"/>
      <c r="EL588" s="922"/>
      <c r="EM588" s="922"/>
      <c r="EN588" s="922"/>
      <c r="EO588" s="922"/>
      <c r="EP588" s="922"/>
      <c r="EQ588" s="922"/>
      <c r="ER588" s="922"/>
      <c r="ES588" s="922"/>
      <c r="ET588" s="922"/>
      <c r="EU588" s="922"/>
      <c r="EV588" s="922"/>
      <c r="EW588" s="922"/>
      <c r="EX588" s="922"/>
      <c r="EY588" s="922"/>
      <c r="EZ588" s="922"/>
      <c r="FA588" s="922"/>
      <c r="FB588" s="922"/>
      <c r="FC588" s="922"/>
      <c r="FD588" s="922"/>
      <c r="FE588" s="922"/>
      <c r="FF588" s="922"/>
      <c r="FG588" s="922"/>
      <c r="FH588" s="922"/>
      <c r="FI588" s="922"/>
      <c r="FJ588" s="922"/>
      <c r="FK588" s="922"/>
      <c r="FL588" s="922"/>
      <c r="FM588" s="922"/>
      <c r="FN588" s="922"/>
      <c r="FO588" s="922"/>
      <c r="FP588" s="922"/>
      <c r="FQ588" s="922"/>
      <c r="FR588" s="922"/>
      <c r="FS588" s="922"/>
      <c r="FT588" s="922"/>
      <c r="FU588" s="922"/>
      <c r="FV588" s="922"/>
      <c r="FW588" s="922"/>
      <c r="FX588" s="922"/>
      <c r="FY588" s="922"/>
      <c r="FZ588" s="922"/>
      <c r="GA588" s="922"/>
      <c r="GB588" s="922"/>
      <c r="GC588" s="922"/>
      <c r="GD588" s="922"/>
      <c r="GE588" s="922"/>
      <c r="GF588" s="922"/>
      <c r="GG588" s="922"/>
      <c r="GH588" s="922"/>
      <c r="GI588" s="922"/>
      <c r="GJ588" s="922"/>
      <c r="GK588" s="922"/>
      <c r="GL588" s="922"/>
      <c r="GM588" s="922"/>
      <c r="GN588" s="922"/>
      <c r="GO588" s="922"/>
      <c r="GP588" s="922"/>
      <c r="GQ588" s="922"/>
      <c r="GR588" s="922"/>
      <c r="GS588" s="922"/>
      <c r="GT588" s="922"/>
      <c r="GU588" s="922"/>
      <c r="GV588" s="922"/>
      <c r="GW588" s="922"/>
      <c r="GX588" s="922"/>
      <c r="GY588" s="922"/>
      <c r="GZ588" s="922"/>
      <c r="HA588" s="922"/>
      <c r="HB588" s="922"/>
      <c r="HC588" s="922"/>
      <c r="HD588" s="922"/>
      <c r="HE588" s="922"/>
      <c r="HF588" s="922"/>
      <c r="HG588" s="922"/>
      <c r="HH588" s="922"/>
      <c r="HI588" s="922"/>
      <c r="HJ588" s="922"/>
      <c r="HK588" s="922"/>
      <c r="HL588" s="922"/>
      <c r="HM588" s="922"/>
      <c r="HN588" s="922"/>
      <c r="HO588" s="922"/>
      <c r="HP588" s="922"/>
      <c r="HQ588" s="922"/>
      <c r="HR588" s="922"/>
      <c r="HS588" s="922"/>
      <c r="HT588" s="922"/>
      <c r="HU588" s="922"/>
      <c r="HV588" s="922"/>
      <c r="HW588" s="922"/>
      <c r="HX588" s="922"/>
      <c r="HY588" s="922"/>
      <c r="HZ588" s="922"/>
      <c r="IA588" s="922"/>
      <c r="IB588" s="922"/>
      <c r="IC588" s="922"/>
      <c r="ID588" s="922"/>
      <c r="IE588" s="922"/>
      <c r="IF588" s="922"/>
      <c r="IG588" s="922"/>
      <c r="IH588" s="922"/>
      <c r="II588" s="922"/>
      <c r="IJ588" s="922"/>
      <c r="IK588" s="922"/>
      <c r="IL588" s="922"/>
      <c r="IM588" s="922"/>
      <c r="IN588" s="922"/>
      <c r="IO588" s="922"/>
      <c r="IP588" s="922"/>
      <c r="IQ588" s="922"/>
    </row>
    <row r="589" spans="1:251" ht="14" customHeight="1">
      <c r="A589" s="981"/>
      <c r="B589" s="984"/>
      <c r="C589" s="962"/>
      <c r="D589" s="967"/>
      <c r="E589" s="453"/>
      <c r="F589" s="389"/>
      <c r="BI589" s="922"/>
      <c r="BJ589" s="922"/>
      <c r="BK589" s="922"/>
      <c r="BL589" s="922"/>
      <c r="BM589" s="922"/>
      <c r="BN589" s="922"/>
      <c r="BO589" s="922"/>
      <c r="BP589" s="922"/>
      <c r="BQ589" s="922"/>
      <c r="BR589" s="922"/>
      <c r="BS589" s="922"/>
      <c r="BT589" s="922"/>
      <c r="BU589" s="922"/>
      <c r="BV589" s="922"/>
      <c r="BW589" s="922"/>
      <c r="BX589" s="922"/>
      <c r="BY589" s="922"/>
      <c r="BZ589" s="922"/>
      <c r="CA589" s="922"/>
      <c r="CB589" s="922"/>
      <c r="CC589" s="922"/>
      <c r="CD589" s="922"/>
      <c r="CE589" s="922"/>
      <c r="CF589" s="922"/>
      <c r="CG589" s="922"/>
      <c r="CH589" s="922"/>
      <c r="CI589" s="922"/>
      <c r="CJ589" s="922"/>
      <c r="CK589" s="922"/>
      <c r="CL589" s="922"/>
      <c r="CM589" s="922"/>
      <c r="CN589" s="922"/>
      <c r="CO589" s="922"/>
      <c r="CP589" s="922"/>
      <c r="CQ589" s="922"/>
      <c r="CR589" s="922"/>
      <c r="CS589" s="922"/>
      <c r="CT589" s="922"/>
      <c r="CU589" s="922"/>
      <c r="CV589" s="922"/>
      <c r="CW589" s="922"/>
      <c r="CX589" s="922"/>
      <c r="CY589" s="922"/>
      <c r="CZ589" s="922"/>
      <c r="DA589" s="922"/>
      <c r="DB589" s="922"/>
      <c r="DC589" s="922"/>
      <c r="DD589" s="922"/>
      <c r="DE589" s="922"/>
      <c r="DF589" s="922"/>
      <c r="DG589" s="922"/>
      <c r="DH589" s="922"/>
      <c r="DI589" s="922"/>
      <c r="DJ589" s="922"/>
      <c r="DK589" s="922"/>
      <c r="DL589" s="922"/>
      <c r="DM589" s="922"/>
      <c r="DN589" s="922"/>
      <c r="DO589" s="922"/>
      <c r="DP589" s="922"/>
      <c r="DQ589" s="922"/>
      <c r="DR589" s="922"/>
      <c r="DS589" s="922"/>
      <c r="DT589" s="922"/>
      <c r="DU589" s="922"/>
      <c r="DV589" s="922"/>
      <c r="DW589" s="922"/>
      <c r="DX589" s="922"/>
      <c r="DY589" s="922"/>
      <c r="DZ589" s="922"/>
      <c r="EA589" s="922"/>
      <c r="EB589" s="922"/>
      <c r="EC589" s="922"/>
      <c r="ED589" s="922"/>
      <c r="EE589" s="922"/>
      <c r="EF589" s="922"/>
      <c r="EG589" s="922"/>
      <c r="EH589" s="922"/>
      <c r="EI589" s="922"/>
      <c r="EJ589" s="922"/>
      <c r="EK589" s="922"/>
      <c r="EL589" s="922"/>
      <c r="EM589" s="922"/>
      <c r="EN589" s="922"/>
      <c r="EO589" s="922"/>
      <c r="EP589" s="922"/>
      <c r="EQ589" s="922"/>
      <c r="ER589" s="922"/>
      <c r="ES589" s="922"/>
      <c r="ET589" s="922"/>
      <c r="EU589" s="922"/>
      <c r="EV589" s="922"/>
      <c r="EW589" s="922"/>
      <c r="EX589" s="922"/>
      <c r="EY589" s="922"/>
      <c r="EZ589" s="922"/>
      <c r="FA589" s="922"/>
      <c r="FB589" s="922"/>
      <c r="FC589" s="922"/>
      <c r="FD589" s="922"/>
      <c r="FE589" s="922"/>
      <c r="FF589" s="922"/>
      <c r="FG589" s="922"/>
      <c r="FH589" s="922"/>
      <c r="FI589" s="922"/>
      <c r="FJ589" s="922"/>
      <c r="FK589" s="922"/>
      <c r="FL589" s="922"/>
      <c r="FM589" s="922"/>
      <c r="FN589" s="922"/>
      <c r="FO589" s="922"/>
      <c r="FP589" s="922"/>
      <c r="FQ589" s="922"/>
      <c r="FR589" s="922"/>
      <c r="FS589" s="922"/>
      <c r="FT589" s="922"/>
      <c r="FU589" s="922"/>
      <c r="FV589" s="922"/>
      <c r="FW589" s="922"/>
      <c r="FX589" s="922"/>
      <c r="FY589" s="922"/>
      <c r="FZ589" s="922"/>
      <c r="GA589" s="922"/>
      <c r="GB589" s="922"/>
      <c r="GC589" s="922"/>
      <c r="GD589" s="922"/>
      <c r="GE589" s="922"/>
      <c r="GF589" s="922"/>
      <c r="GG589" s="922"/>
      <c r="GH589" s="922"/>
      <c r="GI589" s="922"/>
      <c r="GJ589" s="922"/>
      <c r="GK589" s="922"/>
      <c r="GL589" s="922"/>
      <c r="GM589" s="922"/>
      <c r="GN589" s="922"/>
      <c r="GO589" s="922"/>
      <c r="GP589" s="922"/>
      <c r="GQ589" s="922"/>
      <c r="GR589" s="922"/>
      <c r="GS589" s="922"/>
      <c r="GT589" s="922"/>
      <c r="GU589" s="922"/>
      <c r="GV589" s="922"/>
      <c r="GW589" s="922"/>
      <c r="GX589" s="922"/>
      <c r="GY589" s="922"/>
      <c r="GZ589" s="922"/>
      <c r="HA589" s="922"/>
      <c r="HB589" s="922"/>
      <c r="HC589" s="922"/>
      <c r="HD589" s="922"/>
      <c r="HE589" s="922"/>
      <c r="HF589" s="922"/>
      <c r="HG589" s="922"/>
      <c r="HH589" s="922"/>
      <c r="HI589" s="922"/>
      <c r="HJ589" s="922"/>
      <c r="HK589" s="922"/>
      <c r="HL589" s="922"/>
      <c r="HM589" s="922"/>
      <c r="HN589" s="922"/>
      <c r="HO589" s="922"/>
      <c r="HP589" s="922"/>
      <c r="HQ589" s="922"/>
      <c r="HR589" s="922"/>
      <c r="HS589" s="922"/>
      <c r="HT589" s="922"/>
      <c r="HU589" s="922"/>
      <c r="HV589" s="922"/>
      <c r="HW589" s="922"/>
      <c r="HX589" s="922"/>
      <c r="HY589" s="922"/>
      <c r="HZ589" s="922"/>
      <c r="IA589" s="922"/>
      <c r="IB589" s="922"/>
      <c r="IC589" s="922"/>
      <c r="ID589" s="922"/>
      <c r="IE589" s="922"/>
      <c r="IF589" s="922"/>
      <c r="IG589" s="922"/>
      <c r="IH589" s="922"/>
      <c r="II589" s="922"/>
      <c r="IJ589" s="922"/>
      <c r="IK589" s="922"/>
      <c r="IL589" s="922"/>
      <c r="IM589" s="922"/>
      <c r="IN589" s="922"/>
      <c r="IO589" s="922"/>
      <c r="IP589" s="922"/>
      <c r="IQ589" s="922"/>
    </row>
    <row r="590" spans="1:251" ht="14" customHeight="1">
      <c r="A590" s="981"/>
      <c r="B590" s="984"/>
      <c r="C590" s="962"/>
      <c r="D590" s="967"/>
      <c r="E590" s="453"/>
      <c r="F590" s="389"/>
      <c r="BI590" s="922"/>
      <c r="BJ590" s="922"/>
      <c r="BK590" s="922"/>
      <c r="BL590" s="922"/>
      <c r="BM590" s="922"/>
      <c r="BN590" s="922"/>
      <c r="BO590" s="922"/>
      <c r="BP590" s="922"/>
      <c r="BQ590" s="922"/>
      <c r="BR590" s="922"/>
      <c r="BS590" s="922"/>
      <c r="BT590" s="922"/>
      <c r="BU590" s="922"/>
      <c r="BV590" s="922"/>
      <c r="BW590" s="922"/>
      <c r="BX590" s="922"/>
      <c r="BY590" s="922"/>
      <c r="BZ590" s="922"/>
      <c r="CA590" s="922"/>
      <c r="CB590" s="922"/>
      <c r="CC590" s="922"/>
      <c r="CD590" s="922"/>
      <c r="CE590" s="922"/>
      <c r="CF590" s="922"/>
      <c r="CG590" s="922"/>
      <c r="CH590" s="922"/>
      <c r="CI590" s="922"/>
      <c r="CJ590" s="922"/>
      <c r="CK590" s="922"/>
      <c r="CL590" s="922"/>
      <c r="CM590" s="922"/>
      <c r="CN590" s="922"/>
      <c r="CO590" s="922"/>
      <c r="CP590" s="922"/>
      <c r="CQ590" s="922"/>
      <c r="CR590" s="922"/>
      <c r="CS590" s="922"/>
      <c r="CT590" s="922"/>
      <c r="CU590" s="922"/>
      <c r="CV590" s="922"/>
      <c r="CW590" s="922"/>
      <c r="CX590" s="922"/>
      <c r="CY590" s="922"/>
      <c r="CZ590" s="922"/>
      <c r="DA590" s="922"/>
      <c r="DB590" s="922"/>
      <c r="DC590" s="922"/>
      <c r="DD590" s="922"/>
      <c r="DE590" s="922"/>
      <c r="DF590" s="922"/>
      <c r="DG590" s="922"/>
      <c r="DH590" s="922"/>
      <c r="DI590" s="922"/>
      <c r="DJ590" s="922"/>
      <c r="DK590" s="922"/>
      <c r="DL590" s="922"/>
      <c r="DM590" s="922"/>
      <c r="DN590" s="922"/>
      <c r="DO590" s="922"/>
      <c r="DP590" s="922"/>
      <c r="DQ590" s="922"/>
      <c r="DR590" s="922"/>
      <c r="DS590" s="922"/>
      <c r="DT590" s="922"/>
      <c r="DU590" s="922"/>
      <c r="DV590" s="922"/>
      <c r="DW590" s="922"/>
      <c r="DX590" s="922"/>
      <c r="DY590" s="922"/>
      <c r="DZ590" s="922"/>
      <c r="EA590" s="922"/>
      <c r="EB590" s="922"/>
      <c r="EC590" s="922"/>
      <c r="ED590" s="922"/>
      <c r="EE590" s="922"/>
      <c r="EF590" s="922"/>
      <c r="EG590" s="922"/>
      <c r="EH590" s="922"/>
      <c r="EI590" s="922"/>
      <c r="EJ590" s="922"/>
      <c r="EK590" s="922"/>
      <c r="EL590" s="922"/>
      <c r="EM590" s="922"/>
      <c r="EN590" s="922"/>
      <c r="EO590" s="922"/>
      <c r="EP590" s="922"/>
      <c r="EQ590" s="922"/>
      <c r="ER590" s="922"/>
      <c r="ES590" s="922"/>
      <c r="ET590" s="922"/>
      <c r="EU590" s="922"/>
      <c r="EV590" s="922"/>
      <c r="EW590" s="922"/>
      <c r="EX590" s="922"/>
      <c r="EY590" s="922"/>
      <c r="EZ590" s="922"/>
      <c r="FA590" s="922"/>
      <c r="FB590" s="922"/>
      <c r="FC590" s="922"/>
      <c r="FD590" s="922"/>
      <c r="FE590" s="922"/>
      <c r="FF590" s="922"/>
      <c r="FG590" s="922"/>
      <c r="FH590" s="922"/>
      <c r="FI590" s="922"/>
      <c r="FJ590" s="922"/>
      <c r="FK590" s="922"/>
      <c r="FL590" s="922"/>
      <c r="FM590" s="922"/>
      <c r="FN590" s="922"/>
      <c r="FO590" s="922"/>
      <c r="FP590" s="922"/>
      <c r="FQ590" s="922"/>
      <c r="FR590" s="922"/>
      <c r="FS590" s="922"/>
      <c r="FT590" s="922"/>
      <c r="FU590" s="922"/>
      <c r="FV590" s="922"/>
      <c r="FW590" s="922"/>
      <c r="FX590" s="922"/>
      <c r="FY590" s="922"/>
      <c r="FZ590" s="922"/>
      <c r="GA590" s="922"/>
      <c r="GB590" s="922"/>
      <c r="GC590" s="922"/>
      <c r="GD590" s="922"/>
      <c r="GE590" s="922"/>
      <c r="GF590" s="922"/>
      <c r="GG590" s="922"/>
      <c r="GH590" s="922"/>
      <c r="GI590" s="922"/>
      <c r="GJ590" s="922"/>
      <c r="GK590" s="922"/>
      <c r="GL590" s="922"/>
      <c r="GM590" s="922"/>
      <c r="GN590" s="922"/>
      <c r="GO590" s="922"/>
      <c r="GP590" s="922"/>
      <c r="GQ590" s="922"/>
      <c r="GR590" s="922"/>
      <c r="GS590" s="922"/>
      <c r="GT590" s="922"/>
      <c r="GU590" s="922"/>
      <c r="GV590" s="922"/>
      <c r="GW590" s="922"/>
      <c r="GX590" s="922"/>
      <c r="GY590" s="922"/>
      <c r="GZ590" s="922"/>
      <c r="HA590" s="922"/>
      <c r="HB590" s="922"/>
      <c r="HC590" s="922"/>
      <c r="HD590" s="922"/>
      <c r="HE590" s="922"/>
      <c r="HF590" s="922"/>
      <c r="HG590" s="922"/>
      <c r="HH590" s="922"/>
      <c r="HI590" s="922"/>
      <c r="HJ590" s="922"/>
      <c r="HK590" s="922"/>
      <c r="HL590" s="922"/>
      <c r="HM590" s="922"/>
      <c r="HN590" s="922"/>
      <c r="HO590" s="922"/>
      <c r="HP590" s="922"/>
      <c r="HQ590" s="922"/>
      <c r="HR590" s="922"/>
      <c r="HS590" s="922"/>
      <c r="HT590" s="922"/>
      <c r="HU590" s="922"/>
      <c r="HV590" s="922"/>
      <c r="HW590" s="922"/>
      <c r="HX590" s="922"/>
      <c r="HY590" s="922"/>
      <c r="HZ590" s="922"/>
      <c r="IA590" s="922"/>
      <c r="IB590" s="922"/>
      <c r="IC590" s="922"/>
      <c r="ID590" s="922"/>
      <c r="IE590" s="922"/>
      <c r="IF590" s="922"/>
      <c r="IG590" s="922"/>
      <c r="IH590" s="922"/>
      <c r="II590" s="922"/>
      <c r="IJ590" s="922"/>
      <c r="IK590" s="922"/>
      <c r="IL590" s="922"/>
      <c r="IM590" s="922"/>
      <c r="IN590" s="922"/>
      <c r="IO590" s="922"/>
      <c r="IP590" s="922"/>
      <c r="IQ590" s="922"/>
    </row>
    <row r="591" spans="1:251" ht="14" customHeight="1">
      <c r="A591" s="981"/>
      <c r="B591" s="1039" t="s">
        <v>1891</v>
      </c>
      <c r="C591" s="1040" t="s">
        <v>1892</v>
      </c>
      <c r="D591" s="1041" t="s">
        <v>1893</v>
      </c>
      <c r="E591" s="453">
        <f>'[4]COSTO CDMX,QRO,GDL '!I587</f>
        <v>16900</v>
      </c>
      <c r="F591" s="310" t="s">
        <v>236</v>
      </c>
      <c r="BI591" s="922"/>
      <c r="BJ591" s="922"/>
      <c r="BK591" s="922"/>
      <c r="BL591" s="922"/>
      <c r="BM591" s="922"/>
      <c r="BN591" s="922"/>
      <c r="BO591" s="922"/>
      <c r="BP591" s="922"/>
      <c r="BQ591" s="922"/>
      <c r="BR591" s="922"/>
      <c r="BS591" s="922"/>
      <c r="BT591" s="922"/>
      <c r="BU591" s="922"/>
      <c r="BV591" s="922"/>
      <c r="BW591" s="922"/>
      <c r="BX591" s="922"/>
      <c r="BY591" s="922"/>
      <c r="BZ591" s="922"/>
      <c r="CA591" s="922"/>
      <c r="CB591" s="922"/>
      <c r="CC591" s="922"/>
      <c r="CD591" s="922"/>
      <c r="CE591" s="922"/>
      <c r="CF591" s="922"/>
      <c r="CG591" s="922"/>
      <c r="CH591" s="922"/>
      <c r="CI591" s="922"/>
      <c r="CJ591" s="922"/>
      <c r="CK591" s="922"/>
      <c r="CL591" s="922"/>
      <c r="CM591" s="922"/>
      <c r="CN591" s="922"/>
      <c r="CO591" s="922"/>
      <c r="CP591" s="922"/>
      <c r="CQ591" s="922"/>
      <c r="CR591" s="922"/>
      <c r="CS591" s="922"/>
      <c r="CT591" s="922"/>
      <c r="CU591" s="922"/>
      <c r="CV591" s="922"/>
      <c r="CW591" s="922"/>
      <c r="CX591" s="922"/>
      <c r="CY591" s="922"/>
      <c r="CZ591" s="922"/>
      <c r="DA591" s="922"/>
      <c r="DB591" s="922"/>
      <c r="DC591" s="922"/>
      <c r="DD591" s="922"/>
      <c r="DE591" s="922"/>
      <c r="DF591" s="922"/>
      <c r="DG591" s="922"/>
      <c r="DH591" s="922"/>
      <c r="DI591" s="922"/>
      <c r="DJ591" s="922"/>
      <c r="DK591" s="922"/>
      <c r="DL591" s="922"/>
      <c r="DM591" s="922"/>
      <c r="DN591" s="922"/>
      <c r="DO591" s="922"/>
      <c r="DP591" s="922"/>
      <c r="DQ591" s="922"/>
      <c r="DR591" s="922"/>
      <c r="DS591" s="922"/>
      <c r="DT591" s="922"/>
      <c r="DU591" s="922"/>
      <c r="DV591" s="922"/>
      <c r="DW591" s="922"/>
      <c r="DX591" s="922"/>
      <c r="DY591" s="922"/>
      <c r="DZ591" s="922"/>
      <c r="EA591" s="922"/>
      <c r="EB591" s="922"/>
      <c r="EC591" s="922"/>
      <c r="ED591" s="922"/>
      <c r="EE591" s="922"/>
      <c r="EF591" s="922"/>
      <c r="EG591" s="922"/>
      <c r="EH591" s="922"/>
      <c r="EI591" s="922"/>
      <c r="EJ591" s="922"/>
      <c r="EK591" s="922"/>
      <c r="EL591" s="922"/>
      <c r="EM591" s="922"/>
      <c r="EN591" s="922"/>
      <c r="EO591" s="922"/>
      <c r="EP591" s="922"/>
      <c r="EQ591" s="922"/>
      <c r="ER591" s="922"/>
      <c r="ES591" s="922"/>
      <c r="ET591" s="922"/>
      <c r="EU591" s="922"/>
      <c r="EV591" s="922"/>
      <c r="EW591" s="922"/>
      <c r="EX591" s="922"/>
      <c r="EY591" s="922"/>
      <c r="EZ591" s="922"/>
      <c r="FA591" s="922"/>
      <c r="FB591" s="922"/>
      <c r="FC591" s="922"/>
      <c r="FD591" s="922"/>
      <c r="FE591" s="922"/>
      <c r="FF591" s="922"/>
      <c r="FG591" s="922"/>
      <c r="FH591" s="922"/>
      <c r="FI591" s="922"/>
      <c r="FJ591" s="922"/>
      <c r="FK591" s="922"/>
      <c r="FL591" s="922"/>
      <c r="FM591" s="922"/>
      <c r="FN591" s="922"/>
      <c r="FO591" s="922"/>
      <c r="FP591" s="922"/>
      <c r="FQ591" s="922"/>
      <c r="FR591" s="922"/>
      <c r="FS591" s="922"/>
      <c r="FT591" s="922"/>
      <c r="FU591" s="922"/>
      <c r="FV591" s="922"/>
      <c r="FW591" s="922"/>
      <c r="FX591" s="922"/>
      <c r="FY591" s="922"/>
      <c r="FZ591" s="922"/>
      <c r="GA591" s="922"/>
      <c r="GB591" s="922"/>
      <c r="GC591" s="922"/>
      <c r="GD591" s="922"/>
      <c r="GE591" s="922"/>
      <c r="GF591" s="922"/>
      <c r="GG591" s="922"/>
      <c r="GH591" s="922"/>
      <c r="GI591" s="922"/>
      <c r="GJ591" s="922"/>
      <c r="GK591" s="922"/>
      <c r="GL591" s="922"/>
      <c r="GM591" s="922"/>
      <c r="GN591" s="922"/>
      <c r="GO591" s="922"/>
      <c r="GP591" s="922"/>
      <c r="GQ591" s="922"/>
      <c r="GR591" s="922"/>
      <c r="GS591" s="922"/>
      <c r="GT591" s="922"/>
      <c r="GU591" s="922"/>
      <c r="GV591" s="922"/>
      <c r="GW591" s="922"/>
      <c r="GX591" s="922"/>
      <c r="GY591" s="922"/>
      <c r="GZ591" s="922"/>
      <c r="HA591" s="922"/>
      <c r="HB591" s="922"/>
      <c r="HC591" s="922"/>
      <c r="HD591" s="922"/>
      <c r="HE591" s="922"/>
      <c r="HF591" s="922"/>
      <c r="HG591" s="922"/>
      <c r="HH591" s="922"/>
      <c r="HI591" s="922"/>
      <c r="HJ591" s="922"/>
      <c r="HK591" s="922"/>
      <c r="HL591" s="922"/>
      <c r="HM591" s="922"/>
      <c r="HN591" s="922"/>
      <c r="HO591" s="922"/>
      <c r="HP591" s="922"/>
      <c r="HQ591" s="922"/>
      <c r="HR591" s="922"/>
      <c r="HS591" s="922"/>
      <c r="HT591" s="922"/>
      <c r="HU591" s="922"/>
      <c r="HV591" s="922"/>
      <c r="HW591" s="922"/>
      <c r="HX591" s="922"/>
      <c r="HY591" s="922"/>
      <c r="HZ591" s="922"/>
      <c r="IA591" s="922"/>
      <c r="IB591" s="922"/>
      <c r="IC591" s="922"/>
      <c r="ID591" s="922"/>
      <c r="IE591" s="922"/>
      <c r="IF591" s="922"/>
      <c r="IG591" s="922"/>
      <c r="IH591" s="922"/>
      <c r="II591" s="922"/>
      <c r="IJ591" s="922"/>
      <c r="IK591" s="922"/>
      <c r="IL591" s="922"/>
      <c r="IM591" s="922"/>
      <c r="IN591" s="922"/>
      <c r="IO591" s="922"/>
      <c r="IP591" s="922"/>
      <c r="IQ591" s="922"/>
    </row>
    <row r="592" spans="1:251" ht="14" customHeight="1">
      <c r="A592" s="981"/>
      <c r="B592" s="1042"/>
      <c r="C592" s="1040" t="s">
        <v>1885</v>
      </c>
      <c r="D592" s="1041"/>
      <c r="E592" s="453"/>
      <c r="F592" s="389"/>
      <c r="BI592" s="922"/>
      <c r="BJ592" s="922"/>
      <c r="BK592" s="922"/>
      <c r="BL592" s="922"/>
      <c r="BM592" s="922"/>
      <c r="BN592" s="922"/>
      <c r="BO592" s="922"/>
      <c r="BP592" s="922"/>
      <c r="BQ592" s="922"/>
      <c r="BR592" s="922"/>
      <c r="BS592" s="922"/>
      <c r="BT592" s="922"/>
      <c r="BU592" s="922"/>
      <c r="BV592" s="922"/>
      <c r="BW592" s="922"/>
      <c r="BX592" s="922"/>
      <c r="BY592" s="922"/>
      <c r="BZ592" s="922"/>
      <c r="CA592" s="922"/>
      <c r="CB592" s="922"/>
      <c r="CC592" s="922"/>
      <c r="CD592" s="922"/>
      <c r="CE592" s="922"/>
      <c r="CF592" s="922"/>
      <c r="CG592" s="922"/>
      <c r="CH592" s="922"/>
      <c r="CI592" s="922"/>
      <c r="CJ592" s="922"/>
      <c r="CK592" s="922"/>
      <c r="CL592" s="922"/>
      <c r="CM592" s="922"/>
      <c r="CN592" s="922"/>
      <c r="CO592" s="922"/>
      <c r="CP592" s="922"/>
      <c r="CQ592" s="922"/>
      <c r="CR592" s="922"/>
      <c r="CS592" s="922"/>
      <c r="CT592" s="922"/>
      <c r="CU592" s="922"/>
      <c r="CV592" s="922"/>
      <c r="CW592" s="922"/>
      <c r="CX592" s="922"/>
      <c r="CY592" s="922"/>
      <c r="CZ592" s="922"/>
      <c r="DA592" s="922"/>
      <c r="DB592" s="922"/>
      <c r="DC592" s="922"/>
      <c r="DD592" s="922"/>
      <c r="DE592" s="922"/>
      <c r="DF592" s="922"/>
      <c r="DG592" s="922"/>
      <c r="DH592" s="922"/>
      <c r="DI592" s="922"/>
      <c r="DJ592" s="922"/>
      <c r="DK592" s="922"/>
      <c r="DL592" s="922"/>
      <c r="DM592" s="922"/>
      <c r="DN592" s="922"/>
      <c r="DO592" s="922"/>
      <c r="DP592" s="922"/>
      <c r="DQ592" s="922"/>
      <c r="DR592" s="922"/>
      <c r="DS592" s="922"/>
      <c r="DT592" s="922"/>
      <c r="DU592" s="922"/>
      <c r="DV592" s="922"/>
      <c r="DW592" s="922"/>
      <c r="DX592" s="922"/>
      <c r="DY592" s="922"/>
      <c r="DZ592" s="922"/>
      <c r="EA592" s="922"/>
      <c r="EB592" s="922"/>
      <c r="EC592" s="922"/>
      <c r="ED592" s="922"/>
      <c r="EE592" s="922"/>
      <c r="EF592" s="922"/>
      <c r="EG592" s="922"/>
      <c r="EH592" s="922"/>
      <c r="EI592" s="922"/>
      <c r="EJ592" s="922"/>
      <c r="EK592" s="922"/>
      <c r="EL592" s="922"/>
      <c r="EM592" s="922"/>
      <c r="EN592" s="922"/>
      <c r="EO592" s="922"/>
      <c r="EP592" s="922"/>
      <c r="EQ592" s="922"/>
      <c r="ER592" s="922"/>
      <c r="ES592" s="922"/>
      <c r="ET592" s="922"/>
      <c r="EU592" s="922"/>
      <c r="EV592" s="922"/>
      <c r="EW592" s="922"/>
      <c r="EX592" s="922"/>
      <c r="EY592" s="922"/>
      <c r="EZ592" s="922"/>
      <c r="FA592" s="922"/>
      <c r="FB592" s="922"/>
      <c r="FC592" s="922"/>
      <c r="FD592" s="922"/>
      <c r="FE592" s="922"/>
      <c r="FF592" s="922"/>
      <c r="FG592" s="922"/>
      <c r="FH592" s="922"/>
      <c r="FI592" s="922"/>
      <c r="FJ592" s="922"/>
      <c r="FK592" s="922"/>
      <c r="FL592" s="922"/>
      <c r="FM592" s="922"/>
      <c r="FN592" s="922"/>
      <c r="FO592" s="922"/>
      <c r="FP592" s="922"/>
      <c r="FQ592" s="922"/>
      <c r="FR592" s="922"/>
      <c r="FS592" s="922"/>
      <c r="FT592" s="922"/>
      <c r="FU592" s="922"/>
      <c r="FV592" s="922"/>
      <c r="FW592" s="922"/>
      <c r="FX592" s="922"/>
      <c r="FY592" s="922"/>
      <c r="FZ592" s="922"/>
      <c r="GA592" s="922"/>
      <c r="GB592" s="922"/>
      <c r="GC592" s="922"/>
      <c r="GD592" s="922"/>
      <c r="GE592" s="922"/>
      <c r="GF592" s="922"/>
      <c r="GG592" s="922"/>
      <c r="GH592" s="922"/>
      <c r="GI592" s="922"/>
      <c r="GJ592" s="922"/>
      <c r="GK592" s="922"/>
      <c r="GL592" s="922"/>
      <c r="GM592" s="922"/>
      <c r="GN592" s="922"/>
      <c r="GO592" s="922"/>
      <c r="GP592" s="922"/>
      <c r="GQ592" s="922"/>
      <c r="GR592" s="922"/>
      <c r="GS592" s="922"/>
      <c r="GT592" s="922"/>
      <c r="GU592" s="922"/>
      <c r="GV592" s="922"/>
      <c r="GW592" s="922"/>
      <c r="GX592" s="922"/>
      <c r="GY592" s="922"/>
      <c r="GZ592" s="922"/>
      <c r="HA592" s="922"/>
      <c r="HB592" s="922"/>
      <c r="HC592" s="922"/>
      <c r="HD592" s="922"/>
      <c r="HE592" s="922"/>
      <c r="HF592" s="922"/>
      <c r="HG592" s="922"/>
      <c r="HH592" s="922"/>
      <c r="HI592" s="922"/>
      <c r="HJ592" s="922"/>
      <c r="HK592" s="922"/>
      <c r="HL592" s="922"/>
      <c r="HM592" s="922"/>
      <c r="HN592" s="922"/>
      <c r="HO592" s="922"/>
      <c r="HP592" s="922"/>
      <c r="HQ592" s="922"/>
      <c r="HR592" s="922"/>
      <c r="HS592" s="922"/>
      <c r="HT592" s="922"/>
      <c r="HU592" s="922"/>
      <c r="HV592" s="922"/>
      <c r="HW592" s="922"/>
      <c r="HX592" s="922"/>
      <c r="HY592" s="922"/>
      <c r="HZ592" s="922"/>
      <c r="IA592" s="922"/>
      <c r="IB592" s="922"/>
      <c r="IC592" s="922"/>
      <c r="ID592" s="922"/>
      <c r="IE592" s="922"/>
      <c r="IF592" s="922"/>
      <c r="IG592" s="922"/>
      <c r="IH592" s="922"/>
      <c r="II592" s="922"/>
      <c r="IJ592" s="922"/>
      <c r="IK592" s="922"/>
      <c r="IL592" s="922"/>
      <c r="IM592" s="922"/>
      <c r="IN592" s="922"/>
      <c r="IO592" s="922"/>
      <c r="IP592" s="922"/>
      <c r="IQ592" s="922"/>
    </row>
    <row r="593" spans="1:251" ht="14" customHeight="1">
      <c r="A593" s="981"/>
      <c r="B593" s="1042"/>
      <c r="C593" s="1040" t="s">
        <v>1886</v>
      </c>
      <c r="D593" s="1041"/>
      <c r="E593" s="453"/>
      <c r="F593" s="389"/>
      <c r="BI593" s="922"/>
      <c r="BJ593" s="922"/>
      <c r="BK593" s="922"/>
      <c r="BL593" s="922"/>
      <c r="BM593" s="922"/>
      <c r="BN593" s="922"/>
      <c r="BO593" s="922"/>
      <c r="BP593" s="922"/>
      <c r="BQ593" s="922"/>
      <c r="BR593" s="922"/>
      <c r="BS593" s="922"/>
      <c r="BT593" s="922"/>
      <c r="BU593" s="922"/>
      <c r="BV593" s="922"/>
      <c r="BW593" s="922"/>
      <c r="BX593" s="922"/>
      <c r="BY593" s="922"/>
      <c r="BZ593" s="922"/>
      <c r="CA593" s="922"/>
      <c r="CB593" s="922"/>
      <c r="CC593" s="922"/>
      <c r="CD593" s="922"/>
      <c r="CE593" s="922"/>
      <c r="CF593" s="922"/>
      <c r="CG593" s="922"/>
      <c r="CH593" s="922"/>
      <c r="CI593" s="922"/>
      <c r="CJ593" s="922"/>
      <c r="CK593" s="922"/>
      <c r="CL593" s="922"/>
      <c r="CM593" s="922"/>
      <c r="CN593" s="922"/>
      <c r="CO593" s="922"/>
      <c r="CP593" s="922"/>
      <c r="CQ593" s="922"/>
      <c r="CR593" s="922"/>
      <c r="CS593" s="922"/>
      <c r="CT593" s="922"/>
      <c r="CU593" s="922"/>
      <c r="CV593" s="922"/>
      <c r="CW593" s="922"/>
      <c r="CX593" s="922"/>
      <c r="CY593" s="922"/>
      <c r="CZ593" s="922"/>
      <c r="DA593" s="922"/>
      <c r="DB593" s="922"/>
      <c r="DC593" s="922"/>
      <c r="DD593" s="922"/>
      <c r="DE593" s="922"/>
      <c r="DF593" s="922"/>
      <c r="DG593" s="922"/>
      <c r="DH593" s="922"/>
      <c r="DI593" s="922"/>
      <c r="DJ593" s="922"/>
      <c r="DK593" s="922"/>
      <c r="DL593" s="922"/>
      <c r="DM593" s="922"/>
      <c r="DN593" s="922"/>
      <c r="DO593" s="922"/>
      <c r="DP593" s="922"/>
      <c r="DQ593" s="922"/>
      <c r="DR593" s="922"/>
      <c r="DS593" s="922"/>
      <c r="DT593" s="922"/>
      <c r="DU593" s="922"/>
      <c r="DV593" s="922"/>
      <c r="DW593" s="922"/>
      <c r="DX593" s="922"/>
      <c r="DY593" s="922"/>
      <c r="DZ593" s="922"/>
      <c r="EA593" s="922"/>
      <c r="EB593" s="922"/>
      <c r="EC593" s="922"/>
      <c r="ED593" s="922"/>
      <c r="EE593" s="922"/>
      <c r="EF593" s="922"/>
      <c r="EG593" s="922"/>
      <c r="EH593" s="922"/>
      <c r="EI593" s="922"/>
      <c r="EJ593" s="922"/>
      <c r="EK593" s="922"/>
      <c r="EL593" s="922"/>
      <c r="EM593" s="922"/>
      <c r="EN593" s="922"/>
      <c r="EO593" s="922"/>
      <c r="EP593" s="922"/>
      <c r="EQ593" s="922"/>
      <c r="ER593" s="922"/>
      <c r="ES593" s="922"/>
      <c r="ET593" s="922"/>
      <c r="EU593" s="922"/>
      <c r="EV593" s="922"/>
      <c r="EW593" s="922"/>
      <c r="EX593" s="922"/>
      <c r="EY593" s="922"/>
      <c r="EZ593" s="922"/>
      <c r="FA593" s="922"/>
      <c r="FB593" s="922"/>
      <c r="FC593" s="922"/>
      <c r="FD593" s="922"/>
      <c r="FE593" s="922"/>
      <c r="FF593" s="922"/>
      <c r="FG593" s="922"/>
      <c r="FH593" s="922"/>
      <c r="FI593" s="922"/>
      <c r="FJ593" s="922"/>
      <c r="FK593" s="922"/>
      <c r="FL593" s="922"/>
      <c r="FM593" s="922"/>
      <c r="FN593" s="922"/>
      <c r="FO593" s="922"/>
      <c r="FP593" s="922"/>
      <c r="FQ593" s="922"/>
      <c r="FR593" s="922"/>
      <c r="FS593" s="922"/>
      <c r="FT593" s="922"/>
      <c r="FU593" s="922"/>
      <c r="FV593" s="922"/>
      <c r="FW593" s="922"/>
      <c r="FX593" s="922"/>
      <c r="FY593" s="922"/>
      <c r="FZ593" s="922"/>
      <c r="GA593" s="922"/>
      <c r="GB593" s="922"/>
      <c r="GC593" s="922"/>
      <c r="GD593" s="922"/>
      <c r="GE593" s="922"/>
      <c r="GF593" s="922"/>
      <c r="GG593" s="922"/>
      <c r="GH593" s="922"/>
      <c r="GI593" s="922"/>
      <c r="GJ593" s="922"/>
      <c r="GK593" s="922"/>
      <c r="GL593" s="922"/>
      <c r="GM593" s="922"/>
      <c r="GN593" s="922"/>
      <c r="GO593" s="922"/>
      <c r="GP593" s="922"/>
      <c r="GQ593" s="922"/>
      <c r="GR593" s="922"/>
      <c r="GS593" s="922"/>
      <c r="GT593" s="922"/>
      <c r="GU593" s="922"/>
      <c r="GV593" s="922"/>
      <c r="GW593" s="922"/>
      <c r="GX593" s="922"/>
      <c r="GY593" s="922"/>
      <c r="GZ593" s="922"/>
      <c r="HA593" s="922"/>
      <c r="HB593" s="922"/>
      <c r="HC593" s="922"/>
      <c r="HD593" s="922"/>
      <c r="HE593" s="922"/>
      <c r="HF593" s="922"/>
      <c r="HG593" s="922"/>
      <c r="HH593" s="922"/>
      <c r="HI593" s="922"/>
      <c r="HJ593" s="922"/>
      <c r="HK593" s="922"/>
      <c r="HL593" s="922"/>
      <c r="HM593" s="922"/>
      <c r="HN593" s="922"/>
      <c r="HO593" s="922"/>
      <c r="HP593" s="922"/>
      <c r="HQ593" s="922"/>
      <c r="HR593" s="922"/>
      <c r="HS593" s="922"/>
      <c r="HT593" s="922"/>
      <c r="HU593" s="922"/>
      <c r="HV593" s="922"/>
      <c r="HW593" s="922"/>
      <c r="HX593" s="922"/>
      <c r="HY593" s="922"/>
      <c r="HZ593" s="922"/>
      <c r="IA593" s="922"/>
      <c r="IB593" s="922"/>
      <c r="IC593" s="922"/>
      <c r="ID593" s="922"/>
      <c r="IE593" s="922"/>
      <c r="IF593" s="922"/>
      <c r="IG593" s="922"/>
      <c r="IH593" s="922"/>
      <c r="II593" s="922"/>
      <c r="IJ593" s="922"/>
      <c r="IK593" s="922"/>
      <c r="IL593" s="922"/>
      <c r="IM593" s="922"/>
      <c r="IN593" s="922"/>
      <c r="IO593" s="922"/>
      <c r="IP593" s="922"/>
      <c r="IQ593" s="922"/>
    </row>
    <row r="594" spans="1:251" ht="14" customHeight="1">
      <c r="A594" s="981"/>
      <c r="B594" s="1042"/>
      <c r="C594" s="1040" t="s">
        <v>1887</v>
      </c>
      <c r="D594" s="1041"/>
      <c r="E594" s="453"/>
      <c r="F594" s="593"/>
      <c r="BI594" s="922"/>
      <c r="BJ594" s="922"/>
      <c r="BK594" s="922"/>
      <c r="BL594" s="922"/>
      <c r="BM594" s="922"/>
      <c r="BN594" s="922"/>
      <c r="BO594" s="922"/>
      <c r="BP594" s="922"/>
      <c r="BQ594" s="922"/>
      <c r="BR594" s="922"/>
      <c r="BS594" s="922"/>
      <c r="BT594" s="922"/>
      <c r="BU594" s="922"/>
      <c r="BV594" s="922"/>
      <c r="BW594" s="922"/>
      <c r="BX594" s="922"/>
      <c r="BY594" s="922"/>
      <c r="BZ594" s="922"/>
      <c r="CA594" s="922"/>
      <c r="CB594" s="922"/>
      <c r="CC594" s="922"/>
      <c r="CD594" s="922"/>
      <c r="CE594" s="922"/>
      <c r="CF594" s="922"/>
      <c r="CG594" s="922"/>
      <c r="CH594" s="922"/>
      <c r="CI594" s="922"/>
      <c r="CJ594" s="922"/>
      <c r="CK594" s="922"/>
      <c r="CL594" s="922"/>
      <c r="CM594" s="922"/>
      <c r="CN594" s="922"/>
      <c r="CO594" s="922"/>
      <c r="CP594" s="922"/>
      <c r="CQ594" s="922"/>
      <c r="CR594" s="922"/>
      <c r="CS594" s="922"/>
      <c r="CT594" s="922"/>
      <c r="CU594" s="922"/>
      <c r="CV594" s="922"/>
      <c r="CW594" s="922"/>
      <c r="CX594" s="922"/>
      <c r="CY594" s="922"/>
      <c r="CZ594" s="922"/>
      <c r="DA594" s="922"/>
      <c r="DB594" s="922"/>
      <c r="DC594" s="922"/>
      <c r="DD594" s="922"/>
      <c r="DE594" s="922"/>
      <c r="DF594" s="922"/>
      <c r="DG594" s="922"/>
      <c r="DH594" s="922"/>
      <c r="DI594" s="922"/>
      <c r="DJ594" s="922"/>
      <c r="DK594" s="922"/>
      <c r="DL594" s="922"/>
      <c r="DM594" s="922"/>
      <c r="DN594" s="922"/>
      <c r="DO594" s="922"/>
      <c r="DP594" s="922"/>
      <c r="DQ594" s="922"/>
      <c r="DR594" s="922"/>
      <c r="DS594" s="922"/>
      <c r="DT594" s="922"/>
      <c r="DU594" s="922"/>
      <c r="DV594" s="922"/>
      <c r="DW594" s="922"/>
      <c r="DX594" s="922"/>
      <c r="DY594" s="922"/>
      <c r="DZ594" s="922"/>
      <c r="EA594" s="922"/>
      <c r="EB594" s="922"/>
      <c r="EC594" s="922"/>
      <c r="ED594" s="922"/>
      <c r="EE594" s="922"/>
      <c r="EF594" s="922"/>
      <c r="EG594" s="922"/>
      <c r="EH594" s="922"/>
      <c r="EI594" s="922"/>
      <c r="EJ594" s="922"/>
      <c r="EK594" s="922"/>
      <c r="EL594" s="922"/>
      <c r="EM594" s="922"/>
      <c r="EN594" s="922"/>
      <c r="EO594" s="922"/>
      <c r="EP594" s="922"/>
      <c r="EQ594" s="922"/>
      <c r="ER594" s="922"/>
      <c r="ES594" s="922"/>
      <c r="ET594" s="922"/>
      <c r="EU594" s="922"/>
      <c r="EV594" s="922"/>
      <c r="EW594" s="922"/>
      <c r="EX594" s="922"/>
      <c r="EY594" s="922"/>
      <c r="EZ594" s="922"/>
      <c r="FA594" s="922"/>
      <c r="FB594" s="922"/>
      <c r="FC594" s="922"/>
      <c r="FD594" s="922"/>
      <c r="FE594" s="922"/>
      <c r="FF594" s="922"/>
      <c r="FG594" s="922"/>
      <c r="FH594" s="922"/>
      <c r="FI594" s="922"/>
      <c r="FJ594" s="922"/>
      <c r="FK594" s="922"/>
      <c r="FL594" s="922"/>
      <c r="FM594" s="922"/>
      <c r="FN594" s="922"/>
      <c r="FO594" s="922"/>
      <c r="FP594" s="922"/>
      <c r="FQ594" s="922"/>
      <c r="FR594" s="922"/>
      <c r="FS594" s="922"/>
      <c r="FT594" s="922"/>
      <c r="FU594" s="922"/>
      <c r="FV594" s="922"/>
      <c r="FW594" s="922"/>
      <c r="FX594" s="922"/>
      <c r="FY594" s="922"/>
      <c r="FZ594" s="922"/>
      <c r="GA594" s="922"/>
      <c r="GB594" s="922"/>
      <c r="GC594" s="922"/>
      <c r="GD594" s="922"/>
      <c r="GE594" s="922"/>
      <c r="GF594" s="922"/>
      <c r="GG594" s="922"/>
      <c r="GH594" s="922"/>
      <c r="GI594" s="922"/>
      <c r="GJ594" s="922"/>
      <c r="GK594" s="922"/>
      <c r="GL594" s="922"/>
      <c r="GM594" s="922"/>
      <c r="GN594" s="922"/>
      <c r="GO594" s="922"/>
      <c r="GP594" s="922"/>
      <c r="GQ594" s="922"/>
      <c r="GR594" s="922"/>
      <c r="GS594" s="922"/>
      <c r="GT594" s="922"/>
      <c r="GU594" s="922"/>
      <c r="GV594" s="922"/>
      <c r="GW594" s="922"/>
      <c r="GX594" s="922"/>
      <c r="GY594" s="922"/>
      <c r="GZ594" s="922"/>
      <c r="HA594" s="922"/>
      <c r="HB594" s="922"/>
      <c r="HC594" s="922"/>
      <c r="HD594" s="922"/>
      <c r="HE594" s="922"/>
      <c r="HF594" s="922"/>
      <c r="HG594" s="922"/>
      <c r="HH594" s="922"/>
      <c r="HI594" s="922"/>
      <c r="HJ594" s="922"/>
      <c r="HK594" s="922"/>
      <c r="HL594" s="922"/>
      <c r="HM594" s="922"/>
      <c r="HN594" s="922"/>
      <c r="HO594" s="922"/>
      <c r="HP594" s="922"/>
      <c r="HQ594" s="922"/>
      <c r="HR594" s="922"/>
      <c r="HS594" s="922"/>
      <c r="HT594" s="922"/>
      <c r="HU594" s="922"/>
      <c r="HV594" s="922"/>
      <c r="HW594" s="922"/>
      <c r="HX594" s="922"/>
      <c r="HY594" s="922"/>
      <c r="HZ594" s="922"/>
      <c r="IA594" s="922"/>
      <c r="IB594" s="922"/>
      <c r="IC594" s="922"/>
      <c r="ID594" s="922"/>
      <c r="IE594" s="922"/>
      <c r="IF594" s="922"/>
      <c r="IG594" s="922"/>
      <c r="IH594" s="922"/>
      <c r="II594" s="922"/>
      <c r="IJ594" s="922"/>
      <c r="IK594" s="922"/>
      <c r="IL594" s="922"/>
      <c r="IM594" s="922"/>
      <c r="IN594" s="922"/>
      <c r="IO594" s="922"/>
      <c r="IP594" s="922"/>
      <c r="IQ594" s="922"/>
    </row>
    <row r="595" spans="1:251" ht="14" customHeight="1">
      <c r="A595" s="981"/>
      <c r="B595" s="984"/>
      <c r="C595" s="962"/>
      <c r="D595" s="967"/>
      <c r="E595" s="453"/>
      <c r="F595" s="389"/>
      <c r="BI595" s="922"/>
      <c r="BJ595" s="922"/>
      <c r="BK595" s="922"/>
      <c r="BL595" s="922"/>
      <c r="BM595" s="922"/>
      <c r="BN595" s="922"/>
      <c r="BO595" s="922"/>
      <c r="BP595" s="922"/>
      <c r="BQ595" s="922"/>
      <c r="BR595" s="922"/>
      <c r="BS595" s="922"/>
      <c r="BT595" s="922"/>
      <c r="BU595" s="922"/>
      <c r="BV595" s="922"/>
      <c r="BW595" s="922"/>
      <c r="BX595" s="922"/>
      <c r="BY595" s="922"/>
      <c r="BZ595" s="922"/>
      <c r="CA595" s="922"/>
      <c r="CB595" s="922"/>
      <c r="CC595" s="922"/>
      <c r="CD595" s="922"/>
      <c r="CE595" s="922"/>
      <c r="CF595" s="922"/>
      <c r="CG595" s="922"/>
      <c r="CH595" s="922"/>
      <c r="CI595" s="922"/>
      <c r="CJ595" s="922"/>
      <c r="CK595" s="922"/>
      <c r="CL595" s="922"/>
      <c r="CM595" s="922"/>
      <c r="CN595" s="922"/>
      <c r="CO595" s="922"/>
      <c r="CP595" s="922"/>
      <c r="CQ595" s="922"/>
      <c r="CR595" s="922"/>
      <c r="CS595" s="922"/>
      <c r="CT595" s="922"/>
      <c r="CU595" s="922"/>
      <c r="CV595" s="922"/>
      <c r="CW595" s="922"/>
      <c r="CX595" s="922"/>
      <c r="CY595" s="922"/>
      <c r="CZ595" s="922"/>
      <c r="DA595" s="922"/>
      <c r="DB595" s="922"/>
      <c r="DC595" s="922"/>
      <c r="DD595" s="922"/>
      <c r="DE595" s="922"/>
      <c r="DF595" s="922"/>
      <c r="DG595" s="922"/>
      <c r="DH595" s="922"/>
      <c r="DI595" s="922"/>
      <c r="DJ595" s="922"/>
      <c r="DK595" s="922"/>
      <c r="DL595" s="922"/>
      <c r="DM595" s="922"/>
      <c r="DN595" s="922"/>
      <c r="DO595" s="922"/>
      <c r="DP595" s="922"/>
      <c r="DQ595" s="922"/>
      <c r="DR595" s="922"/>
      <c r="DS595" s="922"/>
      <c r="DT595" s="922"/>
      <c r="DU595" s="922"/>
      <c r="DV595" s="922"/>
      <c r="DW595" s="922"/>
      <c r="DX595" s="922"/>
      <c r="DY595" s="922"/>
      <c r="DZ595" s="922"/>
      <c r="EA595" s="922"/>
      <c r="EB595" s="922"/>
      <c r="EC595" s="922"/>
      <c r="ED595" s="922"/>
      <c r="EE595" s="922"/>
      <c r="EF595" s="922"/>
      <c r="EG595" s="922"/>
      <c r="EH595" s="922"/>
      <c r="EI595" s="922"/>
      <c r="EJ595" s="922"/>
      <c r="EK595" s="922"/>
      <c r="EL595" s="922"/>
      <c r="EM595" s="922"/>
      <c r="EN595" s="922"/>
      <c r="EO595" s="922"/>
      <c r="EP595" s="922"/>
      <c r="EQ595" s="922"/>
      <c r="ER595" s="922"/>
      <c r="ES595" s="922"/>
      <c r="ET595" s="922"/>
      <c r="EU595" s="922"/>
      <c r="EV595" s="922"/>
      <c r="EW595" s="922"/>
      <c r="EX595" s="922"/>
      <c r="EY595" s="922"/>
      <c r="EZ595" s="922"/>
      <c r="FA595" s="922"/>
      <c r="FB595" s="922"/>
      <c r="FC595" s="922"/>
      <c r="FD595" s="922"/>
      <c r="FE595" s="922"/>
      <c r="FF595" s="922"/>
      <c r="FG595" s="922"/>
      <c r="FH595" s="922"/>
      <c r="FI595" s="922"/>
      <c r="FJ595" s="922"/>
      <c r="FK595" s="922"/>
      <c r="FL595" s="922"/>
      <c r="FM595" s="922"/>
      <c r="FN595" s="922"/>
      <c r="FO595" s="922"/>
      <c r="FP595" s="922"/>
      <c r="FQ595" s="922"/>
      <c r="FR595" s="922"/>
      <c r="FS595" s="922"/>
      <c r="FT595" s="922"/>
      <c r="FU595" s="922"/>
      <c r="FV595" s="922"/>
      <c r="FW595" s="922"/>
      <c r="FX595" s="922"/>
      <c r="FY595" s="922"/>
      <c r="FZ595" s="922"/>
      <c r="GA595" s="922"/>
      <c r="GB595" s="922"/>
      <c r="GC595" s="922"/>
      <c r="GD595" s="922"/>
      <c r="GE595" s="922"/>
      <c r="GF595" s="922"/>
      <c r="GG595" s="922"/>
      <c r="GH595" s="922"/>
      <c r="GI595" s="922"/>
      <c r="GJ595" s="922"/>
      <c r="GK595" s="922"/>
      <c r="GL595" s="922"/>
      <c r="GM595" s="922"/>
      <c r="GN595" s="922"/>
      <c r="GO595" s="922"/>
      <c r="GP595" s="922"/>
      <c r="GQ595" s="922"/>
      <c r="GR595" s="922"/>
      <c r="GS595" s="922"/>
      <c r="GT595" s="922"/>
      <c r="GU595" s="922"/>
      <c r="GV595" s="922"/>
      <c r="GW595" s="922"/>
      <c r="GX595" s="922"/>
      <c r="GY595" s="922"/>
      <c r="GZ595" s="922"/>
      <c r="HA595" s="922"/>
      <c r="HB595" s="922"/>
      <c r="HC595" s="922"/>
      <c r="HD595" s="922"/>
      <c r="HE595" s="922"/>
      <c r="HF595" s="922"/>
      <c r="HG595" s="922"/>
      <c r="HH595" s="922"/>
      <c r="HI595" s="922"/>
      <c r="HJ595" s="922"/>
      <c r="HK595" s="922"/>
      <c r="HL595" s="922"/>
      <c r="HM595" s="922"/>
      <c r="HN595" s="922"/>
      <c r="HO595" s="922"/>
      <c r="HP595" s="922"/>
      <c r="HQ595" s="922"/>
      <c r="HR595" s="922"/>
      <c r="HS595" s="922"/>
      <c r="HT595" s="922"/>
      <c r="HU595" s="922"/>
      <c r="HV595" s="922"/>
      <c r="HW595" s="922"/>
      <c r="HX595" s="922"/>
      <c r="HY595" s="922"/>
      <c r="HZ595" s="922"/>
      <c r="IA595" s="922"/>
      <c r="IB595" s="922"/>
      <c r="IC595" s="922"/>
      <c r="ID595" s="922"/>
      <c r="IE595" s="922"/>
      <c r="IF595" s="922"/>
      <c r="IG595" s="922"/>
      <c r="IH595" s="922"/>
      <c r="II595" s="922"/>
      <c r="IJ595" s="922"/>
      <c r="IK595" s="922"/>
      <c r="IL595" s="922"/>
      <c r="IM595" s="922"/>
      <c r="IN595" s="922"/>
      <c r="IO595" s="922"/>
      <c r="IP595" s="922"/>
      <c r="IQ595" s="922"/>
    </row>
    <row r="596" spans="1:251" ht="14" customHeight="1">
      <c r="A596" s="981"/>
      <c r="B596" s="984"/>
      <c r="C596" s="962"/>
      <c r="D596" s="967"/>
      <c r="E596" s="453"/>
      <c r="F596" s="389"/>
      <c r="BI596" s="922"/>
      <c r="BJ596" s="922"/>
      <c r="BK596" s="922"/>
      <c r="BL596" s="922"/>
      <c r="BM596" s="922"/>
      <c r="BN596" s="922"/>
      <c r="BO596" s="922"/>
      <c r="BP596" s="922"/>
      <c r="BQ596" s="922"/>
      <c r="BR596" s="922"/>
      <c r="BS596" s="922"/>
      <c r="BT596" s="922"/>
      <c r="BU596" s="922"/>
      <c r="BV596" s="922"/>
      <c r="BW596" s="922"/>
      <c r="BX596" s="922"/>
      <c r="BY596" s="922"/>
      <c r="BZ596" s="922"/>
      <c r="CA596" s="922"/>
      <c r="CB596" s="922"/>
      <c r="CC596" s="922"/>
      <c r="CD596" s="922"/>
      <c r="CE596" s="922"/>
      <c r="CF596" s="922"/>
      <c r="CG596" s="922"/>
      <c r="CH596" s="922"/>
      <c r="CI596" s="922"/>
      <c r="CJ596" s="922"/>
      <c r="CK596" s="922"/>
      <c r="CL596" s="922"/>
      <c r="CM596" s="922"/>
      <c r="CN596" s="922"/>
      <c r="CO596" s="922"/>
      <c r="CP596" s="922"/>
      <c r="CQ596" s="922"/>
      <c r="CR596" s="922"/>
      <c r="CS596" s="922"/>
      <c r="CT596" s="922"/>
      <c r="CU596" s="922"/>
      <c r="CV596" s="922"/>
      <c r="CW596" s="922"/>
      <c r="CX596" s="922"/>
      <c r="CY596" s="922"/>
      <c r="CZ596" s="922"/>
      <c r="DA596" s="922"/>
      <c r="DB596" s="922"/>
      <c r="DC596" s="922"/>
      <c r="DD596" s="922"/>
      <c r="DE596" s="922"/>
      <c r="DF596" s="922"/>
      <c r="DG596" s="922"/>
      <c r="DH596" s="922"/>
      <c r="DI596" s="922"/>
      <c r="DJ596" s="922"/>
      <c r="DK596" s="922"/>
      <c r="DL596" s="922"/>
      <c r="DM596" s="922"/>
      <c r="DN596" s="922"/>
      <c r="DO596" s="922"/>
      <c r="DP596" s="922"/>
      <c r="DQ596" s="922"/>
      <c r="DR596" s="922"/>
      <c r="DS596" s="922"/>
      <c r="DT596" s="922"/>
      <c r="DU596" s="922"/>
      <c r="DV596" s="922"/>
      <c r="DW596" s="922"/>
      <c r="DX596" s="922"/>
      <c r="DY596" s="922"/>
      <c r="DZ596" s="922"/>
      <c r="EA596" s="922"/>
      <c r="EB596" s="922"/>
      <c r="EC596" s="922"/>
      <c r="ED596" s="922"/>
      <c r="EE596" s="922"/>
      <c r="EF596" s="922"/>
      <c r="EG596" s="922"/>
      <c r="EH596" s="922"/>
      <c r="EI596" s="922"/>
      <c r="EJ596" s="922"/>
      <c r="EK596" s="922"/>
      <c r="EL596" s="922"/>
      <c r="EM596" s="922"/>
      <c r="EN596" s="922"/>
      <c r="EO596" s="922"/>
      <c r="EP596" s="922"/>
      <c r="EQ596" s="922"/>
      <c r="ER596" s="922"/>
      <c r="ES596" s="922"/>
      <c r="ET596" s="922"/>
      <c r="EU596" s="922"/>
      <c r="EV596" s="922"/>
      <c r="EW596" s="922"/>
      <c r="EX596" s="922"/>
      <c r="EY596" s="922"/>
      <c r="EZ596" s="922"/>
      <c r="FA596" s="922"/>
      <c r="FB596" s="922"/>
      <c r="FC596" s="922"/>
      <c r="FD596" s="922"/>
      <c r="FE596" s="922"/>
      <c r="FF596" s="922"/>
      <c r="FG596" s="922"/>
      <c r="FH596" s="922"/>
      <c r="FI596" s="922"/>
      <c r="FJ596" s="922"/>
      <c r="FK596" s="922"/>
      <c r="FL596" s="922"/>
      <c r="FM596" s="922"/>
      <c r="FN596" s="922"/>
      <c r="FO596" s="922"/>
      <c r="FP596" s="922"/>
      <c r="FQ596" s="922"/>
      <c r="FR596" s="922"/>
      <c r="FS596" s="922"/>
      <c r="FT596" s="922"/>
      <c r="FU596" s="922"/>
      <c r="FV596" s="922"/>
      <c r="FW596" s="922"/>
      <c r="FX596" s="922"/>
      <c r="FY596" s="922"/>
      <c r="FZ596" s="922"/>
      <c r="GA596" s="922"/>
      <c r="GB596" s="922"/>
      <c r="GC596" s="922"/>
      <c r="GD596" s="922"/>
      <c r="GE596" s="922"/>
      <c r="GF596" s="922"/>
      <c r="GG596" s="922"/>
      <c r="GH596" s="922"/>
      <c r="GI596" s="922"/>
      <c r="GJ596" s="922"/>
      <c r="GK596" s="922"/>
      <c r="GL596" s="922"/>
      <c r="GM596" s="922"/>
      <c r="GN596" s="922"/>
      <c r="GO596" s="922"/>
      <c r="GP596" s="922"/>
      <c r="GQ596" s="922"/>
      <c r="GR596" s="922"/>
      <c r="GS596" s="922"/>
      <c r="GT596" s="922"/>
      <c r="GU596" s="922"/>
      <c r="GV596" s="922"/>
      <c r="GW596" s="922"/>
      <c r="GX596" s="922"/>
      <c r="GY596" s="922"/>
      <c r="GZ596" s="922"/>
      <c r="HA596" s="922"/>
      <c r="HB596" s="922"/>
      <c r="HC596" s="922"/>
      <c r="HD596" s="922"/>
      <c r="HE596" s="922"/>
      <c r="HF596" s="922"/>
      <c r="HG596" s="922"/>
      <c r="HH596" s="922"/>
      <c r="HI596" s="922"/>
      <c r="HJ596" s="922"/>
      <c r="HK596" s="922"/>
      <c r="HL596" s="922"/>
      <c r="HM596" s="922"/>
      <c r="HN596" s="922"/>
      <c r="HO596" s="922"/>
      <c r="HP596" s="922"/>
      <c r="HQ596" s="922"/>
      <c r="HR596" s="922"/>
      <c r="HS596" s="922"/>
      <c r="HT596" s="922"/>
      <c r="HU596" s="922"/>
      <c r="HV596" s="922"/>
      <c r="HW596" s="922"/>
      <c r="HX596" s="922"/>
      <c r="HY596" s="922"/>
      <c r="HZ596" s="922"/>
      <c r="IA596" s="922"/>
      <c r="IB596" s="922"/>
      <c r="IC596" s="922"/>
      <c r="ID596" s="922"/>
      <c r="IE596" s="922"/>
      <c r="IF596" s="922"/>
      <c r="IG596" s="922"/>
      <c r="IH596" s="922"/>
      <c r="II596" s="922"/>
      <c r="IJ596" s="922"/>
      <c r="IK596" s="922"/>
      <c r="IL596" s="922"/>
      <c r="IM596" s="922"/>
      <c r="IN596" s="922"/>
      <c r="IO596" s="922"/>
      <c r="IP596" s="922"/>
      <c r="IQ596" s="922"/>
    </row>
    <row r="597" spans="1:251" ht="14" customHeight="1">
      <c r="A597" s="981"/>
      <c r="B597" s="984"/>
      <c r="C597" s="962"/>
      <c r="D597" s="967"/>
      <c r="E597" s="453"/>
      <c r="F597" s="389"/>
      <c r="BI597" s="922"/>
      <c r="BJ597" s="922"/>
      <c r="BK597" s="922"/>
      <c r="BL597" s="922"/>
      <c r="BM597" s="922"/>
      <c r="BN597" s="922"/>
      <c r="BO597" s="922"/>
      <c r="BP597" s="922"/>
      <c r="BQ597" s="922"/>
      <c r="BR597" s="922"/>
      <c r="BS597" s="922"/>
      <c r="BT597" s="922"/>
      <c r="BU597" s="922"/>
      <c r="BV597" s="922"/>
      <c r="BW597" s="922"/>
      <c r="BX597" s="922"/>
      <c r="BY597" s="922"/>
      <c r="BZ597" s="922"/>
      <c r="CA597" s="922"/>
      <c r="CB597" s="922"/>
      <c r="CC597" s="922"/>
      <c r="CD597" s="922"/>
      <c r="CE597" s="922"/>
      <c r="CF597" s="922"/>
      <c r="CG597" s="922"/>
      <c r="CH597" s="922"/>
      <c r="CI597" s="922"/>
      <c r="CJ597" s="922"/>
      <c r="CK597" s="922"/>
      <c r="CL597" s="922"/>
      <c r="CM597" s="922"/>
      <c r="CN597" s="922"/>
      <c r="CO597" s="922"/>
      <c r="CP597" s="922"/>
      <c r="CQ597" s="922"/>
      <c r="CR597" s="922"/>
      <c r="CS597" s="922"/>
      <c r="CT597" s="922"/>
      <c r="CU597" s="922"/>
      <c r="CV597" s="922"/>
      <c r="CW597" s="922"/>
      <c r="CX597" s="922"/>
      <c r="CY597" s="922"/>
      <c r="CZ597" s="922"/>
      <c r="DA597" s="922"/>
      <c r="DB597" s="922"/>
      <c r="DC597" s="922"/>
      <c r="DD597" s="922"/>
      <c r="DE597" s="922"/>
      <c r="DF597" s="922"/>
      <c r="DG597" s="922"/>
      <c r="DH597" s="922"/>
      <c r="DI597" s="922"/>
      <c r="DJ597" s="922"/>
      <c r="DK597" s="922"/>
      <c r="DL597" s="922"/>
      <c r="DM597" s="922"/>
      <c r="DN597" s="922"/>
      <c r="DO597" s="922"/>
      <c r="DP597" s="922"/>
      <c r="DQ597" s="922"/>
      <c r="DR597" s="922"/>
      <c r="DS597" s="922"/>
      <c r="DT597" s="922"/>
      <c r="DU597" s="922"/>
      <c r="DV597" s="922"/>
      <c r="DW597" s="922"/>
      <c r="DX597" s="922"/>
      <c r="DY597" s="922"/>
      <c r="DZ597" s="922"/>
      <c r="EA597" s="922"/>
      <c r="EB597" s="922"/>
      <c r="EC597" s="922"/>
      <c r="ED597" s="922"/>
      <c r="EE597" s="922"/>
      <c r="EF597" s="922"/>
      <c r="EG597" s="922"/>
      <c r="EH597" s="922"/>
      <c r="EI597" s="922"/>
      <c r="EJ597" s="922"/>
      <c r="EK597" s="922"/>
      <c r="EL597" s="922"/>
      <c r="EM597" s="922"/>
      <c r="EN597" s="922"/>
      <c r="EO597" s="922"/>
      <c r="EP597" s="922"/>
      <c r="EQ597" s="922"/>
      <c r="ER597" s="922"/>
      <c r="ES597" s="922"/>
      <c r="ET597" s="922"/>
      <c r="EU597" s="922"/>
      <c r="EV597" s="922"/>
      <c r="EW597" s="922"/>
      <c r="EX597" s="922"/>
      <c r="EY597" s="922"/>
      <c r="EZ597" s="922"/>
      <c r="FA597" s="922"/>
      <c r="FB597" s="922"/>
      <c r="FC597" s="922"/>
      <c r="FD597" s="922"/>
      <c r="FE597" s="922"/>
      <c r="FF597" s="922"/>
      <c r="FG597" s="922"/>
      <c r="FH597" s="922"/>
      <c r="FI597" s="922"/>
      <c r="FJ597" s="922"/>
      <c r="FK597" s="922"/>
      <c r="FL597" s="922"/>
      <c r="FM597" s="922"/>
      <c r="FN597" s="922"/>
      <c r="FO597" s="922"/>
      <c r="FP597" s="922"/>
      <c r="FQ597" s="922"/>
      <c r="FR597" s="922"/>
      <c r="FS597" s="922"/>
      <c r="FT597" s="922"/>
      <c r="FU597" s="922"/>
      <c r="FV597" s="922"/>
      <c r="FW597" s="922"/>
      <c r="FX597" s="922"/>
      <c r="FY597" s="922"/>
      <c r="FZ597" s="922"/>
      <c r="GA597" s="922"/>
      <c r="GB597" s="922"/>
      <c r="GC597" s="922"/>
      <c r="GD597" s="922"/>
      <c r="GE597" s="922"/>
      <c r="GF597" s="922"/>
      <c r="GG597" s="922"/>
      <c r="GH597" s="922"/>
      <c r="GI597" s="922"/>
      <c r="GJ597" s="922"/>
      <c r="GK597" s="922"/>
      <c r="GL597" s="922"/>
      <c r="GM597" s="922"/>
      <c r="GN597" s="922"/>
      <c r="GO597" s="922"/>
      <c r="GP597" s="922"/>
      <c r="GQ597" s="922"/>
      <c r="GR597" s="922"/>
      <c r="GS597" s="922"/>
      <c r="GT597" s="922"/>
      <c r="GU597" s="922"/>
      <c r="GV597" s="922"/>
      <c r="GW597" s="922"/>
      <c r="GX597" s="922"/>
      <c r="GY597" s="922"/>
      <c r="GZ597" s="922"/>
      <c r="HA597" s="922"/>
      <c r="HB597" s="922"/>
      <c r="HC597" s="922"/>
      <c r="HD597" s="922"/>
      <c r="HE597" s="922"/>
      <c r="HF597" s="922"/>
      <c r="HG597" s="922"/>
      <c r="HH597" s="922"/>
      <c r="HI597" s="922"/>
      <c r="HJ597" s="922"/>
      <c r="HK597" s="922"/>
      <c r="HL597" s="922"/>
      <c r="HM597" s="922"/>
      <c r="HN597" s="922"/>
      <c r="HO597" s="922"/>
      <c r="HP597" s="922"/>
      <c r="HQ597" s="922"/>
      <c r="HR597" s="922"/>
      <c r="HS597" s="922"/>
      <c r="HT597" s="922"/>
      <c r="HU597" s="922"/>
      <c r="HV597" s="922"/>
      <c r="HW597" s="922"/>
      <c r="HX597" s="922"/>
      <c r="HY597" s="922"/>
      <c r="HZ597" s="922"/>
      <c r="IA597" s="922"/>
      <c r="IB597" s="922"/>
      <c r="IC597" s="922"/>
      <c r="ID597" s="922"/>
      <c r="IE597" s="922"/>
      <c r="IF597" s="922"/>
      <c r="IG597" s="922"/>
      <c r="IH597" s="922"/>
      <c r="II597" s="922"/>
      <c r="IJ597" s="922"/>
      <c r="IK597" s="922"/>
      <c r="IL597" s="922"/>
      <c r="IM597" s="922"/>
      <c r="IN597" s="922"/>
      <c r="IO597" s="922"/>
      <c r="IP597" s="922"/>
      <c r="IQ597" s="922"/>
    </row>
    <row r="598" spans="1:251" ht="14" customHeight="1">
      <c r="A598" s="981"/>
      <c r="B598" s="984"/>
      <c r="C598" s="962"/>
      <c r="D598" s="967"/>
      <c r="E598" s="453"/>
      <c r="F598" s="389"/>
      <c r="BI598" s="922"/>
      <c r="BJ598" s="922"/>
      <c r="BK598" s="922"/>
      <c r="BL598" s="922"/>
      <c r="BM598" s="922"/>
      <c r="BN598" s="922"/>
      <c r="BO598" s="922"/>
      <c r="BP598" s="922"/>
      <c r="BQ598" s="922"/>
      <c r="BR598" s="922"/>
      <c r="BS598" s="922"/>
      <c r="BT598" s="922"/>
      <c r="BU598" s="922"/>
      <c r="BV598" s="922"/>
      <c r="BW598" s="922"/>
      <c r="BX598" s="922"/>
      <c r="BY598" s="922"/>
      <c r="BZ598" s="922"/>
      <c r="CA598" s="922"/>
      <c r="CB598" s="922"/>
      <c r="CC598" s="922"/>
      <c r="CD598" s="922"/>
      <c r="CE598" s="922"/>
      <c r="CF598" s="922"/>
      <c r="CG598" s="922"/>
      <c r="CH598" s="922"/>
      <c r="CI598" s="922"/>
      <c r="CJ598" s="922"/>
      <c r="CK598" s="922"/>
      <c r="CL598" s="922"/>
      <c r="CM598" s="922"/>
      <c r="CN598" s="922"/>
      <c r="CO598" s="922"/>
      <c r="CP598" s="922"/>
      <c r="CQ598" s="922"/>
      <c r="CR598" s="922"/>
      <c r="CS598" s="922"/>
      <c r="CT598" s="922"/>
      <c r="CU598" s="922"/>
      <c r="CV598" s="922"/>
      <c r="CW598" s="922"/>
      <c r="CX598" s="922"/>
      <c r="CY598" s="922"/>
      <c r="CZ598" s="922"/>
      <c r="DA598" s="922"/>
      <c r="DB598" s="922"/>
      <c r="DC598" s="922"/>
      <c r="DD598" s="922"/>
      <c r="DE598" s="922"/>
      <c r="DF598" s="922"/>
      <c r="DG598" s="922"/>
      <c r="DH598" s="922"/>
      <c r="DI598" s="922"/>
      <c r="DJ598" s="922"/>
      <c r="DK598" s="922"/>
      <c r="DL598" s="922"/>
      <c r="DM598" s="922"/>
      <c r="DN598" s="922"/>
      <c r="DO598" s="922"/>
      <c r="DP598" s="922"/>
      <c r="DQ598" s="922"/>
      <c r="DR598" s="922"/>
      <c r="DS598" s="922"/>
      <c r="DT598" s="922"/>
      <c r="DU598" s="922"/>
      <c r="DV598" s="922"/>
      <c r="DW598" s="922"/>
      <c r="DX598" s="922"/>
      <c r="DY598" s="922"/>
      <c r="DZ598" s="922"/>
      <c r="EA598" s="922"/>
      <c r="EB598" s="922"/>
      <c r="EC598" s="922"/>
      <c r="ED598" s="922"/>
      <c r="EE598" s="922"/>
      <c r="EF598" s="922"/>
      <c r="EG598" s="922"/>
      <c r="EH598" s="922"/>
      <c r="EI598" s="922"/>
      <c r="EJ598" s="922"/>
      <c r="EK598" s="922"/>
      <c r="EL598" s="922"/>
      <c r="EM598" s="922"/>
      <c r="EN598" s="922"/>
      <c r="EO598" s="922"/>
      <c r="EP598" s="922"/>
      <c r="EQ598" s="922"/>
      <c r="ER598" s="922"/>
      <c r="ES598" s="922"/>
      <c r="ET598" s="922"/>
      <c r="EU598" s="922"/>
      <c r="EV598" s="922"/>
      <c r="EW598" s="922"/>
      <c r="EX598" s="922"/>
      <c r="EY598" s="922"/>
      <c r="EZ598" s="922"/>
      <c r="FA598" s="922"/>
      <c r="FB598" s="922"/>
      <c r="FC598" s="922"/>
      <c r="FD598" s="922"/>
      <c r="FE598" s="922"/>
      <c r="FF598" s="922"/>
      <c r="FG598" s="922"/>
      <c r="FH598" s="922"/>
      <c r="FI598" s="922"/>
      <c r="FJ598" s="922"/>
      <c r="FK598" s="922"/>
      <c r="FL598" s="922"/>
      <c r="FM598" s="922"/>
      <c r="FN598" s="922"/>
      <c r="FO598" s="922"/>
      <c r="FP598" s="922"/>
      <c r="FQ598" s="922"/>
      <c r="FR598" s="922"/>
      <c r="FS598" s="922"/>
      <c r="FT598" s="922"/>
      <c r="FU598" s="922"/>
      <c r="FV598" s="922"/>
      <c r="FW598" s="922"/>
      <c r="FX598" s="922"/>
      <c r="FY598" s="922"/>
      <c r="FZ598" s="922"/>
      <c r="GA598" s="922"/>
      <c r="GB598" s="922"/>
      <c r="GC598" s="922"/>
      <c r="GD598" s="922"/>
      <c r="GE598" s="922"/>
      <c r="GF598" s="922"/>
      <c r="GG598" s="922"/>
      <c r="GH598" s="922"/>
      <c r="GI598" s="922"/>
      <c r="GJ598" s="922"/>
      <c r="GK598" s="922"/>
      <c r="GL598" s="922"/>
      <c r="GM598" s="922"/>
      <c r="GN598" s="922"/>
      <c r="GO598" s="922"/>
      <c r="GP598" s="922"/>
      <c r="GQ598" s="922"/>
      <c r="GR598" s="922"/>
      <c r="GS598" s="922"/>
      <c r="GT598" s="922"/>
      <c r="GU598" s="922"/>
      <c r="GV598" s="922"/>
      <c r="GW598" s="922"/>
      <c r="GX598" s="922"/>
      <c r="GY598" s="922"/>
      <c r="GZ598" s="922"/>
      <c r="HA598" s="922"/>
      <c r="HB598" s="922"/>
      <c r="HC598" s="922"/>
      <c r="HD598" s="922"/>
      <c r="HE598" s="922"/>
      <c r="HF598" s="922"/>
      <c r="HG598" s="922"/>
      <c r="HH598" s="922"/>
      <c r="HI598" s="922"/>
      <c r="HJ598" s="922"/>
      <c r="HK598" s="922"/>
      <c r="HL598" s="922"/>
      <c r="HM598" s="922"/>
      <c r="HN598" s="922"/>
      <c r="HO598" s="922"/>
      <c r="HP598" s="922"/>
      <c r="HQ598" s="922"/>
      <c r="HR598" s="922"/>
      <c r="HS598" s="922"/>
      <c r="HT598" s="922"/>
      <c r="HU598" s="922"/>
      <c r="HV598" s="922"/>
      <c r="HW598" s="922"/>
      <c r="HX598" s="922"/>
      <c r="HY598" s="922"/>
      <c r="HZ598" s="922"/>
      <c r="IA598" s="922"/>
      <c r="IB598" s="922"/>
      <c r="IC598" s="922"/>
      <c r="ID598" s="922"/>
      <c r="IE598" s="922"/>
      <c r="IF598" s="922"/>
      <c r="IG598" s="922"/>
      <c r="IH598" s="922"/>
      <c r="II598" s="922"/>
      <c r="IJ598" s="922"/>
      <c r="IK598" s="922"/>
      <c r="IL598" s="922"/>
      <c r="IM598" s="922"/>
      <c r="IN598" s="922"/>
      <c r="IO598" s="922"/>
      <c r="IP598" s="922"/>
      <c r="IQ598" s="922"/>
    </row>
    <row r="599" spans="1:251" ht="14" customHeight="1">
      <c r="A599" s="981"/>
      <c r="B599" s="984" t="s">
        <v>1894</v>
      </c>
      <c r="C599" s="1037" t="s">
        <v>1895</v>
      </c>
      <c r="D599" s="967" t="s">
        <v>1896</v>
      </c>
      <c r="E599" s="453">
        <f>'[4]COSTO CDMX,QRO,GDL '!I595</f>
        <v>9647.6470588235297</v>
      </c>
      <c r="F599" s="310" t="s">
        <v>236</v>
      </c>
      <c r="BI599" s="922"/>
      <c r="BJ599" s="922"/>
      <c r="BK599" s="922"/>
      <c r="BL599" s="922"/>
      <c r="BM599" s="922"/>
      <c r="BN599" s="922"/>
      <c r="BO599" s="922"/>
      <c r="BP599" s="922"/>
      <c r="BQ599" s="922"/>
      <c r="BR599" s="922"/>
      <c r="BS599" s="922"/>
      <c r="BT599" s="922"/>
      <c r="BU599" s="922"/>
      <c r="BV599" s="922"/>
      <c r="BW599" s="922"/>
      <c r="BX599" s="922"/>
      <c r="BY599" s="922"/>
      <c r="BZ599" s="922"/>
      <c r="CA599" s="922"/>
      <c r="CB599" s="922"/>
      <c r="CC599" s="922"/>
      <c r="CD599" s="922"/>
      <c r="CE599" s="922"/>
      <c r="CF599" s="922"/>
      <c r="CG599" s="922"/>
      <c r="CH599" s="922"/>
      <c r="CI599" s="922"/>
      <c r="CJ599" s="922"/>
      <c r="CK599" s="922"/>
      <c r="CL599" s="922"/>
      <c r="CM599" s="922"/>
      <c r="CN599" s="922"/>
      <c r="CO599" s="922"/>
      <c r="CP599" s="922"/>
      <c r="CQ599" s="922"/>
      <c r="CR599" s="922"/>
      <c r="CS599" s="922"/>
      <c r="CT599" s="922"/>
      <c r="CU599" s="922"/>
      <c r="CV599" s="922"/>
      <c r="CW599" s="922"/>
      <c r="CX599" s="922"/>
      <c r="CY599" s="922"/>
      <c r="CZ599" s="922"/>
      <c r="DA599" s="922"/>
      <c r="DB599" s="922"/>
      <c r="DC599" s="922"/>
      <c r="DD599" s="922"/>
      <c r="DE599" s="922"/>
      <c r="DF599" s="922"/>
      <c r="DG599" s="922"/>
      <c r="DH599" s="922"/>
      <c r="DI599" s="922"/>
      <c r="DJ599" s="922"/>
      <c r="DK599" s="922"/>
      <c r="DL599" s="922"/>
      <c r="DM599" s="922"/>
      <c r="DN599" s="922"/>
      <c r="DO599" s="922"/>
      <c r="DP599" s="922"/>
      <c r="DQ599" s="922"/>
      <c r="DR599" s="922"/>
      <c r="DS599" s="922"/>
      <c r="DT599" s="922"/>
      <c r="DU599" s="922"/>
      <c r="DV599" s="922"/>
      <c r="DW599" s="922"/>
      <c r="DX599" s="922"/>
      <c r="DY599" s="922"/>
      <c r="DZ599" s="922"/>
      <c r="EA599" s="922"/>
      <c r="EB599" s="922"/>
      <c r="EC599" s="922"/>
      <c r="ED599" s="922"/>
      <c r="EE599" s="922"/>
      <c r="EF599" s="922"/>
      <c r="EG599" s="922"/>
      <c r="EH599" s="922"/>
      <c r="EI599" s="922"/>
      <c r="EJ599" s="922"/>
      <c r="EK599" s="922"/>
      <c r="EL599" s="922"/>
      <c r="EM599" s="922"/>
      <c r="EN599" s="922"/>
      <c r="EO599" s="922"/>
      <c r="EP599" s="922"/>
      <c r="EQ599" s="922"/>
      <c r="ER599" s="922"/>
      <c r="ES599" s="922"/>
      <c r="ET599" s="922"/>
      <c r="EU599" s="922"/>
      <c r="EV599" s="922"/>
      <c r="EW599" s="922"/>
      <c r="EX599" s="922"/>
      <c r="EY599" s="922"/>
      <c r="EZ599" s="922"/>
      <c r="FA599" s="922"/>
      <c r="FB599" s="922"/>
      <c r="FC599" s="922"/>
      <c r="FD599" s="922"/>
      <c r="FE599" s="922"/>
      <c r="FF599" s="922"/>
      <c r="FG599" s="922"/>
      <c r="FH599" s="922"/>
      <c r="FI599" s="922"/>
      <c r="FJ599" s="922"/>
      <c r="FK599" s="922"/>
      <c r="FL599" s="922"/>
      <c r="FM599" s="922"/>
      <c r="FN599" s="922"/>
      <c r="FO599" s="922"/>
      <c r="FP599" s="922"/>
      <c r="FQ599" s="922"/>
      <c r="FR599" s="922"/>
      <c r="FS599" s="922"/>
      <c r="FT599" s="922"/>
      <c r="FU599" s="922"/>
      <c r="FV599" s="922"/>
      <c r="FW599" s="922"/>
      <c r="FX599" s="922"/>
      <c r="FY599" s="922"/>
      <c r="FZ599" s="922"/>
      <c r="GA599" s="922"/>
      <c r="GB599" s="922"/>
      <c r="GC599" s="922"/>
      <c r="GD599" s="922"/>
      <c r="GE599" s="922"/>
      <c r="GF599" s="922"/>
      <c r="GG599" s="922"/>
      <c r="GH599" s="922"/>
      <c r="GI599" s="922"/>
      <c r="GJ599" s="922"/>
      <c r="GK599" s="922"/>
      <c r="GL599" s="922"/>
      <c r="GM599" s="922"/>
      <c r="GN599" s="922"/>
      <c r="GO599" s="922"/>
      <c r="GP599" s="922"/>
      <c r="GQ599" s="922"/>
      <c r="GR599" s="922"/>
      <c r="GS599" s="922"/>
      <c r="GT599" s="922"/>
      <c r="GU599" s="922"/>
      <c r="GV599" s="922"/>
      <c r="GW599" s="922"/>
      <c r="GX599" s="922"/>
      <c r="GY599" s="922"/>
      <c r="GZ599" s="922"/>
      <c r="HA599" s="922"/>
      <c r="HB599" s="922"/>
      <c r="HC599" s="922"/>
      <c r="HD599" s="922"/>
      <c r="HE599" s="922"/>
      <c r="HF599" s="922"/>
      <c r="HG599" s="922"/>
      <c r="HH599" s="922"/>
      <c r="HI599" s="922"/>
      <c r="HJ599" s="922"/>
      <c r="HK599" s="922"/>
      <c r="HL599" s="922"/>
      <c r="HM599" s="922"/>
      <c r="HN599" s="922"/>
      <c r="HO599" s="922"/>
      <c r="HP599" s="922"/>
      <c r="HQ599" s="922"/>
      <c r="HR599" s="922"/>
      <c r="HS599" s="922"/>
      <c r="HT599" s="922"/>
      <c r="HU599" s="922"/>
      <c r="HV599" s="922"/>
      <c r="HW599" s="922"/>
      <c r="HX599" s="922"/>
      <c r="HY599" s="922"/>
      <c r="HZ599" s="922"/>
      <c r="IA599" s="922"/>
      <c r="IB599" s="922"/>
      <c r="IC599" s="922"/>
      <c r="ID599" s="922"/>
      <c r="IE599" s="922"/>
      <c r="IF599" s="922"/>
      <c r="IG599" s="922"/>
      <c r="IH599" s="922"/>
      <c r="II599" s="922"/>
      <c r="IJ599" s="922"/>
      <c r="IK599" s="922"/>
      <c r="IL599" s="922"/>
      <c r="IM599" s="922"/>
      <c r="IN599" s="922"/>
      <c r="IO599" s="922"/>
      <c r="IP599" s="922"/>
      <c r="IQ599" s="922"/>
    </row>
    <row r="600" spans="1:251" ht="14" customHeight="1">
      <c r="A600" s="981"/>
      <c r="B600" s="984"/>
      <c r="C600" s="1037" t="s">
        <v>1897</v>
      </c>
      <c r="D600" s="967"/>
      <c r="E600" s="453"/>
      <c r="F600" s="389"/>
      <c r="H600" s="594"/>
      <c r="BI600" s="922"/>
      <c r="BJ600" s="922"/>
      <c r="BK600" s="922"/>
      <c r="BL600" s="922"/>
      <c r="BM600" s="922"/>
      <c r="BN600" s="922"/>
      <c r="BO600" s="922"/>
      <c r="BP600" s="922"/>
      <c r="BQ600" s="922"/>
      <c r="BR600" s="922"/>
      <c r="BS600" s="922"/>
      <c r="BT600" s="922"/>
      <c r="BU600" s="922"/>
      <c r="BV600" s="922"/>
      <c r="BW600" s="922"/>
      <c r="BX600" s="922"/>
      <c r="BY600" s="922"/>
      <c r="BZ600" s="922"/>
      <c r="CA600" s="922"/>
      <c r="CB600" s="922"/>
      <c r="CC600" s="922"/>
      <c r="CD600" s="922"/>
      <c r="CE600" s="922"/>
      <c r="CF600" s="922"/>
      <c r="CG600" s="922"/>
      <c r="CH600" s="922"/>
      <c r="CI600" s="922"/>
      <c r="CJ600" s="922"/>
      <c r="CK600" s="922"/>
      <c r="CL600" s="922"/>
      <c r="CM600" s="922"/>
      <c r="CN600" s="922"/>
      <c r="CO600" s="922"/>
      <c r="CP600" s="922"/>
      <c r="CQ600" s="922"/>
      <c r="CR600" s="922"/>
      <c r="CS600" s="922"/>
      <c r="CT600" s="922"/>
      <c r="CU600" s="922"/>
      <c r="CV600" s="922"/>
      <c r="CW600" s="922"/>
      <c r="CX600" s="922"/>
      <c r="CY600" s="922"/>
      <c r="CZ600" s="922"/>
      <c r="DA600" s="922"/>
      <c r="DB600" s="922"/>
      <c r="DC600" s="922"/>
      <c r="DD600" s="922"/>
      <c r="DE600" s="922"/>
      <c r="DF600" s="922"/>
      <c r="DG600" s="922"/>
      <c r="DH600" s="922"/>
      <c r="DI600" s="922"/>
      <c r="DJ600" s="922"/>
      <c r="DK600" s="922"/>
      <c r="DL600" s="922"/>
      <c r="DM600" s="922"/>
      <c r="DN600" s="922"/>
      <c r="DO600" s="922"/>
      <c r="DP600" s="922"/>
      <c r="DQ600" s="922"/>
      <c r="DR600" s="922"/>
      <c r="DS600" s="922"/>
      <c r="DT600" s="922"/>
      <c r="DU600" s="922"/>
      <c r="DV600" s="922"/>
      <c r="DW600" s="922"/>
      <c r="DX600" s="922"/>
      <c r="DY600" s="922"/>
      <c r="DZ600" s="922"/>
      <c r="EA600" s="922"/>
      <c r="EB600" s="922"/>
      <c r="EC600" s="922"/>
      <c r="ED600" s="922"/>
      <c r="EE600" s="922"/>
      <c r="EF600" s="922"/>
      <c r="EG600" s="922"/>
      <c r="EH600" s="922"/>
      <c r="EI600" s="922"/>
      <c r="EJ600" s="922"/>
      <c r="EK600" s="922"/>
      <c r="EL600" s="922"/>
      <c r="EM600" s="922"/>
      <c r="EN600" s="922"/>
      <c r="EO600" s="922"/>
      <c r="EP600" s="922"/>
      <c r="EQ600" s="922"/>
      <c r="ER600" s="922"/>
      <c r="ES600" s="922"/>
      <c r="ET600" s="922"/>
      <c r="EU600" s="922"/>
      <c r="EV600" s="922"/>
      <c r="EW600" s="922"/>
      <c r="EX600" s="922"/>
      <c r="EY600" s="922"/>
      <c r="EZ600" s="922"/>
      <c r="FA600" s="922"/>
      <c r="FB600" s="922"/>
      <c r="FC600" s="922"/>
      <c r="FD600" s="922"/>
      <c r="FE600" s="922"/>
      <c r="FF600" s="922"/>
      <c r="FG600" s="922"/>
      <c r="FH600" s="922"/>
      <c r="FI600" s="922"/>
      <c r="FJ600" s="922"/>
      <c r="FK600" s="922"/>
      <c r="FL600" s="922"/>
      <c r="FM600" s="922"/>
      <c r="FN600" s="922"/>
      <c r="FO600" s="922"/>
      <c r="FP600" s="922"/>
      <c r="FQ600" s="922"/>
      <c r="FR600" s="922"/>
      <c r="FS600" s="922"/>
      <c r="FT600" s="922"/>
      <c r="FU600" s="922"/>
      <c r="FV600" s="922"/>
      <c r="FW600" s="922"/>
      <c r="FX600" s="922"/>
      <c r="FY600" s="922"/>
      <c r="FZ600" s="922"/>
      <c r="GA600" s="922"/>
      <c r="GB600" s="922"/>
      <c r="GC600" s="922"/>
      <c r="GD600" s="922"/>
      <c r="GE600" s="922"/>
      <c r="GF600" s="922"/>
      <c r="GG600" s="922"/>
      <c r="GH600" s="922"/>
      <c r="GI600" s="922"/>
      <c r="GJ600" s="922"/>
      <c r="GK600" s="922"/>
      <c r="GL600" s="922"/>
      <c r="GM600" s="922"/>
      <c r="GN600" s="922"/>
      <c r="GO600" s="922"/>
      <c r="GP600" s="922"/>
      <c r="GQ600" s="922"/>
      <c r="GR600" s="922"/>
      <c r="GS600" s="922"/>
      <c r="GT600" s="922"/>
      <c r="GU600" s="922"/>
      <c r="GV600" s="922"/>
      <c r="GW600" s="922"/>
      <c r="GX600" s="922"/>
      <c r="GY600" s="922"/>
      <c r="GZ600" s="922"/>
      <c r="HA600" s="922"/>
      <c r="HB600" s="922"/>
      <c r="HC600" s="922"/>
      <c r="HD600" s="922"/>
      <c r="HE600" s="922"/>
      <c r="HF600" s="922"/>
      <c r="HG600" s="922"/>
      <c r="HH600" s="922"/>
      <c r="HI600" s="922"/>
      <c r="HJ600" s="922"/>
      <c r="HK600" s="922"/>
      <c r="HL600" s="922"/>
      <c r="HM600" s="922"/>
      <c r="HN600" s="922"/>
      <c r="HO600" s="922"/>
      <c r="HP600" s="922"/>
      <c r="HQ600" s="922"/>
      <c r="HR600" s="922"/>
      <c r="HS600" s="922"/>
      <c r="HT600" s="922"/>
      <c r="HU600" s="922"/>
      <c r="HV600" s="922"/>
      <c r="HW600" s="922"/>
      <c r="HX600" s="922"/>
      <c r="HY600" s="922"/>
      <c r="HZ600" s="922"/>
      <c r="IA600" s="922"/>
      <c r="IB600" s="922"/>
      <c r="IC600" s="922"/>
      <c r="ID600" s="922"/>
      <c r="IE600" s="922"/>
      <c r="IF600" s="922"/>
      <c r="IG600" s="922"/>
      <c r="IH600" s="922"/>
      <c r="II600" s="922"/>
      <c r="IJ600" s="922"/>
      <c r="IK600" s="922"/>
      <c r="IL600" s="922"/>
      <c r="IM600" s="922"/>
      <c r="IN600" s="922"/>
      <c r="IO600" s="922"/>
      <c r="IP600" s="922"/>
      <c r="IQ600" s="922"/>
    </row>
    <row r="601" spans="1:251" ht="14" customHeight="1">
      <c r="A601" s="981"/>
      <c r="B601" s="984"/>
      <c r="C601" s="1037" t="s">
        <v>1898</v>
      </c>
      <c r="D601" s="967"/>
      <c r="E601" s="453"/>
      <c r="F601" s="389"/>
      <c r="BI601" s="922"/>
      <c r="BJ601" s="922"/>
      <c r="BK601" s="922"/>
      <c r="BL601" s="922"/>
      <c r="BM601" s="922"/>
      <c r="BN601" s="922"/>
      <c r="BO601" s="922"/>
      <c r="BP601" s="922"/>
      <c r="BQ601" s="922"/>
      <c r="BR601" s="922"/>
      <c r="BS601" s="922"/>
      <c r="BT601" s="922"/>
      <c r="BU601" s="922"/>
      <c r="BV601" s="922"/>
      <c r="BW601" s="922"/>
      <c r="BX601" s="922"/>
      <c r="BY601" s="922"/>
      <c r="BZ601" s="922"/>
      <c r="CA601" s="922"/>
      <c r="CB601" s="922"/>
      <c r="CC601" s="922"/>
      <c r="CD601" s="922"/>
      <c r="CE601" s="922"/>
      <c r="CF601" s="922"/>
      <c r="CG601" s="922"/>
      <c r="CH601" s="922"/>
      <c r="CI601" s="922"/>
      <c r="CJ601" s="922"/>
      <c r="CK601" s="922"/>
      <c r="CL601" s="922"/>
      <c r="CM601" s="922"/>
      <c r="CN601" s="922"/>
      <c r="CO601" s="922"/>
      <c r="CP601" s="922"/>
      <c r="CQ601" s="922"/>
      <c r="CR601" s="922"/>
      <c r="CS601" s="922"/>
      <c r="CT601" s="922"/>
      <c r="CU601" s="922"/>
      <c r="CV601" s="922"/>
      <c r="CW601" s="922"/>
      <c r="CX601" s="922"/>
      <c r="CY601" s="922"/>
      <c r="CZ601" s="922"/>
      <c r="DA601" s="922"/>
      <c r="DB601" s="922"/>
      <c r="DC601" s="922"/>
      <c r="DD601" s="922"/>
      <c r="DE601" s="922"/>
      <c r="DF601" s="922"/>
      <c r="DG601" s="922"/>
      <c r="DH601" s="922"/>
      <c r="DI601" s="922"/>
      <c r="DJ601" s="922"/>
      <c r="DK601" s="922"/>
      <c r="DL601" s="922"/>
      <c r="DM601" s="922"/>
      <c r="DN601" s="922"/>
      <c r="DO601" s="922"/>
      <c r="DP601" s="922"/>
      <c r="DQ601" s="922"/>
      <c r="DR601" s="922"/>
      <c r="DS601" s="922"/>
      <c r="DT601" s="922"/>
      <c r="DU601" s="922"/>
      <c r="DV601" s="922"/>
      <c r="DW601" s="922"/>
      <c r="DX601" s="922"/>
      <c r="DY601" s="922"/>
      <c r="DZ601" s="922"/>
      <c r="EA601" s="922"/>
      <c r="EB601" s="922"/>
      <c r="EC601" s="922"/>
      <c r="ED601" s="922"/>
      <c r="EE601" s="922"/>
      <c r="EF601" s="922"/>
      <c r="EG601" s="922"/>
      <c r="EH601" s="922"/>
      <c r="EI601" s="922"/>
      <c r="EJ601" s="922"/>
      <c r="EK601" s="922"/>
      <c r="EL601" s="922"/>
      <c r="EM601" s="922"/>
      <c r="EN601" s="922"/>
      <c r="EO601" s="922"/>
      <c r="EP601" s="922"/>
      <c r="EQ601" s="922"/>
      <c r="ER601" s="922"/>
      <c r="ES601" s="922"/>
      <c r="ET601" s="922"/>
      <c r="EU601" s="922"/>
      <c r="EV601" s="922"/>
      <c r="EW601" s="922"/>
      <c r="EX601" s="922"/>
      <c r="EY601" s="922"/>
      <c r="EZ601" s="922"/>
      <c r="FA601" s="922"/>
      <c r="FB601" s="922"/>
      <c r="FC601" s="922"/>
      <c r="FD601" s="922"/>
      <c r="FE601" s="922"/>
      <c r="FF601" s="922"/>
      <c r="FG601" s="922"/>
      <c r="FH601" s="922"/>
      <c r="FI601" s="922"/>
      <c r="FJ601" s="922"/>
      <c r="FK601" s="922"/>
      <c r="FL601" s="922"/>
      <c r="FM601" s="922"/>
      <c r="FN601" s="922"/>
      <c r="FO601" s="922"/>
      <c r="FP601" s="922"/>
      <c r="FQ601" s="922"/>
      <c r="FR601" s="922"/>
      <c r="FS601" s="922"/>
      <c r="FT601" s="922"/>
      <c r="FU601" s="922"/>
      <c r="FV601" s="922"/>
      <c r="FW601" s="922"/>
      <c r="FX601" s="922"/>
      <c r="FY601" s="922"/>
      <c r="FZ601" s="922"/>
      <c r="GA601" s="922"/>
      <c r="GB601" s="922"/>
      <c r="GC601" s="922"/>
      <c r="GD601" s="922"/>
      <c r="GE601" s="922"/>
      <c r="GF601" s="922"/>
      <c r="GG601" s="922"/>
      <c r="GH601" s="922"/>
      <c r="GI601" s="922"/>
      <c r="GJ601" s="922"/>
      <c r="GK601" s="922"/>
      <c r="GL601" s="922"/>
      <c r="GM601" s="922"/>
      <c r="GN601" s="922"/>
      <c r="GO601" s="922"/>
      <c r="GP601" s="922"/>
      <c r="GQ601" s="922"/>
      <c r="GR601" s="922"/>
      <c r="GS601" s="922"/>
      <c r="GT601" s="922"/>
      <c r="GU601" s="922"/>
      <c r="GV601" s="922"/>
      <c r="GW601" s="922"/>
      <c r="GX601" s="922"/>
      <c r="GY601" s="922"/>
      <c r="GZ601" s="922"/>
      <c r="HA601" s="922"/>
      <c r="HB601" s="922"/>
      <c r="HC601" s="922"/>
      <c r="HD601" s="922"/>
      <c r="HE601" s="922"/>
      <c r="HF601" s="922"/>
      <c r="HG601" s="922"/>
      <c r="HH601" s="922"/>
      <c r="HI601" s="922"/>
      <c r="HJ601" s="922"/>
      <c r="HK601" s="922"/>
      <c r="HL601" s="922"/>
      <c r="HM601" s="922"/>
      <c r="HN601" s="922"/>
      <c r="HO601" s="922"/>
      <c r="HP601" s="922"/>
      <c r="HQ601" s="922"/>
      <c r="HR601" s="922"/>
      <c r="HS601" s="922"/>
      <c r="HT601" s="922"/>
      <c r="HU601" s="922"/>
      <c r="HV601" s="922"/>
      <c r="HW601" s="922"/>
      <c r="HX601" s="922"/>
      <c r="HY601" s="922"/>
      <c r="HZ601" s="922"/>
      <c r="IA601" s="922"/>
      <c r="IB601" s="922"/>
      <c r="IC601" s="922"/>
      <c r="ID601" s="922"/>
      <c r="IE601" s="922"/>
      <c r="IF601" s="922"/>
      <c r="IG601" s="922"/>
      <c r="IH601" s="922"/>
      <c r="II601" s="922"/>
      <c r="IJ601" s="922"/>
      <c r="IK601" s="922"/>
      <c r="IL601" s="922"/>
      <c r="IM601" s="922"/>
      <c r="IN601" s="922"/>
      <c r="IO601" s="922"/>
      <c r="IP601" s="922"/>
      <c r="IQ601" s="922"/>
    </row>
    <row r="602" spans="1:251" ht="14" customHeight="1">
      <c r="A602" s="981"/>
      <c r="B602" s="984"/>
      <c r="C602" s="1024" t="s">
        <v>1899</v>
      </c>
      <c r="D602" s="967"/>
      <c r="E602" s="453"/>
      <c r="F602" s="389"/>
      <c r="BI602" s="922"/>
      <c r="BJ602" s="922"/>
      <c r="BK602" s="922"/>
      <c r="BL602" s="922"/>
      <c r="BM602" s="922"/>
      <c r="BN602" s="922"/>
      <c r="BO602" s="922"/>
      <c r="BP602" s="922"/>
      <c r="BQ602" s="922"/>
      <c r="BR602" s="922"/>
      <c r="BS602" s="922"/>
      <c r="BT602" s="922"/>
      <c r="BU602" s="922"/>
      <c r="BV602" s="922"/>
      <c r="BW602" s="922"/>
      <c r="BX602" s="922"/>
      <c r="BY602" s="922"/>
      <c r="BZ602" s="922"/>
      <c r="CA602" s="922"/>
      <c r="CB602" s="922"/>
      <c r="CC602" s="922"/>
      <c r="CD602" s="922"/>
      <c r="CE602" s="922"/>
      <c r="CF602" s="922"/>
      <c r="CG602" s="922"/>
      <c r="CH602" s="922"/>
      <c r="CI602" s="922"/>
      <c r="CJ602" s="922"/>
      <c r="CK602" s="922"/>
      <c r="CL602" s="922"/>
      <c r="CM602" s="922"/>
      <c r="CN602" s="922"/>
      <c r="CO602" s="922"/>
      <c r="CP602" s="922"/>
      <c r="CQ602" s="922"/>
      <c r="CR602" s="922"/>
      <c r="CS602" s="922"/>
      <c r="CT602" s="922"/>
      <c r="CU602" s="922"/>
      <c r="CV602" s="922"/>
      <c r="CW602" s="922"/>
      <c r="CX602" s="922"/>
      <c r="CY602" s="922"/>
      <c r="CZ602" s="922"/>
      <c r="DA602" s="922"/>
      <c r="DB602" s="922"/>
      <c r="DC602" s="922"/>
      <c r="DD602" s="922"/>
      <c r="DE602" s="922"/>
      <c r="DF602" s="922"/>
      <c r="DG602" s="922"/>
      <c r="DH602" s="922"/>
      <c r="DI602" s="922"/>
      <c r="DJ602" s="922"/>
      <c r="DK602" s="922"/>
      <c r="DL602" s="922"/>
      <c r="DM602" s="922"/>
      <c r="DN602" s="922"/>
      <c r="DO602" s="922"/>
      <c r="DP602" s="922"/>
      <c r="DQ602" s="922"/>
      <c r="DR602" s="922"/>
      <c r="DS602" s="922"/>
      <c r="DT602" s="922"/>
      <c r="DU602" s="922"/>
      <c r="DV602" s="922"/>
      <c r="DW602" s="922"/>
      <c r="DX602" s="922"/>
      <c r="DY602" s="922"/>
      <c r="DZ602" s="922"/>
      <c r="EA602" s="922"/>
      <c r="EB602" s="922"/>
      <c r="EC602" s="922"/>
      <c r="ED602" s="922"/>
      <c r="EE602" s="922"/>
      <c r="EF602" s="922"/>
      <c r="EG602" s="922"/>
      <c r="EH602" s="922"/>
      <c r="EI602" s="922"/>
      <c r="EJ602" s="922"/>
      <c r="EK602" s="922"/>
      <c r="EL602" s="922"/>
      <c r="EM602" s="922"/>
      <c r="EN602" s="922"/>
      <c r="EO602" s="922"/>
      <c r="EP602" s="922"/>
      <c r="EQ602" s="922"/>
      <c r="ER602" s="922"/>
      <c r="ES602" s="922"/>
      <c r="ET602" s="922"/>
      <c r="EU602" s="922"/>
      <c r="EV602" s="922"/>
      <c r="EW602" s="922"/>
      <c r="EX602" s="922"/>
      <c r="EY602" s="922"/>
      <c r="EZ602" s="922"/>
      <c r="FA602" s="922"/>
      <c r="FB602" s="922"/>
      <c r="FC602" s="922"/>
      <c r="FD602" s="922"/>
      <c r="FE602" s="922"/>
      <c r="FF602" s="922"/>
      <c r="FG602" s="922"/>
      <c r="FH602" s="922"/>
      <c r="FI602" s="922"/>
      <c r="FJ602" s="922"/>
      <c r="FK602" s="922"/>
      <c r="FL602" s="922"/>
      <c r="FM602" s="922"/>
      <c r="FN602" s="922"/>
      <c r="FO602" s="922"/>
      <c r="FP602" s="922"/>
      <c r="FQ602" s="922"/>
      <c r="FR602" s="922"/>
      <c r="FS602" s="922"/>
      <c r="FT602" s="922"/>
      <c r="FU602" s="922"/>
      <c r="FV602" s="922"/>
      <c r="FW602" s="922"/>
      <c r="FX602" s="922"/>
      <c r="FY602" s="922"/>
      <c r="FZ602" s="922"/>
      <c r="GA602" s="922"/>
      <c r="GB602" s="922"/>
      <c r="GC602" s="922"/>
      <c r="GD602" s="922"/>
      <c r="GE602" s="922"/>
      <c r="GF602" s="922"/>
      <c r="GG602" s="922"/>
      <c r="GH602" s="922"/>
      <c r="GI602" s="922"/>
      <c r="GJ602" s="922"/>
      <c r="GK602" s="922"/>
      <c r="GL602" s="922"/>
      <c r="GM602" s="922"/>
      <c r="GN602" s="922"/>
      <c r="GO602" s="922"/>
      <c r="GP602" s="922"/>
      <c r="GQ602" s="922"/>
      <c r="GR602" s="922"/>
      <c r="GS602" s="922"/>
      <c r="GT602" s="922"/>
      <c r="GU602" s="922"/>
      <c r="GV602" s="922"/>
      <c r="GW602" s="922"/>
      <c r="GX602" s="922"/>
      <c r="GY602" s="922"/>
      <c r="GZ602" s="922"/>
      <c r="HA602" s="922"/>
      <c r="HB602" s="922"/>
      <c r="HC602" s="922"/>
      <c r="HD602" s="922"/>
      <c r="HE602" s="922"/>
      <c r="HF602" s="922"/>
      <c r="HG602" s="922"/>
      <c r="HH602" s="922"/>
      <c r="HI602" s="922"/>
      <c r="HJ602" s="922"/>
      <c r="HK602" s="922"/>
      <c r="HL602" s="922"/>
      <c r="HM602" s="922"/>
      <c r="HN602" s="922"/>
      <c r="HO602" s="922"/>
      <c r="HP602" s="922"/>
      <c r="HQ602" s="922"/>
      <c r="HR602" s="922"/>
      <c r="HS602" s="922"/>
      <c r="HT602" s="922"/>
      <c r="HU602" s="922"/>
      <c r="HV602" s="922"/>
      <c r="HW602" s="922"/>
      <c r="HX602" s="922"/>
      <c r="HY602" s="922"/>
      <c r="HZ602" s="922"/>
      <c r="IA602" s="922"/>
      <c r="IB602" s="922"/>
      <c r="IC602" s="922"/>
      <c r="ID602" s="922"/>
      <c r="IE602" s="922"/>
      <c r="IF602" s="922"/>
      <c r="IG602" s="922"/>
      <c r="IH602" s="922"/>
      <c r="II602" s="922"/>
      <c r="IJ602" s="922"/>
      <c r="IK602" s="922"/>
      <c r="IL602" s="922"/>
      <c r="IM602" s="922"/>
      <c r="IN602" s="922"/>
      <c r="IO602" s="922"/>
      <c r="IP602" s="922"/>
      <c r="IQ602" s="922"/>
    </row>
    <row r="603" spans="1:251" ht="14" customHeight="1">
      <c r="A603" s="981"/>
      <c r="B603" s="984"/>
      <c r="C603" s="1037"/>
      <c r="D603" s="967"/>
      <c r="E603" s="453"/>
      <c r="F603" s="389"/>
      <c r="BI603" s="922"/>
      <c r="BJ603" s="922"/>
      <c r="BK603" s="922"/>
      <c r="BL603" s="922"/>
      <c r="BM603" s="922"/>
      <c r="BN603" s="922"/>
      <c r="BO603" s="922"/>
      <c r="BP603" s="922"/>
      <c r="BQ603" s="922"/>
      <c r="BR603" s="922"/>
      <c r="BS603" s="922"/>
      <c r="BT603" s="922"/>
      <c r="BU603" s="922"/>
      <c r="BV603" s="922"/>
      <c r="BW603" s="922"/>
      <c r="BX603" s="922"/>
      <c r="BY603" s="922"/>
      <c r="BZ603" s="922"/>
      <c r="CA603" s="922"/>
      <c r="CB603" s="922"/>
      <c r="CC603" s="922"/>
      <c r="CD603" s="922"/>
      <c r="CE603" s="922"/>
      <c r="CF603" s="922"/>
      <c r="CG603" s="922"/>
      <c r="CH603" s="922"/>
      <c r="CI603" s="922"/>
      <c r="CJ603" s="922"/>
      <c r="CK603" s="922"/>
      <c r="CL603" s="922"/>
      <c r="CM603" s="922"/>
      <c r="CN603" s="922"/>
      <c r="CO603" s="922"/>
      <c r="CP603" s="922"/>
      <c r="CQ603" s="922"/>
      <c r="CR603" s="922"/>
      <c r="CS603" s="922"/>
      <c r="CT603" s="922"/>
      <c r="CU603" s="922"/>
      <c r="CV603" s="922"/>
      <c r="CW603" s="922"/>
      <c r="CX603" s="922"/>
      <c r="CY603" s="922"/>
      <c r="CZ603" s="922"/>
      <c r="DA603" s="922"/>
      <c r="DB603" s="922"/>
      <c r="DC603" s="922"/>
      <c r="DD603" s="922"/>
      <c r="DE603" s="922"/>
      <c r="DF603" s="922"/>
      <c r="DG603" s="922"/>
      <c r="DH603" s="922"/>
      <c r="DI603" s="922"/>
      <c r="DJ603" s="922"/>
      <c r="DK603" s="922"/>
      <c r="DL603" s="922"/>
      <c r="DM603" s="922"/>
      <c r="DN603" s="922"/>
      <c r="DO603" s="922"/>
      <c r="DP603" s="922"/>
      <c r="DQ603" s="922"/>
      <c r="DR603" s="922"/>
      <c r="DS603" s="922"/>
      <c r="DT603" s="922"/>
      <c r="DU603" s="922"/>
      <c r="DV603" s="922"/>
      <c r="DW603" s="922"/>
      <c r="DX603" s="922"/>
      <c r="DY603" s="922"/>
      <c r="DZ603" s="922"/>
      <c r="EA603" s="922"/>
      <c r="EB603" s="922"/>
      <c r="EC603" s="922"/>
      <c r="ED603" s="922"/>
      <c r="EE603" s="922"/>
      <c r="EF603" s="922"/>
      <c r="EG603" s="922"/>
      <c r="EH603" s="922"/>
      <c r="EI603" s="922"/>
      <c r="EJ603" s="922"/>
      <c r="EK603" s="922"/>
      <c r="EL603" s="922"/>
      <c r="EM603" s="922"/>
      <c r="EN603" s="922"/>
      <c r="EO603" s="922"/>
      <c r="EP603" s="922"/>
      <c r="EQ603" s="922"/>
      <c r="ER603" s="922"/>
      <c r="ES603" s="922"/>
      <c r="ET603" s="922"/>
      <c r="EU603" s="922"/>
      <c r="EV603" s="922"/>
      <c r="EW603" s="922"/>
      <c r="EX603" s="922"/>
      <c r="EY603" s="922"/>
      <c r="EZ603" s="922"/>
      <c r="FA603" s="922"/>
      <c r="FB603" s="922"/>
      <c r="FC603" s="922"/>
      <c r="FD603" s="922"/>
      <c r="FE603" s="922"/>
      <c r="FF603" s="922"/>
      <c r="FG603" s="922"/>
      <c r="FH603" s="922"/>
      <c r="FI603" s="922"/>
      <c r="FJ603" s="922"/>
      <c r="FK603" s="922"/>
      <c r="FL603" s="922"/>
      <c r="FM603" s="922"/>
      <c r="FN603" s="922"/>
      <c r="FO603" s="922"/>
      <c r="FP603" s="922"/>
      <c r="FQ603" s="922"/>
      <c r="FR603" s="922"/>
      <c r="FS603" s="922"/>
      <c r="FT603" s="922"/>
      <c r="FU603" s="922"/>
      <c r="FV603" s="922"/>
      <c r="FW603" s="922"/>
      <c r="FX603" s="922"/>
      <c r="FY603" s="922"/>
      <c r="FZ603" s="922"/>
      <c r="GA603" s="922"/>
      <c r="GB603" s="922"/>
      <c r="GC603" s="922"/>
      <c r="GD603" s="922"/>
      <c r="GE603" s="922"/>
      <c r="GF603" s="922"/>
      <c r="GG603" s="922"/>
      <c r="GH603" s="922"/>
      <c r="GI603" s="922"/>
      <c r="GJ603" s="922"/>
      <c r="GK603" s="922"/>
      <c r="GL603" s="922"/>
      <c r="GM603" s="922"/>
      <c r="GN603" s="922"/>
      <c r="GO603" s="922"/>
      <c r="GP603" s="922"/>
      <c r="GQ603" s="922"/>
      <c r="GR603" s="922"/>
      <c r="GS603" s="922"/>
      <c r="GT603" s="922"/>
      <c r="GU603" s="922"/>
      <c r="GV603" s="922"/>
      <c r="GW603" s="922"/>
      <c r="GX603" s="922"/>
      <c r="GY603" s="922"/>
      <c r="GZ603" s="922"/>
      <c r="HA603" s="922"/>
      <c r="HB603" s="922"/>
      <c r="HC603" s="922"/>
      <c r="HD603" s="922"/>
      <c r="HE603" s="922"/>
      <c r="HF603" s="922"/>
      <c r="HG603" s="922"/>
      <c r="HH603" s="922"/>
      <c r="HI603" s="922"/>
      <c r="HJ603" s="922"/>
      <c r="HK603" s="922"/>
      <c r="HL603" s="922"/>
      <c r="HM603" s="922"/>
      <c r="HN603" s="922"/>
      <c r="HO603" s="922"/>
      <c r="HP603" s="922"/>
      <c r="HQ603" s="922"/>
      <c r="HR603" s="922"/>
      <c r="HS603" s="922"/>
      <c r="HT603" s="922"/>
      <c r="HU603" s="922"/>
      <c r="HV603" s="922"/>
      <c r="HW603" s="922"/>
      <c r="HX603" s="922"/>
      <c r="HY603" s="922"/>
      <c r="HZ603" s="922"/>
      <c r="IA603" s="922"/>
      <c r="IB603" s="922"/>
      <c r="IC603" s="922"/>
      <c r="ID603" s="922"/>
      <c r="IE603" s="922"/>
      <c r="IF603" s="922"/>
      <c r="IG603" s="922"/>
      <c r="IH603" s="922"/>
      <c r="II603" s="922"/>
      <c r="IJ603" s="922"/>
      <c r="IK603" s="922"/>
      <c r="IL603" s="922"/>
      <c r="IM603" s="922"/>
      <c r="IN603" s="922"/>
      <c r="IO603" s="922"/>
      <c r="IP603" s="922"/>
      <c r="IQ603" s="922"/>
    </row>
    <row r="604" spans="1:251" ht="14" customHeight="1">
      <c r="A604" s="981"/>
      <c r="B604" s="984"/>
      <c r="C604" s="1037"/>
      <c r="D604" s="967"/>
      <c r="E604" s="453"/>
      <c r="F604" s="389"/>
      <c r="BI604" s="922"/>
      <c r="BJ604" s="922"/>
      <c r="BK604" s="922"/>
      <c r="BL604" s="922"/>
      <c r="BM604" s="922"/>
      <c r="BN604" s="922"/>
      <c r="BO604" s="922"/>
      <c r="BP604" s="922"/>
      <c r="BQ604" s="922"/>
      <c r="BR604" s="922"/>
      <c r="BS604" s="922"/>
      <c r="BT604" s="922"/>
      <c r="BU604" s="922"/>
      <c r="BV604" s="922"/>
      <c r="BW604" s="922"/>
      <c r="BX604" s="922"/>
      <c r="BY604" s="922"/>
      <c r="BZ604" s="922"/>
      <c r="CA604" s="922"/>
      <c r="CB604" s="922"/>
      <c r="CC604" s="922"/>
      <c r="CD604" s="922"/>
      <c r="CE604" s="922"/>
      <c r="CF604" s="922"/>
      <c r="CG604" s="922"/>
      <c r="CH604" s="922"/>
      <c r="CI604" s="922"/>
      <c r="CJ604" s="922"/>
      <c r="CK604" s="922"/>
      <c r="CL604" s="922"/>
      <c r="CM604" s="922"/>
      <c r="CN604" s="922"/>
      <c r="CO604" s="922"/>
      <c r="CP604" s="922"/>
      <c r="CQ604" s="922"/>
      <c r="CR604" s="922"/>
      <c r="CS604" s="922"/>
      <c r="CT604" s="922"/>
      <c r="CU604" s="922"/>
      <c r="CV604" s="922"/>
      <c r="CW604" s="922"/>
      <c r="CX604" s="922"/>
      <c r="CY604" s="922"/>
      <c r="CZ604" s="922"/>
      <c r="DA604" s="922"/>
      <c r="DB604" s="922"/>
      <c r="DC604" s="922"/>
      <c r="DD604" s="922"/>
      <c r="DE604" s="922"/>
      <c r="DF604" s="922"/>
      <c r="DG604" s="922"/>
      <c r="DH604" s="922"/>
      <c r="DI604" s="922"/>
      <c r="DJ604" s="922"/>
      <c r="DK604" s="922"/>
      <c r="DL604" s="922"/>
      <c r="DM604" s="922"/>
      <c r="DN604" s="922"/>
      <c r="DO604" s="922"/>
      <c r="DP604" s="922"/>
      <c r="DQ604" s="922"/>
      <c r="DR604" s="922"/>
      <c r="DS604" s="922"/>
      <c r="DT604" s="922"/>
      <c r="DU604" s="922"/>
      <c r="DV604" s="922"/>
      <c r="DW604" s="922"/>
      <c r="DX604" s="922"/>
      <c r="DY604" s="922"/>
      <c r="DZ604" s="922"/>
      <c r="EA604" s="922"/>
      <c r="EB604" s="922"/>
      <c r="EC604" s="922"/>
      <c r="ED604" s="922"/>
      <c r="EE604" s="922"/>
      <c r="EF604" s="922"/>
      <c r="EG604" s="922"/>
      <c r="EH604" s="922"/>
      <c r="EI604" s="922"/>
      <c r="EJ604" s="922"/>
      <c r="EK604" s="922"/>
      <c r="EL604" s="922"/>
      <c r="EM604" s="922"/>
      <c r="EN604" s="922"/>
      <c r="EO604" s="922"/>
      <c r="EP604" s="922"/>
      <c r="EQ604" s="922"/>
      <c r="ER604" s="922"/>
      <c r="ES604" s="922"/>
      <c r="ET604" s="922"/>
      <c r="EU604" s="922"/>
      <c r="EV604" s="922"/>
      <c r="EW604" s="922"/>
      <c r="EX604" s="922"/>
      <c r="EY604" s="922"/>
      <c r="EZ604" s="922"/>
      <c r="FA604" s="922"/>
      <c r="FB604" s="922"/>
      <c r="FC604" s="922"/>
      <c r="FD604" s="922"/>
      <c r="FE604" s="922"/>
      <c r="FF604" s="922"/>
      <c r="FG604" s="922"/>
      <c r="FH604" s="922"/>
      <c r="FI604" s="922"/>
      <c r="FJ604" s="922"/>
      <c r="FK604" s="922"/>
      <c r="FL604" s="922"/>
      <c r="FM604" s="922"/>
      <c r="FN604" s="922"/>
      <c r="FO604" s="922"/>
      <c r="FP604" s="922"/>
      <c r="FQ604" s="922"/>
      <c r="FR604" s="922"/>
      <c r="FS604" s="922"/>
      <c r="FT604" s="922"/>
      <c r="FU604" s="922"/>
      <c r="FV604" s="922"/>
      <c r="FW604" s="922"/>
      <c r="FX604" s="922"/>
      <c r="FY604" s="922"/>
      <c r="FZ604" s="922"/>
      <c r="GA604" s="922"/>
      <c r="GB604" s="922"/>
      <c r="GC604" s="922"/>
      <c r="GD604" s="922"/>
      <c r="GE604" s="922"/>
      <c r="GF604" s="922"/>
      <c r="GG604" s="922"/>
      <c r="GH604" s="922"/>
      <c r="GI604" s="922"/>
      <c r="GJ604" s="922"/>
      <c r="GK604" s="922"/>
      <c r="GL604" s="922"/>
      <c r="GM604" s="922"/>
      <c r="GN604" s="922"/>
      <c r="GO604" s="922"/>
      <c r="GP604" s="922"/>
      <c r="GQ604" s="922"/>
      <c r="GR604" s="922"/>
      <c r="GS604" s="922"/>
      <c r="GT604" s="922"/>
      <c r="GU604" s="922"/>
      <c r="GV604" s="922"/>
      <c r="GW604" s="922"/>
      <c r="GX604" s="922"/>
      <c r="GY604" s="922"/>
      <c r="GZ604" s="922"/>
      <c r="HA604" s="922"/>
      <c r="HB604" s="922"/>
      <c r="HC604" s="922"/>
      <c r="HD604" s="922"/>
      <c r="HE604" s="922"/>
      <c r="HF604" s="922"/>
      <c r="HG604" s="922"/>
      <c r="HH604" s="922"/>
      <c r="HI604" s="922"/>
      <c r="HJ604" s="922"/>
      <c r="HK604" s="922"/>
      <c r="HL604" s="922"/>
      <c r="HM604" s="922"/>
      <c r="HN604" s="922"/>
      <c r="HO604" s="922"/>
      <c r="HP604" s="922"/>
      <c r="HQ604" s="922"/>
      <c r="HR604" s="922"/>
      <c r="HS604" s="922"/>
      <c r="HT604" s="922"/>
      <c r="HU604" s="922"/>
      <c r="HV604" s="922"/>
      <c r="HW604" s="922"/>
      <c r="HX604" s="922"/>
      <c r="HY604" s="922"/>
      <c r="HZ604" s="922"/>
      <c r="IA604" s="922"/>
      <c r="IB604" s="922"/>
      <c r="IC604" s="922"/>
      <c r="ID604" s="922"/>
      <c r="IE604" s="922"/>
      <c r="IF604" s="922"/>
      <c r="IG604" s="922"/>
      <c r="IH604" s="922"/>
      <c r="II604" s="922"/>
      <c r="IJ604" s="922"/>
      <c r="IK604" s="922"/>
      <c r="IL604" s="922"/>
      <c r="IM604" s="922"/>
      <c r="IN604" s="922"/>
      <c r="IO604" s="922"/>
      <c r="IP604" s="922"/>
      <c r="IQ604" s="922"/>
    </row>
    <row r="605" spans="1:251" ht="14" customHeight="1">
      <c r="A605" s="981"/>
      <c r="B605" s="984"/>
      <c r="C605" s="962"/>
      <c r="D605" s="967"/>
      <c r="E605" s="453"/>
      <c r="F605" s="389"/>
      <c r="BI605" s="922"/>
      <c r="BJ605" s="922"/>
      <c r="BK605" s="922"/>
      <c r="BL605" s="922"/>
      <c r="BM605" s="922"/>
      <c r="BN605" s="922"/>
      <c r="BO605" s="922"/>
      <c r="BP605" s="922"/>
      <c r="BQ605" s="922"/>
      <c r="BR605" s="922"/>
      <c r="BS605" s="922"/>
      <c r="BT605" s="922"/>
      <c r="BU605" s="922"/>
      <c r="BV605" s="922"/>
      <c r="BW605" s="922"/>
      <c r="BX605" s="922"/>
      <c r="BY605" s="922"/>
      <c r="BZ605" s="922"/>
      <c r="CA605" s="922"/>
      <c r="CB605" s="922"/>
      <c r="CC605" s="922"/>
      <c r="CD605" s="922"/>
      <c r="CE605" s="922"/>
      <c r="CF605" s="922"/>
      <c r="CG605" s="922"/>
      <c r="CH605" s="922"/>
      <c r="CI605" s="922"/>
      <c r="CJ605" s="922"/>
      <c r="CK605" s="922"/>
      <c r="CL605" s="922"/>
      <c r="CM605" s="922"/>
      <c r="CN605" s="922"/>
      <c r="CO605" s="922"/>
      <c r="CP605" s="922"/>
      <c r="CQ605" s="922"/>
      <c r="CR605" s="922"/>
      <c r="CS605" s="922"/>
      <c r="CT605" s="922"/>
      <c r="CU605" s="922"/>
      <c r="CV605" s="922"/>
      <c r="CW605" s="922"/>
      <c r="CX605" s="922"/>
      <c r="CY605" s="922"/>
      <c r="CZ605" s="922"/>
      <c r="DA605" s="922"/>
      <c r="DB605" s="922"/>
      <c r="DC605" s="922"/>
      <c r="DD605" s="922"/>
      <c r="DE605" s="922"/>
      <c r="DF605" s="922"/>
      <c r="DG605" s="922"/>
      <c r="DH605" s="922"/>
      <c r="DI605" s="922"/>
      <c r="DJ605" s="922"/>
      <c r="DK605" s="922"/>
      <c r="DL605" s="922"/>
      <c r="DM605" s="922"/>
      <c r="DN605" s="922"/>
      <c r="DO605" s="922"/>
      <c r="DP605" s="922"/>
      <c r="DQ605" s="922"/>
      <c r="DR605" s="922"/>
      <c r="DS605" s="922"/>
      <c r="DT605" s="922"/>
      <c r="DU605" s="922"/>
      <c r="DV605" s="922"/>
      <c r="DW605" s="922"/>
      <c r="DX605" s="922"/>
      <c r="DY605" s="922"/>
      <c r="DZ605" s="922"/>
      <c r="EA605" s="922"/>
      <c r="EB605" s="922"/>
      <c r="EC605" s="922"/>
      <c r="ED605" s="922"/>
      <c r="EE605" s="922"/>
      <c r="EF605" s="922"/>
      <c r="EG605" s="922"/>
      <c r="EH605" s="922"/>
      <c r="EI605" s="922"/>
      <c r="EJ605" s="922"/>
      <c r="EK605" s="922"/>
      <c r="EL605" s="922"/>
      <c r="EM605" s="922"/>
      <c r="EN605" s="922"/>
      <c r="EO605" s="922"/>
      <c r="EP605" s="922"/>
      <c r="EQ605" s="922"/>
      <c r="ER605" s="922"/>
      <c r="ES605" s="922"/>
      <c r="ET605" s="922"/>
      <c r="EU605" s="922"/>
      <c r="EV605" s="922"/>
      <c r="EW605" s="922"/>
      <c r="EX605" s="922"/>
      <c r="EY605" s="922"/>
      <c r="EZ605" s="922"/>
      <c r="FA605" s="922"/>
      <c r="FB605" s="922"/>
      <c r="FC605" s="922"/>
      <c r="FD605" s="922"/>
      <c r="FE605" s="922"/>
      <c r="FF605" s="922"/>
      <c r="FG605" s="922"/>
      <c r="FH605" s="922"/>
      <c r="FI605" s="922"/>
      <c r="FJ605" s="922"/>
      <c r="FK605" s="922"/>
      <c r="FL605" s="922"/>
      <c r="FM605" s="922"/>
      <c r="FN605" s="922"/>
      <c r="FO605" s="922"/>
      <c r="FP605" s="922"/>
      <c r="FQ605" s="922"/>
      <c r="FR605" s="922"/>
      <c r="FS605" s="922"/>
      <c r="FT605" s="922"/>
      <c r="FU605" s="922"/>
      <c r="FV605" s="922"/>
      <c r="FW605" s="922"/>
      <c r="FX605" s="922"/>
      <c r="FY605" s="922"/>
      <c r="FZ605" s="922"/>
      <c r="GA605" s="922"/>
      <c r="GB605" s="922"/>
      <c r="GC605" s="922"/>
      <c r="GD605" s="922"/>
      <c r="GE605" s="922"/>
      <c r="GF605" s="922"/>
      <c r="GG605" s="922"/>
      <c r="GH605" s="922"/>
      <c r="GI605" s="922"/>
      <c r="GJ605" s="922"/>
      <c r="GK605" s="922"/>
      <c r="GL605" s="922"/>
      <c r="GM605" s="922"/>
      <c r="GN605" s="922"/>
      <c r="GO605" s="922"/>
      <c r="GP605" s="922"/>
      <c r="GQ605" s="922"/>
      <c r="GR605" s="922"/>
      <c r="GS605" s="922"/>
      <c r="GT605" s="922"/>
      <c r="GU605" s="922"/>
      <c r="GV605" s="922"/>
      <c r="GW605" s="922"/>
      <c r="GX605" s="922"/>
      <c r="GY605" s="922"/>
      <c r="GZ605" s="922"/>
      <c r="HA605" s="922"/>
      <c r="HB605" s="922"/>
      <c r="HC605" s="922"/>
      <c r="HD605" s="922"/>
      <c r="HE605" s="922"/>
      <c r="HF605" s="922"/>
      <c r="HG605" s="922"/>
      <c r="HH605" s="922"/>
      <c r="HI605" s="922"/>
      <c r="HJ605" s="922"/>
      <c r="HK605" s="922"/>
      <c r="HL605" s="922"/>
      <c r="HM605" s="922"/>
      <c r="HN605" s="922"/>
      <c r="HO605" s="922"/>
      <c r="HP605" s="922"/>
      <c r="HQ605" s="922"/>
      <c r="HR605" s="922"/>
      <c r="HS605" s="922"/>
      <c r="HT605" s="922"/>
      <c r="HU605" s="922"/>
      <c r="HV605" s="922"/>
      <c r="HW605" s="922"/>
      <c r="HX605" s="922"/>
      <c r="HY605" s="922"/>
      <c r="HZ605" s="922"/>
      <c r="IA605" s="922"/>
      <c r="IB605" s="922"/>
      <c r="IC605" s="922"/>
      <c r="ID605" s="922"/>
      <c r="IE605" s="922"/>
      <c r="IF605" s="922"/>
      <c r="IG605" s="922"/>
      <c r="IH605" s="922"/>
      <c r="II605" s="922"/>
      <c r="IJ605" s="922"/>
      <c r="IK605" s="922"/>
      <c r="IL605" s="922"/>
      <c r="IM605" s="922"/>
      <c r="IN605" s="922"/>
      <c r="IO605" s="922"/>
      <c r="IP605" s="922"/>
      <c r="IQ605" s="922"/>
    </row>
    <row r="606" spans="1:251" ht="14" customHeight="1">
      <c r="A606" s="981"/>
      <c r="B606" s="984" t="s">
        <v>1900</v>
      </c>
      <c r="C606" s="1037" t="s">
        <v>1901</v>
      </c>
      <c r="D606" s="967" t="s">
        <v>1896</v>
      </c>
      <c r="E606" s="453">
        <f>'[4]COSTO CDMX,QRO,GDL '!I602</f>
        <v>12340.588235294119</v>
      </c>
      <c r="F606" s="310" t="s">
        <v>236</v>
      </c>
      <c r="BI606" s="922"/>
      <c r="BJ606" s="922"/>
      <c r="BK606" s="922"/>
      <c r="BL606" s="922"/>
      <c r="BM606" s="922"/>
      <c r="BN606" s="922"/>
      <c r="BO606" s="922"/>
      <c r="BP606" s="922"/>
      <c r="BQ606" s="922"/>
      <c r="BR606" s="922"/>
      <c r="BS606" s="922"/>
      <c r="BT606" s="922"/>
      <c r="BU606" s="922"/>
      <c r="BV606" s="922"/>
      <c r="BW606" s="922"/>
      <c r="BX606" s="922"/>
      <c r="BY606" s="922"/>
      <c r="BZ606" s="922"/>
      <c r="CA606" s="922"/>
      <c r="CB606" s="922"/>
      <c r="CC606" s="922"/>
      <c r="CD606" s="922"/>
      <c r="CE606" s="922"/>
      <c r="CF606" s="922"/>
      <c r="CG606" s="922"/>
      <c r="CH606" s="922"/>
      <c r="CI606" s="922"/>
      <c r="CJ606" s="922"/>
      <c r="CK606" s="922"/>
      <c r="CL606" s="922"/>
      <c r="CM606" s="922"/>
      <c r="CN606" s="922"/>
      <c r="CO606" s="922"/>
      <c r="CP606" s="922"/>
      <c r="CQ606" s="922"/>
      <c r="CR606" s="922"/>
      <c r="CS606" s="922"/>
      <c r="CT606" s="922"/>
      <c r="CU606" s="922"/>
      <c r="CV606" s="922"/>
      <c r="CW606" s="922"/>
      <c r="CX606" s="922"/>
      <c r="CY606" s="922"/>
      <c r="CZ606" s="922"/>
      <c r="DA606" s="922"/>
      <c r="DB606" s="922"/>
      <c r="DC606" s="922"/>
      <c r="DD606" s="922"/>
      <c r="DE606" s="922"/>
      <c r="DF606" s="922"/>
      <c r="DG606" s="922"/>
      <c r="DH606" s="922"/>
      <c r="DI606" s="922"/>
      <c r="DJ606" s="922"/>
      <c r="DK606" s="922"/>
      <c r="DL606" s="922"/>
      <c r="DM606" s="922"/>
      <c r="DN606" s="922"/>
      <c r="DO606" s="922"/>
      <c r="DP606" s="922"/>
      <c r="DQ606" s="922"/>
      <c r="DR606" s="922"/>
      <c r="DS606" s="922"/>
      <c r="DT606" s="922"/>
      <c r="DU606" s="922"/>
      <c r="DV606" s="922"/>
      <c r="DW606" s="922"/>
      <c r="DX606" s="922"/>
      <c r="DY606" s="922"/>
      <c r="DZ606" s="922"/>
      <c r="EA606" s="922"/>
      <c r="EB606" s="922"/>
      <c r="EC606" s="922"/>
      <c r="ED606" s="922"/>
      <c r="EE606" s="922"/>
      <c r="EF606" s="922"/>
      <c r="EG606" s="922"/>
      <c r="EH606" s="922"/>
      <c r="EI606" s="922"/>
      <c r="EJ606" s="922"/>
      <c r="EK606" s="922"/>
      <c r="EL606" s="922"/>
      <c r="EM606" s="922"/>
      <c r="EN606" s="922"/>
      <c r="EO606" s="922"/>
      <c r="EP606" s="922"/>
      <c r="EQ606" s="922"/>
      <c r="ER606" s="922"/>
      <c r="ES606" s="922"/>
      <c r="ET606" s="922"/>
      <c r="EU606" s="922"/>
      <c r="EV606" s="922"/>
      <c r="EW606" s="922"/>
      <c r="EX606" s="922"/>
      <c r="EY606" s="922"/>
      <c r="EZ606" s="922"/>
      <c r="FA606" s="922"/>
      <c r="FB606" s="922"/>
      <c r="FC606" s="922"/>
      <c r="FD606" s="922"/>
      <c r="FE606" s="922"/>
      <c r="FF606" s="922"/>
      <c r="FG606" s="922"/>
      <c r="FH606" s="922"/>
      <c r="FI606" s="922"/>
      <c r="FJ606" s="922"/>
      <c r="FK606" s="922"/>
      <c r="FL606" s="922"/>
      <c r="FM606" s="922"/>
      <c r="FN606" s="922"/>
      <c r="FO606" s="922"/>
      <c r="FP606" s="922"/>
      <c r="FQ606" s="922"/>
      <c r="FR606" s="922"/>
      <c r="FS606" s="922"/>
      <c r="FT606" s="922"/>
      <c r="FU606" s="922"/>
      <c r="FV606" s="922"/>
      <c r="FW606" s="922"/>
      <c r="FX606" s="922"/>
      <c r="FY606" s="922"/>
      <c r="FZ606" s="922"/>
      <c r="GA606" s="922"/>
      <c r="GB606" s="922"/>
      <c r="GC606" s="922"/>
      <c r="GD606" s="922"/>
      <c r="GE606" s="922"/>
      <c r="GF606" s="922"/>
      <c r="GG606" s="922"/>
      <c r="GH606" s="922"/>
      <c r="GI606" s="922"/>
      <c r="GJ606" s="922"/>
      <c r="GK606" s="922"/>
      <c r="GL606" s="922"/>
      <c r="GM606" s="922"/>
      <c r="GN606" s="922"/>
      <c r="GO606" s="922"/>
      <c r="GP606" s="922"/>
      <c r="GQ606" s="922"/>
      <c r="GR606" s="922"/>
      <c r="GS606" s="922"/>
      <c r="GT606" s="922"/>
      <c r="GU606" s="922"/>
      <c r="GV606" s="922"/>
      <c r="GW606" s="922"/>
      <c r="GX606" s="922"/>
      <c r="GY606" s="922"/>
      <c r="GZ606" s="922"/>
      <c r="HA606" s="922"/>
      <c r="HB606" s="922"/>
      <c r="HC606" s="922"/>
      <c r="HD606" s="922"/>
      <c r="HE606" s="922"/>
      <c r="HF606" s="922"/>
      <c r="HG606" s="922"/>
      <c r="HH606" s="922"/>
      <c r="HI606" s="922"/>
      <c r="HJ606" s="922"/>
      <c r="HK606" s="922"/>
      <c r="HL606" s="922"/>
      <c r="HM606" s="922"/>
      <c r="HN606" s="922"/>
      <c r="HO606" s="922"/>
      <c r="HP606" s="922"/>
      <c r="HQ606" s="922"/>
      <c r="HR606" s="922"/>
      <c r="HS606" s="922"/>
      <c r="HT606" s="922"/>
      <c r="HU606" s="922"/>
      <c r="HV606" s="922"/>
      <c r="HW606" s="922"/>
      <c r="HX606" s="922"/>
      <c r="HY606" s="922"/>
      <c r="HZ606" s="922"/>
      <c r="IA606" s="922"/>
      <c r="IB606" s="922"/>
      <c r="IC606" s="922"/>
      <c r="ID606" s="922"/>
      <c r="IE606" s="922"/>
      <c r="IF606" s="922"/>
      <c r="IG606" s="922"/>
      <c r="IH606" s="922"/>
      <c r="II606" s="922"/>
      <c r="IJ606" s="922"/>
      <c r="IK606" s="922"/>
      <c r="IL606" s="922"/>
      <c r="IM606" s="922"/>
      <c r="IN606" s="922"/>
      <c r="IO606" s="922"/>
      <c r="IP606" s="922"/>
      <c r="IQ606" s="922"/>
    </row>
    <row r="607" spans="1:251" ht="14" customHeight="1">
      <c r="A607" s="981"/>
      <c r="B607" s="984"/>
      <c r="C607" s="1037" t="s">
        <v>1902</v>
      </c>
      <c r="D607" s="967"/>
      <c r="E607" s="453"/>
      <c r="F607" s="389"/>
      <c r="BI607" s="922"/>
      <c r="BJ607" s="922"/>
      <c r="BK607" s="922"/>
      <c r="BL607" s="922"/>
      <c r="BM607" s="922"/>
      <c r="BN607" s="922"/>
      <c r="BO607" s="922"/>
      <c r="BP607" s="922"/>
      <c r="BQ607" s="922"/>
      <c r="BR607" s="922"/>
      <c r="BS607" s="922"/>
      <c r="BT607" s="922"/>
      <c r="BU607" s="922"/>
      <c r="BV607" s="922"/>
      <c r="BW607" s="922"/>
      <c r="BX607" s="922"/>
      <c r="BY607" s="922"/>
      <c r="BZ607" s="922"/>
      <c r="CA607" s="922"/>
      <c r="CB607" s="922"/>
      <c r="CC607" s="922"/>
      <c r="CD607" s="922"/>
      <c r="CE607" s="922"/>
      <c r="CF607" s="922"/>
      <c r="CG607" s="922"/>
      <c r="CH607" s="922"/>
      <c r="CI607" s="922"/>
      <c r="CJ607" s="922"/>
      <c r="CK607" s="922"/>
      <c r="CL607" s="922"/>
      <c r="CM607" s="922"/>
      <c r="CN607" s="922"/>
      <c r="CO607" s="922"/>
      <c r="CP607" s="922"/>
      <c r="CQ607" s="922"/>
      <c r="CR607" s="922"/>
      <c r="CS607" s="922"/>
      <c r="CT607" s="922"/>
      <c r="CU607" s="922"/>
      <c r="CV607" s="922"/>
      <c r="CW607" s="922"/>
      <c r="CX607" s="922"/>
      <c r="CY607" s="922"/>
      <c r="CZ607" s="922"/>
      <c r="DA607" s="922"/>
      <c r="DB607" s="922"/>
      <c r="DC607" s="922"/>
      <c r="DD607" s="922"/>
      <c r="DE607" s="922"/>
      <c r="DF607" s="922"/>
      <c r="DG607" s="922"/>
      <c r="DH607" s="922"/>
      <c r="DI607" s="922"/>
      <c r="DJ607" s="922"/>
      <c r="DK607" s="922"/>
      <c r="DL607" s="922"/>
      <c r="DM607" s="922"/>
      <c r="DN607" s="922"/>
      <c r="DO607" s="922"/>
      <c r="DP607" s="922"/>
      <c r="DQ607" s="922"/>
      <c r="DR607" s="922"/>
      <c r="DS607" s="922"/>
      <c r="DT607" s="922"/>
      <c r="DU607" s="922"/>
      <c r="DV607" s="922"/>
      <c r="DW607" s="922"/>
      <c r="DX607" s="922"/>
      <c r="DY607" s="922"/>
      <c r="DZ607" s="922"/>
      <c r="EA607" s="922"/>
      <c r="EB607" s="922"/>
      <c r="EC607" s="922"/>
      <c r="ED607" s="922"/>
      <c r="EE607" s="922"/>
      <c r="EF607" s="922"/>
      <c r="EG607" s="922"/>
      <c r="EH607" s="922"/>
      <c r="EI607" s="922"/>
      <c r="EJ607" s="922"/>
      <c r="EK607" s="922"/>
      <c r="EL607" s="922"/>
      <c r="EM607" s="922"/>
      <c r="EN607" s="922"/>
      <c r="EO607" s="922"/>
      <c r="EP607" s="922"/>
      <c r="EQ607" s="922"/>
      <c r="ER607" s="922"/>
      <c r="ES607" s="922"/>
      <c r="ET607" s="922"/>
      <c r="EU607" s="922"/>
      <c r="EV607" s="922"/>
      <c r="EW607" s="922"/>
      <c r="EX607" s="922"/>
      <c r="EY607" s="922"/>
      <c r="EZ607" s="922"/>
      <c r="FA607" s="922"/>
      <c r="FB607" s="922"/>
      <c r="FC607" s="922"/>
      <c r="FD607" s="922"/>
      <c r="FE607" s="922"/>
      <c r="FF607" s="922"/>
      <c r="FG607" s="922"/>
      <c r="FH607" s="922"/>
      <c r="FI607" s="922"/>
      <c r="FJ607" s="922"/>
      <c r="FK607" s="922"/>
      <c r="FL607" s="922"/>
      <c r="FM607" s="922"/>
      <c r="FN607" s="922"/>
      <c r="FO607" s="922"/>
      <c r="FP607" s="922"/>
      <c r="FQ607" s="922"/>
      <c r="FR607" s="922"/>
      <c r="FS607" s="922"/>
      <c r="FT607" s="922"/>
      <c r="FU607" s="922"/>
      <c r="FV607" s="922"/>
      <c r="FW607" s="922"/>
      <c r="FX607" s="922"/>
      <c r="FY607" s="922"/>
      <c r="FZ607" s="922"/>
      <c r="GA607" s="922"/>
      <c r="GB607" s="922"/>
      <c r="GC607" s="922"/>
      <c r="GD607" s="922"/>
      <c r="GE607" s="922"/>
      <c r="GF607" s="922"/>
      <c r="GG607" s="922"/>
      <c r="GH607" s="922"/>
      <c r="GI607" s="922"/>
      <c r="GJ607" s="922"/>
      <c r="GK607" s="922"/>
      <c r="GL607" s="922"/>
      <c r="GM607" s="922"/>
      <c r="GN607" s="922"/>
      <c r="GO607" s="922"/>
      <c r="GP607" s="922"/>
      <c r="GQ607" s="922"/>
      <c r="GR607" s="922"/>
      <c r="GS607" s="922"/>
      <c r="GT607" s="922"/>
      <c r="GU607" s="922"/>
      <c r="GV607" s="922"/>
      <c r="GW607" s="922"/>
      <c r="GX607" s="922"/>
      <c r="GY607" s="922"/>
      <c r="GZ607" s="922"/>
      <c r="HA607" s="922"/>
      <c r="HB607" s="922"/>
      <c r="HC607" s="922"/>
      <c r="HD607" s="922"/>
      <c r="HE607" s="922"/>
      <c r="HF607" s="922"/>
      <c r="HG607" s="922"/>
      <c r="HH607" s="922"/>
      <c r="HI607" s="922"/>
      <c r="HJ607" s="922"/>
      <c r="HK607" s="922"/>
      <c r="HL607" s="922"/>
      <c r="HM607" s="922"/>
      <c r="HN607" s="922"/>
      <c r="HO607" s="922"/>
      <c r="HP607" s="922"/>
      <c r="HQ607" s="922"/>
      <c r="HR607" s="922"/>
      <c r="HS607" s="922"/>
      <c r="HT607" s="922"/>
      <c r="HU607" s="922"/>
      <c r="HV607" s="922"/>
      <c r="HW607" s="922"/>
      <c r="HX607" s="922"/>
      <c r="HY607" s="922"/>
      <c r="HZ607" s="922"/>
      <c r="IA607" s="922"/>
      <c r="IB607" s="922"/>
      <c r="IC607" s="922"/>
      <c r="ID607" s="922"/>
      <c r="IE607" s="922"/>
      <c r="IF607" s="922"/>
      <c r="IG607" s="922"/>
      <c r="IH607" s="922"/>
      <c r="II607" s="922"/>
      <c r="IJ607" s="922"/>
      <c r="IK607" s="922"/>
      <c r="IL607" s="922"/>
      <c r="IM607" s="922"/>
      <c r="IN607" s="922"/>
      <c r="IO607" s="922"/>
      <c r="IP607" s="922"/>
      <c r="IQ607" s="922"/>
    </row>
    <row r="608" spans="1:251" ht="14" customHeight="1">
      <c r="A608" s="981"/>
      <c r="B608" s="984"/>
      <c r="C608" s="1037" t="s">
        <v>1903</v>
      </c>
      <c r="D608" s="967"/>
      <c r="E608" s="453"/>
      <c r="F608" s="389"/>
      <c r="BI608" s="922"/>
      <c r="BJ608" s="922"/>
      <c r="BK608" s="922"/>
      <c r="BL608" s="922"/>
      <c r="BM608" s="922"/>
      <c r="BN608" s="922"/>
      <c r="BO608" s="922"/>
      <c r="BP608" s="922"/>
      <c r="BQ608" s="922"/>
      <c r="BR608" s="922"/>
      <c r="BS608" s="922"/>
      <c r="BT608" s="922"/>
      <c r="BU608" s="922"/>
      <c r="BV608" s="922"/>
      <c r="BW608" s="922"/>
      <c r="BX608" s="922"/>
      <c r="BY608" s="922"/>
      <c r="BZ608" s="922"/>
      <c r="CA608" s="922"/>
      <c r="CB608" s="922"/>
      <c r="CC608" s="922"/>
      <c r="CD608" s="922"/>
      <c r="CE608" s="922"/>
      <c r="CF608" s="922"/>
      <c r="CG608" s="922"/>
      <c r="CH608" s="922"/>
      <c r="CI608" s="922"/>
      <c r="CJ608" s="922"/>
      <c r="CK608" s="922"/>
      <c r="CL608" s="922"/>
      <c r="CM608" s="922"/>
      <c r="CN608" s="922"/>
      <c r="CO608" s="922"/>
      <c r="CP608" s="922"/>
      <c r="CQ608" s="922"/>
      <c r="CR608" s="922"/>
      <c r="CS608" s="922"/>
      <c r="CT608" s="922"/>
      <c r="CU608" s="922"/>
      <c r="CV608" s="922"/>
      <c r="CW608" s="922"/>
      <c r="CX608" s="922"/>
      <c r="CY608" s="922"/>
      <c r="CZ608" s="922"/>
      <c r="DA608" s="922"/>
      <c r="DB608" s="922"/>
      <c r="DC608" s="922"/>
      <c r="DD608" s="922"/>
      <c r="DE608" s="922"/>
      <c r="DF608" s="922"/>
      <c r="DG608" s="922"/>
      <c r="DH608" s="922"/>
      <c r="DI608" s="922"/>
      <c r="DJ608" s="922"/>
      <c r="DK608" s="922"/>
      <c r="DL608" s="922"/>
      <c r="DM608" s="922"/>
      <c r="DN608" s="922"/>
      <c r="DO608" s="922"/>
      <c r="DP608" s="922"/>
      <c r="DQ608" s="922"/>
      <c r="DR608" s="922"/>
      <c r="DS608" s="922"/>
      <c r="DT608" s="922"/>
      <c r="DU608" s="922"/>
      <c r="DV608" s="922"/>
      <c r="DW608" s="922"/>
      <c r="DX608" s="922"/>
      <c r="DY608" s="922"/>
      <c r="DZ608" s="922"/>
      <c r="EA608" s="922"/>
      <c r="EB608" s="922"/>
      <c r="EC608" s="922"/>
      <c r="ED608" s="922"/>
      <c r="EE608" s="922"/>
      <c r="EF608" s="922"/>
      <c r="EG608" s="922"/>
      <c r="EH608" s="922"/>
      <c r="EI608" s="922"/>
      <c r="EJ608" s="922"/>
      <c r="EK608" s="922"/>
      <c r="EL608" s="922"/>
      <c r="EM608" s="922"/>
      <c r="EN608" s="922"/>
      <c r="EO608" s="922"/>
      <c r="EP608" s="922"/>
      <c r="EQ608" s="922"/>
      <c r="ER608" s="922"/>
      <c r="ES608" s="922"/>
      <c r="ET608" s="922"/>
      <c r="EU608" s="922"/>
      <c r="EV608" s="922"/>
      <c r="EW608" s="922"/>
      <c r="EX608" s="922"/>
      <c r="EY608" s="922"/>
      <c r="EZ608" s="922"/>
      <c r="FA608" s="922"/>
      <c r="FB608" s="922"/>
      <c r="FC608" s="922"/>
      <c r="FD608" s="922"/>
      <c r="FE608" s="922"/>
      <c r="FF608" s="922"/>
      <c r="FG608" s="922"/>
      <c r="FH608" s="922"/>
      <c r="FI608" s="922"/>
      <c r="FJ608" s="922"/>
      <c r="FK608" s="922"/>
      <c r="FL608" s="922"/>
      <c r="FM608" s="922"/>
      <c r="FN608" s="922"/>
      <c r="FO608" s="922"/>
      <c r="FP608" s="922"/>
      <c r="FQ608" s="922"/>
      <c r="FR608" s="922"/>
      <c r="FS608" s="922"/>
      <c r="FT608" s="922"/>
      <c r="FU608" s="922"/>
      <c r="FV608" s="922"/>
      <c r="FW608" s="922"/>
      <c r="FX608" s="922"/>
      <c r="FY608" s="922"/>
      <c r="FZ608" s="922"/>
      <c r="GA608" s="922"/>
      <c r="GB608" s="922"/>
      <c r="GC608" s="922"/>
      <c r="GD608" s="922"/>
      <c r="GE608" s="922"/>
      <c r="GF608" s="922"/>
      <c r="GG608" s="922"/>
      <c r="GH608" s="922"/>
      <c r="GI608" s="922"/>
      <c r="GJ608" s="922"/>
      <c r="GK608" s="922"/>
      <c r="GL608" s="922"/>
      <c r="GM608" s="922"/>
      <c r="GN608" s="922"/>
      <c r="GO608" s="922"/>
      <c r="GP608" s="922"/>
      <c r="GQ608" s="922"/>
      <c r="GR608" s="922"/>
      <c r="GS608" s="922"/>
      <c r="GT608" s="922"/>
      <c r="GU608" s="922"/>
      <c r="GV608" s="922"/>
      <c r="GW608" s="922"/>
      <c r="GX608" s="922"/>
      <c r="GY608" s="922"/>
      <c r="GZ608" s="922"/>
      <c r="HA608" s="922"/>
      <c r="HB608" s="922"/>
      <c r="HC608" s="922"/>
      <c r="HD608" s="922"/>
      <c r="HE608" s="922"/>
      <c r="HF608" s="922"/>
      <c r="HG608" s="922"/>
      <c r="HH608" s="922"/>
      <c r="HI608" s="922"/>
      <c r="HJ608" s="922"/>
      <c r="HK608" s="922"/>
      <c r="HL608" s="922"/>
      <c r="HM608" s="922"/>
      <c r="HN608" s="922"/>
      <c r="HO608" s="922"/>
      <c r="HP608" s="922"/>
      <c r="HQ608" s="922"/>
      <c r="HR608" s="922"/>
      <c r="HS608" s="922"/>
      <c r="HT608" s="922"/>
      <c r="HU608" s="922"/>
      <c r="HV608" s="922"/>
      <c r="HW608" s="922"/>
      <c r="HX608" s="922"/>
      <c r="HY608" s="922"/>
      <c r="HZ608" s="922"/>
      <c r="IA608" s="922"/>
      <c r="IB608" s="922"/>
      <c r="IC608" s="922"/>
      <c r="ID608" s="922"/>
      <c r="IE608" s="922"/>
      <c r="IF608" s="922"/>
      <c r="IG608" s="922"/>
      <c r="IH608" s="922"/>
      <c r="II608" s="922"/>
      <c r="IJ608" s="922"/>
      <c r="IK608" s="922"/>
      <c r="IL608" s="922"/>
      <c r="IM608" s="922"/>
      <c r="IN608" s="922"/>
      <c r="IO608" s="922"/>
      <c r="IP608" s="922"/>
      <c r="IQ608" s="922"/>
    </row>
    <row r="609" spans="1:251" ht="14" customHeight="1">
      <c r="A609" s="981"/>
      <c r="B609" s="984"/>
      <c r="C609" s="1037" t="s">
        <v>1904</v>
      </c>
      <c r="D609" s="967"/>
      <c r="E609" s="453"/>
      <c r="F609" s="389"/>
      <c r="BI609" s="922"/>
      <c r="BJ609" s="922"/>
      <c r="BK609" s="922"/>
      <c r="BL609" s="922"/>
      <c r="BM609" s="922"/>
      <c r="BN609" s="922"/>
      <c r="BO609" s="922"/>
      <c r="BP609" s="922"/>
      <c r="BQ609" s="922"/>
      <c r="BR609" s="922"/>
      <c r="BS609" s="922"/>
      <c r="BT609" s="922"/>
      <c r="BU609" s="922"/>
      <c r="BV609" s="922"/>
      <c r="BW609" s="922"/>
      <c r="BX609" s="922"/>
      <c r="BY609" s="922"/>
      <c r="BZ609" s="922"/>
      <c r="CA609" s="922"/>
      <c r="CB609" s="922"/>
      <c r="CC609" s="922"/>
      <c r="CD609" s="922"/>
      <c r="CE609" s="922"/>
      <c r="CF609" s="922"/>
      <c r="CG609" s="922"/>
      <c r="CH609" s="922"/>
      <c r="CI609" s="922"/>
      <c r="CJ609" s="922"/>
      <c r="CK609" s="922"/>
      <c r="CL609" s="922"/>
      <c r="CM609" s="922"/>
      <c r="CN609" s="922"/>
      <c r="CO609" s="922"/>
      <c r="CP609" s="922"/>
      <c r="CQ609" s="922"/>
      <c r="CR609" s="922"/>
      <c r="CS609" s="922"/>
      <c r="CT609" s="922"/>
      <c r="CU609" s="922"/>
      <c r="CV609" s="922"/>
      <c r="CW609" s="922"/>
      <c r="CX609" s="922"/>
      <c r="CY609" s="922"/>
      <c r="CZ609" s="922"/>
      <c r="DA609" s="922"/>
      <c r="DB609" s="922"/>
      <c r="DC609" s="922"/>
      <c r="DD609" s="922"/>
      <c r="DE609" s="922"/>
      <c r="DF609" s="922"/>
      <c r="DG609" s="922"/>
      <c r="DH609" s="922"/>
      <c r="DI609" s="922"/>
      <c r="DJ609" s="922"/>
      <c r="DK609" s="922"/>
      <c r="DL609" s="922"/>
      <c r="DM609" s="922"/>
      <c r="DN609" s="922"/>
      <c r="DO609" s="922"/>
      <c r="DP609" s="922"/>
      <c r="DQ609" s="922"/>
      <c r="DR609" s="922"/>
      <c r="DS609" s="922"/>
      <c r="DT609" s="922"/>
      <c r="DU609" s="922"/>
      <c r="DV609" s="922"/>
      <c r="DW609" s="922"/>
      <c r="DX609" s="922"/>
      <c r="DY609" s="922"/>
      <c r="DZ609" s="922"/>
      <c r="EA609" s="922"/>
      <c r="EB609" s="922"/>
      <c r="EC609" s="922"/>
      <c r="ED609" s="922"/>
      <c r="EE609" s="922"/>
      <c r="EF609" s="922"/>
      <c r="EG609" s="922"/>
      <c r="EH609" s="922"/>
      <c r="EI609" s="922"/>
      <c r="EJ609" s="922"/>
      <c r="EK609" s="922"/>
      <c r="EL609" s="922"/>
      <c r="EM609" s="922"/>
      <c r="EN609" s="922"/>
      <c r="EO609" s="922"/>
      <c r="EP609" s="922"/>
      <c r="EQ609" s="922"/>
      <c r="ER609" s="922"/>
      <c r="ES609" s="922"/>
      <c r="ET609" s="922"/>
      <c r="EU609" s="922"/>
      <c r="EV609" s="922"/>
      <c r="EW609" s="922"/>
      <c r="EX609" s="922"/>
      <c r="EY609" s="922"/>
      <c r="EZ609" s="922"/>
      <c r="FA609" s="922"/>
      <c r="FB609" s="922"/>
      <c r="FC609" s="922"/>
      <c r="FD609" s="922"/>
      <c r="FE609" s="922"/>
      <c r="FF609" s="922"/>
      <c r="FG609" s="922"/>
      <c r="FH609" s="922"/>
      <c r="FI609" s="922"/>
      <c r="FJ609" s="922"/>
      <c r="FK609" s="922"/>
      <c r="FL609" s="922"/>
      <c r="FM609" s="922"/>
      <c r="FN609" s="922"/>
      <c r="FO609" s="922"/>
      <c r="FP609" s="922"/>
      <c r="FQ609" s="922"/>
      <c r="FR609" s="922"/>
      <c r="FS609" s="922"/>
      <c r="FT609" s="922"/>
      <c r="FU609" s="922"/>
      <c r="FV609" s="922"/>
      <c r="FW609" s="922"/>
      <c r="FX609" s="922"/>
      <c r="FY609" s="922"/>
      <c r="FZ609" s="922"/>
      <c r="GA609" s="922"/>
      <c r="GB609" s="922"/>
      <c r="GC609" s="922"/>
      <c r="GD609" s="922"/>
      <c r="GE609" s="922"/>
      <c r="GF609" s="922"/>
      <c r="GG609" s="922"/>
      <c r="GH609" s="922"/>
      <c r="GI609" s="922"/>
      <c r="GJ609" s="922"/>
      <c r="GK609" s="922"/>
      <c r="GL609" s="922"/>
      <c r="GM609" s="922"/>
      <c r="GN609" s="922"/>
      <c r="GO609" s="922"/>
      <c r="GP609" s="922"/>
      <c r="GQ609" s="922"/>
      <c r="GR609" s="922"/>
      <c r="GS609" s="922"/>
      <c r="GT609" s="922"/>
      <c r="GU609" s="922"/>
      <c r="GV609" s="922"/>
      <c r="GW609" s="922"/>
      <c r="GX609" s="922"/>
      <c r="GY609" s="922"/>
      <c r="GZ609" s="922"/>
      <c r="HA609" s="922"/>
      <c r="HB609" s="922"/>
      <c r="HC609" s="922"/>
      <c r="HD609" s="922"/>
      <c r="HE609" s="922"/>
      <c r="HF609" s="922"/>
      <c r="HG609" s="922"/>
      <c r="HH609" s="922"/>
      <c r="HI609" s="922"/>
      <c r="HJ609" s="922"/>
      <c r="HK609" s="922"/>
      <c r="HL609" s="922"/>
      <c r="HM609" s="922"/>
      <c r="HN609" s="922"/>
      <c r="HO609" s="922"/>
      <c r="HP609" s="922"/>
      <c r="HQ609" s="922"/>
      <c r="HR609" s="922"/>
      <c r="HS609" s="922"/>
      <c r="HT609" s="922"/>
      <c r="HU609" s="922"/>
      <c r="HV609" s="922"/>
      <c r="HW609" s="922"/>
      <c r="HX609" s="922"/>
      <c r="HY609" s="922"/>
      <c r="HZ609" s="922"/>
      <c r="IA609" s="922"/>
      <c r="IB609" s="922"/>
      <c r="IC609" s="922"/>
      <c r="ID609" s="922"/>
      <c r="IE609" s="922"/>
      <c r="IF609" s="922"/>
      <c r="IG609" s="922"/>
      <c r="IH609" s="922"/>
      <c r="II609" s="922"/>
      <c r="IJ609" s="922"/>
      <c r="IK609" s="922"/>
      <c r="IL609" s="922"/>
      <c r="IM609" s="922"/>
      <c r="IN609" s="922"/>
      <c r="IO609" s="922"/>
      <c r="IP609" s="922"/>
      <c r="IQ609" s="922"/>
    </row>
    <row r="610" spans="1:251" ht="14" customHeight="1">
      <c r="A610" s="981"/>
      <c r="B610" s="984"/>
      <c r="C610" s="1024" t="s">
        <v>1899</v>
      </c>
      <c r="D610" s="967"/>
      <c r="E610" s="453"/>
      <c r="F610" s="389"/>
      <c r="BI610" s="922"/>
      <c r="BJ610" s="922"/>
      <c r="BK610" s="922"/>
      <c r="BL610" s="922"/>
      <c r="BM610" s="922"/>
      <c r="BN610" s="922"/>
      <c r="BO610" s="922"/>
      <c r="BP610" s="922"/>
      <c r="BQ610" s="922"/>
      <c r="BR610" s="922"/>
      <c r="BS610" s="922"/>
      <c r="BT610" s="922"/>
      <c r="BU610" s="922"/>
      <c r="BV610" s="922"/>
      <c r="BW610" s="922"/>
      <c r="BX610" s="922"/>
      <c r="BY610" s="922"/>
      <c r="BZ610" s="922"/>
      <c r="CA610" s="922"/>
      <c r="CB610" s="922"/>
      <c r="CC610" s="922"/>
      <c r="CD610" s="922"/>
      <c r="CE610" s="922"/>
      <c r="CF610" s="922"/>
      <c r="CG610" s="922"/>
      <c r="CH610" s="922"/>
      <c r="CI610" s="922"/>
      <c r="CJ610" s="922"/>
      <c r="CK610" s="922"/>
      <c r="CL610" s="922"/>
      <c r="CM610" s="922"/>
      <c r="CN610" s="922"/>
      <c r="CO610" s="922"/>
      <c r="CP610" s="922"/>
      <c r="CQ610" s="922"/>
      <c r="CR610" s="922"/>
      <c r="CS610" s="922"/>
      <c r="CT610" s="922"/>
      <c r="CU610" s="922"/>
      <c r="CV610" s="922"/>
      <c r="CW610" s="922"/>
      <c r="CX610" s="922"/>
      <c r="CY610" s="922"/>
      <c r="CZ610" s="922"/>
      <c r="DA610" s="922"/>
      <c r="DB610" s="922"/>
      <c r="DC610" s="922"/>
      <c r="DD610" s="922"/>
      <c r="DE610" s="922"/>
      <c r="DF610" s="922"/>
      <c r="DG610" s="922"/>
      <c r="DH610" s="922"/>
      <c r="DI610" s="922"/>
      <c r="DJ610" s="922"/>
      <c r="DK610" s="922"/>
      <c r="DL610" s="922"/>
      <c r="DM610" s="922"/>
      <c r="DN610" s="922"/>
      <c r="DO610" s="922"/>
      <c r="DP610" s="922"/>
      <c r="DQ610" s="922"/>
      <c r="DR610" s="922"/>
      <c r="DS610" s="922"/>
      <c r="DT610" s="922"/>
      <c r="DU610" s="922"/>
      <c r="DV610" s="922"/>
      <c r="DW610" s="922"/>
      <c r="DX610" s="922"/>
      <c r="DY610" s="922"/>
      <c r="DZ610" s="922"/>
      <c r="EA610" s="922"/>
      <c r="EB610" s="922"/>
      <c r="EC610" s="922"/>
      <c r="ED610" s="922"/>
      <c r="EE610" s="922"/>
      <c r="EF610" s="922"/>
      <c r="EG610" s="922"/>
      <c r="EH610" s="922"/>
      <c r="EI610" s="922"/>
      <c r="EJ610" s="922"/>
      <c r="EK610" s="922"/>
      <c r="EL610" s="922"/>
      <c r="EM610" s="922"/>
      <c r="EN610" s="922"/>
      <c r="EO610" s="922"/>
      <c r="EP610" s="922"/>
      <c r="EQ610" s="922"/>
      <c r="ER610" s="922"/>
      <c r="ES610" s="922"/>
      <c r="ET610" s="922"/>
      <c r="EU610" s="922"/>
      <c r="EV610" s="922"/>
      <c r="EW610" s="922"/>
      <c r="EX610" s="922"/>
      <c r="EY610" s="922"/>
      <c r="EZ610" s="922"/>
      <c r="FA610" s="922"/>
      <c r="FB610" s="922"/>
      <c r="FC610" s="922"/>
      <c r="FD610" s="922"/>
      <c r="FE610" s="922"/>
      <c r="FF610" s="922"/>
      <c r="FG610" s="922"/>
      <c r="FH610" s="922"/>
      <c r="FI610" s="922"/>
      <c r="FJ610" s="922"/>
      <c r="FK610" s="922"/>
      <c r="FL610" s="922"/>
      <c r="FM610" s="922"/>
      <c r="FN610" s="922"/>
      <c r="FO610" s="922"/>
      <c r="FP610" s="922"/>
      <c r="FQ610" s="922"/>
      <c r="FR610" s="922"/>
      <c r="FS610" s="922"/>
      <c r="FT610" s="922"/>
      <c r="FU610" s="922"/>
      <c r="FV610" s="922"/>
      <c r="FW610" s="922"/>
      <c r="FX610" s="922"/>
      <c r="FY610" s="922"/>
      <c r="FZ610" s="922"/>
      <c r="GA610" s="922"/>
      <c r="GB610" s="922"/>
      <c r="GC610" s="922"/>
      <c r="GD610" s="922"/>
      <c r="GE610" s="922"/>
      <c r="GF610" s="922"/>
      <c r="GG610" s="922"/>
      <c r="GH610" s="922"/>
      <c r="GI610" s="922"/>
      <c r="GJ610" s="922"/>
      <c r="GK610" s="922"/>
      <c r="GL610" s="922"/>
      <c r="GM610" s="922"/>
      <c r="GN610" s="922"/>
      <c r="GO610" s="922"/>
      <c r="GP610" s="922"/>
      <c r="GQ610" s="922"/>
      <c r="GR610" s="922"/>
      <c r="GS610" s="922"/>
      <c r="GT610" s="922"/>
      <c r="GU610" s="922"/>
      <c r="GV610" s="922"/>
      <c r="GW610" s="922"/>
      <c r="GX610" s="922"/>
      <c r="GY610" s="922"/>
      <c r="GZ610" s="922"/>
      <c r="HA610" s="922"/>
      <c r="HB610" s="922"/>
      <c r="HC610" s="922"/>
      <c r="HD610" s="922"/>
      <c r="HE610" s="922"/>
      <c r="HF610" s="922"/>
      <c r="HG610" s="922"/>
      <c r="HH610" s="922"/>
      <c r="HI610" s="922"/>
      <c r="HJ610" s="922"/>
      <c r="HK610" s="922"/>
      <c r="HL610" s="922"/>
      <c r="HM610" s="922"/>
      <c r="HN610" s="922"/>
      <c r="HO610" s="922"/>
      <c r="HP610" s="922"/>
      <c r="HQ610" s="922"/>
      <c r="HR610" s="922"/>
      <c r="HS610" s="922"/>
      <c r="HT610" s="922"/>
      <c r="HU610" s="922"/>
      <c r="HV610" s="922"/>
      <c r="HW610" s="922"/>
      <c r="HX610" s="922"/>
      <c r="HY610" s="922"/>
      <c r="HZ610" s="922"/>
      <c r="IA610" s="922"/>
      <c r="IB610" s="922"/>
      <c r="IC610" s="922"/>
      <c r="ID610" s="922"/>
      <c r="IE610" s="922"/>
      <c r="IF610" s="922"/>
      <c r="IG610" s="922"/>
      <c r="IH610" s="922"/>
      <c r="II610" s="922"/>
      <c r="IJ610" s="922"/>
      <c r="IK610" s="922"/>
      <c r="IL610" s="922"/>
      <c r="IM610" s="922"/>
      <c r="IN610" s="922"/>
      <c r="IO610" s="922"/>
      <c r="IP610" s="922"/>
      <c r="IQ610" s="922"/>
    </row>
    <row r="611" spans="1:251" ht="14" customHeight="1">
      <c r="A611" s="981"/>
      <c r="B611" s="984"/>
      <c r="C611" s="1037"/>
      <c r="D611" s="967"/>
      <c r="E611" s="453"/>
      <c r="F611" s="389"/>
      <c r="BI611" s="922"/>
      <c r="BJ611" s="922"/>
      <c r="BK611" s="922"/>
      <c r="BL611" s="922"/>
      <c r="BM611" s="922"/>
      <c r="BN611" s="922"/>
      <c r="BO611" s="922"/>
      <c r="BP611" s="922"/>
      <c r="BQ611" s="922"/>
      <c r="BR611" s="922"/>
      <c r="BS611" s="922"/>
      <c r="BT611" s="922"/>
      <c r="BU611" s="922"/>
      <c r="BV611" s="922"/>
      <c r="BW611" s="922"/>
      <c r="BX611" s="922"/>
      <c r="BY611" s="922"/>
      <c r="BZ611" s="922"/>
      <c r="CA611" s="922"/>
      <c r="CB611" s="922"/>
      <c r="CC611" s="922"/>
      <c r="CD611" s="922"/>
      <c r="CE611" s="922"/>
      <c r="CF611" s="922"/>
      <c r="CG611" s="922"/>
      <c r="CH611" s="922"/>
      <c r="CI611" s="922"/>
      <c r="CJ611" s="922"/>
      <c r="CK611" s="922"/>
      <c r="CL611" s="922"/>
      <c r="CM611" s="922"/>
      <c r="CN611" s="922"/>
      <c r="CO611" s="922"/>
      <c r="CP611" s="922"/>
      <c r="CQ611" s="922"/>
      <c r="CR611" s="922"/>
      <c r="CS611" s="922"/>
      <c r="CT611" s="922"/>
      <c r="CU611" s="922"/>
      <c r="CV611" s="922"/>
      <c r="CW611" s="922"/>
      <c r="CX611" s="922"/>
      <c r="CY611" s="922"/>
      <c r="CZ611" s="922"/>
      <c r="DA611" s="922"/>
      <c r="DB611" s="922"/>
      <c r="DC611" s="922"/>
      <c r="DD611" s="922"/>
      <c r="DE611" s="922"/>
      <c r="DF611" s="922"/>
      <c r="DG611" s="922"/>
      <c r="DH611" s="922"/>
      <c r="DI611" s="922"/>
      <c r="DJ611" s="922"/>
      <c r="DK611" s="922"/>
      <c r="DL611" s="922"/>
      <c r="DM611" s="922"/>
      <c r="DN611" s="922"/>
      <c r="DO611" s="922"/>
      <c r="DP611" s="922"/>
      <c r="DQ611" s="922"/>
      <c r="DR611" s="922"/>
      <c r="DS611" s="922"/>
      <c r="DT611" s="922"/>
      <c r="DU611" s="922"/>
      <c r="DV611" s="922"/>
      <c r="DW611" s="922"/>
      <c r="DX611" s="922"/>
      <c r="DY611" s="922"/>
      <c r="DZ611" s="922"/>
      <c r="EA611" s="922"/>
      <c r="EB611" s="922"/>
      <c r="EC611" s="922"/>
      <c r="ED611" s="922"/>
      <c r="EE611" s="922"/>
      <c r="EF611" s="922"/>
      <c r="EG611" s="922"/>
      <c r="EH611" s="922"/>
      <c r="EI611" s="922"/>
      <c r="EJ611" s="922"/>
      <c r="EK611" s="922"/>
      <c r="EL611" s="922"/>
      <c r="EM611" s="922"/>
      <c r="EN611" s="922"/>
      <c r="EO611" s="922"/>
      <c r="EP611" s="922"/>
      <c r="EQ611" s="922"/>
      <c r="ER611" s="922"/>
      <c r="ES611" s="922"/>
      <c r="ET611" s="922"/>
      <c r="EU611" s="922"/>
      <c r="EV611" s="922"/>
      <c r="EW611" s="922"/>
      <c r="EX611" s="922"/>
      <c r="EY611" s="922"/>
      <c r="EZ611" s="922"/>
      <c r="FA611" s="922"/>
      <c r="FB611" s="922"/>
      <c r="FC611" s="922"/>
      <c r="FD611" s="922"/>
      <c r="FE611" s="922"/>
      <c r="FF611" s="922"/>
      <c r="FG611" s="922"/>
      <c r="FH611" s="922"/>
      <c r="FI611" s="922"/>
      <c r="FJ611" s="922"/>
      <c r="FK611" s="922"/>
      <c r="FL611" s="922"/>
      <c r="FM611" s="922"/>
      <c r="FN611" s="922"/>
      <c r="FO611" s="922"/>
      <c r="FP611" s="922"/>
      <c r="FQ611" s="922"/>
      <c r="FR611" s="922"/>
      <c r="FS611" s="922"/>
      <c r="FT611" s="922"/>
      <c r="FU611" s="922"/>
      <c r="FV611" s="922"/>
      <c r="FW611" s="922"/>
      <c r="FX611" s="922"/>
      <c r="FY611" s="922"/>
      <c r="FZ611" s="922"/>
      <c r="GA611" s="922"/>
      <c r="GB611" s="922"/>
      <c r="GC611" s="922"/>
      <c r="GD611" s="922"/>
      <c r="GE611" s="922"/>
      <c r="GF611" s="922"/>
      <c r="GG611" s="922"/>
      <c r="GH611" s="922"/>
      <c r="GI611" s="922"/>
      <c r="GJ611" s="922"/>
      <c r="GK611" s="922"/>
      <c r="GL611" s="922"/>
      <c r="GM611" s="922"/>
      <c r="GN611" s="922"/>
      <c r="GO611" s="922"/>
      <c r="GP611" s="922"/>
      <c r="GQ611" s="922"/>
      <c r="GR611" s="922"/>
      <c r="GS611" s="922"/>
      <c r="GT611" s="922"/>
      <c r="GU611" s="922"/>
      <c r="GV611" s="922"/>
      <c r="GW611" s="922"/>
      <c r="GX611" s="922"/>
      <c r="GY611" s="922"/>
      <c r="GZ611" s="922"/>
      <c r="HA611" s="922"/>
      <c r="HB611" s="922"/>
      <c r="HC611" s="922"/>
      <c r="HD611" s="922"/>
      <c r="HE611" s="922"/>
      <c r="HF611" s="922"/>
      <c r="HG611" s="922"/>
      <c r="HH611" s="922"/>
      <c r="HI611" s="922"/>
      <c r="HJ611" s="922"/>
      <c r="HK611" s="922"/>
      <c r="HL611" s="922"/>
      <c r="HM611" s="922"/>
      <c r="HN611" s="922"/>
      <c r="HO611" s="922"/>
      <c r="HP611" s="922"/>
      <c r="HQ611" s="922"/>
      <c r="HR611" s="922"/>
      <c r="HS611" s="922"/>
      <c r="HT611" s="922"/>
      <c r="HU611" s="922"/>
      <c r="HV611" s="922"/>
      <c r="HW611" s="922"/>
      <c r="HX611" s="922"/>
      <c r="HY611" s="922"/>
      <c r="HZ611" s="922"/>
      <c r="IA611" s="922"/>
      <c r="IB611" s="922"/>
      <c r="IC611" s="922"/>
      <c r="ID611" s="922"/>
      <c r="IE611" s="922"/>
      <c r="IF611" s="922"/>
      <c r="IG611" s="922"/>
      <c r="IH611" s="922"/>
      <c r="II611" s="922"/>
      <c r="IJ611" s="922"/>
      <c r="IK611" s="922"/>
      <c r="IL611" s="922"/>
      <c r="IM611" s="922"/>
      <c r="IN611" s="922"/>
      <c r="IO611" s="922"/>
      <c r="IP611" s="922"/>
      <c r="IQ611" s="922"/>
    </row>
    <row r="612" spans="1:251" ht="14" customHeight="1">
      <c r="A612" s="981"/>
      <c r="B612" s="984"/>
      <c r="C612" s="1037"/>
      <c r="D612" s="967"/>
      <c r="E612" s="569"/>
      <c r="F612" s="389"/>
      <c r="BI612" s="922"/>
      <c r="BJ612" s="922"/>
      <c r="BK612" s="922"/>
      <c r="BL612" s="922"/>
      <c r="BM612" s="922"/>
      <c r="BN612" s="922"/>
      <c r="BO612" s="922"/>
      <c r="BP612" s="922"/>
      <c r="BQ612" s="922"/>
      <c r="BR612" s="922"/>
      <c r="BS612" s="922"/>
      <c r="BT612" s="922"/>
      <c r="BU612" s="922"/>
      <c r="BV612" s="922"/>
      <c r="BW612" s="922"/>
      <c r="BX612" s="922"/>
      <c r="BY612" s="922"/>
      <c r="BZ612" s="922"/>
      <c r="CA612" s="922"/>
      <c r="CB612" s="922"/>
      <c r="CC612" s="922"/>
      <c r="CD612" s="922"/>
      <c r="CE612" s="922"/>
      <c r="CF612" s="922"/>
      <c r="CG612" s="922"/>
      <c r="CH612" s="922"/>
      <c r="CI612" s="922"/>
      <c r="CJ612" s="922"/>
      <c r="CK612" s="922"/>
      <c r="CL612" s="922"/>
      <c r="CM612" s="922"/>
      <c r="CN612" s="922"/>
      <c r="CO612" s="922"/>
      <c r="CP612" s="922"/>
      <c r="CQ612" s="922"/>
      <c r="CR612" s="922"/>
      <c r="CS612" s="922"/>
      <c r="CT612" s="922"/>
      <c r="CU612" s="922"/>
      <c r="CV612" s="922"/>
      <c r="CW612" s="922"/>
      <c r="CX612" s="922"/>
      <c r="CY612" s="922"/>
      <c r="CZ612" s="922"/>
      <c r="DA612" s="922"/>
      <c r="DB612" s="922"/>
      <c r="DC612" s="922"/>
      <c r="DD612" s="922"/>
      <c r="DE612" s="922"/>
      <c r="DF612" s="922"/>
      <c r="DG612" s="922"/>
      <c r="DH612" s="922"/>
      <c r="DI612" s="922"/>
      <c r="DJ612" s="922"/>
      <c r="DK612" s="922"/>
      <c r="DL612" s="922"/>
      <c r="DM612" s="922"/>
      <c r="DN612" s="922"/>
      <c r="DO612" s="922"/>
      <c r="DP612" s="922"/>
      <c r="DQ612" s="922"/>
      <c r="DR612" s="922"/>
      <c r="DS612" s="922"/>
      <c r="DT612" s="922"/>
      <c r="DU612" s="922"/>
      <c r="DV612" s="922"/>
      <c r="DW612" s="922"/>
      <c r="DX612" s="922"/>
      <c r="DY612" s="922"/>
      <c r="DZ612" s="922"/>
      <c r="EA612" s="922"/>
      <c r="EB612" s="922"/>
      <c r="EC612" s="922"/>
      <c r="ED612" s="922"/>
      <c r="EE612" s="922"/>
      <c r="EF612" s="922"/>
      <c r="EG612" s="922"/>
      <c r="EH612" s="922"/>
      <c r="EI612" s="922"/>
      <c r="EJ612" s="922"/>
      <c r="EK612" s="922"/>
      <c r="EL612" s="922"/>
      <c r="EM612" s="922"/>
      <c r="EN612" s="922"/>
      <c r="EO612" s="922"/>
      <c r="EP612" s="922"/>
      <c r="EQ612" s="922"/>
      <c r="ER612" s="922"/>
      <c r="ES612" s="922"/>
      <c r="ET612" s="922"/>
      <c r="EU612" s="922"/>
      <c r="EV612" s="922"/>
      <c r="EW612" s="922"/>
      <c r="EX612" s="922"/>
      <c r="EY612" s="922"/>
      <c r="EZ612" s="922"/>
      <c r="FA612" s="922"/>
      <c r="FB612" s="922"/>
      <c r="FC612" s="922"/>
      <c r="FD612" s="922"/>
      <c r="FE612" s="922"/>
      <c r="FF612" s="922"/>
      <c r="FG612" s="922"/>
      <c r="FH612" s="922"/>
      <c r="FI612" s="922"/>
      <c r="FJ612" s="922"/>
      <c r="FK612" s="922"/>
      <c r="FL612" s="922"/>
      <c r="FM612" s="922"/>
      <c r="FN612" s="922"/>
      <c r="FO612" s="922"/>
      <c r="FP612" s="922"/>
      <c r="FQ612" s="922"/>
      <c r="FR612" s="922"/>
      <c r="FS612" s="922"/>
      <c r="FT612" s="922"/>
      <c r="FU612" s="922"/>
      <c r="FV612" s="922"/>
      <c r="FW612" s="922"/>
      <c r="FX612" s="922"/>
      <c r="FY612" s="922"/>
      <c r="FZ612" s="922"/>
      <c r="GA612" s="922"/>
      <c r="GB612" s="922"/>
      <c r="GC612" s="922"/>
      <c r="GD612" s="922"/>
      <c r="GE612" s="922"/>
      <c r="GF612" s="922"/>
      <c r="GG612" s="922"/>
      <c r="GH612" s="922"/>
      <c r="GI612" s="922"/>
      <c r="GJ612" s="922"/>
      <c r="GK612" s="922"/>
      <c r="GL612" s="922"/>
      <c r="GM612" s="922"/>
      <c r="GN612" s="922"/>
      <c r="GO612" s="922"/>
      <c r="GP612" s="922"/>
      <c r="GQ612" s="922"/>
      <c r="GR612" s="922"/>
      <c r="GS612" s="922"/>
      <c r="GT612" s="922"/>
      <c r="GU612" s="922"/>
      <c r="GV612" s="922"/>
      <c r="GW612" s="922"/>
      <c r="GX612" s="922"/>
      <c r="GY612" s="922"/>
      <c r="GZ612" s="922"/>
      <c r="HA612" s="922"/>
      <c r="HB612" s="922"/>
      <c r="HC612" s="922"/>
      <c r="HD612" s="922"/>
      <c r="HE612" s="922"/>
      <c r="HF612" s="922"/>
      <c r="HG612" s="922"/>
      <c r="HH612" s="922"/>
      <c r="HI612" s="922"/>
      <c r="HJ612" s="922"/>
      <c r="HK612" s="922"/>
      <c r="HL612" s="922"/>
      <c r="HM612" s="922"/>
      <c r="HN612" s="922"/>
      <c r="HO612" s="922"/>
      <c r="HP612" s="922"/>
      <c r="HQ612" s="922"/>
      <c r="HR612" s="922"/>
      <c r="HS612" s="922"/>
      <c r="HT612" s="922"/>
      <c r="HU612" s="922"/>
      <c r="HV612" s="922"/>
      <c r="HW612" s="922"/>
      <c r="HX612" s="922"/>
      <c r="HY612" s="922"/>
      <c r="HZ612" s="922"/>
      <c r="IA612" s="922"/>
      <c r="IB612" s="922"/>
      <c r="IC612" s="922"/>
      <c r="ID612" s="922"/>
      <c r="IE612" s="922"/>
      <c r="IF612" s="922"/>
      <c r="IG612" s="922"/>
      <c r="IH612" s="922"/>
      <c r="II612" s="922"/>
      <c r="IJ612" s="922"/>
      <c r="IK612" s="922"/>
      <c r="IL612" s="922"/>
      <c r="IM612" s="922"/>
      <c r="IN612" s="922"/>
      <c r="IO612" s="922"/>
      <c r="IP612" s="922"/>
      <c r="IQ612" s="922"/>
    </row>
    <row r="613" spans="1:251" s="934" customFormat="1" ht="15" customHeight="1">
      <c r="A613" s="935" t="s">
        <v>1905</v>
      </c>
      <c r="B613" s="936"/>
      <c r="C613" s="1481" t="s">
        <v>1906</v>
      </c>
      <c r="D613" s="935"/>
      <c r="E613" s="328"/>
      <c r="F613" s="574"/>
      <c r="G613" s="933"/>
      <c r="H613" s="933"/>
      <c r="I613" s="933"/>
      <c r="J613" s="933"/>
      <c r="K613" s="933"/>
      <c r="L613" s="933"/>
      <c r="M613" s="933"/>
      <c r="N613" s="941"/>
      <c r="O613" s="941"/>
      <c r="P613" s="941"/>
      <c r="Q613" s="941"/>
      <c r="R613" s="941"/>
      <c r="S613" s="941"/>
      <c r="T613" s="941"/>
      <c r="U613" s="941"/>
      <c r="V613" s="941"/>
      <c r="W613" s="941"/>
      <c r="X613" s="941"/>
      <c r="Y613" s="941"/>
      <c r="Z613" s="941"/>
      <c r="AA613" s="941"/>
      <c r="AB613" s="941"/>
      <c r="AC613" s="941"/>
      <c r="AD613" s="941"/>
      <c r="AE613" s="941"/>
      <c r="AF613" s="941"/>
      <c r="AG613" s="941"/>
      <c r="AH613" s="941"/>
      <c r="AI613" s="941"/>
      <c r="AJ613" s="941"/>
      <c r="AK613" s="941"/>
      <c r="AL613" s="941"/>
      <c r="AM613" s="941"/>
      <c r="AN613" s="941"/>
      <c r="AO613" s="941"/>
      <c r="AP613" s="941"/>
      <c r="AQ613" s="941"/>
      <c r="AR613" s="941"/>
      <c r="AS613" s="941"/>
      <c r="AT613" s="941"/>
      <c r="AU613" s="941"/>
      <c r="AV613" s="941"/>
      <c r="AW613" s="941"/>
      <c r="AX613" s="941"/>
      <c r="AY613" s="941"/>
      <c r="AZ613" s="941"/>
      <c r="BA613" s="941"/>
      <c r="BB613" s="941"/>
      <c r="BC613" s="941"/>
      <c r="BD613" s="941"/>
      <c r="BE613" s="941"/>
      <c r="BF613" s="941"/>
      <c r="BG613" s="941"/>
      <c r="BH613" s="941"/>
    </row>
    <row r="614" spans="1:251" s="950" customFormat="1" ht="15" customHeight="1">
      <c r="A614" s="942" t="s">
        <v>1907</v>
      </c>
      <c r="B614" s="943"/>
      <c r="C614" s="1482"/>
      <c r="D614" s="944"/>
      <c r="E614" s="379"/>
      <c r="F614" s="575"/>
      <c r="G614" s="948"/>
      <c r="H614" s="948"/>
      <c r="I614" s="948"/>
      <c r="J614" s="948"/>
      <c r="K614" s="948"/>
      <c r="L614" s="948"/>
      <c r="M614" s="948"/>
      <c r="N614" s="949"/>
      <c r="O614" s="949"/>
      <c r="P614" s="949"/>
      <c r="Q614" s="949"/>
      <c r="R614" s="949"/>
      <c r="S614" s="949"/>
      <c r="T614" s="949"/>
      <c r="U614" s="949"/>
      <c r="V614" s="949"/>
      <c r="W614" s="949"/>
      <c r="X614" s="949"/>
      <c r="Y614" s="949"/>
      <c r="Z614" s="949"/>
      <c r="AA614" s="949"/>
      <c r="AB614" s="949"/>
      <c r="AC614" s="949"/>
      <c r="AD614" s="949"/>
      <c r="AE614" s="949"/>
      <c r="AF614" s="949"/>
      <c r="AG614" s="949"/>
      <c r="AH614" s="949"/>
      <c r="AI614" s="949"/>
      <c r="AJ614" s="949"/>
      <c r="AK614" s="949"/>
      <c r="AL614" s="949"/>
      <c r="AM614" s="949"/>
      <c r="AN614" s="949"/>
      <c r="AO614" s="949"/>
      <c r="AP614" s="949"/>
      <c r="AQ614" s="949"/>
      <c r="AR614" s="949"/>
      <c r="AS614" s="949"/>
      <c r="AT614" s="949"/>
      <c r="AU614" s="949"/>
      <c r="AV614" s="949"/>
      <c r="AW614" s="949"/>
      <c r="AX614" s="949"/>
      <c r="AY614" s="949"/>
      <c r="AZ614" s="949"/>
      <c r="BA614" s="949"/>
      <c r="BB614" s="949"/>
      <c r="BC614" s="949"/>
      <c r="BD614" s="949"/>
      <c r="BE614" s="949"/>
      <c r="BF614" s="949"/>
      <c r="BG614" s="949"/>
      <c r="BH614" s="949"/>
    </row>
    <row r="615" spans="1:251" s="953" customFormat="1">
      <c r="A615" s="951" t="s">
        <v>405</v>
      </c>
      <c r="B615" s="952" t="s">
        <v>406</v>
      </c>
      <c r="C615" s="294" t="s">
        <v>407</v>
      </c>
      <c r="D615" s="951" t="s">
        <v>408</v>
      </c>
      <c r="E615" s="295" t="s">
        <v>409</v>
      </c>
      <c r="F615" s="296" t="s">
        <v>1563</v>
      </c>
      <c r="G615" s="934"/>
      <c r="N615" s="954"/>
      <c r="O615" s="954"/>
      <c r="P615" s="954"/>
      <c r="Q615" s="954"/>
      <c r="R615" s="954"/>
      <c r="S615" s="954"/>
      <c r="T615" s="954"/>
      <c r="U615" s="954"/>
      <c r="V615" s="954"/>
      <c r="W615" s="954"/>
      <c r="X615" s="954"/>
      <c r="Y615" s="954"/>
      <c r="Z615" s="954"/>
      <c r="AA615" s="954"/>
      <c r="AB615" s="954"/>
      <c r="AC615" s="954"/>
      <c r="AD615" s="954"/>
      <c r="AE615" s="954"/>
      <c r="AF615" s="954"/>
      <c r="AG615" s="954"/>
      <c r="AH615" s="954"/>
      <c r="AI615" s="954"/>
      <c r="AJ615" s="954"/>
      <c r="AK615" s="954"/>
      <c r="AL615" s="954"/>
      <c r="AM615" s="954"/>
      <c r="AN615" s="954"/>
      <c r="AO615" s="954"/>
      <c r="AP615" s="954"/>
      <c r="AQ615" s="954"/>
      <c r="AR615" s="954"/>
      <c r="AS615" s="954"/>
      <c r="AT615" s="954"/>
      <c r="AU615" s="954"/>
      <c r="AV615" s="954"/>
      <c r="AW615" s="954"/>
      <c r="AX615" s="954"/>
      <c r="AY615" s="954"/>
      <c r="AZ615" s="954"/>
      <c r="BA615" s="954"/>
      <c r="BB615" s="954"/>
      <c r="BC615" s="954"/>
      <c r="BD615" s="954"/>
      <c r="BE615" s="954"/>
      <c r="BF615" s="954"/>
      <c r="BG615" s="954"/>
      <c r="BH615" s="954"/>
    </row>
    <row r="616" spans="1:251" ht="14" customHeight="1">
      <c r="A616" s="955"/>
      <c r="B616" s="956"/>
      <c r="C616" s="957" t="s">
        <v>1908</v>
      </c>
      <c r="D616" s="958"/>
      <c r="E616" s="543"/>
      <c r="F616" s="576"/>
    </row>
    <row r="617" spans="1:251" ht="14" customHeight="1">
      <c r="A617" s="996"/>
      <c r="B617" s="992" t="s">
        <v>1909</v>
      </c>
      <c r="C617" s="1007" t="s">
        <v>1910</v>
      </c>
      <c r="D617" s="963"/>
      <c r="E617" s="599">
        <f>'[4]COSTO CDMX,QRO,GDL '!I613</f>
        <v>2850</v>
      </c>
      <c r="F617" s="310" t="s">
        <v>236</v>
      </c>
    </row>
    <row r="618" spans="1:251" ht="14" customHeight="1">
      <c r="A618" s="981"/>
      <c r="B618" s="982"/>
      <c r="C618" s="1008" t="s">
        <v>1911</v>
      </c>
      <c r="D618" s="967"/>
      <c r="E618" s="473"/>
      <c r="F618" s="377"/>
    </row>
    <row r="619" spans="1:251" ht="14" customHeight="1">
      <c r="A619" s="981"/>
      <c r="B619" s="982"/>
      <c r="C619" s="1008" t="s">
        <v>1912</v>
      </c>
      <c r="D619" s="967"/>
      <c r="E619" s="473"/>
      <c r="F619" s="377"/>
    </row>
    <row r="620" spans="1:251" ht="14" customHeight="1">
      <c r="A620" s="981"/>
      <c r="B620" s="982"/>
      <c r="C620" s="1013"/>
      <c r="D620" s="967"/>
      <c r="E620" s="473"/>
      <c r="F620" s="377"/>
    </row>
    <row r="621" spans="1:251" ht="14" customHeight="1">
      <c r="A621" s="981"/>
      <c r="B621" s="982"/>
      <c r="C621" s="1043"/>
      <c r="D621" s="967"/>
      <c r="E621" s="473"/>
      <c r="F621" s="377"/>
    </row>
    <row r="622" spans="1:251" ht="14" customHeight="1">
      <c r="A622" s="981"/>
      <c r="B622" s="982"/>
      <c r="C622" s="1008"/>
      <c r="D622" s="967"/>
      <c r="E622" s="473"/>
      <c r="F622" s="377"/>
    </row>
    <row r="623" spans="1:251" ht="14" customHeight="1">
      <c r="A623" s="981"/>
      <c r="B623" s="982"/>
      <c r="C623" s="1043"/>
      <c r="D623" s="967"/>
      <c r="E623" s="473"/>
      <c r="F623" s="377"/>
    </row>
    <row r="624" spans="1:251" ht="14" customHeight="1">
      <c r="A624" s="981"/>
      <c r="B624" s="982"/>
      <c r="C624" s="1043"/>
      <c r="D624" s="967"/>
      <c r="E624" s="473"/>
      <c r="F624" s="377"/>
    </row>
    <row r="625" spans="1:6" ht="14" customHeight="1">
      <c r="A625" s="981"/>
      <c r="B625" s="1012"/>
      <c r="C625" s="1013"/>
      <c r="D625" s="999"/>
      <c r="E625" s="473"/>
      <c r="F625" s="377"/>
    </row>
    <row r="626" spans="1:6" ht="14" customHeight="1">
      <c r="A626" s="981"/>
      <c r="B626" s="982" t="s">
        <v>1913</v>
      </c>
      <c r="C626" s="1008" t="s">
        <v>1914</v>
      </c>
      <c r="D626" s="967"/>
      <c r="E626" s="453">
        <f>'[4]COSTO CDMX,QRO,GDL '!I622</f>
        <v>5130</v>
      </c>
      <c r="F626" s="310" t="s">
        <v>236</v>
      </c>
    </row>
    <row r="627" spans="1:6" ht="14" customHeight="1">
      <c r="A627" s="981"/>
      <c r="B627" s="982"/>
      <c r="C627" s="1008" t="s">
        <v>1911</v>
      </c>
      <c r="D627" s="967"/>
      <c r="E627" s="473"/>
      <c r="F627" s="377"/>
    </row>
    <row r="628" spans="1:6" ht="14" customHeight="1">
      <c r="A628" s="981"/>
      <c r="B628" s="982"/>
      <c r="C628" s="1008" t="s">
        <v>1912</v>
      </c>
      <c r="D628" s="967"/>
      <c r="E628" s="473"/>
      <c r="F628" s="377"/>
    </row>
    <row r="629" spans="1:6" ht="14" customHeight="1">
      <c r="A629" s="981"/>
      <c r="B629" s="982"/>
      <c r="C629" s="1043"/>
      <c r="D629" s="967"/>
      <c r="E629" s="473"/>
      <c r="F629" s="600"/>
    </row>
    <row r="630" spans="1:6" ht="14" customHeight="1">
      <c r="A630" s="981"/>
      <c r="B630" s="982"/>
      <c r="C630" s="1043"/>
      <c r="D630" s="967"/>
      <c r="E630" s="473"/>
      <c r="F630" s="600"/>
    </row>
    <row r="631" spans="1:6" ht="14" customHeight="1">
      <c r="A631" s="981"/>
      <c r="B631" s="982"/>
      <c r="C631" s="1043"/>
      <c r="D631" s="967"/>
      <c r="E631" s="473"/>
      <c r="F631" s="600"/>
    </row>
    <row r="632" spans="1:6" ht="14" customHeight="1">
      <c r="A632" s="981"/>
      <c r="B632" s="982"/>
      <c r="C632" s="1043"/>
      <c r="D632" s="967"/>
      <c r="E632" s="473"/>
      <c r="F632" s="600"/>
    </row>
    <row r="633" spans="1:6" ht="14" customHeight="1">
      <c r="A633" s="1001"/>
      <c r="B633" s="994"/>
      <c r="C633" s="1003"/>
      <c r="D633" s="995"/>
      <c r="E633" s="601"/>
      <c r="F633" s="602"/>
    </row>
    <row r="634" spans="1:6">
      <c r="A634" s="922"/>
      <c r="B634" s="1044"/>
      <c r="C634" s="972"/>
      <c r="D634" s="922"/>
      <c r="E634" s="604"/>
      <c r="F634" s="605"/>
    </row>
    <row r="635" spans="1:6">
      <c r="A635" s="922"/>
      <c r="B635" s="1044"/>
      <c r="C635" s="972"/>
      <c r="D635" s="922"/>
      <c r="E635" s="604"/>
      <c r="F635" s="605"/>
    </row>
    <row r="636" spans="1:6">
      <c r="A636" s="922"/>
      <c r="B636" s="1044"/>
      <c r="C636" s="972"/>
      <c r="D636" s="922"/>
      <c r="E636" s="604"/>
      <c r="F636" s="605"/>
    </row>
    <row r="637" spans="1:6">
      <c r="A637" s="922"/>
      <c r="B637" s="1044"/>
      <c r="C637" s="972"/>
      <c r="D637" s="922"/>
      <c r="E637" s="604"/>
      <c r="F637" s="605"/>
    </row>
    <row r="638" spans="1:6">
      <c r="A638" s="922"/>
      <c r="B638" s="1044"/>
      <c r="C638" s="972"/>
      <c r="D638" s="922"/>
      <c r="E638" s="604"/>
      <c r="F638" s="605"/>
    </row>
    <row r="639" spans="1:6">
      <c r="A639" s="922"/>
      <c r="B639" s="1044"/>
      <c r="C639" s="972"/>
      <c r="D639" s="922"/>
      <c r="E639" s="604"/>
      <c r="F639" s="605"/>
    </row>
    <row r="640" spans="1:6">
      <c r="A640" s="922"/>
      <c r="B640" s="1044"/>
      <c r="C640" s="972"/>
      <c r="D640" s="922"/>
      <c r="E640" s="604"/>
      <c r="F640" s="605"/>
    </row>
    <row r="641" spans="1:6">
      <c r="A641" s="922"/>
      <c r="B641" s="1044"/>
      <c r="C641" s="972"/>
      <c r="D641" s="922"/>
      <c r="E641" s="604"/>
      <c r="F641" s="605"/>
    </row>
    <row r="642" spans="1:6">
      <c r="A642" s="922"/>
      <c r="B642" s="1044"/>
      <c r="C642" s="972"/>
      <c r="D642" s="922"/>
      <c r="E642" s="604"/>
      <c r="F642" s="605"/>
    </row>
    <row r="643" spans="1:6">
      <c r="A643" s="922"/>
      <c r="B643" s="1044"/>
      <c r="C643" s="972"/>
      <c r="D643" s="922"/>
      <c r="E643" s="604"/>
      <c r="F643" s="605"/>
    </row>
    <row r="644" spans="1:6">
      <c r="A644" s="922"/>
      <c r="B644" s="1044"/>
      <c r="C644" s="972"/>
      <c r="D644" s="922"/>
      <c r="E644" s="604"/>
      <c r="F644" s="605"/>
    </row>
    <row r="645" spans="1:6">
      <c r="A645" s="922"/>
      <c r="B645" s="1044"/>
      <c r="C645" s="972"/>
      <c r="D645" s="922"/>
      <c r="E645" s="604"/>
      <c r="F645" s="605"/>
    </row>
    <row r="646" spans="1:6">
      <c r="A646" s="922"/>
      <c r="B646" s="1044"/>
      <c r="C646" s="972"/>
      <c r="D646" s="922"/>
      <c r="E646" s="604"/>
      <c r="F646" s="605"/>
    </row>
    <row r="647" spans="1:6">
      <c r="A647" s="922"/>
      <c r="B647" s="1044"/>
      <c r="C647" s="972"/>
      <c r="D647" s="922"/>
      <c r="E647" s="604"/>
      <c r="F647" s="605"/>
    </row>
    <row r="648" spans="1:6">
      <c r="A648" s="922"/>
      <c r="B648" s="1044"/>
      <c r="C648" s="972"/>
      <c r="D648" s="922"/>
      <c r="E648" s="604"/>
      <c r="F648" s="605"/>
    </row>
    <row r="649" spans="1:6">
      <c r="A649" s="922"/>
      <c r="B649" s="1044"/>
      <c r="C649" s="972"/>
      <c r="D649" s="922"/>
      <c r="E649" s="604"/>
      <c r="F649" s="605"/>
    </row>
    <row r="650" spans="1:6">
      <c r="A650" s="922"/>
      <c r="B650" s="1044"/>
      <c r="C650" s="972"/>
      <c r="D650" s="922"/>
      <c r="E650" s="604"/>
      <c r="F650" s="605"/>
    </row>
    <row r="651" spans="1:6">
      <c r="A651" s="922"/>
      <c r="B651" s="1044"/>
      <c r="C651" s="972"/>
      <c r="D651" s="922"/>
      <c r="E651" s="604"/>
      <c r="F651" s="605"/>
    </row>
    <row r="652" spans="1:6">
      <c r="A652" s="922"/>
      <c r="B652" s="1044"/>
      <c r="C652" s="972"/>
      <c r="D652" s="922"/>
      <c r="E652" s="604"/>
      <c r="F652" s="605"/>
    </row>
    <row r="653" spans="1:6">
      <c r="A653" s="922"/>
      <c r="B653" s="1044"/>
      <c r="C653" s="972"/>
      <c r="D653" s="922"/>
      <c r="E653" s="604"/>
      <c r="F653" s="605"/>
    </row>
    <row r="654" spans="1:6">
      <c r="A654" s="922"/>
      <c r="B654" s="1044"/>
      <c r="C654" s="972"/>
      <c r="D654" s="922"/>
      <c r="E654" s="604"/>
      <c r="F654" s="605"/>
    </row>
    <row r="655" spans="1:6">
      <c r="A655" s="922"/>
      <c r="B655" s="1044"/>
      <c r="C655" s="972"/>
      <c r="D655" s="922"/>
      <c r="E655" s="604"/>
      <c r="F655" s="605"/>
    </row>
    <row r="656" spans="1:6">
      <c r="A656" s="922"/>
      <c r="B656" s="1044"/>
      <c r="C656" s="972"/>
      <c r="D656" s="922"/>
      <c r="E656" s="604"/>
      <c r="F656" s="605"/>
    </row>
    <row r="657" spans="1:6">
      <c r="A657" s="922"/>
      <c r="B657" s="1044"/>
      <c r="C657" s="972"/>
      <c r="D657" s="922"/>
      <c r="E657" s="604"/>
      <c r="F657" s="605"/>
    </row>
    <row r="658" spans="1:6">
      <c r="A658" s="922"/>
      <c r="B658" s="1044"/>
      <c r="C658" s="972"/>
      <c r="D658" s="922"/>
      <c r="E658" s="604"/>
      <c r="F658" s="605"/>
    </row>
    <row r="659" spans="1:6">
      <c r="A659" s="922"/>
      <c r="B659" s="1044"/>
      <c r="C659" s="972"/>
      <c r="D659" s="922"/>
      <c r="E659" s="604"/>
      <c r="F659" s="605"/>
    </row>
    <row r="660" spans="1:6">
      <c r="A660" s="922"/>
      <c r="B660" s="1044"/>
      <c r="C660" s="972"/>
      <c r="D660" s="922"/>
      <c r="E660" s="604"/>
      <c r="F660" s="605"/>
    </row>
    <row r="661" spans="1:6">
      <c r="A661" s="922"/>
      <c r="B661" s="1044"/>
      <c r="C661" s="972"/>
      <c r="D661" s="922"/>
      <c r="E661" s="604"/>
      <c r="F661" s="605"/>
    </row>
    <row r="662" spans="1:6">
      <c r="A662" s="922"/>
      <c r="B662" s="1044"/>
      <c r="C662" s="972"/>
      <c r="D662" s="922"/>
      <c r="E662" s="604"/>
      <c r="F662" s="605"/>
    </row>
    <row r="663" spans="1:6">
      <c r="A663" s="922"/>
      <c r="B663" s="1044"/>
      <c r="C663" s="972"/>
      <c r="D663" s="922"/>
      <c r="E663" s="604"/>
      <c r="F663" s="605"/>
    </row>
    <row r="664" spans="1:6">
      <c r="A664" s="922"/>
      <c r="B664" s="1044"/>
      <c r="C664" s="972"/>
      <c r="D664" s="922"/>
      <c r="E664" s="604"/>
      <c r="F664" s="605"/>
    </row>
    <row r="665" spans="1:6">
      <c r="A665" s="922"/>
      <c r="B665" s="1044"/>
      <c r="C665" s="972"/>
      <c r="D665" s="922"/>
      <c r="E665" s="604"/>
      <c r="F665" s="605"/>
    </row>
    <row r="666" spans="1:6">
      <c r="A666" s="922"/>
      <c r="B666" s="1044"/>
      <c r="C666" s="972"/>
      <c r="D666" s="922"/>
      <c r="E666" s="604"/>
      <c r="F666" s="605"/>
    </row>
    <row r="667" spans="1:6">
      <c r="A667" s="922"/>
      <c r="B667" s="1044"/>
      <c r="C667" s="972"/>
      <c r="D667" s="922"/>
      <c r="E667" s="604"/>
      <c r="F667" s="605"/>
    </row>
    <row r="668" spans="1:6">
      <c r="A668" s="922"/>
      <c r="B668" s="1044"/>
      <c r="C668" s="972"/>
      <c r="D668" s="922"/>
      <c r="E668" s="604"/>
      <c r="F668" s="605"/>
    </row>
    <row r="669" spans="1:6">
      <c r="A669" s="922"/>
      <c r="B669" s="1044"/>
      <c r="C669" s="972"/>
      <c r="D669" s="922"/>
      <c r="E669" s="604"/>
      <c r="F669" s="605"/>
    </row>
    <row r="670" spans="1:6">
      <c r="A670" s="922"/>
      <c r="B670" s="1044"/>
      <c r="C670" s="972"/>
      <c r="D670" s="922"/>
      <c r="E670" s="604"/>
      <c r="F670" s="605"/>
    </row>
    <row r="671" spans="1:6">
      <c r="A671" s="922"/>
      <c r="B671" s="1044"/>
      <c r="C671" s="972"/>
      <c r="D671" s="922"/>
      <c r="E671" s="604"/>
      <c r="F671" s="605"/>
    </row>
    <row r="672" spans="1:6">
      <c r="A672" s="922"/>
      <c r="B672" s="1044"/>
      <c r="C672" s="972"/>
      <c r="D672" s="922"/>
      <c r="E672" s="604"/>
      <c r="F672" s="605"/>
    </row>
    <row r="673" spans="1:6">
      <c r="A673" s="922"/>
      <c r="B673" s="1044"/>
      <c r="C673" s="972"/>
      <c r="D673" s="922"/>
      <c r="E673" s="604"/>
      <c r="F673" s="605"/>
    </row>
    <row r="674" spans="1:6">
      <c r="A674" s="922"/>
      <c r="B674" s="1044"/>
      <c r="C674" s="972"/>
      <c r="D674" s="922"/>
      <c r="E674" s="604"/>
      <c r="F674" s="605"/>
    </row>
    <row r="675" spans="1:6">
      <c r="A675" s="922"/>
      <c r="B675" s="1044"/>
      <c r="C675" s="972"/>
      <c r="D675" s="922"/>
      <c r="E675" s="604"/>
      <c r="F675" s="605"/>
    </row>
    <row r="676" spans="1:6">
      <c r="A676" s="922"/>
      <c r="B676" s="1044"/>
      <c r="C676" s="972"/>
      <c r="D676" s="922"/>
      <c r="E676" s="604"/>
      <c r="F676" s="605"/>
    </row>
    <row r="677" spans="1:6">
      <c r="A677" s="922"/>
      <c r="B677" s="1044"/>
      <c r="C677" s="972"/>
      <c r="D677" s="922"/>
      <c r="E677" s="604"/>
      <c r="F677" s="605"/>
    </row>
    <row r="678" spans="1:6">
      <c r="A678" s="922"/>
      <c r="B678" s="1044"/>
      <c r="C678" s="972"/>
      <c r="D678" s="922"/>
      <c r="E678" s="604"/>
      <c r="F678" s="605"/>
    </row>
    <row r="679" spans="1:6">
      <c r="A679" s="922"/>
      <c r="B679" s="1044"/>
      <c r="C679" s="972"/>
      <c r="D679" s="922"/>
      <c r="E679" s="604"/>
      <c r="F679" s="605"/>
    </row>
    <row r="680" spans="1:6">
      <c r="A680" s="922"/>
      <c r="B680" s="1044"/>
      <c r="C680" s="972"/>
      <c r="D680" s="922"/>
      <c r="E680" s="604"/>
      <c r="F680" s="605"/>
    </row>
    <row r="681" spans="1:6">
      <c r="A681" s="922"/>
      <c r="B681" s="1044"/>
      <c r="C681" s="972"/>
      <c r="D681" s="922"/>
      <c r="E681" s="604"/>
      <c r="F681" s="605"/>
    </row>
    <row r="682" spans="1:6">
      <c r="A682" s="922"/>
      <c r="B682" s="1044"/>
      <c r="C682" s="972"/>
      <c r="D682" s="922"/>
      <c r="E682" s="604"/>
      <c r="F682" s="605"/>
    </row>
    <row r="683" spans="1:6">
      <c r="A683" s="922"/>
      <c r="B683" s="1044"/>
      <c r="C683" s="972"/>
      <c r="D683" s="922"/>
      <c r="E683" s="604"/>
      <c r="F683" s="605"/>
    </row>
    <row r="684" spans="1:6">
      <c r="A684" s="922"/>
      <c r="B684" s="1044"/>
      <c r="C684" s="972"/>
      <c r="D684" s="922"/>
      <c r="E684" s="604"/>
      <c r="F684" s="605"/>
    </row>
    <row r="685" spans="1:6">
      <c r="A685" s="922"/>
      <c r="B685" s="1044"/>
      <c r="C685" s="972"/>
      <c r="D685" s="922"/>
      <c r="E685" s="604"/>
      <c r="F685" s="605"/>
    </row>
    <row r="686" spans="1:6">
      <c r="A686" s="922"/>
      <c r="B686" s="1044"/>
      <c r="C686" s="972"/>
      <c r="D686" s="922"/>
      <c r="E686" s="604"/>
      <c r="F686" s="605"/>
    </row>
    <row r="687" spans="1:6">
      <c r="A687" s="922"/>
      <c r="B687" s="1044"/>
      <c r="C687" s="972"/>
      <c r="D687" s="922"/>
      <c r="E687" s="604"/>
      <c r="F687" s="605"/>
    </row>
    <row r="688" spans="1:6">
      <c r="A688" s="922"/>
      <c r="B688" s="1044"/>
      <c r="C688" s="972"/>
      <c r="D688" s="922"/>
      <c r="E688" s="604"/>
      <c r="F688" s="605"/>
    </row>
    <row r="689" spans="1:6">
      <c r="A689" s="922"/>
      <c r="B689" s="1044"/>
      <c r="C689" s="972"/>
      <c r="D689" s="922"/>
      <c r="E689" s="604"/>
      <c r="F689" s="605"/>
    </row>
    <row r="690" spans="1:6">
      <c r="A690" s="922"/>
      <c r="B690" s="1044"/>
      <c r="C690" s="972"/>
      <c r="D690" s="922"/>
      <c r="E690" s="604"/>
      <c r="F690" s="605"/>
    </row>
    <row r="691" spans="1:6">
      <c r="A691" s="922"/>
      <c r="B691" s="1044"/>
      <c r="C691" s="972"/>
      <c r="D691" s="922"/>
      <c r="E691" s="604"/>
      <c r="F691" s="605"/>
    </row>
    <row r="692" spans="1:6">
      <c r="A692" s="922"/>
      <c r="B692" s="1044"/>
      <c r="C692" s="972"/>
      <c r="D692" s="922"/>
      <c r="E692" s="604"/>
      <c r="F692" s="605"/>
    </row>
    <row r="693" spans="1:6">
      <c r="A693" s="922"/>
      <c r="B693" s="1044"/>
      <c r="C693" s="972"/>
      <c r="D693" s="922"/>
      <c r="E693" s="604"/>
      <c r="F693" s="605"/>
    </row>
    <row r="694" spans="1:6">
      <c r="A694" s="922"/>
      <c r="B694" s="1044"/>
      <c r="C694" s="972"/>
      <c r="D694" s="922"/>
      <c r="E694" s="604"/>
      <c r="F694" s="605"/>
    </row>
    <row r="695" spans="1:6">
      <c r="A695" s="922"/>
      <c r="B695" s="1044"/>
      <c r="C695" s="972"/>
      <c r="D695" s="922"/>
      <c r="E695" s="604"/>
      <c r="F695" s="605"/>
    </row>
    <row r="696" spans="1:6">
      <c r="A696" s="922"/>
      <c r="B696" s="1044"/>
      <c r="C696" s="972"/>
      <c r="D696" s="922"/>
      <c r="E696" s="604"/>
      <c r="F696" s="605"/>
    </row>
    <row r="697" spans="1:6">
      <c r="A697" s="922"/>
      <c r="B697" s="1044"/>
      <c r="C697" s="972"/>
      <c r="D697" s="922"/>
      <c r="E697" s="604"/>
      <c r="F697" s="605"/>
    </row>
    <row r="698" spans="1:6">
      <c r="A698" s="922"/>
      <c r="B698" s="1044"/>
      <c r="C698" s="972"/>
      <c r="D698" s="922"/>
      <c r="E698" s="604"/>
      <c r="F698" s="605"/>
    </row>
    <row r="699" spans="1:6">
      <c r="A699" s="922"/>
      <c r="B699" s="1044"/>
      <c r="C699" s="972"/>
      <c r="D699" s="922"/>
      <c r="E699" s="604"/>
      <c r="F699" s="605"/>
    </row>
    <row r="700" spans="1:6">
      <c r="A700" s="922"/>
      <c r="B700" s="1044"/>
      <c r="C700" s="972"/>
      <c r="D700" s="922"/>
      <c r="E700" s="604"/>
      <c r="F700" s="605"/>
    </row>
    <row r="701" spans="1:6">
      <c r="A701" s="922"/>
      <c r="B701" s="1044"/>
      <c r="C701" s="972"/>
      <c r="D701" s="922"/>
      <c r="E701" s="604"/>
      <c r="F701" s="605"/>
    </row>
    <row r="702" spans="1:6">
      <c r="A702" s="922"/>
      <c r="B702" s="1044"/>
      <c r="C702" s="972"/>
      <c r="D702" s="922"/>
      <c r="E702" s="604"/>
      <c r="F702" s="605"/>
    </row>
    <row r="703" spans="1:6">
      <c r="A703" s="922"/>
      <c r="B703" s="1044"/>
      <c r="C703" s="972"/>
      <c r="D703" s="922"/>
      <c r="E703" s="604"/>
      <c r="F703" s="605"/>
    </row>
    <row r="704" spans="1:6">
      <c r="A704" s="922"/>
      <c r="B704" s="1044"/>
      <c r="C704" s="972"/>
      <c r="D704" s="922"/>
      <c r="E704" s="604"/>
      <c r="F704" s="605"/>
    </row>
    <row r="705" spans="1:6">
      <c r="A705" s="922"/>
      <c r="B705" s="1044"/>
      <c r="C705" s="972"/>
      <c r="D705" s="922"/>
      <c r="E705" s="604"/>
      <c r="F705" s="605"/>
    </row>
    <row r="706" spans="1:6">
      <c r="A706" s="922"/>
      <c r="B706" s="1044"/>
      <c r="C706" s="972"/>
      <c r="D706" s="922"/>
      <c r="E706" s="604"/>
      <c r="F706" s="605"/>
    </row>
    <row r="707" spans="1:6">
      <c r="A707" s="922"/>
      <c r="B707" s="1044"/>
      <c r="C707" s="972"/>
      <c r="D707" s="922"/>
      <c r="E707" s="604"/>
      <c r="F707" s="605"/>
    </row>
    <row r="708" spans="1:6">
      <c r="A708" s="922"/>
      <c r="B708" s="1044"/>
      <c r="C708" s="972"/>
      <c r="D708" s="922"/>
      <c r="E708" s="604"/>
      <c r="F708" s="605"/>
    </row>
    <row r="709" spans="1:6">
      <c r="A709" s="922"/>
      <c r="B709" s="1044"/>
      <c r="C709" s="972"/>
      <c r="D709" s="922"/>
      <c r="E709" s="604"/>
      <c r="F709" s="605"/>
    </row>
    <row r="710" spans="1:6">
      <c r="A710" s="922"/>
      <c r="B710" s="1044"/>
      <c r="C710" s="972"/>
      <c r="D710" s="922"/>
      <c r="E710" s="604"/>
      <c r="F710" s="605"/>
    </row>
    <row r="711" spans="1:6">
      <c r="A711" s="922"/>
      <c r="B711" s="1044"/>
      <c r="C711" s="972"/>
      <c r="D711" s="922"/>
      <c r="E711" s="604"/>
      <c r="F711" s="605"/>
    </row>
    <row r="712" spans="1:6">
      <c r="A712" s="922"/>
      <c r="B712" s="1044"/>
      <c r="C712" s="972"/>
      <c r="D712" s="922"/>
      <c r="E712" s="604"/>
      <c r="F712" s="605"/>
    </row>
    <row r="713" spans="1:6">
      <c r="A713" s="922"/>
      <c r="B713" s="1044"/>
      <c r="C713" s="972"/>
      <c r="D713" s="922"/>
      <c r="E713" s="604"/>
      <c r="F713" s="605"/>
    </row>
    <row r="714" spans="1:6">
      <c r="A714" s="922"/>
      <c r="B714" s="1044"/>
      <c r="C714" s="972"/>
      <c r="D714" s="922"/>
      <c r="E714" s="604"/>
      <c r="F714" s="605"/>
    </row>
    <row r="715" spans="1:6">
      <c r="A715" s="922"/>
      <c r="B715" s="1044"/>
      <c r="C715" s="972"/>
      <c r="D715" s="922"/>
      <c r="E715" s="604"/>
      <c r="F715" s="605"/>
    </row>
    <row r="716" spans="1:6">
      <c r="A716" s="922"/>
      <c r="B716" s="1044"/>
      <c r="C716" s="972"/>
      <c r="D716" s="922"/>
      <c r="E716" s="604"/>
      <c r="F716" s="605"/>
    </row>
    <row r="717" spans="1:6">
      <c r="A717" s="922"/>
      <c r="B717" s="1044"/>
      <c r="C717" s="972"/>
      <c r="D717" s="922"/>
      <c r="E717" s="604"/>
      <c r="F717" s="605"/>
    </row>
    <row r="718" spans="1:6">
      <c r="A718" s="922"/>
      <c r="B718" s="1044"/>
      <c r="C718" s="972"/>
      <c r="D718" s="922"/>
      <c r="E718" s="604"/>
      <c r="F718" s="605"/>
    </row>
    <row r="719" spans="1:6">
      <c r="A719" s="922"/>
      <c r="B719" s="1044"/>
      <c r="C719" s="972"/>
      <c r="D719" s="922"/>
      <c r="E719" s="604"/>
      <c r="F719" s="605"/>
    </row>
    <row r="720" spans="1:6">
      <c r="A720" s="922"/>
      <c r="B720" s="1044"/>
      <c r="C720" s="972"/>
      <c r="D720" s="922"/>
      <c r="E720" s="604"/>
      <c r="F720" s="605"/>
    </row>
    <row r="721" spans="1:6">
      <c r="A721" s="922"/>
      <c r="B721" s="1044"/>
      <c r="C721" s="972"/>
      <c r="D721" s="922"/>
      <c r="E721" s="604"/>
      <c r="F721" s="605"/>
    </row>
    <row r="722" spans="1:6">
      <c r="A722" s="922"/>
      <c r="B722" s="1044"/>
      <c r="C722" s="972"/>
      <c r="D722" s="922"/>
      <c r="E722" s="604"/>
      <c r="F722" s="605"/>
    </row>
    <row r="723" spans="1:6">
      <c r="A723" s="922"/>
      <c r="B723" s="1044"/>
      <c r="C723" s="972"/>
      <c r="D723" s="922"/>
      <c r="E723" s="604"/>
      <c r="F723" s="605"/>
    </row>
    <row r="724" spans="1:6">
      <c r="A724" s="922"/>
      <c r="B724" s="1044"/>
      <c r="C724" s="972"/>
      <c r="D724" s="922"/>
      <c r="E724" s="604"/>
      <c r="F724" s="605"/>
    </row>
    <row r="725" spans="1:6">
      <c r="A725" s="922"/>
      <c r="B725" s="1044"/>
      <c r="C725" s="972"/>
      <c r="D725" s="922"/>
      <c r="E725" s="604"/>
      <c r="F725" s="605"/>
    </row>
    <row r="726" spans="1:6">
      <c r="A726" s="922"/>
      <c r="B726" s="1044"/>
      <c r="C726" s="972"/>
      <c r="D726" s="922"/>
      <c r="E726" s="604"/>
      <c r="F726" s="605"/>
    </row>
  </sheetData>
  <mergeCells count="19">
    <mergeCell ref="C613:C614"/>
    <mergeCell ref="C426:C427"/>
    <mergeCell ref="C480:C481"/>
    <mergeCell ref="C484:C485"/>
    <mergeCell ref="C488:C489"/>
    <mergeCell ref="C492:C493"/>
    <mergeCell ref="C526:C527"/>
    <mergeCell ref="A5:B5"/>
    <mergeCell ref="E5:F5"/>
    <mergeCell ref="C327:C328"/>
    <mergeCell ref="D1:F1"/>
    <mergeCell ref="D2:F2"/>
    <mergeCell ref="D3:F3"/>
    <mergeCell ref="D4:F4"/>
    <mergeCell ref="C6:C7"/>
    <mergeCell ref="C19:C20"/>
    <mergeCell ref="C103:C104"/>
    <mergeCell ref="C202:C203"/>
    <mergeCell ref="C267:C268"/>
  </mergeCells>
  <hyperlinks>
    <hyperlink ref="D4" r:id="rId1" xr:uid="{722AF9A0-D063-8A49-93F5-726415C1BCCE}"/>
  </hyperlinks>
  <printOptions horizontalCentered="1" verticalCentered="1"/>
  <pageMargins left="0" right="0" top="0" bottom="0" header="0" footer="0"/>
  <pageSetup scale="45" orientation="portrait" copies="2" r:id="rId2"/>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83CEF-FC9D-F449-B17D-7EE2E21F8F8F}">
  <sheetPr codeName="Sheet6">
    <tabColor rgb="FF0432FF"/>
  </sheetPr>
  <dimension ref="A1:IQ2065"/>
  <sheetViews>
    <sheetView showGridLines="0" zoomScale="81" zoomScaleNormal="89" zoomScaleSheetLayoutView="100" zoomScalePageLayoutView="93" workbookViewId="0">
      <selection activeCell="C1664" sqref="C1664"/>
    </sheetView>
  </sheetViews>
  <sheetFormatPr baseColWidth="10" defaultColWidth="10.83203125" defaultRowHeight="14"/>
  <cols>
    <col min="1" max="1" width="42.5" style="263" customWidth="1"/>
    <col min="2" max="2" width="17.33203125" style="606" bestFit="1" customWidth="1"/>
    <col min="3" max="3" width="98.83203125" style="390" customWidth="1"/>
    <col min="4" max="4" width="17.83203125" style="263" customWidth="1"/>
    <col min="5" max="5" width="15.5" style="423" customWidth="1"/>
    <col min="6" max="6" width="13.1640625" style="607" customWidth="1"/>
    <col min="7" max="8" width="12" style="263" bestFit="1" customWidth="1"/>
    <col min="9" max="13" width="10.83203125" style="263"/>
    <col min="14" max="60" width="10.83203125" style="264"/>
    <col min="61" max="16384" width="10.83203125" style="263"/>
  </cols>
  <sheetData>
    <row r="1" spans="1:60" ht="15" customHeight="1">
      <c r="A1" s="260"/>
      <c r="B1" s="261"/>
      <c r="C1" s="262"/>
      <c r="D1" s="1483" t="s">
        <v>1915</v>
      </c>
      <c r="E1" s="1483"/>
      <c r="F1" s="1484"/>
    </row>
    <row r="2" spans="1:60" s="269" customFormat="1" ht="27.75" customHeight="1">
      <c r="A2" s="265"/>
      <c r="B2" s="266"/>
      <c r="C2" s="267"/>
      <c r="D2" s="1496"/>
      <c r="E2" s="1496"/>
      <c r="F2" s="1497"/>
      <c r="G2" s="268"/>
    </row>
    <row r="3" spans="1:60" s="269" customFormat="1" ht="15" customHeight="1">
      <c r="A3" s="265"/>
      <c r="B3" s="266"/>
      <c r="C3" s="270"/>
      <c r="D3" s="1487" t="s">
        <v>1558</v>
      </c>
      <c r="E3" s="1487"/>
      <c r="F3" s="1488"/>
      <c r="G3" s="268"/>
    </row>
    <row r="4" spans="1:60" s="269" customFormat="1">
      <c r="A4" s="271"/>
      <c r="B4" s="272"/>
      <c r="C4" s="273"/>
      <c r="D4" s="1498" t="s">
        <v>1559</v>
      </c>
      <c r="E4" s="1498"/>
      <c r="F4" s="1499"/>
      <c r="G4" s="268"/>
    </row>
    <row r="5" spans="1:60" s="277" customFormat="1" ht="15" customHeight="1">
      <c r="A5" s="1492"/>
      <c r="B5" s="1493"/>
      <c r="C5" s="274" t="s">
        <v>400</v>
      </c>
      <c r="D5" s="275" t="s">
        <v>401</v>
      </c>
      <c r="E5" s="1475">
        <f ca="1">(TODAY())</f>
        <v>46163</v>
      </c>
      <c r="F5" s="1476"/>
      <c r="G5" s="268"/>
      <c r="H5" s="276"/>
      <c r="I5" s="276"/>
      <c r="J5" s="276"/>
      <c r="K5" s="276"/>
      <c r="L5" s="276"/>
      <c r="M5" s="276"/>
      <c r="N5" s="276"/>
      <c r="O5" s="276"/>
      <c r="P5" s="276"/>
      <c r="Q5" s="276"/>
      <c r="R5" s="276"/>
      <c r="S5" s="276"/>
      <c r="T5" s="276"/>
      <c r="U5" s="276"/>
    </row>
    <row r="6" spans="1:60" s="277" customFormat="1" ht="15" customHeight="1">
      <c r="A6" s="278" t="s">
        <v>1905</v>
      </c>
      <c r="B6" s="279"/>
      <c r="C6" s="1500" t="s">
        <v>1916</v>
      </c>
      <c r="D6" s="280"/>
      <c r="E6" s="281"/>
      <c r="F6" s="282"/>
      <c r="G6" s="269"/>
      <c r="H6" s="276"/>
      <c r="I6" s="276"/>
      <c r="J6" s="276"/>
      <c r="K6" s="276"/>
      <c r="L6" s="276"/>
      <c r="M6" s="276"/>
      <c r="N6" s="283"/>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283"/>
      <c r="AU6" s="283"/>
      <c r="AV6" s="283"/>
      <c r="AW6" s="283"/>
      <c r="AX6" s="283"/>
      <c r="AY6" s="283"/>
      <c r="AZ6" s="283"/>
      <c r="BA6" s="283"/>
      <c r="BB6" s="283"/>
      <c r="BC6" s="283"/>
      <c r="BD6" s="283"/>
      <c r="BE6" s="283"/>
      <c r="BF6" s="283"/>
      <c r="BG6" s="283"/>
      <c r="BH6" s="283"/>
    </row>
    <row r="7" spans="1:60" s="291" customFormat="1" ht="20.25" customHeight="1">
      <c r="A7" s="284" t="s">
        <v>1917</v>
      </c>
      <c r="B7" s="285"/>
      <c r="C7" s="1501"/>
      <c r="D7" s="286"/>
      <c r="E7" s="287"/>
      <c r="F7" s="288"/>
      <c r="G7" s="269"/>
      <c r="H7" s="289"/>
      <c r="I7" s="289"/>
      <c r="J7" s="289"/>
      <c r="K7" s="289"/>
      <c r="L7" s="289"/>
      <c r="M7" s="289"/>
      <c r="N7" s="290"/>
      <c r="O7" s="290"/>
      <c r="P7" s="290"/>
      <c r="Q7" s="290"/>
      <c r="R7" s="290"/>
      <c r="S7" s="290"/>
      <c r="T7" s="290"/>
      <c r="U7" s="290"/>
      <c r="V7" s="290"/>
      <c r="W7" s="290"/>
      <c r="X7" s="290"/>
      <c r="Y7" s="290"/>
      <c r="Z7" s="290"/>
      <c r="AA7" s="290"/>
      <c r="AB7" s="290"/>
      <c r="AC7" s="290"/>
      <c r="AD7" s="290"/>
      <c r="AE7" s="290"/>
      <c r="AF7" s="290"/>
      <c r="AG7" s="290"/>
      <c r="AH7" s="290"/>
      <c r="AI7" s="290"/>
      <c r="AJ7" s="290"/>
      <c r="AK7" s="290"/>
      <c r="AL7" s="290"/>
      <c r="AM7" s="290"/>
      <c r="AN7" s="290"/>
      <c r="AO7" s="290"/>
      <c r="AP7" s="290"/>
      <c r="AQ7" s="290"/>
      <c r="AR7" s="290"/>
      <c r="AS7" s="290"/>
      <c r="AT7" s="290"/>
      <c r="AU7" s="290"/>
      <c r="AV7" s="290"/>
      <c r="AW7" s="290"/>
      <c r="AX7" s="290"/>
      <c r="AY7" s="290"/>
      <c r="AZ7" s="290"/>
      <c r="BA7" s="290"/>
      <c r="BB7" s="290"/>
      <c r="BC7" s="290"/>
      <c r="BD7" s="290"/>
      <c r="BE7" s="290"/>
      <c r="BF7" s="290"/>
      <c r="BG7" s="290"/>
      <c r="BH7" s="290"/>
    </row>
    <row r="8" spans="1:60" s="297" customFormat="1">
      <c r="A8" s="292" t="s">
        <v>405</v>
      </c>
      <c r="B8" s="293" t="s">
        <v>406</v>
      </c>
      <c r="C8" s="294" t="s">
        <v>407</v>
      </c>
      <c r="D8" s="292" t="s">
        <v>408</v>
      </c>
      <c r="E8" s="295" t="s">
        <v>409</v>
      </c>
      <c r="F8" s="296" t="s">
        <v>1563</v>
      </c>
      <c r="G8" s="277"/>
      <c r="N8" s="298"/>
      <c r="O8" s="298"/>
      <c r="P8" s="298"/>
      <c r="Q8" s="298"/>
      <c r="R8" s="298"/>
      <c r="S8" s="298"/>
      <c r="T8" s="298"/>
      <c r="U8" s="298"/>
      <c r="V8" s="298"/>
      <c r="W8" s="298"/>
      <c r="X8" s="298"/>
      <c r="Y8" s="298"/>
      <c r="Z8" s="298"/>
      <c r="AA8" s="298"/>
      <c r="AB8" s="298"/>
      <c r="AC8" s="298"/>
      <c r="AD8" s="298"/>
      <c r="AE8" s="298"/>
      <c r="AF8" s="298"/>
      <c r="AG8" s="298"/>
      <c r="AH8" s="298"/>
      <c r="AI8" s="298"/>
      <c r="AJ8" s="298"/>
      <c r="AK8" s="298"/>
      <c r="AL8" s="298"/>
      <c r="AM8" s="298"/>
      <c r="AN8" s="298"/>
      <c r="AO8" s="298"/>
      <c r="AP8" s="298"/>
      <c r="AQ8" s="298"/>
      <c r="AR8" s="298"/>
      <c r="AS8" s="298"/>
      <c r="AT8" s="298"/>
      <c r="AU8" s="298"/>
      <c r="AV8" s="298"/>
      <c r="AW8" s="298"/>
      <c r="AX8" s="298"/>
      <c r="AY8" s="298"/>
      <c r="AZ8" s="298"/>
      <c r="BA8" s="298"/>
      <c r="BB8" s="298"/>
      <c r="BC8" s="298"/>
      <c r="BD8" s="298"/>
      <c r="BE8" s="298"/>
      <c r="BF8" s="298"/>
      <c r="BG8" s="298"/>
      <c r="BH8" s="298"/>
    </row>
    <row r="9" spans="1:60" ht="15" customHeight="1">
      <c r="A9" s="299"/>
      <c r="B9" s="300"/>
      <c r="C9" s="301" t="s">
        <v>1918</v>
      </c>
      <c r="D9" s="302"/>
      <c r="E9" s="303"/>
      <c r="F9" s="304"/>
      <c r="G9" s="269"/>
    </row>
    <row r="10" spans="1:60" ht="14.25" customHeight="1">
      <c r="A10" s="305"/>
      <c r="B10" s="306" t="s">
        <v>1919</v>
      </c>
      <c r="C10" s="307" t="s">
        <v>1920</v>
      </c>
      <c r="D10" s="308" t="s">
        <v>1921</v>
      </c>
      <c r="E10" s="309">
        <f>'[5]COSTO CDMX,QRO,GDL '!I10</f>
        <v>36519.229836580729</v>
      </c>
      <c r="F10" s="310" t="s">
        <v>1821</v>
      </c>
    </row>
    <row r="11" spans="1:60" ht="14.25" customHeight="1">
      <c r="A11" s="305"/>
      <c r="B11" s="306" t="s">
        <v>1922</v>
      </c>
      <c r="C11" s="311" t="s">
        <v>1923</v>
      </c>
      <c r="D11" s="308" t="s">
        <v>1924</v>
      </c>
      <c r="E11" s="309">
        <f>'[5]COSTO CDMX,QRO,GDL '!I11</f>
        <v>37199.424331317576</v>
      </c>
      <c r="F11" s="310" t="s">
        <v>1821</v>
      </c>
    </row>
    <row r="12" spans="1:60" ht="14.25" customHeight="1">
      <c r="A12" s="305"/>
      <c r="B12" s="312" t="s">
        <v>1925</v>
      </c>
      <c r="C12" s="311" t="s">
        <v>1926</v>
      </c>
      <c r="D12" s="308" t="s">
        <v>1927</v>
      </c>
      <c r="E12" s="309">
        <f>'[5]COSTO CDMX,QRO,GDL '!I12</f>
        <v>36409.521047107046</v>
      </c>
      <c r="F12" s="310" t="s">
        <v>1821</v>
      </c>
    </row>
    <row r="13" spans="1:60" ht="14.25" customHeight="1">
      <c r="A13" s="305"/>
      <c r="B13" s="306" t="s">
        <v>1928</v>
      </c>
      <c r="C13" s="311"/>
      <c r="D13" s="308" t="s">
        <v>1929</v>
      </c>
      <c r="E13" s="309">
        <f>'[5]COSTO CDMX,QRO,GDL '!I13</f>
        <v>37089.715541843885</v>
      </c>
      <c r="F13" s="310" t="s">
        <v>1821</v>
      </c>
    </row>
    <row r="14" spans="1:60" ht="14.25" customHeight="1">
      <c r="A14" s="305"/>
      <c r="B14" s="306" t="s">
        <v>1930</v>
      </c>
      <c r="C14" s="311"/>
      <c r="D14" s="308" t="s">
        <v>1931</v>
      </c>
      <c r="E14" s="309">
        <f>'[5]COSTO CDMX,QRO,GDL '!I14</f>
        <v>37576.785442932473</v>
      </c>
      <c r="F14" s="310" t="s">
        <v>1821</v>
      </c>
    </row>
    <row r="15" spans="1:60" ht="14.25" customHeight="1">
      <c r="A15" s="305"/>
      <c r="B15" s="306" t="s">
        <v>1932</v>
      </c>
      <c r="C15" s="313"/>
      <c r="D15" s="308" t="s">
        <v>1933</v>
      </c>
      <c r="E15" s="309">
        <f>'[5]COSTO CDMX,QRO,GDL '!I15</f>
        <v>38256.979937669319</v>
      </c>
      <c r="F15" s="310" t="s">
        <v>1821</v>
      </c>
    </row>
    <row r="16" spans="1:60" ht="14.25" customHeight="1">
      <c r="A16" s="305"/>
      <c r="B16" s="306" t="s">
        <v>1934</v>
      </c>
      <c r="C16" s="313"/>
      <c r="D16" s="308" t="s">
        <v>1935</v>
      </c>
      <c r="E16" s="309">
        <f>'[5]COSTO CDMX,QRO,GDL '!I16</f>
        <v>38282.578655213176</v>
      </c>
      <c r="F16" s="310" t="s">
        <v>1821</v>
      </c>
    </row>
    <row r="17" spans="1:60" ht="14.25" customHeight="1">
      <c r="A17" s="305"/>
      <c r="B17" s="314"/>
      <c r="C17" s="311"/>
      <c r="D17" s="308"/>
      <c r="E17" s="315"/>
      <c r="F17" s="316"/>
    </row>
    <row r="18" spans="1:60" ht="14.25" customHeight="1">
      <c r="A18" s="305"/>
      <c r="B18" s="317"/>
      <c r="C18" s="318"/>
      <c r="D18" s="319"/>
      <c r="E18" s="320"/>
      <c r="F18" s="321"/>
    </row>
    <row r="19" spans="1:60" ht="15" customHeight="1">
      <c r="A19" s="299"/>
      <c r="B19" s="300"/>
      <c r="C19" s="301" t="s">
        <v>1936</v>
      </c>
      <c r="D19" s="302"/>
      <c r="E19" s="303"/>
      <c r="F19" s="304"/>
    </row>
    <row r="20" spans="1:60" ht="14.25" customHeight="1">
      <c r="A20" s="305"/>
      <c r="B20" s="322" t="s">
        <v>1937</v>
      </c>
      <c r="C20" s="307" t="s">
        <v>1938</v>
      </c>
      <c r="D20" s="308" t="s">
        <v>1939</v>
      </c>
      <c r="E20" s="323">
        <f>'[5]COSTO CDMX,QRO,GDL '!I20</f>
        <v>21705.294749570869</v>
      </c>
      <c r="F20" s="310" t="s">
        <v>236</v>
      </c>
    </row>
    <row r="21" spans="1:60" ht="14.25" customHeight="1">
      <c r="A21" s="305"/>
      <c r="B21" s="312" t="s">
        <v>1940</v>
      </c>
      <c r="C21" s="311" t="s">
        <v>1941</v>
      </c>
      <c r="D21" s="308" t="s">
        <v>1942</v>
      </c>
      <c r="E21" s="323">
        <f>'[5]COSTO CDMX,QRO,GDL '!I21</f>
        <v>22571.994186412969</v>
      </c>
      <c r="F21" s="310" t="s">
        <v>236</v>
      </c>
    </row>
    <row r="22" spans="1:60" ht="14.25" customHeight="1">
      <c r="A22" s="305"/>
      <c r="B22" s="312" t="s">
        <v>1943</v>
      </c>
      <c r="C22" s="311"/>
      <c r="D22" s="308" t="s">
        <v>1944</v>
      </c>
      <c r="E22" s="323">
        <f>'[5]COSTO CDMX,QRO,GDL '!I22</f>
        <v>22597.592903956836</v>
      </c>
      <c r="F22" s="310" t="s">
        <v>236</v>
      </c>
    </row>
    <row r="23" spans="1:60" ht="14.25" customHeight="1">
      <c r="A23" s="305"/>
      <c r="B23" s="312" t="s">
        <v>1945</v>
      </c>
      <c r="C23" s="311"/>
      <c r="D23" s="308" t="s">
        <v>1946</v>
      </c>
      <c r="E23" s="323">
        <f>'[5]COSTO CDMX,QRO,GDL '!I23</f>
        <v>22907.884934325692</v>
      </c>
      <c r="F23" s="310" t="s">
        <v>236</v>
      </c>
    </row>
    <row r="24" spans="1:60" ht="14.25" customHeight="1">
      <c r="A24" s="305"/>
      <c r="B24" s="312" t="s">
        <v>1947</v>
      </c>
      <c r="C24" s="311"/>
      <c r="D24" s="308" t="s">
        <v>1946</v>
      </c>
      <c r="E24" s="323">
        <f>'[5]COSTO CDMX,QRO,GDL '!I24</f>
        <v>22798.176144852001</v>
      </c>
      <c r="F24" s="310" t="s">
        <v>236</v>
      </c>
    </row>
    <row r="25" spans="1:60" ht="14.25" customHeight="1">
      <c r="A25" s="305"/>
      <c r="B25" s="312" t="s">
        <v>1948</v>
      </c>
      <c r="C25" s="313"/>
      <c r="D25" s="308" t="s">
        <v>1949</v>
      </c>
      <c r="E25" s="323">
        <f>'[5]COSTO CDMX,QRO,GDL '!I25</f>
        <v>22827.43182204499</v>
      </c>
      <c r="F25" s="310" t="s">
        <v>236</v>
      </c>
    </row>
    <row r="26" spans="1:60" ht="14.25" customHeight="1">
      <c r="A26" s="305"/>
      <c r="B26" s="312" t="s">
        <v>1950</v>
      </c>
      <c r="C26" s="313"/>
      <c r="D26" s="308" t="s">
        <v>1951</v>
      </c>
      <c r="E26" s="323">
        <f>'[5]COSTO CDMX,QRO,GDL '!I26</f>
        <v>23876.42970153665</v>
      </c>
      <c r="F26" s="310" t="s">
        <v>236</v>
      </c>
    </row>
    <row r="27" spans="1:60" ht="14.25" customHeight="1">
      <c r="A27" s="305"/>
      <c r="B27" s="312" t="s">
        <v>1952</v>
      </c>
      <c r="C27" s="313"/>
      <c r="D27" s="308" t="s">
        <v>1951</v>
      </c>
      <c r="E27" s="323">
        <f>'[5]COSTO CDMX,QRO,GDL '!I27</f>
        <v>23902.028419080507</v>
      </c>
      <c r="F27" s="310" t="s">
        <v>236</v>
      </c>
    </row>
    <row r="28" spans="1:60" ht="14.25" customHeight="1">
      <c r="A28" s="305"/>
      <c r="B28" s="312" t="s">
        <v>1953</v>
      </c>
      <c r="C28" s="313"/>
      <c r="D28" s="308" t="s">
        <v>1954</v>
      </c>
      <c r="E28" s="323">
        <f>'[5]COSTO CDMX,QRO,GDL '!I28</f>
        <v>23927.627136624371</v>
      </c>
      <c r="F28" s="310" t="s">
        <v>236</v>
      </c>
    </row>
    <row r="29" spans="1:60" ht="14.25" customHeight="1">
      <c r="A29" s="305"/>
      <c r="B29" s="312" t="s">
        <v>1955</v>
      </c>
      <c r="C29" s="311"/>
      <c r="D29" s="308" t="s">
        <v>1956</v>
      </c>
      <c r="E29" s="323">
        <f>'[5]COSTO CDMX,QRO,GDL '!I29</f>
        <v>24297.67432894103</v>
      </c>
      <c r="F29" s="310" t="s">
        <v>236</v>
      </c>
    </row>
    <row r="30" spans="1:60" ht="14.25" customHeight="1">
      <c r="A30" s="305"/>
      <c r="B30" s="312"/>
      <c r="C30" s="311"/>
      <c r="D30" s="308"/>
      <c r="E30" s="324"/>
      <c r="F30" s="310"/>
    </row>
    <row r="31" spans="1:60" s="277" customFormat="1" ht="15" customHeight="1">
      <c r="A31" s="325" t="s">
        <v>1905</v>
      </c>
      <c r="B31" s="326"/>
      <c r="C31" s="1494" t="s">
        <v>1957</v>
      </c>
      <c r="D31" s="1502"/>
      <c r="E31" s="328"/>
      <c r="F31" s="329"/>
      <c r="G31" s="263"/>
      <c r="H31" s="276"/>
      <c r="I31" s="276"/>
      <c r="J31" s="276"/>
      <c r="K31" s="276"/>
      <c r="L31" s="276"/>
      <c r="M31" s="276"/>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row>
    <row r="32" spans="1:60" s="291" customFormat="1" ht="15" customHeight="1">
      <c r="A32" s="330" t="s">
        <v>1562</v>
      </c>
      <c r="B32" s="331"/>
      <c r="C32" s="1495"/>
      <c r="D32" s="1503"/>
      <c r="E32" s="332"/>
      <c r="F32" s="333"/>
      <c r="G32" s="263"/>
      <c r="H32" s="289"/>
      <c r="I32" s="289"/>
      <c r="J32" s="289"/>
      <c r="K32" s="289"/>
      <c r="L32" s="289"/>
      <c r="M32" s="289"/>
      <c r="N32" s="290"/>
      <c r="O32" s="290"/>
      <c r="P32" s="290"/>
      <c r="Q32" s="290"/>
      <c r="R32" s="290"/>
      <c r="S32" s="290"/>
      <c r="T32" s="290"/>
      <c r="U32" s="290"/>
      <c r="V32" s="290"/>
      <c r="W32" s="290"/>
      <c r="X32" s="290"/>
      <c r="Y32" s="290"/>
      <c r="Z32" s="290"/>
      <c r="AA32" s="290"/>
      <c r="AB32" s="290"/>
      <c r="AC32" s="290"/>
      <c r="AD32" s="290"/>
      <c r="AE32" s="290"/>
      <c r="AF32" s="290"/>
      <c r="AG32" s="290"/>
      <c r="AH32" s="290"/>
      <c r="AI32" s="290"/>
      <c r="AJ32" s="290"/>
      <c r="AK32" s="290"/>
      <c r="AL32" s="290"/>
      <c r="AM32" s="290"/>
      <c r="AN32" s="290"/>
      <c r="AO32" s="290"/>
      <c r="AP32" s="290"/>
      <c r="AQ32" s="290"/>
      <c r="AR32" s="290"/>
      <c r="AS32" s="290"/>
      <c r="AT32" s="290"/>
      <c r="AU32" s="290"/>
      <c r="AV32" s="290"/>
      <c r="AW32" s="290"/>
      <c r="AX32" s="290"/>
      <c r="AY32" s="290"/>
      <c r="AZ32" s="290"/>
      <c r="BA32" s="290"/>
      <c r="BB32" s="290"/>
      <c r="BC32" s="290"/>
      <c r="BD32" s="290"/>
      <c r="BE32" s="290"/>
      <c r="BF32" s="290"/>
      <c r="BG32" s="290"/>
      <c r="BH32" s="290"/>
    </row>
    <row r="33" spans="1:60" s="297" customFormat="1">
      <c r="A33" s="292" t="s">
        <v>405</v>
      </c>
      <c r="B33" s="293" t="s">
        <v>406</v>
      </c>
      <c r="C33" s="294" t="s">
        <v>407</v>
      </c>
      <c r="D33" s="292" t="s">
        <v>408</v>
      </c>
      <c r="E33" s="295" t="s">
        <v>409</v>
      </c>
      <c r="F33" s="296" t="s">
        <v>1563</v>
      </c>
      <c r="G33" s="277"/>
      <c r="N33" s="298"/>
      <c r="O33" s="298"/>
      <c r="P33" s="298"/>
      <c r="Q33" s="298"/>
      <c r="R33" s="298"/>
      <c r="S33" s="298"/>
      <c r="T33" s="298"/>
      <c r="U33" s="298"/>
      <c r="V33" s="298"/>
      <c r="W33" s="298"/>
      <c r="X33" s="298"/>
      <c r="Y33" s="298"/>
      <c r="Z33" s="298"/>
      <c r="AA33" s="298"/>
      <c r="AB33" s="298"/>
      <c r="AC33" s="298"/>
      <c r="AD33" s="298"/>
      <c r="AE33" s="298"/>
      <c r="AF33" s="298"/>
      <c r="AG33" s="298"/>
      <c r="AH33" s="298"/>
      <c r="AI33" s="298"/>
      <c r="AJ33" s="298"/>
      <c r="AK33" s="298"/>
      <c r="AL33" s="298"/>
      <c r="AM33" s="298"/>
      <c r="AN33" s="298"/>
      <c r="AO33" s="298"/>
      <c r="AP33" s="298"/>
      <c r="AQ33" s="298"/>
      <c r="AR33" s="298"/>
      <c r="AS33" s="298"/>
      <c r="AT33" s="298"/>
      <c r="AU33" s="298"/>
      <c r="AV33" s="298"/>
      <c r="AW33" s="298"/>
      <c r="AX33" s="298"/>
      <c r="AY33" s="298"/>
      <c r="AZ33" s="298"/>
      <c r="BA33" s="298"/>
      <c r="BB33" s="298"/>
      <c r="BC33" s="298"/>
      <c r="BD33" s="298"/>
      <c r="BE33" s="298"/>
      <c r="BF33" s="298"/>
      <c r="BG33" s="298"/>
      <c r="BH33" s="298"/>
    </row>
    <row r="34" spans="1:60" ht="15" customHeight="1">
      <c r="A34" s="299"/>
      <c r="B34" s="300"/>
      <c r="C34" s="301" t="s">
        <v>1958</v>
      </c>
      <c r="D34" s="302"/>
      <c r="E34" s="303"/>
      <c r="F34" s="304"/>
    </row>
    <row r="35" spans="1:60" s="264" customFormat="1" ht="14.25" customHeight="1">
      <c r="A35" s="305"/>
      <c r="B35" s="314" t="s">
        <v>1959</v>
      </c>
      <c r="C35" s="334" t="s">
        <v>1960</v>
      </c>
      <c r="D35" s="319" t="s">
        <v>1586</v>
      </c>
      <c r="E35" s="335">
        <f>'[5]COSTO CDMX,QRO,GDL '!I35</f>
        <v>27243.185062914192</v>
      </c>
      <c r="F35" s="310" t="s">
        <v>236</v>
      </c>
      <c r="H35" s="263"/>
    </row>
    <row r="36" spans="1:60" s="264" customFormat="1" ht="14.25" customHeight="1">
      <c r="A36" s="305"/>
      <c r="B36" s="314" t="s">
        <v>1961</v>
      </c>
      <c r="C36" s="336" t="s">
        <v>1962</v>
      </c>
      <c r="D36" s="319" t="s">
        <v>1682</v>
      </c>
      <c r="E36" s="335">
        <f>'[5]COSTO CDMX,QRO,GDL '!I36</f>
        <v>27842.787546726231</v>
      </c>
      <c r="F36" s="310" t="s">
        <v>236</v>
      </c>
      <c r="H36" s="263"/>
    </row>
    <row r="37" spans="1:60" s="264" customFormat="1" ht="14.25" customHeight="1">
      <c r="A37" s="305"/>
      <c r="B37" s="314" t="s">
        <v>1963</v>
      </c>
      <c r="C37" s="336" t="s">
        <v>1964</v>
      </c>
      <c r="D37" s="319" t="s">
        <v>1588</v>
      </c>
      <c r="E37" s="335">
        <f>'[5]COSTO CDMX,QRO,GDL '!I37</f>
        <v>28460.264519783836</v>
      </c>
      <c r="F37" s="310" t="s">
        <v>236</v>
      </c>
      <c r="H37" s="263"/>
    </row>
    <row r="38" spans="1:60" s="264" customFormat="1" ht="14.25" customHeight="1">
      <c r="A38" s="305"/>
      <c r="B38" s="314" t="s">
        <v>1965</v>
      </c>
      <c r="C38" s="336" t="s">
        <v>1966</v>
      </c>
      <c r="D38" s="319" t="s">
        <v>1685</v>
      </c>
      <c r="E38" s="335">
        <f>'[5]COSTO CDMX,QRO,GDL '!I38</f>
        <v>29021.522589538283</v>
      </c>
      <c r="F38" s="310" t="s">
        <v>236</v>
      </c>
      <c r="H38" s="263"/>
    </row>
    <row r="39" spans="1:60" s="264" customFormat="1" ht="14.25" customHeight="1">
      <c r="A39" s="305"/>
      <c r="B39" s="314" t="s">
        <v>1967</v>
      </c>
      <c r="C39" s="336" t="s">
        <v>1968</v>
      </c>
      <c r="D39" s="319" t="s">
        <v>1593</v>
      </c>
      <c r="E39" s="335">
        <f>'[5]COSTO CDMX,QRO,GDL '!I39</f>
        <v>29641.594998162349</v>
      </c>
      <c r="F39" s="310" t="s">
        <v>236</v>
      </c>
      <c r="H39" s="263"/>
    </row>
    <row r="40" spans="1:60" s="264" customFormat="1" ht="14.25" customHeight="1">
      <c r="A40" s="305"/>
      <c r="B40" s="314" t="s">
        <v>1969</v>
      </c>
      <c r="C40" s="318" t="s">
        <v>1970</v>
      </c>
      <c r="D40" s="319" t="s">
        <v>1688</v>
      </c>
      <c r="E40" s="335">
        <f>'[5]COSTO CDMX,QRO,GDL '!I40</f>
        <v>30241.197481974392</v>
      </c>
      <c r="F40" s="310" t="s">
        <v>236</v>
      </c>
      <c r="H40" s="263"/>
    </row>
    <row r="41" spans="1:60" s="264" customFormat="1" ht="14.25" customHeight="1">
      <c r="A41" s="305"/>
      <c r="B41" s="314" t="s">
        <v>1971</v>
      </c>
      <c r="C41" s="318"/>
      <c r="D41" s="319" t="s">
        <v>1690</v>
      </c>
      <c r="E41" s="335">
        <f>'[5]COSTO CDMX,QRO,GDL '!I41</f>
        <v>31004.559364282672</v>
      </c>
      <c r="F41" s="310" t="s">
        <v>236</v>
      </c>
      <c r="H41" s="263"/>
    </row>
    <row r="42" spans="1:60" s="264" customFormat="1" ht="14.25" customHeight="1">
      <c r="A42" s="305"/>
      <c r="B42" s="314"/>
      <c r="C42" s="336"/>
      <c r="D42" s="319"/>
      <c r="E42" s="320"/>
      <c r="F42" s="321"/>
      <c r="H42" s="263"/>
    </row>
    <row r="43" spans="1:60" s="264" customFormat="1" ht="14.25" customHeight="1">
      <c r="A43" s="305"/>
      <c r="B43" s="314"/>
      <c r="C43" s="337"/>
      <c r="D43" s="319"/>
      <c r="E43" s="320"/>
      <c r="F43" s="321"/>
      <c r="H43" s="263"/>
    </row>
    <row r="44" spans="1:60" ht="14.25" customHeight="1">
      <c r="A44" s="338"/>
      <c r="B44" s="339"/>
      <c r="C44" s="301" t="s">
        <v>1972</v>
      </c>
      <c r="D44" s="340"/>
      <c r="E44" s="341"/>
      <c r="F44" s="342"/>
    </row>
    <row r="45" spans="1:60" s="264" customFormat="1" ht="14.25" customHeight="1">
      <c r="A45" s="305"/>
      <c r="B45" s="314" t="s">
        <v>1973</v>
      </c>
      <c r="C45" s="336" t="s">
        <v>1974</v>
      </c>
      <c r="D45" s="319" t="s">
        <v>1975</v>
      </c>
      <c r="E45" s="335">
        <f>'[5]COSTO CDMX,QRO,GDL '!I45</f>
        <v>36259.97174673064</v>
      </c>
      <c r="F45" s="310" t="s">
        <v>236</v>
      </c>
    </row>
    <row r="46" spans="1:60" s="264" customFormat="1" ht="14.25" customHeight="1">
      <c r="A46" s="305"/>
      <c r="B46" s="314" t="s">
        <v>1976</v>
      </c>
      <c r="C46" s="336" t="s">
        <v>1962</v>
      </c>
      <c r="D46" s="319" t="s">
        <v>1977</v>
      </c>
      <c r="E46" s="335">
        <f>'[5]COSTO CDMX,QRO,GDL '!I46</f>
        <v>36698.18671806038</v>
      </c>
      <c r="F46" s="310" t="s">
        <v>236</v>
      </c>
    </row>
    <row r="47" spans="1:60" s="264" customFormat="1" ht="14.25" customHeight="1">
      <c r="A47" s="305"/>
      <c r="B47" s="314" t="s">
        <v>1978</v>
      </c>
      <c r="C47" s="336" t="s">
        <v>1964</v>
      </c>
      <c r="D47" s="319" t="s">
        <v>1979</v>
      </c>
      <c r="E47" s="335">
        <f>'[5]COSTO CDMX,QRO,GDL '!I47</f>
        <v>37033.933762918517</v>
      </c>
      <c r="F47" s="310" t="s">
        <v>236</v>
      </c>
    </row>
    <row r="48" spans="1:60" s="264" customFormat="1" ht="14.25" customHeight="1">
      <c r="A48" s="305"/>
      <c r="B48" s="314" t="s">
        <v>1980</v>
      </c>
      <c r="C48" s="336" t="s">
        <v>1966</v>
      </c>
      <c r="D48" s="319" t="s">
        <v>1981</v>
      </c>
      <c r="E48" s="335">
        <f>'[5]COSTO CDMX,QRO,GDL '!I48</f>
        <v>37265.298147614689</v>
      </c>
      <c r="F48" s="310" t="s">
        <v>236</v>
      </c>
    </row>
    <row r="49" spans="1:10" s="264" customFormat="1" ht="14.25" customHeight="1">
      <c r="A49" s="305"/>
      <c r="B49" s="314" t="s">
        <v>1982</v>
      </c>
      <c r="C49" s="336" t="s">
        <v>1968</v>
      </c>
      <c r="D49" s="319" t="s">
        <v>1983</v>
      </c>
      <c r="E49" s="335">
        <f>'[5]COSTO CDMX,QRO,GDL '!I49</f>
        <v>37148.795338733697</v>
      </c>
      <c r="F49" s="310" t="s">
        <v>236</v>
      </c>
    </row>
    <row r="50" spans="1:10" s="264" customFormat="1" ht="14.25" customHeight="1">
      <c r="A50" s="305"/>
      <c r="B50" s="314" t="s">
        <v>1984</v>
      </c>
      <c r="C50" s="318" t="s">
        <v>1985</v>
      </c>
      <c r="D50" s="319" t="s">
        <v>1986</v>
      </c>
      <c r="E50" s="335">
        <f>'[5]COSTO CDMX,QRO,GDL '!I50</f>
        <v>37577.835990207837</v>
      </c>
      <c r="F50" s="310" t="s">
        <v>236</v>
      </c>
    </row>
    <row r="51" spans="1:10" s="264" customFormat="1" ht="14.25" customHeight="1">
      <c r="A51" s="305"/>
      <c r="B51" s="314" t="s">
        <v>1987</v>
      </c>
      <c r="C51" s="336"/>
      <c r="D51" s="319" t="s">
        <v>1988</v>
      </c>
      <c r="E51" s="335">
        <f>'[5]COSTO CDMX,QRO,GDL '!I51</f>
        <v>37985.676847511946</v>
      </c>
      <c r="F51" s="310" t="s">
        <v>236</v>
      </c>
    </row>
    <row r="52" spans="1:10" s="264" customFormat="1" ht="14.25" customHeight="1">
      <c r="A52" s="305"/>
      <c r="B52" s="314" t="s">
        <v>1989</v>
      </c>
      <c r="C52" s="343"/>
      <c r="D52" s="319" t="s">
        <v>1990</v>
      </c>
      <c r="E52" s="335">
        <f>'[5]COSTO CDMX,QRO,GDL '!I52</f>
        <v>38089.452348360159</v>
      </c>
      <c r="F52" s="310" t="s">
        <v>236</v>
      </c>
    </row>
    <row r="53" spans="1:10" s="264" customFormat="1" ht="14.25" customHeight="1">
      <c r="A53" s="305"/>
      <c r="B53" s="314"/>
      <c r="C53" s="343"/>
      <c r="E53" s="320"/>
      <c r="F53" s="321"/>
    </row>
    <row r="54" spans="1:10" ht="14.25" customHeight="1">
      <c r="A54" s="344"/>
      <c r="B54" s="345"/>
      <c r="C54" s="346" t="s">
        <v>1991</v>
      </c>
      <c r="D54" s="302"/>
      <c r="E54" s="303"/>
      <c r="F54" s="347"/>
    </row>
    <row r="55" spans="1:10" s="356" customFormat="1" ht="14.25" customHeight="1">
      <c r="A55" s="348"/>
      <c r="B55" s="349" t="s">
        <v>1992</v>
      </c>
      <c r="C55" s="350" t="s">
        <v>1993</v>
      </c>
      <c r="D55" s="351" t="s">
        <v>1994</v>
      </c>
      <c r="E55" s="335">
        <f>'[5]COSTO CDMX,QRO,GDL '!I55</f>
        <v>1791.812865497076</v>
      </c>
      <c r="F55" s="352" t="s">
        <v>236</v>
      </c>
      <c r="G55" s="353"/>
      <c r="H55" s="354"/>
      <c r="I55" s="355"/>
      <c r="J55" s="355"/>
    </row>
    <row r="56" spans="1:10" s="356" customFormat="1" ht="14.25" customHeight="1">
      <c r="A56" s="348"/>
      <c r="B56" s="349" t="s">
        <v>1995</v>
      </c>
      <c r="C56" s="350" t="s">
        <v>1996</v>
      </c>
      <c r="D56" s="351" t="s">
        <v>1997</v>
      </c>
      <c r="E56" s="335">
        <f>'[5]COSTO CDMX,QRO,GDL '!I56</f>
        <v>2107.6023391812864</v>
      </c>
      <c r="F56" s="352" t="s">
        <v>236</v>
      </c>
      <c r="G56" s="353"/>
      <c r="H56" s="354"/>
      <c r="I56" s="355"/>
      <c r="J56" s="355"/>
    </row>
    <row r="57" spans="1:10" s="356" customFormat="1" ht="14.25" customHeight="1">
      <c r="A57" s="348"/>
      <c r="B57" s="349" t="s">
        <v>1998</v>
      </c>
      <c r="C57" s="350" t="s">
        <v>1999</v>
      </c>
      <c r="D57" s="351" t="s">
        <v>2000</v>
      </c>
      <c r="E57" s="335">
        <f>'[5]COSTO CDMX,QRO,GDL '!I57</f>
        <v>2231.5789473684208</v>
      </c>
      <c r="F57" s="352" t="s">
        <v>236</v>
      </c>
      <c r="G57" s="353"/>
      <c r="H57" s="354"/>
      <c r="I57" s="355"/>
      <c r="J57" s="355"/>
    </row>
    <row r="58" spans="1:10" s="356" customFormat="1" ht="14.25" customHeight="1">
      <c r="A58" s="348"/>
      <c r="B58" s="349" t="s">
        <v>2001</v>
      </c>
      <c r="C58" s="350"/>
      <c r="D58" s="351" t="s">
        <v>2002</v>
      </c>
      <c r="E58" s="335">
        <f>'[5]COSTO CDMX,QRO,GDL '!I58</f>
        <v>2341.5204678362575</v>
      </c>
      <c r="F58" s="352" t="s">
        <v>236</v>
      </c>
      <c r="G58" s="353"/>
      <c r="H58" s="354"/>
      <c r="I58" s="355"/>
      <c r="J58" s="355"/>
    </row>
    <row r="59" spans="1:10" s="356" customFormat="1" ht="14.25" customHeight="1">
      <c r="A59" s="348"/>
      <c r="B59" s="349" t="s">
        <v>2003</v>
      </c>
      <c r="C59" s="350"/>
      <c r="D59" s="351" t="s">
        <v>2004</v>
      </c>
      <c r="E59" s="335">
        <f>'[5]COSTO CDMX,QRO,GDL '!I59</f>
        <v>2502.9239766081869</v>
      </c>
      <c r="F59" s="352" t="s">
        <v>236</v>
      </c>
      <c r="G59" s="353"/>
      <c r="H59" s="354"/>
      <c r="I59" s="355"/>
      <c r="J59" s="355"/>
    </row>
    <row r="60" spans="1:10" s="356" customFormat="1" ht="15">
      <c r="A60" s="348"/>
      <c r="B60" s="349" t="s">
        <v>2005</v>
      </c>
      <c r="C60" s="350"/>
      <c r="D60" s="351" t="s">
        <v>2006</v>
      </c>
      <c r="E60" s="335">
        <f>'[5]COSTO CDMX,QRO,GDL '!I60</f>
        <v>2842.105263157895</v>
      </c>
      <c r="F60" s="352" t="s">
        <v>236</v>
      </c>
      <c r="G60" s="353"/>
      <c r="H60" s="355"/>
      <c r="I60" s="355"/>
      <c r="J60" s="355"/>
    </row>
    <row r="61" spans="1:10" s="356" customFormat="1">
      <c r="A61" s="348"/>
      <c r="B61" s="357"/>
      <c r="C61" s="350"/>
      <c r="D61" s="351"/>
      <c r="E61" s="358"/>
      <c r="F61" s="359"/>
      <c r="G61" s="353"/>
      <c r="H61" s="355"/>
      <c r="I61" s="355"/>
      <c r="J61" s="355"/>
    </row>
    <row r="62" spans="1:10" s="356" customFormat="1">
      <c r="A62" s="348"/>
      <c r="B62" s="357"/>
      <c r="C62" s="360"/>
      <c r="D62" s="351"/>
      <c r="E62" s="358"/>
      <c r="F62" s="361"/>
      <c r="G62" s="353"/>
      <c r="H62" s="354"/>
      <c r="I62" s="355"/>
      <c r="J62" s="355"/>
    </row>
    <row r="63" spans="1:10" s="356" customFormat="1">
      <c r="A63" s="348"/>
      <c r="B63" s="357"/>
      <c r="C63" s="360"/>
      <c r="D63" s="351"/>
      <c r="E63" s="362"/>
      <c r="F63" s="361"/>
      <c r="G63" s="353"/>
      <c r="H63" s="354"/>
      <c r="I63" s="355"/>
      <c r="J63" s="355"/>
    </row>
    <row r="64" spans="1:10" ht="15" customHeight="1">
      <c r="A64" s="299"/>
      <c r="B64" s="300"/>
      <c r="C64" s="363" t="s">
        <v>2007</v>
      </c>
      <c r="D64" s="302"/>
      <c r="E64" s="303"/>
      <c r="F64" s="364"/>
    </row>
    <row r="65" spans="1:6" ht="14.25" customHeight="1">
      <c r="A65" s="365"/>
      <c r="B65" s="308" t="s">
        <v>2008</v>
      </c>
      <c r="C65" s="1504" t="s">
        <v>2009</v>
      </c>
      <c r="D65" s="367" t="s">
        <v>2010</v>
      </c>
      <c r="E65" s="368">
        <f>'[5]COSTO CDMX,QRO,GDL '!I65</f>
        <v>718.36680947873697</v>
      </c>
      <c r="F65" s="310" t="s">
        <v>236</v>
      </c>
    </row>
    <row r="66" spans="1:6" ht="14.25" customHeight="1">
      <c r="A66" s="365"/>
      <c r="B66" s="308" t="s">
        <v>2011</v>
      </c>
      <c r="C66" s="1505"/>
      <c r="D66" s="367" t="s">
        <v>2012</v>
      </c>
      <c r="E66" s="368">
        <f>'[5]COSTO CDMX,QRO,GDL '!I66</f>
        <v>958.23084025854109</v>
      </c>
      <c r="F66" s="310" t="s">
        <v>236</v>
      </c>
    </row>
    <row r="67" spans="1:6" ht="14.25" customHeight="1">
      <c r="A67" s="365"/>
      <c r="B67" s="308" t="s">
        <v>2013</v>
      </c>
      <c r="C67" s="1505"/>
      <c r="D67" s="367" t="s">
        <v>2014</v>
      </c>
      <c r="E67" s="368">
        <f>'[5]COSTO CDMX,QRO,GDL '!I67</f>
        <v>1244.6685133887352</v>
      </c>
      <c r="F67" s="310" t="s">
        <v>236</v>
      </c>
    </row>
    <row r="68" spans="1:6" ht="14.25" customHeight="1">
      <c r="A68" s="365"/>
      <c r="B68" s="308" t="s">
        <v>2015</v>
      </c>
      <c r="C68" s="1505"/>
      <c r="D68" s="367" t="s">
        <v>2016</v>
      </c>
      <c r="E68" s="368">
        <f>'[5]COSTO CDMX,QRO,GDL '!I68</f>
        <v>1387.926131117267</v>
      </c>
      <c r="F68" s="310" t="s">
        <v>236</v>
      </c>
    </row>
    <row r="69" spans="1:6" ht="14.25" customHeight="1">
      <c r="A69" s="365"/>
      <c r="B69" s="308" t="s">
        <v>2017</v>
      </c>
      <c r="C69" s="1505"/>
      <c r="D69" s="367" t="s">
        <v>2018</v>
      </c>
      <c r="E69" s="368">
        <f>'[5]COSTO CDMX,QRO,GDL '!I69</f>
        <v>1531.1837488457991</v>
      </c>
      <c r="F69" s="310" t="s">
        <v>236</v>
      </c>
    </row>
    <row r="70" spans="1:6" ht="14.25" customHeight="1">
      <c r="A70" s="365"/>
      <c r="B70" s="308" t="s">
        <v>2019</v>
      </c>
      <c r="C70" s="1505"/>
      <c r="D70" s="367" t="s">
        <v>2020</v>
      </c>
      <c r="E70" s="368">
        <f>'[5]COSTO CDMX,QRO,GDL '!I70</f>
        <v>1674.4672206832875</v>
      </c>
      <c r="F70" s="310" t="s">
        <v>236</v>
      </c>
    </row>
    <row r="71" spans="1:6" ht="14.25" customHeight="1">
      <c r="A71" s="365"/>
      <c r="B71" s="308" t="s">
        <v>2021</v>
      </c>
      <c r="C71" s="1505"/>
      <c r="D71" s="367" t="s">
        <v>2022</v>
      </c>
      <c r="E71" s="368">
        <f>'[5]COSTO CDMX,QRO,GDL '!I71</f>
        <v>1817.6214219759927</v>
      </c>
      <c r="F71" s="310" t="s">
        <v>236</v>
      </c>
    </row>
    <row r="72" spans="1:6" ht="14.25" customHeight="1">
      <c r="A72" s="365"/>
      <c r="B72" s="308" t="s">
        <v>2023</v>
      </c>
      <c r="C72" s="1505"/>
      <c r="D72" s="367" t="s">
        <v>2024</v>
      </c>
      <c r="E72" s="368">
        <f>'[5]COSTO CDMX,QRO,GDL '!I72</f>
        <v>1960.9048938134815</v>
      </c>
      <c r="F72" s="310" t="s">
        <v>236</v>
      </c>
    </row>
    <row r="73" spans="1:6" ht="14.25" customHeight="1">
      <c r="A73" s="365"/>
      <c r="B73" s="319"/>
      <c r="C73" s="1505"/>
      <c r="D73" s="367"/>
      <c r="E73" s="370"/>
      <c r="F73" s="371"/>
    </row>
    <row r="74" spans="1:6" ht="15" customHeight="1">
      <c r="A74" s="299"/>
      <c r="B74" s="300"/>
      <c r="C74" s="363" t="s">
        <v>2025</v>
      </c>
      <c r="D74" s="302"/>
      <c r="E74" s="303"/>
      <c r="F74" s="364"/>
    </row>
    <row r="75" spans="1:6" ht="14.25" customHeight="1">
      <c r="A75" s="365"/>
      <c r="B75" s="308" t="s">
        <v>2026</v>
      </c>
      <c r="C75" s="366" t="s">
        <v>2027</v>
      </c>
      <c r="D75" s="367" t="s">
        <v>2028</v>
      </c>
      <c r="E75" s="372">
        <f>'[5]COSTO CDMX,QRO,GDL '!I75</f>
        <v>3770.7602339181285</v>
      </c>
      <c r="F75" s="310" t="s">
        <v>236</v>
      </c>
    </row>
    <row r="76" spans="1:6" ht="14.25" customHeight="1">
      <c r="A76" s="365"/>
      <c r="B76" s="308"/>
      <c r="C76" s="369" t="s">
        <v>2029</v>
      </c>
      <c r="D76" s="367"/>
      <c r="E76" s="372"/>
      <c r="F76" s="373"/>
    </row>
    <row r="77" spans="1:6" ht="14.25" customHeight="1">
      <c r="A77" s="365"/>
      <c r="B77" s="308"/>
      <c r="C77" s="374"/>
      <c r="D77" s="367"/>
      <c r="E77" s="372"/>
      <c r="F77" s="373"/>
    </row>
    <row r="78" spans="1:6" ht="14.25" customHeight="1">
      <c r="A78" s="365"/>
      <c r="B78" s="308" t="s">
        <v>2030</v>
      </c>
      <c r="C78" s="369" t="s">
        <v>2027</v>
      </c>
      <c r="D78" s="367" t="s">
        <v>2031</v>
      </c>
      <c r="E78" s="372">
        <f>'[5]COSTO CDMX,QRO,GDL '!I78</f>
        <v>3992.9824561403507</v>
      </c>
      <c r="F78" s="310" t="s">
        <v>236</v>
      </c>
    </row>
    <row r="79" spans="1:6" ht="14.25" customHeight="1">
      <c r="A79" s="365"/>
      <c r="B79" s="308"/>
      <c r="C79" s="369" t="s">
        <v>2029</v>
      </c>
      <c r="D79" s="367"/>
      <c r="E79" s="372"/>
      <c r="F79" s="373"/>
    </row>
    <row r="80" spans="1:6" ht="14.25" customHeight="1">
      <c r="A80" s="365"/>
      <c r="B80" s="308"/>
      <c r="C80" s="374"/>
      <c r="D80" s="367"/>
      <c r="E80" s="372"/>
      <c r="F80" s="373"/>
    </row>
    <row r="81" spans="1:60" ht="14.25" customHeight="1">
      <c r="A81" s="365"/>
      <c r="B81" s="308" t="s">
        <v>2032</v>
      </c>
      <c r="C81" s="369" t="s">
        <v>2027</v>
      </c>
      <c r="D81" s="367" t="s">
        <v>2033</v>
      </c>
      <c r="E81" s="372">
        <f>'[5]COSTO CDMX,QRO,GDL '!I81</f>
        <v>4748.5380116959068</v>
      </c>
      <c r="F81" s="310" t="s">
        <v>236</v>
      </c>
    </row>
    <row r="82" spans="1:60" ht="14.25" customHeight="1">
      <c r="A82" s="365"/>
      <c r="B82" s="308"/>
      <c r="C82" s="369" t="s">
        <v>2029</v>
      </c>
      <c r="D82" s="367"/>
      <c r="E82" s="375"/>
      <c r="F82" s="373"/>
    </row>
    <row r="83" spans="1:60" ht="14.25" customHeight="1">
      <c r="A83" s="365"/>
      <c r="B83" s="308"/>
      <c r="C83" s="374"/>
      <c r="D83" s="367"/>
      <c r="E83" s="376"/>
      <c r="F83" s="377"/>
    </row>
    <row r="84" spans="1:60" s="277" customFormat="1" ht="15" customHeight="1">
      <c r="A84" s="325" t="s">
        <v>1905</v>
      </c>
      <c r="B84" s="326"/>
      <c r="C84" s="1494" t="s">
        <v>2034</v>
      </c>
      <c r="D84" s="325"/>
      <c r="E84" s="328"/>
      <c r="F84" s="329"/>
      <c r="G84" s="276"/>
      <c r="H84" s="276"/>
      <c r="I84" s="276"/>
      <c r="J84" s="276"/>
      <c r="K84" s="276"/>
      <c r="L84" s="276"/>
      <c r="M84" s="276"/>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row>
    <row r="85" spans="1:60" s="291" customFormat="1" ht="15" customHeight="1">
      <c r="A85" s="330" t="s">
        <v>1562</v>
      </c>
      <c r="B85" s="331"/>
      <c r="C85" s="1495"/>
      <c r="D85" s="378"/>
      <c r="E85" s="379"/>
      <c r="F85" s="380"/>
      <c r="G85" s="289"/>
      <c r="H85" s="289"/>
      <c r="I85" s="289"/>
      <c r="J85" s="289"/>
      <c r="K85" s="289"/>
      <c r="L85" s="289"/>
      <c r="M85" s="289"/>
      <c r="N85" s="290"/>
      <c r="O85" s="290"/>
      <c r="P85" s="290"/>
      <c r="Q85" s="290"/>
      <c r="R85" s="290"/>
      <c r="S85" s="290"/>
      <c r="T85" s="290"/>
      <c r="U85" s="290"/>
      <c r="V85" s="290"/>
      <c r="W85" s="290"/>
      <c r="X85" s="290"/>
      <c r="Y85" s="290"/>
      <c r="Z85" s="290"/>
      <c r="AA85" s="290"/>
      <c r="AB85" s="290"/>
      <c r="AC85" s="290"/>
      <c r="AD85" s="290"/>
      <c r="AE85" s="290"/>
      <c r="AF85" s="290"/>
      <c r="AG85" s="290"/>
      <c r="AH85" s="290"/>
      <c r="AI85" s="290"/>
      <c r="AJ85" s="290"/>
      <c r="AK85" s="290"/>
      <c r="AL85" s="290"/>
      <c r="AM85" s="290"/>
      <c r="AN85" s="290"/>
      <c r="AO85" s="290"/>
      <c r="AP85" s="290"/>
      <c r="AQ85" s="290"/>
      <c r="AR85" s="290"/>
      <c r="AS85" s="290"/>
      <c r="AT85" s="290"/>
      <c r="AU85" s="290"/>
      <c r="AV85" s="290"/>
      <c r="AW85" s="290"/>
      <c r="AX85" s="290"/>
      <c r="AY85" s="290"/>
      <c r="AZ85" s="290"/>
      <c r="BA85" s="290"/>
      <c r="BB85" s="290"/>
      <c r="BC85" s="290"/>
      <c r="BD85" s="290"/>
      <c r="BE85" s="290"/>
      <c r="BF85" s="290"/>
      <c r="BG85" s="290"/>
      <c r="BH85" s="290"/>
    </row>
    <row r="86" spans="1:60" s="297" customFormat="1">
      <c r="A86" s="292" t="s">
        <v>405</v>
      </c>
      <c r="B86" s="293" t="s">
        <v>406</v>
      </c>
      <c r="C86" s="294" t="s">
        <v>407</v>
      </c>
      <c r="D86" s="292" t="s">
        <v>408</v>
      </c>
      <c r="E86" s="295" t="s">
        <v>409</v>
      </c>
      <c r="F86" s="296" t="s">
        <v>1563</v>
      </c>
      <c r="G86" s="277"/>
      <c r="N86" s="298"/>
      <c r="O86" s="298"/>
      <c r="P86" s="298"/>
      <c r="Q86" s="298"/>
      <c r="R86" s="298"/>
      <c r="S86" s="298"/>
      <c r="T86" s="298"/>
      <c r="U86" s="298"/>
      <c r="V86" s="298"/>
      <c r="W86" s="298"/>
      <c r="X86" s="298"/>
      <c r="Y86" s="298"/>
      <c r="Z86" s="298"/>
      <c r="AA86" s="298"/>
      <c r="AB86" s="298"/>
      <c r="AC86" s="298"/>
      <c r="AD86" s="298"/>
      <c r="AE86" s="298"/>
      <c r="AF86" s="298"/>
      <c r="AG86" s="298"/>
      <c r="AH86" s="298"/>
      <c r="AI86" s="298"/>
      <c r="AJ86" s="298"/>
      <c r="AK86" s="298"/>
      <c r="AL86" s="298"/>
      <c r="AM86" s="298"/>
      <c r="AN86" s="298"/>
      <c r="AO86" s="298"/>
      <c r="AP86" s="298"/>
      <c r="AQ86" s="298"/>
      <c r="AR86" s="298"/>
      <c r="AS86" s="298"/>
      <c r="AT86" s="298"/>
      <c r="AU86" s="298"/>
      <c r="AV86" s="298"/>
      <c r="AW86" s="298"/>
      <c r="AX86" s="298"/>
      <c r="AY86" s="298"/>
      <c r="AZ86" s="298"/>
      <c r="BA86" s="298"/>
      <c r="BB86" s="298"/>
      <c r="BC86" s="298"/>
      <c r="BD86" s="298"/>
      <c r="BE86" s="298"/>
      <c r="BF86" s="298"/>
      <c r="BG86" s="298"/>
      <c r="BH86" s="298"/>
    </row>
    <row r="87" spans="1:60" ht="14.25" customHeight="1">
      <c r="A87" s="299"/>
      <c r="B87" s="300"/>
      <c r="C87" s="301" t="s">
        <v>1571</v>
      </c>
      <c r="D87" s="302"/>
      <c r="E87" s="303"/>
      <c r="F87" s="304"/>
    </row>
    <row r="88" spans="1:60" ht="14.25" customHeight="1">
      <c r="A88" s="305"/>
      <c r="B88" s="381" t="s">
        <v>2035</v>
      </c>
      <c r="C88" s="382" t="s">
        <v>2036</v>
      </c>
      <c r="D88" s="319" t="s">
        <v>1574</v>
      </c>
      <c r="E88" s="383">
        <f>'[5]COSTO CDMX,QRO,GDL '!I88</f>
        <v>5531.1281705664733</v>
      </c>
      <c r="F88" s="310" t="s">
        <v>1821</v>
      </c>
    </row>
    <row r="89" spans="1:60" ht="14.25" customHeight="1">
      <c r="A89" s="305"/>
      <c r="B89" s="384" t="s">
        <v>2037</v>
      </c>
      <c r="C89" s="382" t="s">
        <v>2038</v>
      </c>
      <c r="D89" s="319" t="s">
        <v>1577</v>
      </c>
      <c r="E89" s="383">
        <f>'[5]COSTO CDMX,QRO,GDL '!I89</f>
        <v>5633.4527711219453</v>
      </c>
      <c r="F89" s="310" t="s">
        <v>1821</v>
      </c>
    </row>
    <row r="90" spans="1:60" ht="14.25" customHeight="1">
      <c r="A90" s="305"/>
      <c r="B90" s="381" t="s">
        <v>2039</v>
      </c>
      <c r="C90" s="385" t="s">
        <v>2040</v>
      </c>
      <c r="D90" s="319" t="s">
        <v>1580</v>
      </c>
      <c r="E90" s="383">
        <f>'[5]COSTO CDMX,QRO,GDL '!I90</f>
        <v>5756.1546723952733</v>
      </c>
      <c r="F90" s="310" t="s">
        <v>1821</v>
      </c>
    </row>
    <row r="91" spans="1:60" ht="14.25" customHeight="1">
      <c r="A91" s="305"/>
      <c r="B91" s="381" t="s">
        <v>2041</v>
      </c>
      <c r="C91" s="382"/>
      <c r="D91" s="319" t="s">
        <v>1582</v>
      </c>
      <c r="E91" s="383">
        <f>'[5]COSTO CDMX,QRO,GDL '!I91</f>
        <v>5829.8687194175927</v>
      </c>
      <c r="F91" s="310" t="s">
        <v>1821</v>
      </c>
    </row>
    <row r="92" spans="1:60" ht="14.25" customHeight="1">
      <c r="A92" s="305"/>
      <c r="B92" s="381" t="s">
        <v>2042</v>
      </c>
      <c r="C92" s="382"/>
      <c r="D92" s="319" t="s">
        <v>1584</v>
      </c>
      <c r="E92" s="383">
        <f>'[5]COSTO CDMX,QRO,GDL '!I92</f>
        <v>5914.9549468910382</v>
      </c>
      <c r="F92" s="310" t="s">
        <v>1821</v>
      </c>
    </row>
    <row r="93" spans="1:60" ht="14.25" customHeight="1">
      <c r="A93" s="305"/>
      <c r="B93" s="306"/>
      <c r="C93" s="382"/>
      <c r="D93" s="319"/>
      <c r="E93" s="383"/>
      <c r="F93" s="321"/>
    </row>
    <row r="94" spans="1:60" ht="14.25" customHeight="1">
      <c r="A94" s="305"/>
      <c r="B94" s="306"/>
      <c r="C94" s="382"/>
      <c r="D94" s="319"/>
      <c r="E94" s="383"/>
      <c r="F94" s="321"/>
    </row>
    <row r="95" spans="1:60" ht="14.25" customHeight="1">
      <c r="A95" s="305"/>
      <c r="B95" s="306"/>
      <c r="C95" s="382"/>
      <c r="D95" s="319"/>
      <c r="E95" s="383"/>
      <c r="F95" s="321"/>
    </row>
    <row r="96" spans="1:60" ht="14.25" customHeight="1">
      <c r="A96" s="305"/>
      <c r="B96" s="306"/>
      <c r="C96" s="382"/>
      <c r="D96" s="319"/>
      <c r="E96" s="383"/>
      <c r="F96" s="321"/>
    </row>
    <row r="97" spans="1:6" ht="14.25" customHeight="1">
      <c r="A97" s="305"/>
      <c r="B97" s="381" t="s">
        <v>2043</v>
      </c>
      <c r="C97" s="382" t="s">
        <v>2036</v>
      </c>
      <c r="D97" s="319" t="s">
        <v>1586</v>
      </c>
      <c r="E97" s="383">
        <f>'[5]COSTO CDMX,QRO,GDL '!I97</f>
        <v>6195.1569399689697</v>
      </c>
      <c r="F97" s="310" t="s">
        <v>236</v>
      </c>
    </row>
    <row r="98" spans="1:6" ht="14.25" customHeight="1">
      <c r="A98" s="305"/>
      <c r="B98" s="381" t="s">
        <v>2044</v>
      </c>
      <c r="C98" s="382" t="s">
        <v>2038</v>
      </c>
      <c r="D98" s="319" t="s">
        <v>1588</v>
      </c>
      <c r="E98" s="383">
        <f>'[5]COSTO CDMX,QRO,GDL '!I98</f>
        <v>6433.3655567490168</v>
      </c>
      <c r="F98" s="310" t="s">
        <v>236</v>
      </c>
    </row>
    <row r="99" spans="1:6" ht="14.25" customHeight="1">
      <c r="A99" s="305"/>
      <c r="B99" s="381" t="s">
        <v>2045</v>
      </c>
      <c r="C99" s="385" t="s">
        <v>2046</v>
      </c>
      <c r="D99" s="319" t="s">
        <v>2047</v>
      </c>
      <c r="E99" s="383">
        <f>'[5]COSTO CDMX,QRO,GDL '!I99</f>
        <v>6815.2935911206587</v>
      </c>
      <c r="F99" s="310" t="s">
        <v>236</v>
      </c>
    </row>
    <row r="100" spans="1:6" ht="14.25" customHeight="1">
      <c r="A100" s="305"/>
      <c r="B100" s="381" t="s">
        <v>2048</v>
      </c>
      <c r="C100" s="382"/>
      <c r="D100" s="319" t="s">
        <v>1593</v>
      </c>
      <c r="E100" s="383">
        <f>'[5]COSTO CDMX,QRO,GDL '!I100</f>
        <v>6992.5223773720018</v>
      </c>
      <c r="F100" s="310" t="s">
        <v>236</v>
      </c>
    </row>
    <row r="101" spans="1:6" ht="14.25" customHeight="1">
      <c r="A101" s="305"/>
      <c r="B101" s="314"/>
      <c r="C101" s="263"/>
      <c r="D101" s="319"/>
      <c r="E101" s="335"/>
      <c r="F101" s="321"/>
    </row>
    <row r="102" spans="1:6" ht="14.25" customHeight="1">
      <c r="A102" s="305"/>
      <c r="B102" s="314"/>
      <c r="C102" s="263"/>
      <c r="D102" s="319"/>
      <c r="E102" s="335"/>
      <c r="F102" s="321"/>
    </row>
    <row r="103" spans="1:6" ht="14.25" customHeight="1">
      <c r="A103" s="305"/>
      <c r="B103" s="314"/>
      <c r="C103" s="263"/>
      <c r="D103" s="319"/>
      <c r="E103" s="335"/>
      <c r="F103" s="321"/>
    </row>
    <row r="104" spans="1:6" ht="14.25" customHeight="1">
      <c r="A104" s="305"/>
      <c r="B104" s="314"/>
      <c r="C104" s="263"/>
      <c r="D104" s="319"/>
      <c r="E104" s="386"/>
      <c r="F104" s="377"/>
    </row>
    <row r="105" spans="1:6" ht="14.25" customHeight="1">
      <c r="A105" s="305"/>
      <c r="B105" s="314"/>
      <c r="C105" s="382"/>
      <c r="D105" s="319"/>
      <c r="E105" s="320"/>
      <c r="F105" s="321"/>
    </row>
    <row r="106" spans="1:6" ht="14.25" customHeight="1">
      <c r="A106" s="305"/>
      <c r="B106" s="314"/>
      <c r="C106" s="382"/>
      <c r="D106" s="319"/>
      <c r="E106" s="320"/>
      <c r="F106" s="321"/>
    </row>
    <row r="107" spans="1:6" ht="14.25" customHeight="1">
      <c r="A107" s="299"/>
      <c r="B107" s="300"/>
      <c r="C107" s="301" t="s">
        <v>1594</v>
      </c>
      <c r="D107" s="302"/>
      <c r="E107" s="303"/>
      <c r="F107" s="304"/>
    </row>
    <row r="108" spans="1:6" ht="14.25" customHeight="1">
      <c r="A108" s="305"/>
      <c r="B108" s="384" t="s">
        <v>2049</v>
      </c>
      <c r="C108" s="382" t="s">
        <v>2050</v>
      </c>
      <c r="D108" s="319" t="s">
        <v>1574</v>
      </c>
      <c r="E108" s="383">
        <f>'[5]COSTO CDMX,QRO,GDL '!I108</f>
        <v>5873.4422891963814</v>
      </c>
      <c r="F108" s="310" t="s">
        <v>236</v>
      </c>
    </row>
    <row r="109" spans="1:6" ht="14.25" customHeight="1">
      <c r="A109" s="305"/>
      <c r="B109" s="384" t="s">
        <v>2051</v>
      </c>
      <c r="C109" s="382" t="s">
        <v>2038</v>
      </c>
      <c r="D109" s="319" t="s">
        <v>1577</v>
      </c>
      <c r="E109" s="383">
        <f>'[5]COSTO CDMX,QRO,GDL '!I109</f>
        <v>5975.7668897518533</v>
      </c>
      <c r="F109" s="310" t="s">
        <v>236</v>
      </c>
    </row>
    <row r="110" spans="1:6" ht="14.25" customHeight="1">
      <c r="A110" s="305"/>
      <c r="B110" s="384" t="s">
        <v>2052</v>
      </c>
      <c r="C110" s="385" t="s">
        <v>2040</v>
      </c>
      <c r="D110" s="319" t="s">
        <v>1580</v>
      </c>
      <c r="E110" s="383">
        <f>'[5]COSTO CDMX,QRO,GDL '!I110</f>
        <v>6098.4687910251832</v>
      </c>
      <c r="F110" s="310" t="s">
        <v>236</v>
      </c>
    </row>
    <row r="111" spans="1:6" ht="14.25" customHeight="1">
      <c r="A111" s="305"/>
      <c r="B111" s="384" t="s">
        <v>2053</v>
      </c>
      <c r="C111" s="382"/>
      <c r="D111" s="319" t="s">
        <v>1582</v>
      </c>
      <c r="E111" s="383">
        <f>'[5]COSTO CDMX,QRO,GDL '!I111</f>
        <v>6172.1828380475008</v>
      </c>
      <c r="F111" s="310" t="s">
        <v>236</v>
      </c>
    </row>
    <row r="112" spans="1:6" ht="14.25" customHeight="1">
      <c r="A112" s="305"/>
      <c r="B112" s="384" t="s">
        <v>2054</v>
      </c>
      <c r="C112" s="382"/>
      <c r="D112" s="319" t="s">
        <v>1584</v>
      </c>
      <c r="E112" s="383">
        <f>'[5]COSTO CDMX,QRO,GDL '!I112</f>
        <v>6257.2690655209462</v>
      </c>
      <c r="F112" s="310" t="s">
        <v>236</v>
      </c>
    </row>
    <row r="113" spans="1:6" ht="14.25" customHeight="1">
      <c r="A113" s="305"/>
      <c r="B113" s="306"/>
      <c r="C113" s="382"/>
      <c r="D113" s="319"/>
      <c r="E113" s="383"/>
      <c r="F113" s="321"/>
    </row>
    <row r="114" spans="1:6" ht="14.25" customHeight="1">
      <c r="A114" s="305"/>
      <c r="B114" s="306"/>
      <c r="C114" s="382"/>
      <c r="D114" s="319"/>
      <c r="E114" s="383"/>
      <c r="F114" s="321"/>
    </row>
    <row r="115" spans="1:6" ht="14.25" customHeight="1">
      <c r="A115" s="305"/>
      <c r="B115" s="306"/>
      <c r="C115" s="382"/>
      <c r="D115" s="319"/>
      <c r="E115" s="383"/>
      <c r="F115" s="321"/>
    </row>
    <row r="116" spans="1:6" ht="14.25" customHeight="1">
      <c r="A116" s="305"/>
      <c r="B116" s="306"/>
      <c r="C116" s="382"/>
      <c r="D116" s="319"/>
      <c r="E116" s="383"/>
      <c r="F116" s="321"/>
    </row>
    <row r="117" spans="1:6" ht="14.25" customHeight="1">
      <c r="A117" s="305"/>
      <c r="B117" s="306"/>
      <c r="C117" s="382"/>
      <c r="D117" s="319"/>
      <c r="E117" s="383"/>
      <c r="F117" s="310"/>
    </row>
    <row r="118" spans="1:6" ht="14.25" customHeight="1">
      <c r="A118" s="305"/>
      <c r="B118" s="384" t="s">
        <v>2055</v>
      </c>
      <c r="C118" s="382" t="s">
        <v>2050</v>
      </c>
      <c r="D118" s="319" t="s">
        <v>1586</v>
      </c>
      <c r="E118" s="383">
        <f>'[5]COSTO CDMX,QRO,GDL '!I118</f>
        <v>6797.7348132235347</v>
      </c>
      <c r="F118" s="310" t="s">
        <v>1821</v>
      </c>
    </row>
    <row r="119" spans="1:6" ht="14.25" customHeight="1">
      <c r="A119" s="305"/>
      <c r="B119" s="384" t="s">
        <v>2056</v>
      </c>
      <c r="C119" s="382" t="s">
        <v>2038</v>
      </c>
      <c r="D119" s="319" t="s">
        <v>1588</v>
      </c>
      <c r="E119" s="383">
        <f>'[5]COSTO CDMX,QRO,GDL '!I119</f>
        <v>7035.9434300035809</v>
      </c>
      <c r="F119" s="310" t="s">
        <v>1821</v>
      </c>
    </row>
    <row r="120" spans="1:6" ht="14.25" customHeight="1">
      <c r="A120" s="305"/>
      <c r="B120" s="384" t="s">
        <v>2057</v>
      </c>
      <c r="C120" s="385" t="s">
        <v>2058</v>
      </c>
      <c r="D120" s="319" t="s">
        <v>1685</v>
      </c>
      <c r="E120" s="383">
        <f>'[5]COSTO CDMX,QRO,GDL '!I120</f>
        <v>7417.8714643752246</v>
      </c>
      <c r="F120" s="310" t="s">
        <v>1821</v>
      </c>
    </row>
    <row r="121" spans="1:6" ht="14.25" customHeight="1">
      <c r="A121" s="305"/>
      <c r="B121" s="384" t="s">
        <v>2059</v>
      </c>
      <c r="C121" s="382"/>
      <c r="D121" s="319" t="s">
        <v>1593</v>
      </c>
      <c r="E121" s="383">
        <f>'[5]COSTO CDMX,QRO,GDL '!I121</f>
        <v>7595.1002506265677</v>
      </c>
      <c r="F121" s="310" t="s">
        <v>1821</v>
      </c>
    </row>
    <row r="122" spans="1:6" ht="14.25" customHeight="1">
      <c r="A122" s="305"/>
      <c r="B122" s="314"/>
      <c r="C122" s="263"/>
      <c r="D122" s="319"/>
      <c r="E122" s="320"/>
      <c r="F122" s="321"/>
    </row>
    <row r="123" spans="1:6" ht="14.25" customHeight="1">
      <c r="A123" s="305"/>
      <c r="B123" s="314"/>
      <c r="C123" s="263"/>
      <c r="D123" s="319"/>
      <c r="E123" s="386"/>
      <c r="F123" s="377"/>
    </row>
    <row r="124" spans="1:6" ht="14.25" customHeight="1">
      <c r="A124" s="305"/>
      <c r="B124" s="314"/>
      <c r="C124" s="263"/>
      <c r="D124" s="319"/>
      <c r="E124" s="386"/>
      <c r="F124" s="377"/>
    </row>
    <row r="125" spans="1:6" ht="14.25" customHeight="1">
      <c r="A125" s="305"/>
      <c r="B125" s="314"/>
      <c r="C125" s="382"/>
      <c r="D125" s="319"/>
      <c r="E125" s="320"/>
      <c r="F125" s="321"/>
    </row>
    <row r="126" spans="1:6" ht="14.25" customHeight="1">
      <c r="A126" s="305"/>
      <c r="B126" s="314"/>
      <c r="C126" s="382"/>
      <c r="D126" s="319"/>
      <c r="E126" s="320"/>
      <c r="F126" s="321"/>
    </row>
    <row r="127" spans="1:6" ht="14.25" customHeight="1">
      <c r="A127" s="299"/>
      <c r="B127" s="300"/>
      <c r="C127" s="301" t="s">
        <v>2060</v>
      </c>
      <c r="D127" s="302"/>
      <c r="E127" s="303"/>
      <c r="F127" s="304"/>
    </row>
    <row r="128" spans="1:6" ht="14.25" customHeight="1">
      <c r="A128" s="305"/>
      <c r="B128" s="384" t="s">
        <v>2061</v>
      </c>
      <c r="C128" s="382" t="s">
        <v>2062</v>
      </c>
      <c r="D128" s="319" t="s">
        <v>1574</v>
      </c>
      <c r="E128" s="383">
        <f>'[5]COSTO CDMX,QRO,GDL '!I128</f>
        <v>5531.1281705664733</v>
      </c>
      <c r="F128" s="310" t="s">
        <v>1821</v>
      </c>
    </row>
    <row r="129" spans="1:6" ht="14.25" customHeight="1">
      <c r="A129" s="305"/>
      <c r="B129" s="384" t="s">
        <v>2063</v>
      </c>
      <c r="C129" s="382" t="s">
        <v>2038</v>
      </c>
      <c r="D129" s="319" t="s">
        <v>1577</v>
      </c>
      <c r="E129" s="383">
        <f>'[5]COSTO CDMX,QRO,GDL '!I129</f>
        <v>5633.4527711219453</v>
      </c>
      <c r="F129" s="310" t="s">
        <v>1821</v>
      </c>
    </row>
    <row r="130" spans="1:6" ht="14.25" customHeight="1">
      <c r="A130" s="305"/>
      <c r="B130" s="384" t="s">
        <v>2064</v>
      </c>
      <c r="C130" s="385" t="s">
        <v>2040</v>
      </c>
      <c r="D130" s="319" t="s">
        <v>1580</v>
      </c>
      <c r="E130" s="383">
        <f>'[5]COSTO CDMX,QRO,GDL '!I130</f>
        <v>5756.1546723952733</v>
      </c>
      <c r="F130" s="310" t="s">
        <v>1821</v>
      </c>
    </row>
    <row r="131" spans="1:6" ht="14.25" customHeight="1">
      <c r="A131" s="305"/>
      <c r="B131" s="384" t="s">
        <v>2065</v>
      </c>
      <c r="C131" s="382"/>
      <c r="D131" s="319" t="s">
        <v>1582</v>
      </c>
      <c r="E131" s="383">
        <f>'[5]COSTO CDMX,QRO,GDL '!I131</f>
        <v>5829.8687194175927</v>
      </c>
      <c r="F131" s="310" t="s">
        <v>1821</v>
      </c>
    </row>
    <row r="132" spans="1:6" ht="14.25" customHeight="1">
      <c r="A132" s="305"/>
      <c r="B132" s="384" t="s">
        <v>2066</v>
      </c>
      <c r="C132" s="382"/>
      <c r="D132" s="319" t="s">
        <v>1584</v>
      </c>
      <c r="E132" s="383">
        <f>'[5]COSTO CDMX,QRO,GDL '!I132</f>
        <v>5914.9549468910382</v>
      </c>
      <c r="F132" s="310" t="s">
        <v>1821</v>
      </c>
    </row>
    <row r="133" spans="1:6" ht="14.25" customHeight="1">
      <c r="A133" s="305"/>
      <c r="B133" s="306"/>
      <c r="C133" s="382"/>
      <c r="D133" s="319"/>
      <c r="E133" s="320"/>
      <c r="F133" s="321"/>
    </row>
    <row r="134" spans="1:6" ht="14.25" customHeight="1">
      <c r="A134" s="305"/>
      <c r="B134" s="306"/>
      <c r="C134" s="382"/>
      <c r="D134" s="319"/>
      <c r="E134" s="320"/>
      <c r="F134" s="321"/>
    </row>
    <row r="135" spans="1:6" ht="14.25" customHeight="1">
      <c r="A135" s="305"/>
      <c r="B135" s="306"/>
      <c r="C135" s="382"/>
      <c r="D135" s="319"/>
      <c r="E135" s="320"/>
      <c r="F135" s="321"/>
    </row>
    <row r="136" spans="1:6" ht="14.25" customHeight="1">
      <c r="A136" s="305"/>
      <c r="B136" s="384" t="s">
        <v>2067</v>
      </c>
      <c r="C136" s="382" t="s">
        <v>2062</v>
      </c>
      <c r="D136" s="319" t="s">
        <v>1586</v>
      </c>
      <c r="E136" s="383">
        <f>'[5]COSTO CDMX,QRO,GDL '!I136</f>
        <v>6195.1569399689697</v>
      </c>
      <c r="F136" s="310" t="s">
        <v>1821</v>
      </c>
    </row>
    <row r="137" spans="1:6" ht="14.25" customHeight="1">
      <c r="A137" s="305"/>
      <c r="B137" s="384" t="s">
        <v>2068</v>
      </c>
      <c r="C137" s="382" t="s">
        <v>2038</v>
      </c>
      <c r="D137" s="319" t="s">
        <v>1588</v>
      </c>
      <c r="E137" s="383">
        <f>'[5]COSTO CDMX,QRO,GDL '!I137</f>
        <v>6433.3655567490168</v>
      </c>
      <c r="F137" s="310" t="s">
        <v>1821</v>
      </c>
    </row>
    <row r="138" spans="1:6" ht="14.25" customHeight="1">
      <c r="A138" s="305"/>
      <c r="B138" s="384" t="s">
        <v>2069</v>
      </c>
      <c r="C138" s="385" t="s">
        <v>2058</v>
      </c>
      <c r="D138" s="319" t="s">
        <v>1591</v>
      </c>
      <c r="E138" s="383">
        <f>'[5]COSTO CDMX,QRO,GDL '!I138</f>
        <v>6815.2935911206587</v>
      </c>
      <c r="F138" s="310" t="s">
        <v>1821</v>
      </c>
    </row>
    <row r="139" spans="1:6" ht="14.25" customHeight="1">
      <c r="A139" s="305"/>
      <c r="B139" s="384" t="s">
        <v>2070</v>
      </c>
      <c r="C139" s="382"/>
      <c r="D139" s="319" t="s">
        <v>1593</v>
      </c>
      <c r="E139" s="383">
        <f>'[5]COSTO CDMX,QRO,GDL '!I139</f>
        <v>6992.5223773720018</v>
      </c>
      <c r="F139" s="310" t="s">
        <v>1821</v>
      </c>
    </row>
    <row r="140" spans="1:6" ht="14.25" customHeight="1">
      <c r="A140" s="305"/>
      <c r="B140" s="314"/>
      <c r="C140" s="382"/>
      <c r="D140" s="319"/>
      <c r="E140" s="320"/>
      <c r="F140" s="321"/>
    </row>
    <row r="141" spans="1:6" ht="14.25" customHeight="1">
      <c r="A141" s="299"/>
      <c r="B141" s="300"/>
      <c r="C141" s="301" t="s">
        <v>2071</v>
      </c>
      <c r="D141" s="302"/>
      <c r="E141" s="303"/>
      <c r="F141" s="304"/>
    </row>
    <row r="142" spans="1:6" ht="14.25" customHeight="1">
      <c r="A142" s="305"/>
      <c r="B142" s="384" t="s">
        <v>2072</v>
      </c>
      <c r="C142" s="382" t="s">
        <v>2062</v>
      </c>
      <c r="D142" s="319" t="s">
        <v>1574</v>
      </c>
      <c r="E142" s="383">
        <f>'[5]COSTO CDMX,QRO,GDL '!I142</f>
        <v>5873.4422891963814</v>
      </c>
      <c r="F142" s="310" t="s">
        <v>1821</v>
      </c>
    </row>
    <row r="143" spans="1:6" ht="14.25" customHeight="1">
      <c r="A143" s="305"/>
      <c r="B143" s="384" t="s">
        <v>2073</v>
      </c>
      <c r="C143" s="382" t="s">
        <v>2038</v>
      </c>
      <c r="D143" s="319" t="s">
        <v>1577</v>
      </c>
      <c r="E143" s="383">
        <f>'[5]COSTO CDMX,QRO,GDL '!I143</f>
        <v>5975.7668897518533</v>
      </c>
      <c r="F143" s="310" t="s">
        <v>1821</v>
      </c>
    </row>
    <row r="144" spans="1:6" ht="14.25" customHeight="1">
      <c r="A144" s="305"/>
      <c r="B144" s="384" t="s">
        <v>2074</v>
      </c>
      <c r="C144" s="385" t="s">
        <v>2040</v>
      </c>
      <c r="D144" s="319" t="s">
        <v>1580</v>
      </c>
      <c r="E144" s="383">
        <f>'[5]COSTO CDMX,QRO,GDL '!I144</f>
        <v>6098.4687910251832</v>
      </c>
      <c r="F144" s="310" t="s">
        <v>1821</v>
      </c>
    </row>
    <row r="145" spans="1:6" ht="14.25" customHeight="1">
      <c r="A145" s="305"/>
      <c r="B145" s="384" t="s">
        <v>2075</v>
      </c>
      <c r="C145" s="382"/>
      <c r="D145" s="319" t="s">
        <v>1582</v>
      </c>
      <c r="E145" s="383">
        <f>'[5]COSTO CDMX,QRO,GDL '!I145</f>
        <v>6172.1828380475008</v>
      </c>
      <c r="F145" s="310" t="s">
        <v>1821</v>
      </c>
    </row>
    <row r="146" spans="1:6" ht="14.25" customHeight="1">
      <c r="A146" s="305"/>
      <c r="B146" s="384" t="s">
        <v>2076</v>
      </c>
      <c r="C146" s="382"/>
      <c r="D146" s="319" t="s">
        <v>1584</v>
      </c>
      <c r="E146" s="383">
        <f>'[5]COSTO CDMX,QRO,GDL '!I146</f>
        <v>6257.2690655209462</v>
      </c>
      <c r="F146" s="310" t="s">
        <v>1821</v>
      </c>
    </row>
    <row r="147" spans="1:6" ht="14.25" customHeight="1">
      <c r="A147" s="305"/>
      <c r="B147" s="306"/>
      <c r="C147" s="382"/>
      <c r="D147" s="319"/>
      <c r="E147" s="320"/>
      <c r="F147" s="321"/>
    </row>
    <row r="148" spans="1:6" ht="14.25" customHeight="1">
      <c r="A148" s="305"/>
      <c r="B148" s="306"/>
      <c r="C148" s="382"/>
      <c r="D148" s="319"/>
      <c r="E148" s="320"/>
      <c r="F148" s="321"/>
    </row>
    <row r="149" spans="1:6" ht="14.25" customHeight="1">
      <c r="A149" s="305"/>
      <c r="B149" s="306"/>
      <c r="C149" s="382"/>
      <c r="D149" s="319"/>
      <c r="E149" s="320"/>
      <c r="F149" s="321"/>
    </row>
    <row r="150" spans="1:6" ht="14.25" customHeight="1">
      <c r="A150" s="305"/>
      <c r="B150" s="384" t="s">
        <v>2077</v>
      </c>
      <c r="C150" s="382" t="s">
        <v>2062</v>
      </c>
      <c r="D150" s="319" t="s">
        <v>1586</v>
      </c>
      <c r="E150" s="383">
        <f>'[5]COSTO CDMX,QRO,GDL '!I150</f>
        <v>6797.7348132235347</v>
      </c>
      <c r="F150" s="310" t="s">
        <v>1821</v>
      </c>
    </row>
    <row r="151" spans="1:6" ht="14.25" customHeight="1">
      <c r="A151" s="305"/>
      <c r="B151" s="384" t="s">
        <v>2078</v>
      </c>
      <c r="C151" s="382" t="s">
        <v>2038</v>
      </c>
      <c r="D151" s="319" t="s">
        <v>1588</v>
      </c>
      <c r="E151" s="383">
        <f>'[5]COSTO CDMX,QRO,GDL '!I151</f>
        <v>7035.9434300035809</v>
      </c>
      <c r="F151" s="310" t="s">
        <v>1821</v>
      </c>
    </row>
    <row r="152" spans="1:6" ht="14.25" customHeight="1">
      <c r="A152" s="305"/>
      <c r="B152" s="384" t="s">
        <v>2079</v>
      </c>
      <c r="C152" s="385" t="s">
        <v>2058</v>
      </c>
      <c r="D152" s="319" t="s">
        <v>1591</v>
      </c>
      <c r="E152" s="383">
        <f>'[5]COSTO CDMX,QRO,GDL '!I152</f>
        <v>7417.8714643752246</v>
      </c>
      <c r="F152" s="310" t="s">
        <v>1821</v>
      </c>
    </row>
    <row r="153" spans="1:6" ht="14.25" customHeight="1">
      <c r="A153" s="305"/>
      <c r="B153" s="384" t="s">
        <v>2080</v>
      </c>
      <c r="C153" s="382"/>
      <c r="D153" s="319"/>
      <c r="E153" s="383"/>
      <c r="F153" s="310"/>
    </row>
    <row r="154" spans="1:6" ht="14.25" customHeight="1">
      <c r="A154" s="305"/>
      <c r="B154" s="314"/>
      <c r="C154" s="382"/>
      <c r="D154" s="319"/>
      <c r="E154" s="320"/>
      <c r="F154" s="321"/>
    </row>
    <row r="155" spans="1:6" ht="14.25" customHeight="1">
      <c r="A155" s="299"/>
      <c r="B155" s="300"/>
      <c r="C155" s="301" t="s">
        <v>1605</v>
      </c>
      <c r="D155" s="302"/>
      <c r="E155" s="303"/>
      <c r="F155" s="304"/>
    </row>
    <row r="156" spans="1:6" ht="14.25" customHeight="1">
      <c r="A156" s="305"/>
      <c r="B156" s="384" t="s">
        <v>2081</v>
      </c>
      <c r="C156" s="382" t="s">
        <v>2082</v>
      </c>
      <c r="D156" s="319" t="s">
        <v>1586</v>
      </c>
      <c r="E156" s="383">
        <f>'[5]COSTO CDMX,QRO,GDL '!I156</f>
        <v>4680.7771635378158</v>
      </c>
      <c r="F156" s="310" t="s">
        <v>236</v>
      </c>
    </row>
    <row r="157" spans="1:6" ht="14.25" customHeight="1">
      <c r="A157" s="305"/>
      <c r="B157" s="384" t="s">
        <v>2083</v>
      </c>
      <c r="C157" s="382" t="s">
        <v>1576</v>
      </c>
      <c r="D157" s="319" t="s">
        <v>1588</v>
      </c>
      <c r="E157" s="383">
        <f>'[5]COSTO CDMX,QRO,GDL '!I157</f>
        <v>4773.5499624080576</v>
      </c>
      <c r="F157" s="310" t="s">
        <v>236</v>
      </c>
    </row>
    <row r="158" spans="1:6" ht="14.25" customHeight="1">
      <c r="A158" s="305"/>
      <c r="B158" s="384" t="s">
        <v>2084</v>
      </c>
      <c r="C158" s="385" t="s">
        <v>2085</v>
      </c>
      <c r="D158" s="319" t="s">
        <v>1591</v>
      </c>
      <c r="E158" s="383">
        <f>'[5]COSTO CDMX,QRO,GDL '!I158</f>
        <v>4794.1897972893767</v>
      </c>
      <c r="F158" s="310" t="s">
        <v>236</v>
      </c>
    </row>
    <row r="159" spans="1:6" ht="14.25" customHeight="1">
      <c r="A159" s="387"/>
      <c r="B159" s="384" t="s">
        <v>2086</v>
      </c>
      <c r="C159" s="382"/>
      <c r="D159" s="319" t="s">
        <v>1593</v>
      </c>
      <c r="E159" s="383">
        <f>'[5]COSTO CDMX,QRO,GDL '!I159</f>
        <v>4960.1807809404554</v>
      </c>
      <c r="F159" s="310" t="s">
        <v>236</v>
      </c>
    </row>
    <row r="160" spans="1:6" ht="14.25" customHeight="1">
      <c r="A160" s="305"/>
      <c r="B160" s="306"/>
      <c r="C160" s="388"/>
      <c r="D160" s="319"/>
      <c r="E160" s="320"/>
      <c r="F160" s="389"/>
    </row>
    <row r="161" spans="1:6" ht="14.25" customHeight="1">
      <c r="A161" s="387"/>
      <c r="B161" s="314"/>
      <c r="D161" s="319"/>
      <c r="E161" s="320"/>
      <c r="F161" s="389"/>
    </row>
    <row r="162" spans="1:6" ht="14.25" customHeight="1">
      <c r="A162" s="305"/>
      <c r="B162" s="314"/>
      <c r="C162" s="382"/>
      <c r="D162" s="319"/>
      <c r="E162" s="320"/>
      <c r="F162" s="389"/>
    </row>
    <row r="163" spans="1:6" ht="14.25" customHeight="1">
      <c r="A163" s="305"/>
      <c r="B163" s="314"/>
      <c r="C163" s="382"/>
      <c r="D163" s="319"/>
      <c r="E163" s="320"/>
      <c r="F163" s="389"/>
    </row>
    <row r="164" spans="1:6" ht="14.25" customHeight="1">
      <c r="A164" s="305"/>
      <c r="B164" s="314"/>
      <c r="C164" s="382"/>
      <c r="D164" s="319"/>
      <c r="E164" s="320"/>
      <c r="F164" s="389"/>
    </row>
    <row r="165" spans="1:6" ht="14.25" customHeight="1">
      <c r="A165" s="338"/>
      <c r="B165" s="339"/>
      <c r="C165" s="301" t="s">
        <v>1766</v>
      </c>
      <c r="D165" s="340"/>
      <c r="E165" s="341"/>
      <c r="F165" s="391"/>
    </row>
    <row r="166" spans="1:6" ht="14.25" customHeight="1">
      <c r="A166" s="305"/>
      <c r="B166" s="384" t="s">
        <v>2087</v>
      </c>
      <c r="C166" s="382" t="s">
        <v>2088</v>
      </c>
      <c r="D166" s="319" t="s">
        <v>1586</v>
      </c>
      <c r="E166" s="383">
        <f>'[5]COSTO CDMX,QRO,GDL '!I166</f>
        <v>8319.3610536035412</v>
      </c>
      <c r="F166" s="310" t="s">
        <v>236</v>
      </c>
    </row>
    <row r="167" spans="1:6" ht="14.25" customHeight="1">
      <c r="A167" s="305"/>
      <c r="B167" s="384" t="s">
        <v>2089</v>
      </c>
      <c r="C167" s="382" t="s">
        <v>1576</v>
      </c>
      <c r="D167" s="319" t="s">
        <v>1588</v>
      </c>
      <c r="E167" s="383">
        <f>'[5]COSTO CDMX,QRO,GDL '!I167</f>
        <v>7907.4320980878156</v>
      </c>
      <c r="F167" s="310" t="s">
        <v>236</v>
      </c>
    </row>
    <row r="168" spans="1:6" ht="14.25" customHeight="1">
      <c r="A168" s="305"/>
      <c r="B168" s="384" t="s">
        <v>2090</v>
      </c>
      <c r="C168" s="385" t="s">
        <v>2085</v>
      </c>
      <c r="D168" s="319" t="s">
        <v>1591</v>
      </c>
      <c r="E168" s="383">
        <f>'[5]COSTO CDMX,QRO,GDL '!I168</f>
        <v>7928.0719329691356</v>
      </c>
      <c r="F168" s="310" t="s">
        <v>236</v>
      </c>
    </row>
    <row r="169" spans="1:6" ht="14.25" customHeight="1">
      <c r="A169" s="305"/>
      <c r="B169" s="384" t="s">
        <v>2091</v>
      </c>
      <c r="C169" s="392"/>
      <c r="D169" s="319" t="s">
        <v>1593</v>
      </c>
      <c r="E169" s="383">
        <f>'[5]COSTO CDMX,QRO,GDL '!I169</f>
        <v>8077.5510487151587</v>
      </c>
      <c r="F169" s="310" t="s">
        <v>236</v>
      </c>
    </row>
    <row r="170" spans="1:6" ht="14.25" customHeight="1">
      <c r="A170" s="305"/>
      <c r="B170" s="306"/>
      <c r="C170" s="388"/>
      <c r="D170" s="319"/>
      <c r="E170" s="386"/>
      <c r="F170" s="373"/>
    </row>
    <row r="171" spans="1:6" ht="14.25" customHeight="1">
      <c r="A171" s="305"/>
      <c r="B171" s="314"/>
      <c r="C171" s="388"/>
      <c r="D171" s="319"/>
      <c r="E171" s="386"/>
      <c r="F171" s="377"/>
    </row>
    <row r="172" spans="1:6" ht="14.25" customHeight="1">
      <c r="A172" s="305"/>
      <c r="B172" s="314"/>
      <c r="C172" s="388"/>
      <c r="D172" s="319"/>
      <c r="E172" s="386"/>
      <c r="F172" s="377"/>
    </row>
    <row r="173" spans="1:6" ht="14.25" customHeight="1">
      <c r="A173" s="305"/>
      <c r="B173" s="314"/>
      <c r="C173" s="388"/>
      <c r="D173" s="319"/>
      <c r="E173" s="386"/>
      <c r="F173" s="377"/>
    </row>
    <row r="174" spans="1:6" ht="14.25" customHeight="1">
      <c r="A174" s="305"/>
      <c r="B174" s="314"/>
      <c r="C174" s="382"/>
      <c r="D174" s="319"/>
      <c r="E174" s="320"/>
      <c r="F174" s="321"/>
    </row>
    <row r="175" spans="1:6" ht="15" customHeight="1">
      <c r="A175" s="299"/>
      <c r="B175" s="300"/>
      <c r="C175" s="301" t="s">
        <v>1672</v>
      </c>
      <c r="D175" s="302"/>
      <c r="E175" s="303"/>
      <c r="F175" s="304"/>
    </row>
    <row r="176" spans="1:6" ht="14.25" customHeight="1">
      <c r="A176" s="393"/>
      <c r="B176" s="394" t="s">
        <v>2092</v>
      </c>
      <c r="C176" s="388" t="s">
        <v>2093</v>
      </c>
      <c r="D176" s="394" t="s">
        <v>2094</v>
      </c>
      <c r="E176" s="383">
        <f>'[5]COSTO CDMX,QRO,GDL '!I176</f>
        <v>1444.5842618396234</v>
      </c>
      <c r="F176" s="310" t="s">
        <v>1821</v>
      </c>
    </row>
    <row r="177" spans="1:60" ht="14.25" customHeight="1">
      <c r="A177" s="395"/>
      <c r="B177" s="394" t="s">
        <v>2095</v>
      </c>
      <c r="C177" s="382" t="s">
        <v>2096</v>
      </c>
      <c r="D177" s="394" t="s">
        <v>2097</v>
      </c>
      <c r="E177" s="383">
        <f>'[5]COSTO CDMX,QRO,GDL '!I177</f>
        <v>1549.4959707227617</v>
      </c>
      <c r="F177" s="310" t="s">
        <v>1821</v>
      </c>
    </row>
    <row r="178" spans="1:60" ht="14.25" customHeight="1">
      <c r="A178" s="395"/>
      <c r="B178" s="394" t="s">
        <v>2098</v>
      </c>
      <c r="C178" s="388"/>
      <c r="D178" s="394" t="s">
        <v>2099</v>
      </c>
      <c r="E178" s="383">
        <f>'[5]COSTO CDMX,QRO,GDL '!I178</f>
        <v>1599.0761338627419</v>
      </c>
      <c r="F178" s="310" t="s">
        <v>1821</v>
      </c>
    </row>
    <row r="179" spans="1:60" ht="14.25" customHeight="1">
      <c r="A179" s="395"/>
      <c r="B179" s="394" t="s">
        <v>2100</v>
      </c>
      <c r="C179" s="388"/>
      <c r="D179" s="394" t="s">
        <v>2101</v>
      </c>
      <c r="E179" s="383">
        <f>'[5]COSTO CDMX,QRO,GDL '!I179</f>
        <v>1605.1621728271268</v>
      </c>
      <c r="F179" s="310" t="s">
        <v>1821</v>
      </c>
    </row>
    <row r="180" spans="1:60" ht="14.25" customHeight="1">
      <c r="A180" s="395"/>
      <c r="B180" s="394" t="s">
        <v>2102</v>
      </c>
      <c r="C180" s="388"/>
      <c r="D180" s="394" t="s">
        <v>2103</v>
      </c>
      <c r="E180" s="383">
        <f>'[5]COSTO CDMX,QRO,GDL '!I180</f>
        <v>1675.2122607791371</v>
      </c>
      <c r="F180" s="310" t="s">
        <v>1821</v>
      </c>
    </row>
    <row r="181" spans="1:60" ht="14.25" customHeight="1">
      <c r="A181" s="395"/>
      <c r="B181" s="394" t="s">
        <v>2104</v>
      </c>
      <c r="C181" s="388"/>
      <c r="D181" s="394" t="s">
        <v>2105</v>
      </c>
      <c r="E181" s="383">
        <f>'[5]COSTO CDMX,QRO,GDL '!I181</f>
        <v>1704.3224991070872</v>
      </c>
      <c r="F181" s="310" t="s">
        <v>1821</v>
      </c>
    </row>
    <row r="182" spans="1:60" ht="14.25" customHeight="1">
      <c r="A182" s="395"/>
      <c r="B182" s="394" t="s">
        <v>2106</v>
      </c>
      <c r="C182" s="388"/>
      <c r="D182" s="394" t="s">
        <v>2107</v>
      </c>
      <c r="E182" s="383">
        <f>'[5]COSTO CDMX,QRO,GDL '!I182</f>
        <v>1770.2786020966919</v>
      </c>
      <c r="F182" s="310" t="s">
        <v>1821</v>
      </c>
    </row>
    <row r="183" spans="1:60" ht="14.25" customHeight="1">
      <c r="A183" s="395"/>
      <c r="B183" s="396" t="s">
        <v>2108</v>
      </c>
      <c r="C183" s="388"/>
      <c r="D183" s="396" t="s">
        <v>2109</v>
      </c>
      <c r="E183" s="383">
        <f>'[5]COSTO CDMX,QRO,GDL '!I183</f>
        <v>1836.2347050862963</v>
      </c>
      <c r="F183" s="310" t="s">
        <v>1821</v>
      </c>
    </row>
    <row r="184" spans="1:60" ht="14.25" customHeight="1">
      <c r="A184" s="395"/>
      <c r="B184" s="396" t="s">
        <v>2110</v>
      </c>
      <c r="C184" s="388"/>
      <c r="D184" s="396" t="s">
        <v>2111</v>
      </c>
      <c r="E184" s="383">
        <f>'[5]COSTO CDMX,QRO,GDL '!I184</f>
        <v>1960.7951984506351</v>
      </c>
      <c r="F184" s="310" t="s">
        <v>1821</v>
      </c>
    </row>
    <row r="185" spans="1:60" ht="14.25" customHeight="1">
      <c r="A185" s="395"/>
      <c r="B185" s="396" t="s">
        <v>2112</v>
      </c>
      <c r="C185" s="388"/>
      <c r="D185" s="396" t="s">
        <v>2113</v>
      </c>
      <c r="E185" s="383">
        <f>'[5]COSTO CDMX,QRO,GDL '!I185</f>
        <v>1984.5228509151298</v>
      </c>
      <c r="F185" s="310" t="s">
        <v>1821</v>
      </c>
    </row>
    <row r="186" spans="1:60" ht="14.25" customHeight="1">
      <c r="A186" s="395"/>
      <c r="B186" s="396" t="s">
        <v>2114</v>
      </c>
      <c r="C186" s="388"/>
      <c r="D186" s="396" t="s">
        <v>2115</v>
      </c>
      <c r="E186" s="383">
        <f>'[5]COSTO CDMX,QRO,GDL '!I186</f>
        <v>2058.6669238295458</v>
      </c>
      <c r="F186" s="310" t="s">
        <v>1821</v>
      </c>
    </row>
    <row r="187" spans="1:60" ht="14.25" customHeight="1">
      <c r="A187" s="395"/>
      <c r="B187" s="396" t="s">
        <v>2116</v>
      </c>
      <c r="C187" s="388"/>
      <c r="D187" s="396" t="s">
        <v>2117</v>
      </c>
      <c r="E187" s="383">
        <f>'[5]COSTO CDMX,QRO,GDL '!I187</f>
        <v>2132.8109967439623</v>
      </c>
      <c r="F187" s="310" t="s">
        <v>1821</v>
      </c>
    </row>
    <row r="188" spans="1:60" s="277" customFormat="1" ht="15" customHeight="1">
      <c r="A188" s="325" t="s">
        <v>1905</v>
      </c>
      <c r="B188" s="326"/>
      <c r="C188" s="1494" t="s">
        <v>2118</v>
      </c>
      <c r="D188" s="325"/>
      <c r="E188" s="328"/>
      <c r="F188" s="329"/>
      <c r="G188" s="276"/>
      <c r="H188" s="276"/>
      <c r="I188" s="276"/>
      <c r="J188" s="276"/>
      <c r="K188" s="276"/>
      <c r="L188" s="276"/>
      <c r="M188" s="276"/>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row>
    <row r="189" spans="1:60" s="291" customFormat="1" ht="15" customHeight="1">
      <c r="A189" s="330" t="s">
        <v>1562</v>
      </c>
      <c r="B189" s="331"/>
      <c r="C189" s="1495"/>
      <c r="D189" s="378"/>
      <c r="E189" s="379"/>
      <c r="F189" s="380"/>
      <c r="G189" s="289"/>
      <c r="H189" s="289"/>
      <c r="I189" s="289"/>
      <c r="J189" s="289"/>
      <c r="K189" s="289"/>
      <c r="L189" s="289"/>
      <c r="M189" s="289"/>
      <c r="N189" s="290"/>
      <c r="O189" s="290"/>
      <c r="P189" s="290"/>
      <c r="Q189" s="290"/>
      <c r="R189" s="290"/>
      <c r="S189" s="290"/>
      <c r="T189" s="290"/>
      <c r="U189" s="290"/>
      <c r="V189" s="290"/>
      <c r="W189" s="290"/>
      <c r="X189" s="290"/>
      <c r="Y189" s="290"/>
      <c r="Z189" s="290"/>
      <c r="AA189" s="290"/>
      <c r="AB189" s="290"/>
      <c r="AC189" s="290"/>
      <c r="AD189" s="290"/>
      <c r="AE189" s="290"/>
      <c r="AF189" s="290"/>
      <c r="AG189" s="290"/>
      <c r="AH189" s="290"/>
      <c r="AI189" s="290"/>
      <c r="AJ189" s="290"/>
      <c r="AK189" s="290"/>
      <c r="AL189" s="290"/>
      <c r="AM189" s="290"/>
      <c r="AN189" s="290"/>
      <c r="AO189" s="290"/>
      <c r="AP189" s="290"/>
      <c r="AQ189" s="290"/>
      <c r="AR189" s="290"/>
      <c r="AS189" s="290"/>
      <c r="AT189" s="290"/>
      <c r="AU189" s="290"/>
      <c r="AV189" s="290"/>
      <c r="AW189" s="290"/>
      <c r="AX189" s="290"/>
      <c r="AY189" s="290"/>
      <c r="AZ189" s="290"/>
      <c r="BA189" s="290"/>
      <c r="BB189" s="290"/>
      <c r="BC189" s="290"/>
      <c r="BD189" s="290"/>
      <c r="BE189" s="290"/>
      <c r="BF189" s="290"/>
      <c r="BG189" s="290"/>
      <c r="BH189" s="290"/>
    </row>
    <row r="190" spans="1:60" s="297" customFormat="1">
      <c r="A190" s="292" t="s">
        <v>405</v>
      </c>
      <c r="B190" s="293" t="s">
        <v>406</v>
      </c>
      <c r="C190" s="294" t="s">
        <v>407</v>
      </c>
      <c r="D190" s="292" t="s">
        <v>408</v>
      </c>
      <c r="E190" s="295" t="s">
        <v>409</v>
      </c>
      <c r="F190" s="296" t="s">
        <v>1563</v>
      </c>
      <c r="G190" s="277"/>
      <c r="N190" s="298"/>
      <c r="O190" s="298"/>
      <c r="P190" s="298"/>
      <c r="Q190" s="298"/>
      <c r="R190" s="298"/>
      <c r="S190" s="298"/>
      <c r="T190" s="298"/>
      <c r="U190" s="298"/>
      <c r="V190" s="298"/>
      <c r="W190" s="298"/>
      <c r="X190" s="298"/>
      <c r="Y190" s="298"/>
      <c r="Z190" s="298"/>
      <c r="AA190" s="298"/>
      <c r="AB190" s="298"/>
      <c r="AC190" s="298"/>
      <c r="AD190" s="298"/>
      <c r="AE190" s="298"/>
      <c r="AF190" s="298"/>
      <c r="AG190" s="298"/>
      <c r="AH190" s="298"/>
      <c r="AI190" s="298"/>
      <c r="AJ190" s="298"/>
      <c r="AK190" s="298"/>
      <c r="AL190" s="298"/>
      <c r="AM190" s="298"/>
      <c r="AN190" s="298"/>
      <c r="AO190" s="298"/>
      <c r="AP190" s="298"/>
      <c r="AQ190" s="298"/>
      <c r="AR190" s="298"/>
      <c r="AS190" s="298"/>
      <c r="AT190" s="298"/>
      <c r="AU190" s="298"/>
      <c r="AV190" s="298"/>
      <c r="AW190" s="298"/>
      <c r="AX190" s="298"/>
      <c r="AY190" s="298"/>
      <c r="AZ190" s="298"/>
      <c r="BA190" s="298"/>
      <c r="BB190" s="298"/>
      <c r="BC190" s="298"/>
      <c r="BD190" s="298"/>
      <c r="BE190" s="298"/>
      <c r="BF190" s="298"/>
      <c r="BG190" s="298"/>
      <c r="BH190" s="298"/>
    </row>
    <row r="191" spans="1:60" ht="14.25" customHeight="1">
      <c r="A191" s="299"/>
      <c r="B191" s="300"/>
      <c r="C191" s="301" t="s">
        <v>1571</v>
      </c>
      <c r="D191" s="302"/>
      <c r="E191" s="303"/>
      <c r="F191" s="304"/>
    </row>
    <row r="192" spans="1:60" ht="14.25" customHeight="1">
      <c r="A192" s="305"/>
      <c r="B192" s="306" t="s">
        <v>2119</v>
      </c>
      <c r="C192" s="382" t="s">
        <v>2120</v>
      </c>
      <c r="D192" s="319" t="s">
        <v>1574</v>
      </c>
      <c r="E192" s="335">
        <f>'[5]COSTO CDMX,QRO,GDL '!I192</f>
        <v>2560.7528108196184</v>
      </c>
      <c r="F192" s="310" t="s">
        <v>236</v>
      </c>
    </row>
    <row r="193" spans="1:6" ht="14.25" customHeight="1">
      <c r="A193" s="305"/>
      <c r="B193" s="306" t="s">
        <v>2121</v>
      </c>
      <c r="C193" s="382" t="s">
        <v>1576</v>
      </c>
      <c r="D193" s="319" t="s">
        <v>1577</v>
      </c>
      <c r="E193" s="335">
        <f>'[5]COSTO CDMX,QRO,GDL '!I193</f>
        <v>2617.4591276954002</v>
      </c>
      <c r="F193" s="310" t="s">
        <v>236</v>
      </c>
    </row>
    <row r="194" spans="1:6" ht="14.25" customHeight="1">
      <c r="A194" s="305"/>
      <c r="B194" s="306" t="s">
        <v>2122</v>
      </c>
      <c r="C194" s="318"/>
      <c r="D194" s="319" t="s">
        <v>1580</v>
      </c>
      <c r="E194" s="335">
        <f>'[5]COSTO CDMX,QRO,GDL '!I194</f>
        <v>2735.3614686871979</v>
      </c>
      <c r="F194" s="310" t="s">
        <v>236</v>
      </c>
    </row>
    <row r="195" spans="1:6" ht="14.25" customHeight="1">
      <c r="A195" s="305"/>
      <c r="B195" s="306" t="s">
        <v>2123</v>
      </c>
      <c r="C195" s="382"/>
      <c r="D195" s="319" t="s">
        <v>1582</v>
      </c>
      <c r="E195" s="335">
        <f>'[5]COSTO CDMX,QRO,GDL '!I195</f>
        <v>2768.9256422790731</v>
      </c>
      <c r="F195" s="310" t="s">
        <v>236</v>
      </c>
    </row>
    <row r="196" spans="1:6" ht="14.25" customHeight="1">
      <c r="A196" s="305"/>
      <c r="B196" s="306" t="s">
        <v>2124</v>
      </c>
      <c r="C196" s="382"/>
      <c r="D196" s="319" t="s">
        <v>1584</v>
      </c>
      <c r="E196" s="335">
        <f>'[5]COSTO CDMX,QRO,GDL '!I196</f>
        <v>2828.208136440172</v>
      </c>
      <c r="F196" s="310" t="s">
        <v>236</v>
      </c>
    </row>
    <row r="197" spans="1:6" ht="14.25" customHeight="1">
      <c r="A197" s="305"/>
      <c r="B197" s="306"/>
      <c r="C197" s="382"/>
      <c r="D197" s="319"/>
      <c r="E197" s="335"/>
      <c r="F197" s="310"/>
    </row>
    <row r="198" spans="1:6" ht="14.25" customHeight="1">
      <c r="A198" s="305"/>
      <c r="B198" s="306"/>
      <c r="C198" s="382"/>
      <c r="D198" s="319"/>
      <c r="E198" s="335"/>
      <c r="F198" s="310"/>
    </row>
    <row r="199" spans="1:6" ht="14.25" customHeight="1">
      <c r="A199" s="305"/>
      <c r="B199" s="306"/>
      <c r="C199" s="382"/>
      <c r="D199" s="319"/>
      <c r="E199" s="335"/>
      <c r="F199" s="310"/>
    </row>
    <row r="200" spans="1:6" ht="14.25" customHeight="1">
      <c r="A200" s="305"/>
      <c r="B200" s="306"/>
      <c r="C200" s="382"/>
      <c r="D200" s="319"/>
      <c r="E200" s="335"/>
      <c r="F200" s="310"/>
    </row>
    <row r="201" spans="1:6" ht="14.25" customHeight="1">
      <c r="A201" s="305"/>
      <c r="B201" s="306"/>
      <c r="C201" s="382"/>
      <c r="D201" s="319"/>
      <c r="E201" s="335"/>
      <c r="F201" s="310"/>
    </row>
    <row r="202" spans="1:6" ht="14.25" customHeight="1">
      <c r="A202" s="305"/>
      <c r="B202" s="306" t="s">
        <v>2125</v>
      </c>
      <c r="C202" s="382" t="s">
        <v>2120</v>
      </c>
      <c r="D202" s="319" t="s">
        <v>1586</v>
      </c>
      <c r="E202" s="335">
        <f>'[5]COSTO CDMX,QRO,GDL '!I202</f>
        <v>3129.712280701754</v>
      </c>
      <c r="F202" s="310" t="s">
        <v>236</v>
      </c>
    </row>
    <row r="203" spans="1:6" ht="14.25" customHeight="1">
      <c r="A203" s="305"/>
      <c r="B203" s="306" t="s">
        <v>2126</v>
      </c>
      <c r="C203" s="382" t="s">
        <v>1576</v>
      </c>
      <c r="D203" s="319" t="s">
        <v>1588</v>
      </c>
      <c r="E203" s="335">
        <f>'[5]COSTO CDMX,QRO,GDL '!I203</f>
        <v>3369.9228070175441</v>
      </c>
      <c r="F203" s="310" t="s">
        <v>236</v>
      </c>
    </row>
    <row r="204" spans="1:6" ht="14.25" customHeight="1">
      <c r="A204" s="305"/>
      <c r="B204" s="306" t="s">
        <v>2127</v>
      </c>
      <c r="C204" s="382"/>
      <c r="D204" s="319" t="s">
        <v>1591</v>
      </c>
      <c r="E204" s="335">
        <f>'[5]COSTO CDMX,QRO,GDL '!I204</f>
        <v>3523.2350877192985</v>
      </c>
      <c r="F204" s="310" t="s">
        <v>236</v>
      </c>
    </row>
    <row r="205" spans="1:6" ht="14.25" customHeight="1">
      <c r="A205" s="305"/>
      <c r="B205" s="306" t="s">
        <v>2128</v>
      </c>
      <c r="C205" s="382"/>
      <c r="D205" s="319" t="s">
        <v>1593</v>
      </c>
      <c r="E205" s="335">
        <f>'[5]COSTO CDMX,QRO,GDL '!I205</f>
        <v>3575.1053717886052</v>
      </c>
      <c r="F205" s="310" t="s">
        <v>236</v>
      </c>
    </row>
    <row r="206" spans="1:6" ht="14.25" customHeight="1">
      <c r="A206" s="305"/>
      <c r="B206" s="306"/>
      <c r="C206" s="263"/>
      <c r="D206" s="319"/>
      <c r="E206" s="386"/>
      <c r="F206" s="373"/>
    </row>
    <row r="207" spans="1:6" ht="14.25" customHeight="1">
      <c r="A207" s="305"/>
      <c r="B207" s="314"/>
      <c r="C207" s="382"/>
      <c r="D207" s="319"/>
      <c r="E207" s="320"/>
      <c r="F207" s="389"/>
    </row>
    <row r="208" spans="1:6" ht="14.25" customHeight="1">
      <c r="A208" s="305"/>
      <c r="B208" s="314"/>
      <c r="C208" s="382"/>
      <c r="D208" s="319"/>
      <c r="E208" s="320"/>
      <c r="F208" s="389"/>
    </row>
    <row r="209" spans="1:6" ht="14.25" customHeight="1">
      <c r="A209" s="299"/>
      <c r="B209" s="300"/>
      <c r="C209" s="301" t="s">
        <v>1594</v>
      </c>
      <c r="D209" s="302"/>
      <c r="E209" s="303"/>
      <c r="F209" s="364"/>
    </row>
    <row r="210" spans="1:6" ht="14.25" customHeight="1">
      <c r="A210" s="305"/>
      <c r="B210" s="306" t="s">
        <v>2129</v>
      </c>
      <c r="C210" s="382" t="s">
        <v>2130</v>
      </c>
      <c r="D210" s="319" t="s">
        <v>1574</v>
      </c>
      <c r="E210" s="335">
        <f>'[5]COSTO CDMX,QRO,GDL '!I210</f>
        <v>3248.2456140350878</v>
      </c>
      <c r="F210" s="310" t="s">
        <v>236</v>
      </c>
    </row>
    <row r="211" spans="1:6" ht="14.25" customHeight="1">
      <c r="A211" s="305"/>
      <c r="B211" s="306" t="s">
        <v>2131</v>
      </c>
      <c r="C211" s="382" t="s">
        <v>1576</v>
      </c>
      <c r="D211" s="319" t="s">
        <v>1577</v>
      </c>
      <c r="E211" s="335">
        <f>'[5]COSTO CDMX,QRO,GDL '!I211</f>
        <v>3309.7473684210527</v>
      </c>
      <c r="F211" s="310" t="s">
        <v>236</v>
      </c>
    </row>
    <row r="212" spans="1:6" ht="14.25" customHeight="1">
      <c r="A212" s="305"/>
      <c r="B212" s="306" t="s">
        <v>2132</v>
      </c>
      <c r="C212" s="318"/>
      <c r="D212" s="319" t="s">
        <v>1580</v>
      </c>
      <c r="E212" s="335">
        <f>'[5]COSTO CDMX,QRO,GDL '!I212</f>
        <v>3401.582456140351</v>
      </c>
      <c r="F212" s="310" t="s">
        <v>236</v>
      </c>
    </row>
    <row r="213" spans="1:6" ht="14.25" customHeight="1">
      <c r="A213" s="305"/>
      <c r="B213" s="306" t="s">
        <v>2133</v>
      </c>
      <c r="C213" s="382"/>
      <c r="D213" s="319" t="s">
        <v>1582</v>
      </c>
      <c r="E213" s="335">
        <f>'[5]COSTO CDMX,QRO,GDL '!I213</f>
        <v>3463.0596491228071</v>
      </c>
      <c r="F213" s="310" t="s">
        <v>236</v>
      </c>
    </row>
    <row r="214" spans="1:6" ht="14.25" customHeight="1">
      <c r="A214" s="305"/>
      <c r="B214" s="306" t="s">
        <v>2134</v>
      </c>
      <c r="C214" s="382"/>
      <c r="D214" s="319" t="s">
        <v>1584</v>
      </c>
      <c r="E214" s="335">
        <f>'[5]COSTO CDMX,QRO,GDL '!I214</f>
        <v>3554.894736842105</v>
      </c>
      <c r="F214" s="310" t="s">
        <v>236</v>
      </c>
    </row>
    <row r="215" spans="1:6" ht="14.25" customHeight="1">
      <c r="A215" s="305"/>
      <c r="B215" s="306"/>
      <c r="C215" s="382"/>
      <c r="D215" s="319"/>
      <c r="E215" s="335"/>
      <c r="F215" s="310"/>
    </row>
    <row r="216" spans="1:6" ht="14.25" customHeight="1">
      <c r="A216" s="305"/>
      <c r="B216" s="306"/>
      <c r="C216" s="382"/>
      <c r="D216" s="319"/>
      <c r="E216" s="335"/>
      <c r="F216" s="310"/>
    </row>
    <row r="217" spans="1:6" ht="14.25" customHeight="1">
      <c r="A217" s="305"/>
      <c r="B217" s="306"/>
      <c r="C217" s="382"/>
      <c r="D217" s="319"/>
      <c r="E217" s="335"/>
      <c r="F217" s="310"/>
    </row>
    <row r="218" spans="1:6" ht="14.25" customHeight="1">
      <c r="A218" s="305"/>
      <c r="B218" s="306"/>
      <c r="C218" s="382"/>
      <c r="D218" s="319"/>
      <c r="E218" s="335"/>
      <c r="F218" s="310"/>
    </row>
    <row r="219" spans="1:6" ht="14.25" customHeight="1">
      <c r="A219" s="305"/>
      <c r="B219" s="306" t="s">
        <v>2135</v>
      </c>
      <c r="C219" s="382" t="s">
        <v>2130</v>
      </c>
      <c r="D219" s="319" t="s">
        <v>1586</v>
      </c>
      <c r="E219" s="335">
        <f>'[5]COSTO CDMX,QRO,GDL '!I219</f>
        <v>5249.3122807017535</v>
      </c>
      <c r="F219" s="310" t="s">
        <v>236</v>
      </c>
    </row>
    <row r="220" spans="1:6" ht="14.25" customHeight="1">
      <c r="A220" s="305"/>
      <c r="B220" s="306" t="s">
        <v>2136</v>
      </c>
      <c r="C220" s="382" t="s">
        <v>1576</v>
      </c>
      <c r="D220" s="319" t="s">
        <v>1588</v>
      </c>
      <c r="E220" s="335">
        <f>'[5]COSTO CDMX,QRO,GDL '!I220</f>
        <v>5484.635087719299</v>
      </c>
      <c r="F220" s="310" t="s">
        <v>236</v>
      </c>
    </row>
    <row r="221" spans="1:6" ht="14.25" customHeight="1">
      <c r="A221" s="305"/>
      <c r="B221" s="306" t="s">
        <v>2137</v>
      </c>
      <c r="C221" s="385" t="s">
        <v>1615</v>
      </c>
      <c r="D221" s="319" t="s">
        <v>1591</v>
      </c>
      <c r="E221" s="335">
        <f>'[5]COSTO CDMX,QRO,GDL '!I221</f>
        <v>5634.8035087719309</v>
      </c>
      <c r="F221" s="310" t="s">
        <v>236</v>
      </c>
    </row>
    <row r="222" spans="1:6" ht="14.25" customHeight="1">
      <c r="A222" s="305"/>
      <c r="B222" s="306" t="s">
        <v>2138</v>
      </c>
      <c r="C222" s="263"/>
      <c r="D222" s="319" t="s">
        <v>1593</v>
      </c>
      <c r="E222" s="335">
        <f>'[5]COSTO CDMX,QRO,GDL '!I222</f>
        <v>5771.9052631578943</v>
      </c>
      <c r="F222" s="310" t="s">
        <v>236</v>
      </c>
    </row>
    <row r="223" spans="1:6" ht="14.25" customHeight="1">
      <c r="A223" s="305"/>
      <c r="B223" s="306"/>
      <c r="C223" s="263"/>
      <c r="D223" s="319"/>
      <c r="E223" s="335"/>
      <c r="F223" s="389"/>
    </row>
    <row r="224" spans="1:6" ht="14.25" customHeight="1">
      <c r="A224" s="305"/>
      <c r="B224" s="314"/>
      <c r="C224" s="263"/>
      <c r="D224" s="319"/>
      <c r="E224" s="320"/>
      <c r="F224" s="389"/>
    </row>
    <row r="225" spans="1:6" ht="14.25" customHeight="1">
      <c r="A225" s="305"/>
      <c r="B225" s="314"/>
      <c r="C225" s="263"/>
      <c r="D225" s="319"/>
      <c r="E225" s="386"/>
      <c r="F225" s="373"/>
    </row>
    <row r="226" spans="1:6" ht="14.25" customHeight="1">
      <c r="A226" s="305"/>
      <c r="B226" s="314"/>
      <c r="C226" s="382"/>
      <c r="D226" s="319"/>
      <c r="E226" s="320"/>
      <c r="F226" s="389"/>
    </row>
    <row r="227" spans="1:6" ht="14.25" customHeight="1">
      <c r="A227" s="305"/>
      <c r="B227" s="314"/>
      <c r="C227" s="382"/>
      <c r="D227" s="319"/>
      <c r="E227" s="320"/>
      <c r="F227" s="389"/>
    </row>
    <row r="228" spans="1:6" ht="14.25" customHeight="1">
      <c r="A228" s="299"/>
      <c r="B228" s="300"/>
      <c r="C228" s="301" t="s">
        <v>1605</v>
      </c>
      <c r="D228" s="302"/>
      <c r="E228" s="303"/>
      <c r="F228" s="364"/>
    </row>
    <row r="229" spans="1:6" ht="14.25" customHeight="1">
      <c r="A229" s="305"/>
      <c r="B229" s="306" t="s">
        <v>1606</v>
      </c>
      <c r="C229" s="382" t="s">
        <v>1607</v>
      </c>
      <c r="D229" s="319" t="s">
        <v>1586</v>
      </c>
      <c r="E229" s="335">
        <f>'[5]COSTO CDMX,QRO,GDL '!I229</f>
        <v>4300.264046379596</v>
      </c>
      <c r="F229" s="310" t="s">
        <v>236</v>
      </c>
    </row>
    <row r="230" spans="1:6" ht="14.25" customHeight="1">
      <c r="A230" s="305"/>
      <c r="B230" s="306" t="s">
        <v>1608</v>
      </c>
      <c r="C230" s="382" t="s">
        <v>1576</v>
      </c>
      <c r="D230" s="319" t="s">
        <v>1588</v>
      </c>
      <c r="E230" s="335">
        <f>'[5]COSTO CDMX,QRO,GDL '!I230</f>
        <v>4393.0368452498369</v>
      </c>
      <c r="F230" s="310" t="s">
        <v>236</v>
      </c>
    </row>
    <row r="231" spans="1:6" ht="14.25" customHeight="1">
      <c r="A231" s="305"/>
      <c r="B231" s="306" t="s">
        <v>1610</v>
      </c>
      <c r="C231" s="385" t="s">
        <v>1615</v>
      </c>
      <c r="D231" s="319" t="s">
        <v>1593</v>
      </c>
      <c r="E231" s="335">
        <f>'[5]COSTO CDMX,QRO,GDL '!I231</f>
        <v>4563.1557958771773</v>
      </c>
      <c r="F231" s="310" t="s">
        <v>236</v>
      </c>
    </row>
    <row r="232" spans="1:6" ht="14.25" customHeight="1">
      <c r="A232" s="387"/>
      <c r="B232" s="306"/>
      <c r="C232" s="382"/>
      <c r="D232" s="319"/>
      <c r="E232" s="320"/>
      <c r="F232" s="389"/>
    </row>
    <row r="233" spans="1:6" ht="14.25" customHeight="1">
      <c r="A233" s="305"/>
      <c r="B233" s="306"/>
      <c r="C233" s="388"/>
      <c r="D233" s="319"/>
      <c r="E233" s="320"/>
      <c r="F233" s="389"/>
    </row>
    <row r="234" spans="1:6" ht="14.25" customHeight="1">
      <c r="A234" s="387"/>
      <c r="B234" s="306"/>
      <c r="D234" s="319"/>
      <c r="E234" s="320"/>
      <c r="F234" s="389"/>
    </row>
    <row r="235" spans="1:6" ht="14.25" customHeight="1">
      <c r="A235" s="305"/>
      <c r="B235" s="306"/>
      <c r="C235" s="382"/>
      <c r="D235" s="319"/>
      <c r="E235" s="320"/>
      <c r="F235" s="389"/>
    </row>
    <row r="236" spans="1:6" ht="14.25" customHeight="1">
      <c r="A236" s="305"/>
      <c r="B236" s="306"/>
      <c r="C236" s="382"/>
      <c r="D236" s="319"/>
      <c r="E236" s="320"/>
      <c r="F236" s="389"/>
    </row>
    <row r="237" spans="1:6" ht="14.25" customHeight="1">
      <c r="A237" s="305"/>
      <c r="B237" s="314"/>
      <c r="C237" s="382"/>
      <c r="D237" s="319"/>
      <c r="E237" s="320"/>
      <c r="F237" s="389"/>
    </row>
    <row r="238" spans="1:6" ht="14.25" customHeight="1">
      <c r="A238" s="338"/>
      <c r="B238" s="339"/>
      <c r="C238" s="301" t="s">
        <v>1766</v>
      </c>
      <c r="D238" s="340"/>
      <c r="E238" s="341"/>
      <c r="F238" s="391"/>
    </row>
    <row r="239" spans="1:6" ht="14.25" customHeight="1">
      <c r="A239" s="305"/>
      <c r="B239" s="306" t="s">
        <v>1611</v>
      </c>
      <c r="C239" s="382" t="s">
        <v>1612</v>
      </c>
      <c r="D239" s="319" t="s">
        <v>1586</v>
      </c>
      <c r="E239" s="309">
        <f>'[5]COSTO CDMX,QRO,GDL '!$I$239</f>
        <v>8319.3610536035412</v>
      </c>
      <c r="F239" s="310" t="s">
        <v>236</v>
      </c>
    </row>
    <row r="240" spans="1:6" ht="14.25" customHeight="1">
      <c r="A240" s="305"/>
      <c r="B240" s="306" t="s">
        <v>1613</v>
      </c>
      <c r="C240" s="382" t="s">
        <v>1576</v>
      </c>
      <c r="D240" s="319" t="s">
        <v>1588</v>
      </c>
      <c r="E240" s="309">
        <f>'[5]COSTO CDMX,QRO,GDL '!$I$240</f>
        <v>7907.4320980878156</v>
      </c>
      <c r="F240" s="310" t="s">
        <v>236</v>
      </c>
    </row>
    <row r="241" spans="1:6" ht="14.25" customHeight="1">
      <c r="A241" s="305"/>
      <c r="B241" s="306" t="s">
        <v>1614</v>
      </c>
      <c r="C241" s="385" t="s">
        <v>1615</v>
      </c>
      <c r="D241" s="319" t="s">
        <v>1591</v>
      </c>
      <c r="E241" s="309">
        <f>'[5]COSTO CDMX,QRO,GDL '!$I$241</f>
        <v>7928.0719329691356</v>
      </c>
      <c r="F241" s="310" t="s">
        <v>236</v>
      </c>
    </row>
    <row r="242" spans="1:6" ht="14.25" customHeight="1">
      <c r="A242" s="305"/>
      <c r="B242" s="306" t="s">
        <v>1616</v>
      </c>
      <c r="C242" s="392"/>
      <c r="D242" s="319" t="s">
        <v>1593</v>
      </c>
      <c r="E242" s="309">
        <f>'[5]COSTO CDMX,QRO,GDL '!$I$242</f>
        <v>8077.5510487151587</v>
      </c>
      <c r="F242" s="310" t="s">
        <v>236</v>
      </c>
    </row>
    <row r="243" spans="1:6" ht="14.25" customHeight="1">
      <c r="A243" s="305"/>
      <c r="B243" s="306"/>
      <c r="C243" s="388"/>
      <c r="D243" s="319"/>
      <c r="E243" s="386"/>
      <c r="F243" s="373"/>
    </row>
    <row r="244" spans="1:6" ht="14.25" customHeight="1">
      <c r="A244" s="305"/>
      <c r="B244" s="306"/>
      <c r="C244" s="388"/>
      <c r="D244" s="319"/>
      <c r="E244" s="386"/>
      <c r="F244" s="373"/>
    </row>
    <row r="245" spans="1:6" ht="14.25" customHeight="1">
      <c r="A245" s="305"/>
      <c r="B245" s="306"/>
      <c r="C245" s="388"/>
      <c r="D245" s="319"/>
      <c r="E245" s="386"/>
      <c r="F245" s="373"/>
    </row>
    <row r="246" spans="1:6" ht="14.25" customHeight="1">
      <c r="A246" s="305"/>
      <c r="B246" s="314"/>
      <c r="C246" s="388"/>
      <c r="D246" s="319"/>
      <c r="E246" s="320"/>
      <c r="F246" s="389"/>
    </row>
    <row r="247" spans="1:6" ht="14.25" customHeight="1">
      <c r="A247" s="305"/>
      <c r="B247" s="314"/>
      <c r="C247" s="382"/>
      <c r="D247" s="319"/>
      <c r="E247" s="320"/>
      <c r="F247" s="389"/>
    </row>
    <row r="248" spans="1:6" ht="14.25" customHeight="1">
      <c r="A248" s="338"/>
      <c r="B248" s="339"/>
      <c r="C248" s="301" t="s">
        <v>1617</v>
      </c>
      <c r="D248" s="340"/>
      <c r="E248" s="341"/>
      <c r="F248" s="391"/>
    </row>
    <row r="249" spans="1:6" ht="14.25" customHeight="1">
      <c r="A249" s="393"/>
      <c r="B249" s="306" t="s">
        <v>2139</v>
      </c>
      <c r="C249" s="382" t="s">
        <v>2140</v>
      </c>
      <c r="D249" s="319" t="s">
        <v>1574</v>
      </c>
      <c r="E249" s="335">
        <f>'[5]COSTO CDMX,QRO,GDL '!I249</f>
        <v>1755.3024636650152</v>
      </c>
      <c r="F249" s="310" t="s">
        <v>236</v>
      </c>
    </row>
    <row r="250" spans="1:6" ht="14.25" customHeight="1">
      <c r="A250" s="395"/>
      <c r="B250" s="306" t="s">
        <v>2141</v>
      </c>
      <c r="C250" s="382" t="s">
        <v>1576</v>
      </c>
      <c r="D250" s="319" t="s">
        <v>1577</v>
      </c>
      <c r="E250" s="335">
        <f>'[5]COSTO CDMX,QRO,GDL '!I250</f>
        <v>1812.0087805407959</v>
      </c>
      <c r="F250" s="310" t="s">
        <v>236</v>
      </c>
    </row>
    <row r="251" spans="1:6" ht="14.25" customHeight="1">
      <c r="A251" s="395"/>
      <c r="B251" s="306" t="s">
        <v>2142</v>
      </c>
      <c r="C251" s="318"/>
      <c r="D251" s="319" t="s">
        <v>1580</v>
      </c>
      <c r="E251" s="335">
        <f>'[5]COSTO CDMX,QRO,GDL '!I251</f>
        <v>1929.9111215325943</v>
      </c>
      <c r="F251" s="310" t="s">
        <v>236</v>
      </c>
    </row>
    <row r="252" spans="1:6" ht="14.25" customHeight="1">
      <c r="A252" s="395"/>
      <c r="B252" s="306" t="s">
        <v>2143</v>
      </c>
      <c r="C252" s="382"/>
      <c r="D252" s="319" t="s">
        <v>1582</v>
      </c>
      <c r="E252" s="335">
        <f>'[5]COSTO CDMX,QRO,GDL '!I252</f>
        <v>1963.4752951244686</v>
      </c>
      <c r="F252" s="310" t="s">
        <v>236</v>
      </c>
    </row>
    <row r="253" spans="1:6" ht="14.25" customHeight="1">
      <c r="A253" s="395"/>
      <c r="B253" s="306" t="s">
        <v>2144</v>
      </c>
      <c r="C253" s="382"/>
      <c r="D253" s="319" t="s">
        <v>1584</v>
      </c>
      <c r="E253" s="335">
        <f>'[5]COSTO CDMX,QRO,GDL '!I253</f>
        <v>2022.7577892855686</v>
      </c>
      <c r="F253" s="310" t="s">
        <v>236</v>
      </c>
    </row>
    <row r="254" spans="1:6" ht="14.25" customHeight="1">
      <c r="A254" s="395"/>
      <c r="B254" s="306"/>
      <c r="C254" s="382"/>
      <c r="D254" s="319"/>
      <c r="E254" s="335"/>
      <c r="F254" s="310"/>
    </row>
    <row r="255" spans="1:6" ht="14.25" customHeight="1">
      <c r="A255" s="395"/>
      <c r="B255" s="306" t="s">
        <v>2145</v>
      </c>
      <c r="C255" s="382" t="s">
        <v>2146</v>
      </c>
      <c r="D255" s="319" t="s">
        <v>1586</v>
      </c>
      <c r="E255" s="335">
        <f>'[5]COSTO CDMX,QRO,GDL '!I255</f>
        <v>2512.80350877193</v>
      </c>
      <c r="F255" s="310" t="s">
        <v>236</v>
      </c>
    </row>
    <row r="256" spans="1:6" ht="14.25" customHeight="1">
      <c r="A256" s="395"/>
      <c r="B256" s="306" t="s">
        <v>2147</v>
      </c>
      <c r="C256" s="382" t="s">
        <v>1576</v>
      </c>
      <c r="D256" s="319" t="s">
        <v>1588</v>
      </c>
      <c r="E256" s="335">
        <f>'[5]COSTO CDMX,QRO,GDL '!I256</f>
        <v>2753.0140350877191</v>
      </c>
      <c r="F256" s="310" t="s">
        <v>236</v>
      </c>
    </row>
    <row r="257" spans="1:6" ht="14.25" customHeight="1">
      <c r="A257" s="395"/>
      <c r="B257" s="306" t="s">
        <v>2148</v>
      </c>
      <c r="C257" s="385" t="s">
        <v>1615</v>
      </c>
      <c r="D257" s="319" t="s">
        <v>1593</v>
      </c>
      <c r="E257" s="335">
        <f>'[5]COSTO CDMX,QRO,GDL '!I257</f>
        <v>3076.4631578947369</v>
      </c>
      <c r="F257" s="310" t="s">
        <v>236</v>
      </c>
    </row>
    <row r="258" spans="1:6" ht="14.25" customHeight="1">
      <c r="A258" s="395"/>
      <c r="B258" s="306"/>
      <c r="C258" s="382"/>
      <c r="D258" s="319"/>
      <c r="E258" s="320"/>
      <c r="F258" s="389"/>
    </row>
    <row r="259" spans="1:6" ht="14.25" customHeight="1">
      <c r="A259" s="397"/>
      <c r="B259" s="314"/>
      <c r="C259" s="382"/>
      <c r="D259" s="319"/>
      <c r="E259" s="320"/>
      <c r="F259" s="389"/>
    </row>
    <row r="260" spans="1:6" ht="14.25" customHeight="1">
      <c r="A260" s="338"/>
      <c r="B260" s="339"/>
      <c r="C260" s="301" t="s">
        <v>1628</v>
      </c>
      <c r="D260" s="340"/>
      <c r="E260" s="341"/>
      <c r="F260" s="391"/>
    </row>
    <row r="261" spans="1:6" ht="14.25" customHeight="1">
      <c r="A261" s="305"/>
      <c r="B261" s="306" t="s">
        <v>2149</v>
      </c>
      <c r="C261" s="382" t="s">
        <v>2150</v>
      </c>
      <c r="D261" s="398" t="s">
        <v>1574</v>
      </c>
      <c r="E261" s="335">
        <f>'[5]COSTO CDMX,QRO,GDL '!I261</f>
        <v>2643.9368421052636</v>
      </c>
      <c r="F261" s="310" t="s">
        <v>236</v>
      </c>
    </row>
    <row r="262" spans="1:6" ht="14.25" customHeight="1">
      <c r="A262" s="305"/>
      <c r="B262" s="306" t="s">
        <v>2151</v>
      </c>
      <c r="C262" s="382" t="s">
        <v>1576</v>
      </c>
      <c r="D262" s="319" t="s">
        <v>1577</v>
      </c>
      <c r="E262" s="335">
        <f>'[5]COSTO CDMX,QRO,GDL '!I262</f>
        <v>2756.2807017543864</v>
      </c>
      <c r="F262" s="310" t="s">
        <v>236</v>
      </c>
    </row>
    <row r="263" spans="1:6" ht="14.25" customHeight="1">
      <c r="A263" s="305"/>
      <c r="B263" s="306" t="s">
        <v>2152</v>
      </c>
      <c r="C263" s="318"/>
      <c r="D263" s="319" t="s">
        <v>1580</v>
      </c>
      <c r="E263" s="335">
        <f>'[5]COSTO CDMX,QRO,GDL '!I263</f>
        <v>2797.2736842105269</v>
      </c>
      <c r="F263" s="310" t="s">
        <v>236</v>
      </c>
    </row>
    <row r="264" spans="1:6" ht="14.25" customHeight="1">
      <c r="A264" s="305"/>
      <c r="B264" s="306" t="s">
        <v>2153</v>
      </c>
      <c r="C264" s="382"/>
      <c r="D264" s="319" t="s">
        <v>1582</v>
      </c>
      <c r="E264" s="335">
        <f>'[5]COSTO CDMX,QRO,GDL '!I264</f>
        <v>2909.5929824561399</v>
      </c>
      <c r="F264" s="310" t="s">
        <v>236</v>
      </c>
    </row>
    <row r="265" spans="1:6" ht="14.25" customHeight="1">
      <c r="A265" s="305"/>
      <c r="B265" s="306" t="s">
        <v>2154</v>
      </c>
      <c r="C265" s="382"/>
      <c r="D265" s="319" t="s">
        <v>1584</v>
      </c>
      <c r="E265" s="335">
        <f>'[5]COSTO CDMX,QRO,GDL '!I265</f>
        <v>2950.5859649122808</v>
      </c>
      <c r="F265" s="310" t="s">
        <v>236</v>
      </c>
    </row>
    <row r="266" spans="1:6" ht="14.25" customHeight="1">
      <c r="A266" s="305"/>
      <c r="B266" s="306"/>
      <c r="C266" s="382"/>
      <c r="D266" s="319"/>
      <c r="E266" s="335"/>
      <c r="F266" s="310"/>
    </row>
    <row r="267" spans="1:6" ht="14.25" customHeight="1">
      <c r="A267" s="305"/>
      <c r="B267" s="306" t="s">
        <v>2155</v>
      </c>
      <c r="C267" s="382" t="s">
        <v>2156</v>
      </c>
      <c r="D267" s="319" t="s">
        <v>1586</v>
      </c>
      <c r="E267" s="335">
        <f>'[5]COSTO CDMX,QRO,GDL '!I267</f>
        <v>4645.0280701754391</v>
      </c>
      <c r="F267" s="310" t="s">
        <v>236</v>
      </c>
    </row>
    <row r="268" spans="1:6" ht="14.25" customHeight="1">
      <c r="A268" s="305"/>
      <c r="B268" s="306" t="s">
        <v>2157</v>
      </c>
      <c r="C268" s="382" t="s">
        <v>1576</v>
      </c>
      <c r="D268" s="319" t="s">
        <v>1588</v>
      </c>
      <c r="E268" s="335">
        <f>'[5]COSTO CDMX,QRO,GDL '!I268</f>
        <v>4880.3263157894735</v>
      </c>
      <c r="F268" s="310" t="s">
        <v>236</v>
      </c>
    </row>
    <row r="269" spans="1:6" ht="14.25" customHeight="1">
      <c r="A269" s="305"/>
      <c r="B269" s="306" t="s">
        <v>2158</v>
      </c>
      <c r="C269" s="385" t="s">
        <v>1615</v>
      </c>
      <c r="D269" s="319" t="s">
        <v>1593</v>
      </c>
      <c r="E269" s="335">
        <f>'[5]COSTO CDMX,QRO,GDL '!I269</f>
        <v>5200.6070175438599</v>
      </c>
      <c r="F269" s="310" t="s">
        <v>236</v>
      </c>
    </row>
    <row r="270" spans="1:6" ht="14.25" customHeight="1">
      <c r="A270" s="305"/>
      <c r="B270" s="306"/>
      <c r="C270" s="382"/>
      <c r="D270" s="319"/>
      <c r="E270" s="320"/>
      <c r="F270" s="389"/>
    </row>
    <row r="271" spans="1:6" ht="14.25" customHeight="1">
      <c r="A271" s="305"/>
      <c r="B271" s="306"/>
      <c r="C271" s="382"/>
      <c r="D271" s="319"/>
      <c r="E271" s="320"/>
      <c r="F271" s="389"/>
    </row>
    <row r="272" spans="1:6" ht="14.25" customHeight="1">
      <c r="A272" s="305"/>
      <c r="B272" s="306"/>
      <c r="C272" s="382"/>
      <c r="D272" s="399"/>
      <c r="E272" s="400"/>
      <c r="F272" s="389"/>
    </row>
    <row r="273" spans="1:60" ht="15" customHeight="1">
      <c r="A273" s="299"/>
      <c r="B273" s="300"/>
      <c r="C273" s="301" t="s">
        <v>1672</v>
      </c>
      <c r="D273" s="302"/>
      <c r="E273" s="303"/>
      <c r="F273" s="364"/>
    </row>
    <row r="274" spans="1:60" ht="14.25" customHeight="1">
      <c r="A274" s="305"/>
      <c r="B274" s="306" t="s">
        <v>1673</v>
      </c>
      <c r="C274" s="388" t="s">
        <v>1674</v>
      </c>
      <c r="D274" s="319" t="s">
        <v>1580</v>
      </c>
      <c r="E274" s="335">
        <f>'[5]COSTO CDMX,QRO,GDL '!I274</f>
        <v>545.63728205963844</v>
      </c>
      <c r="F274" s="310" t="s">
        <v>236</v>
      </c>
    </row>
    <row r="275" spans="1:60" ht="14.25" customHeight="1">
      <c r="A275" s="305"/>
      <c r="B275" s="306" t="s">
        <v>1675</v>
      </c>
      <c r="C275" s="382" t="s">
        <v>1676</v>
      </c>
      <c r="D275" s="319" t="s">
        <v>1582</v>
      </c>
      <c r="E275" s="335">
        <f>'[5]COSTO CDMX,QRO,GDL '!I275</f>
        <v>581.7037640540982</v>
      </c>
      <c r="F275" s="310" t="s">
        <v>236</v>
      </c>
    </row>
    <row r="276" spans="1:60" ht="14.25" customHeight="1">
      <c r="A276" s="305"/>
      <c r="B276" s="306" t="s">
        <v>1677</v>
      </c>
      <c r="C276" s="388"/>
      <c r="D276" s="319" t="s">
        <v>1584</v>
      </c>
      <c r="E276" s="335">
        <f>'[5]COSTO CDMX,QRO,GDL '!I276</f>
        <v>589.50562163923757</v>
      </c>
      <c r="F276" s="310" t="s">
        <v>236</v>
      </c>
    </row>
    <row r="277" spans="1:60" ht="14.25" customHeight="1">
      <c r="A277" s="305"/>
      <c r="B277" s="306" t="s">
        <v>1678</v>
      </c>
      <c r="C277" s="388"/>
      <c r="D277" s="319" t="s">
        <v>1679</v>
      </c>
      <c r="E277" s="335">
        <f>'[5]COSTO CDMX,QRO,GDL '!I277</f>
        <v>647.80055401662082</v>
      </c>
      <c r="F277" s="310" t="s">
        <v>236</v>
      </c>
    </row>
    <row r="278" spans="1:60" ht="14.25" customHeight="1">
      <c r="A278" s="305"/>
      <c r="B278" s="306" t="s">
        <v>1680</v>
      </c>
      <c r="C278" s="388"/>
      <c r="D278" s="319" t="s">
        <v>1586</v>
      </c>
      <c r="E278" s="335">
        <f>'[5]COSTO CDMX,QRO,GDL '!I278</f>
        <v>655.60241160175997</v>
      </c>
      <c r="F278" s="310" t="s">
        <v>236</v>
      </c>
    </row>
    <row r="279" spans="1:60" ht="14.25" customHeight="1">
      <c r="A279" s="305"/>
      <c r="B279" s="306" t="s">
        <v>1681</v>
      </c>
      <c r="C279" s="388"/>
      <c r="D279" s="319" t="s">
        <v>1682</v>
      </c>
      <c r="E279" s="335">
        <f>'[5]COSTO CDMX,QRO,GDL '!I279</f>
        <v>752.40703927000175</v>
      </c>
      <c r="F279" s="310" t="s">
        <v>236</v>
      </c>
    </row>
    <row r="280" spans="1:60" ht="14.25" customHeight="1">
      <c r="A280" s="305"/>
      <c r="B280" s="306" t="s">
        <v>1683</v>
      </c>
      <c r="C280" s="388"/>
      <c r="D280" s="319" t="s">
        <v>1588</v>
      </c>
      <c r="E280" s="335">
        <f>'[5]COSTO CDMX,QRO,GDL '!I280</f>
        <v>760.20889685514112</v>
      </c>
      <c r="F280" s="310" t="s">
        <v>236</v>
      </c>
    </row>
    <row r="281" spans="1:60" ht="14.25" customHeight="1">
      <c r="A281" s="305"/>
      <c r="B281" s="306" t="s">
        <v>1684</v>
      </c>
      <c r="C281" s="388"/>
      <c r="D281" s="319" t="s">
        <v>1685</v>
      </c>
      <c r="E281" s="335">
        <f>'[5]COSTO CDMX,QRO,GDL '!I281</f>
        <v>894.24344142088955</v>
      </c>
      <c r="F281" s="310" t="s">
        <v>236</v>
      </c>
    </row>
    <row r="282" spans="1:60" ht="14.25" customHeight="1">
      <c r="A282" s="305"/>
      <c r="B282" s="306" t="s">
        <v>1686</v>
      </c>
      <c r="C282" s="388"/>
      <c r="D282" s="319" t="s">
        <v>1593</v>
      </c>
      <c r="E282" s="335">
        <f>'[5]COSTO CDMX,QRO,GDL '!I282</f>
        <v>902.04529900602904</v>
      </c>
      <c r="F282" s="310" t="s">
        <v>236</v>
      </c>
    </row>
    <row r="283" spans="1:60" ht="14.25" customHeight="1">
      <c r="A283" s="305"/>
      <c r="B283" s="306" t="s">
        <v>1687</v>
      </c>
      <c r="C283" s="388"/>
      <c r="D283" s="319" t="s">
        <v>1688</v>
      </c>
      <c r="E283" s="335">
        <f>'[5]COSTO CDMX,QRO,GDL '!I283</f>
        <v>909.84715659116864</v>
      </c>
      <c r="F283" s="310" t="s">
        <v>236</v>
      </c>
    </row>
    <row r="284" spans="1:60" ht="14.25" customHeight="1">
      <c r="A284" s="305"/>
      <c r="B284" s="306" t="s">
        <v>1689</v>
      </c>
      <c r="C284" s="388"/>
      <c r="D284" s="319" t="s">
        <v>1690</v>
      </c>
      <c r="E284" s="335">
        <f>'[5]COSTO CDMX,QRO,GDL '!I284</f>
        <v>930.91217207104455</v>
      </c>
      <c r="F284" s="310" t="s">
        <v>236</v>
      </c>
    </row>
    <row r="285" spans="1:60" ht="14.25" customHeight="1">
      <c r="A285" s="305"/>
      <c r="B285" s="306" t="s">
        <v>1691</v>
      </c>
      <c r="C285" s="388"/>
      <c r="D285" s="319" t="s">
        <v>1692</v>
      </c>
      <c r="E285" s="335">
        <f>'[5]COSTO CDMX,QRO,GDL '!I285</f>
        <v>951.9771875509208</v>
      </c>
      <c r="F285" s="310" t="s">
        <v>236</v>
      </c>
    </row>
    <row r="286" spans="1:60" ht="14.25" customHeight="1">
      <c r="A286" s="305"/>
      <c r="B286" s="306" t="s">
        <v>1693</v>
      </c>
      <c r="C286" s="388"/>
      <c r="D286" s="319" t="s">
        <v>1694</v>
      </c>
      <c r="E286" s="335">
        <f>'[5]COSTO CDMX,QRO,GDL '!I286</f>
        <v>1225.5075769920161</v>
      </c>
      <c r="F286" s="310" t="s">
        <v>236</v>
      </c>
    </row>
    <row r="287" spans="1:60" ht="14.25" customHeight="1">
      <c r="A287" s="305"/>
      <c r="B287" s="306" t="s">
        <v>1695</v>
      </c>
      <c r="C287" s="388"/>
      <c r="D287" s="319" t="s">
        <v>1696</v>
      </c>
      <c r="E287" s="335">
        <f>'[5]COSTO CDMX,QRO,GDL '!I287</f>
        <v>1253.4565844587794</v>
      </c>
      <c r="F287" s="310" t="s">
        <v>236</v>
      </c>
    </row>
    <row r="288" spans="1:60" s="277" customFormat="1" ht="15" customHeight="1">
      <c r="A288" s="325" t="s">
        <v>1905</v>
      </c>
      <c r="B288" s="326"/>
      <c r="C288" s="1494" t="s">
        <v>2159</v>
      </c>
      <c r="D288" s="325"/>
      <c r="E288" s="328"/>
      <c r="F288" s="329"/>
      <c r="G288" s="276"/>
      <c r="H288" s="276"/>
      <c r="I288" s="276"/>
      <c r="J288" s="276"/>
      <c r="K288" s="276"/>
      <c r="L288" s="276"/>
      <c r="M288" s="276"/>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row>
    <row r="289" spans="1:60" s="291" customFormat="1" ht="15" customHeight="1">
      <c r="A289" s="330" t="s">
        <v>1562</v>
      </c>
      <c r="B289" s="331"/>
      <c r="C289" s="1495"/>
      <c r="D289" s="378"/>
      <c r="E289" s="379"/>
      <c r="F289" s="380"/>
      <c r="G289" s="289"/>
      <c r="H289" s="289"/>
      <c r="I289" s="289"/>
      <c r="J289" s="289"/>
      <c r="K289" s="289"/>
      <c r="L289" s="289"/>
      <c r="M289" s="289"/>
      <c r="N289" s="290"/>
      <c r="O289" s="290"/>
      <c r="P289" s="290"/>
      <c r="Q289" s="290"/>
      <c r="R289" s="290"/>
      <c r="S289" s="290"/>
      <c r="T289" s="290"/>
      <c r="U289" s="290"/>
      <c r="V289" s="290"/>
      <c r="W289" s="290"/>
      <c r="X289" s="290"/>
      <c r="Y289" s="290"/>
      <c r="Z289" s="290"/>
      <c r="AA289" s="290"/>
      <c r="AB289" s="290"/>
      <c r="AC289" s="290"/>
      <c r="AD289" s="290"/>
      <c r="AE289" s="290"/>
      <c r="AF289" s="290"/>
      <c r="AG289" s="290"/>
      <c r="AH289" s="290"/>
      <c r="AI289" s="290"/>
      <c r="AJ289" s="290"/>
      <c r="AK289" s="290"/>
      <c r="AL289" s="290"/>
      <c r="AM289" s="290"/>
      <c r="AN289" s="290"/>
      <c r="AO289" s="290"/>
      <c r="AP289" s="290"/>
      <c r="AQ289" s="290"/>
      <c r="AR289" s="290"/>
      <c r="AS289" s="290"/>
      <c r="AT289" s="290"/>
      <c r="AU289" s="290"/>
      <c r="AV289" s="290"/>
      <c r="AW289" s="290"/>
      <c r="AX289" s="290"/>
      <c r="AY289" s="290"/>
      <c r="AZ289" s="290"/>
      <c r="BA289" s="290"/>
      <c r="BB289" s="290"/>
      <c r="BC289" s="290"/>
      <c r="BD289" s="290"/>
      <c r="BE289" s="290"/>
      <c r="BF289" s="290"/>
      <c r="BG289" s="290"/>
      <c r="BH289" s="290"/>
    </row>
    <row r="290" spans="1:60" s="297" customFormat="1">
      <c r="A290" s="292" t="s">
        <v>405</v>
      </c>
      <c r="B290" s="293" t="s">
        <v>406</v>
      </c>
      <c r="C290" s="294" t="s">
        <v>407</v>
      </c>
      <c r="D290" s="292" t="s">
        <v>408</v>
      </c>
      <c r="E290" s="295" t="s">
        <v>409</v>
      </c>
      <c r="F290" s="296" t="s">
        <v>1563</v>
      </c>
      <c r="G290" s="277"/>
      <c r="N290" s="298"/>
      <c r="O290" s="298"/>
      <c r="P290" s="298"/>
      <c r="Q290" s="298"/>
      <c r="R290" s="298"/>
      <c r="S290" s="298"/>
      <c r="T290" s="298"/>
      <c r="U290" s="298"/>
      <c r="V290" s="298"/>
      <c r="W290" s="298"/>
      <c r="X290" s="298"/>
      <c r="Y290" s="298"/>
      <c r="Z290" s="298"/>
      <c r="AA290" s="298"/>
      <c r="AB290" s="298"/>
      <c r="AC290" s="298"/>
      <c r="AD290" s="298"/>
      <c r="AE290" s="298"/>
      <c r="AF290" s="298"/>
      <c r="AG290" s="298"/>
      <c r="AH290" s="298"/>
      <c r="AI290" s="298"/>
      <c r="AJ290" s="298"/>
      <c r="AK290" s="298"/>
      <c r="AL290" s="298"/>
      <c r="AM290" s="298"/>
      <c r="AN290" s="298"/>
      <c r="AO290" s="298"/>
      <c r="AP290" s="298"/>
      <c r="AQ290" s="298"/>
      <c r="AR290" s="298"/>
      <c r="AS290" s="298"/>
      <c r="AT290" s="298"/>
      <c r="AU290" s="298"/>
      <c r="AV290" s="298"/>
      <c r="AW290" s="298"/>
      <c r="AX290" s="298"/>
      <c r="AY290" s="298"/>
      <c r="AZ290" s="298"/>
      <c r="BA290" s="298"/>
      <c r="BB290" s="298"/>
      <c r="BC290" s="298"/>
      <c r="BD290" s="298"/>
      <c r="BE290" s="298"/>
      <c r="BF290" s="298"/>
      <c r="BG290" s="298"/>
      <c r="BH290" s="298"/>
    </row>
    <row r="291" spans="1:60" ht="15" customHeight="1">
      <c r="A291" s="299"/>
      <c r="B291" s="300"/>
      <c r="C291" s="301" t="s">
        <v>2160</v>
      </c>
      <c r="D291" s="302"/>
      <c r="E291" s="303"/>
      <c r="F291" s="304"/>
    </row>
    <row r="292" spans="1:60" ht="14.25" customHeight="1">
      <c r="A292" s="305"/>
      <c r="B292" s="310" t="s">
        <v>2161</v>
      </c>
      <c r="C292" s="334" t="s">
        <v>2162</v>
      </c>
      <c r="D292" s="319" t="s">
        <v>2163</v>
      </c>
      <c r="E292" s="335">
        <f>'[5]COSTO CDMX,QRO,GDL '!I292</f>
        <v>33665.551511053185</v>
      </c>
      <c r="F292" s="310" t="s">
        <v>236</v>
      </c>
    </row>
    <row r="293" spans="1:60" ht="14.25" customHeight="1">
      <c r="A293" s="305"/>
      <c r="B293" s="314"/>
      <c r="C293" s="336" t="s">
        <v>2164</v>
      </c>
      <c r="D293" s="319"/>
      <c r="E293" s="401"/>
      <c r="F293" s="389"/>
    </row>
    <row r="294" spans="1:60" ht="14.25" customHeight="1">
      <c r="A294" s="305"/>
      <c r="B294" s="314"/>
      <c r="C294" s="336" t="s">
        <v>2165</v>
      </c>
      <c r="D294" s="319"/>
      <c r="E294" s="401"/>
      <c r="F294" s="389"/>
    </row>
    <row r="295" spans="1:60" ht="14.25" customHeight="1">
      <c r="A295" s="305"/>
      <c r="B295" s="314"/>
      <c r="C295" s="336" t="s">
        <v>2166</v>
      </c>
      <c r="D295" s="319"/>
      <c r="E295" s="401"/>
      <c r="F295" s="389"/>
    </row>
    <row r="296" spans="1:60" ht="14.25" customHeight="1">
      <c r="A296" s="305"/>
      <c r="B296" s="314"/>
      <c r="C296" s="336" t="s">
        <v>2167</v>
      </c>
      <c r="D296" s="319"/>
      <c r="E296" s="401"/>
      <c r="F296" s="389"/>
    </row>
    <row r="297" spans="1:60" ht="14.25" customHeight="1">
      <c r="A297" s="305"/>
      <c r="B297" s="314"/>
      <c r="C297" s="402"/>
      <c r="D297" s="319"/>
      <c r="E297" s="401"/>
      <c r="F297" s="389"/>
    </row>
    <row r="298" spans="1:60" ht="14.25" customHeight="1">
      <c r="A298" s="305"/>
      <c r="B298" s="314"/>
      <c r="C298" s="402"/>
      <c r="D298" s="319"/>
      <c r="E298" s="401"/>
      <c r="F298" s="389"/>
    </row>
    <row r="299" spans="1:60" ht="14.25" customHeight="1">
      <c r="A299" s="305"/>
      <c r="B299" s="314"/>
      <c r="C299" s="336"/>
      <c r="D299" s="319"/>
      <c r="E299" s="401"/>
      <c r="F299" s="389"/>
    </row>
    <row r="300" spans="1:60" ht="14.25" customHeight="1">
      <c r="A300" s="305"/>
      <c r="B300" s="314"/>
      <c r="C300" s="318"/>
      <c r="D300" s="319"/>
      <c r="E300" s="335"/>
      <c r="F300" s="389"/>
    </row>
    <row r="301" spans="1:60" ht="15" customHeight="1">
      <c r="A301" s="299"/>
      <c r="B301" s="300"/>
      <c r="C301" s="301" t="s">
        <v>2168</v>
      </c>
      <c r="D301" s="302"/>
      <c r="E301" s="302"/>
      <c r="F301" s="302"/>
    </row>
    <row r="302" spans="1:60" ht="14.25" customHeight="1">
      <c r="A302" s="305"/>
      <c r="B302" s="310" t="s">
        <v>2169</v>
      </c>
      <c r="C302" s="334" t="s">
        <v>2162</v>
      </c>
      <c r="D302" s="319" t="s">
        <v>2170</v>
      </c>
      <c r="E302" s="335">
        <f>'[5]COSTO CDMX,QRO,GDL '!I302</f>
        <v>65682.41495290288</v>
      </c>
      <c r="F302" s="310" t="s">
        <v>236</v>
      </c>
    </row>
    <row r="303" spans="1:60" ht="14.25" customHeight="1">
      <c r="A303" s="305"/>
      <c r="B303" s="314"/>
      <c r="C303" s="336" t="s">
        <v>2164</v>
      </c>
      <c r="D303" s="319"/>
      <c r="E303" s="335"/>
      <c r="F303" s="389"/>
    </row>
    <row r="304" spans="1:60" ht="14.25" customHeight="1">
      <c r="A304" s="305"/>
      <c r="B304" s="314"/>
      <c r="C304" s="336" t="s">
        <v>2165</v>
      </c>
      <c r="D304" s="319"/>
      <c r="E304" s="335"/>
      <c r="F304" s="389"/>
    </row>
    <row r="305" spans="1:6" ht="14.25" customHeight="1">
      <c r="A305" s="305"/>
      <c r="B305" s="314"/>
      <c r="C305" s="336" t="s">
        <v>2166</v>
      </c>
      <c r="D305" s="319"/>
      <c r="E305" s="335"/>
      <c r="F305" s="389"/>
    </row>
    <row r="306" spans="1:6" ht="14.25" customHeight="1">
      <c r="A306" s="305"/>
      <c r="B306" s="314"/>
      <c r="C306" s="336" t="s">
        <v>2167</v>
      </c>
      <c r="D306" s="319"/>
      <c r="E306" s="335"/>
      <c r="F306" s="389"/>
    </row>
    <row r="307" spans="1:6" ht="14.25" customHeight="1">
      <c r="A307" s="305"/>
      <c r="B307" s="314"/>
      <c r="C307" s="402"/>
      <c r="D307" s="319"/>
      <c r="E307" s="335"/>
      <c r="F307" s="389"/>
    </row>
    <row r="308" spans="1:6" ht="14.25" customHeight="1">
      <c r="A308" s="305"/>
      <c r="B308" s="314"/>
      <c r="C308" s="402"/>
      <c r="D308" s="319"/>
      <c r="E308" s="335"/>
      <c r="F308" s="389"/>
    </row>
    <row r="309" spans="1:6" ht="14.25" customHeight="1">
      <c r="A309" s="305"/>
      <c r="B309" s="314"/>
      <c r="C309" s="336"/>
      <c r="D309" s="319"/>
      <c r="E309" s="335"/>
      <c r="F309" s="389"/>
    </row>
    <row r="310" spans="1:6" ht="14.25" customHeight="1">
      <c r="A310" s="305"/>
      <c r="B310" s="314"/>
      <c r="C310" s="336"/>
      <c r="D310" s="319"/>
      <c r="E310" s="335"/>
      <c r="F310" s="389"/>
    </row>
    <row r="311" spans="1:6" ht="15" customHeight="1">
      <c r="A311" s="299"/>
      <c r="B311" s="300"/>
      <c r="C311" s="301" t="s">
        <v>2171</v>
      </c>
      <c r="D311" s="302"/>
      <c r="E311" s="302"/>
      <c r="F311" s="364"/>
    </row>
    <row r="312" spans="1:6" ht="14.25" customHeight="1">
      <c r="A312" s="305"/>
      <c r="B312" s="310" t="s">
        <v>2172</v>
      </c>
      <c r="C312" s="334" t="s">
        <v>2162</v>
      </c>
      <c r="D312" s="319" t="s">
        <v>2173</v>
      </c>
      <c r="E312" s="335">
        <f>'[5]COSTO CDMX,QRO,GDL '!I312</f>
        <v>97699.27839475259</v>
      </c>
      <c r="F312" s="310" t="s">
        <v>236</v>
      </c>
    </row>
    <row r="313" spans="1:6" ht="14.25" customHeight="1">
      <c r="A313" s="305"/>
      <c r="B313" s="314"/>
      <c r="C313" s="336" t="s">
        <v>2164</v>
      </c>
      <c r="D313" s="319"/>
      <c r="E313" s="335"/>
      <c r="F313" s="389"/>
    </row>
    <row r="314" spans="1:6" ht="14.25" customHeight="1">
      <c r="A314" s="305"/>
      <c r="B314" s="314"/>
      <c r="C314" s="336" t="s">
        <v>2165</v>
      </c>
      <c r="D314" s="319"/>
      <c r="E314" s="335"/>
      <c r="F314" s="389"/>
    </row>
    <row r="315" spans="1:6" ht="14.25" customHeight="1">
      <c r="A315" s="305"/>
      <c r="B315" s="314"/>
      <c r="C315" s="336" t="s">
        <v>2166</v>
      </c>
      <c r="D315" s="319"/>
      <c r="E315" s="335"/>
      <c r="F315" s="389"/>
    </row>
    <row r="316" spans="1:6" ht="14.25" customHeight="1">
      <c r="A316" s="305"/>
      <c r="B316" s="314"/>
      <c r="C316" s="336" t="s">
        <v>2167</v>
      </c>
      <c r="D316" s="319"/>
      <c r="E316" s="335"/>
      <c r="F316" s="389"/>
    </row>
    <row r="317" spans="1:6" ht="14.25" customHeight="1">
      <c r="A317" s="305"/>
      <c r="B317" s="314"/>
      <c r="C317" s="402"/>
      <c r="D317" s="319"/>
      <c r="E317" s="335"/>
      <c r="F317" s="389"/>
    </row>
    <row r="318" spans="1:6" ht="14.25" customHeight="1">
      <c r="A318" s="305"/>
      <c r="B318" s="314"/>
      <c r="C318" s="402"/>
      <c r="D318" s="319"/>
      <c r="E318" s="335"/>
      <c r="F318" s="389"/>
    </row>
    <row r="319" spans="1:6" ht="14.25" customHeight="1">
      <c r="A319" s="305"/>
      <c r="B319" s="314"/>
      <c r="C319" s="336"/>
      <c r="D319" s="319"/>
      <c r="E319" s="335"/>
      <c r="F319" s="389"/>
    </row>
    <row r="320" spans="1:6" ht="14.25" customHeight="1">
      <c r="A320" s="305"/>
      <c r="B320" s="314"/>
      <c r="C320" s="336"/>
      <c r="D320" s="319"/>
      <c r="E320" s="335"/>
      <c r="F320" s="389"/>
    </row>
    <row r="321" spans="1:60" ht="15" customHeight="1">
      <c r="A321" s="299"/>
      <c r="B321" s="300"/>
      <c r="C321" s="301" t="s">
        <v>2174</v>
      </c>
      <c r="D321" s="302"/>
      <c r="E321" s="302"/>
      <c r="F321" s="302"/>
    </row>
    <row r="322" spans="1:60" ht="14.25" customHeight="1">
      <c r="A322" s="305"/>
      <c r="B322" s="310" t="s">
        <v>2175</v>
      </c>
      <c r="C322" s="334" t="s">
        <v>2162</v>
      </c>
      <c r="D322" s="319" t="s">
        <v>2176</v>
      </c>
      <c r="E322" s="335">
        <f>'[5]COSTO CDMX,QRO,GDL '!I322</f>
        <v>129716.14183660227</v>
      </c>
      <c r="F322" s="310" t="s">
        <v>236</v>
      </c>
    </row>
    <row r="323" spans="1:60" ht="14.25" customHeight="1">
      <c r="A323" s="305"/>
      <c r="B323" s="314"/>
      <c r="C323" s="336" t="s">
        <v>2164</v>
      </c>
      <c r="D323" s="319"/>
      <c r="E323" s="403"/>
      <c r="F323" s="389"/>
    </row>
    <row r="324" spans="1:60" ht="14.25" customHeight="1">
      <c r="A324" s="305"/>
      <c r="B324" s="314"/>
      <c r="C324" s="336" t="s">
        <v>2165</v>
      </c>
      <c r="D324" s="319"/>
      <c r="E324" s="403"/>
      <c r="F324" s="389"/>
    </row>
    <row r="325" spans="1:60" ht="14.25" customHeight="1">
      <c r="A325" s="305"/>
      <c r="B325" s="314"/>
      <c r="C325" s="336" t="s">
        <v>2166</v>
      </c>
      <c r="D325" s="319"/>
      <c r="E325" s="403"/>
      <c r="F325" s="389"/>
    </row>
    <row r="326" spans="1:60" ht="14.25" customHeight="1">
      <c r="A326" s="305"/>
      <c r="B326" s="314"/>
      <c r="C326" s="336" t="s">
        <v>2167</v>
      </c>
      <c r="D326" s="319"/>
      <c r="E326" s="320"/>
      <c r="F326" s="389"/>
    </row>
    <row r="327" spans="1:60" ht="14.25" customHeight="1">
      <c r="A327" s="305"/>
      <c r="B327" s="314"/>
      <c r="C327" s="402"/>
      <c r="D327" s="319"/>
      <c r="E327" s="320"/>
      <c r="F327" s="389"/>
    </row>
    <row r="328" spans="1:60" ht="14.25" customHeight="1">
      <c r="A328" s="305"/>
      <c r="B328" s="314"/>
      <c r="C328" s="402"/>
      <c r="D328" s="319"/>
      <c r="E328" s="320"/>
      <c r="F328" s="389"/>
    </row>
    <row r="329" spans="1:60" ht="14.25" customHeight="1">
      <c r="A329" s="305"/>
      <c r="B329" s="314"/>
      <c r="C329" s="336"/>
      <c r="D329" s="319"/>
      <c r="E329" s="320"/>
      <c r="F329" s="389"/>
    </row>
    <row r="330" spans="1:60" ht="14.25" customHeight="1">
      <c r="A330" s="305"/>
      <c r="B330" s="314"/>
      <c r="C330" s="336"/>
      <c r="D330" s="319"/>
      <c r="E330" s="320"/>
      <c r="F330" s="389"/>
    </row>
    <row r="331" spans="1:60" s="277" customFormat="1" ht="15" customHeight="1">
      <c r="A331" s="325" t="s">
        <v>1905</v>
      </c>
      <c r="B331" s="326"/>
      <c r="C331" s="1494" t="s">
        <v>1561</v>
      </c>
      <c r="D331" s="325"/>
      <c r="E331" s="404"/>
      <c r="F331" s="405"/>
      <c r="G331" s="276"/>
      <c r="H331" s="276"/>
      <c r="I331" s="276"/>
      <c r="J331" s="276"/>
      <c r="K331" s="276"/>
      <c r="L331" s="276"/>
      <c r="M331" s="276"/>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row>
    <row r="332" spans="1:60" s="291" customFormat="1" ht="15" customHeight="1">
      <c r="A332" s="330" t="s">
        <v>1562</v>
      </c>
      <c r="B332" s="331"/>
      <c r="C332" s="1495"/>
      <c r="D332" s="378"/>
      <c r="E332" s="406"/>
      <c r="F332" s="407"/>
      <c r="G332" s="289"/>
      <c r="H332" s="289"/>
      <c r="I332" s="289"/>
      <c r="J332" s="289"/>
      <c r="K332" s="289"/>
      <c r="L332" s="289"/>
      <c r="M332" s="289"/>
      <c r="N332" s="290"/>
      <c r="O332" s="290"/>
      <c r="P332" s="290"/>
      <c r="Q332" s="290"/>
      <c r="R332" s="290"/>
      <c r="S332" s="290"/>
      <c r="T332" s="290"/>
      <c r="U332" s="290"/>
      <c r="V332" s="290"/>
      <c r="W332" s="290"/>
      <c r="X332" s="290"/>
      <c r="Y332" s="290"/>
      <c r="Z332" s="290"/>
      <c r="AA332" s="290"/>
      <c r="AB332" s="290"/>
      <c r="AC332" s="290"/>
      <c r="AD332" s="290"/>
      <c r="AE332" s="290"/>
      <c r="AF332" s="290"/>
      <c r="AG332" s="290"/>
      <c r="AH332" s="290"/>
      <c r="AI332" s="290"/>
      <c r="AJ332" s="290"/>
      <c r="AK332" s="290"/>
      <c r="AL332" s="290"/>
      <c r="AM332" s="290"/>
      <c r="AN332" s="290"/>
      <c r="AO332" s="290"/>
      <c r="AP332" s="290"/>
      <c r="AQ332" s="290"/>
      <c r="AR332" s="290"/>
      <c r="AS332" s="290"/>
      <c r="AT332" s="290"/>
      <c r="AU332" s="290"/>
      <c r="AV332" s="290"/>
      <c r="AW332" s="290"/>
      <c r="AX332" s="290"/>
      <c r="AY332" s="290"/>
      <c r="AZ332" s="290"/>
      <c r="BA332" s="290"/>
      <c r="BB332" s="290"/>
      <c r="BC332" s="290"/>
      <c r="BD332" s="290"/>
      <c r="BE332" s="290"/>
      <c r="BF332" s="290"/>
      <c r="BG332" s="290"/>
      <c r="BH332" s="290"/>
    </row>
    <row r="333" spans="1:60" s="297" customFormat="1">
      <c r="A333" s="292" t="s">
        <v>405</v>
      </c>
      <c r="B333" s="293" t="s">
        <v>406</v>
      </c>
      <c r="C333" s="294" t="s">
        <v>407</v>
      </c>
      <c r="D333" s="292" t="s">
        <v>408</v>
      </c>
      <c r="E333" s="295" t="s">
        <v>409</v>
      </c>
      <c r="F333" s="296" t="s">
        <v>1563</v>
      </c>
      <c r="G333" s="277"/>
      <c r="N333" s="298"/>
      <c r="O333" s="298"/>
      <c r="P333" s="298"/>
      <c r="Q333" s="298"/>
      <c r="R333" s="298"/>
      <c r="S333" s="298"/>
      <c r="T333" s="298"/>
      <c r="U333" s="298"/>
      <c r="V333" s="298"/>
      <c r="W333" s="298"/>
      <c r="X333" s="298"/>
      <c r="Y333" s="298"/>
      <c r="Z333" s="298"/>
      <c r="AA333" s="298"/>
      <c r="AB333" s="298"/>
      <c r="AC333" s="298"/>
      <c r="AD333" s="298"/>
      <c r="AE333" s="298"/>
      <c r="AF333" s="298"/>
      <c r="AG333" s="298"/>
      <c r="AH333" s="298"/>
      <c r="AI333" s="298"/>
      <c r="AJ333" s="298"/>
      <c r="AK333" s="298"/>
      <c r="AL333" s="298"/>
      <c r="AM333" s="298"/>
      <c r="AN333" s="298"/>
      <c r="AO333" s="298"/>
      <c r="AP333" s="298"/>
      <c r="AQ333" s="298"/>
      <c r="AR333" s="298"/>
      <c r="AS333" s="298"/>
      <c r="AT333" s="298"/>
      <c r="AU333" s="298"/>
      <c r="AV333" s="298"/>
      <c r="AW333" s="298"/>
      <c r="AX333" s="298"/>
      <c r="AY333" s="298"/>
      <c r="AZ333" s="298"/>
      <c r="BA333" s="298"/>
      <c r="BB333" s="298"/>
      <c r="BC333" s="298"/>
      <c r="BD333" s="298"/>
      <c r="BE333" s="298"/>
      <c r="BF333" s="298"/>
      <c r="BG333" s="298"/>
      <c r="BH333" s="298"/>
    </row>
    <row r="334" spans="1:60" ht="14.25" customHeight="1">
      <c r="A334" s="338"/>
      <c r="B334" s="408"/>
      <c r="C334" s="409" t="s">
        <v>1564</v>
      </c>
      <c r="D334" s="410"/>
      <c r="E334" s="411"/>
      <c r="F334" s="412"/>
    </row>
    <row r="335" spans="1:60" ht="14.25" customHeight="1">
      <c r="A335" s="393"/>
      <c r="B335" s="322" t="s">
        <v>1565</v>
      </c>
      <c r="C335" s="388" t="s">
        <v>1566</v>
      </c>
      <c r="D335" s="398" t="s">
        <v>1567</v>
      </c>
      <c r="E335" s="413">
        <f>'[5]COSTO CDMX,QRO,GDL '!I335</f>
        <v>16427.419366568618</v>
      </c>
      <c r="F335" s="310" t="s">
        <v>236</v>
      </c>
      <c r="J335" s="414"/>
    </row>
    <row r="336" spans="1:60" ht="14.25" customHeight="1">
      <c r="A336" s="395"/>
      <c r="B336" s="312"/>
      <c r="C336" s="388" t="s">
        <v>1568</v>
      </c>
      <c r="D336" s="319"/>
      <c r="E336" s="320"/>
      <c r="F336" s="389"/>
    </row>
    <row r="337" spans="1:60" ht="14.25" customHeight="1">
      <c r="A337" s="395"/>
      <c r="B337" s="312"/>
      <c r="C337" s="385" t="s">
        <v>2177</v>
      </c>
      <c r="D337" s="319"/>
      <c r="E337" s="320"/>
      <c r="F337" s="389"/>
    </row>
    <row r="338" spans="1:60" ht="14.25" customHeight="1">
      <c r="A338" s="395"/>
      <c r="B338" s="312"/>
      <c r="C338" s="415"/>
      <c r="D338" s="319"/>
      <c r="E338" s="320"/>
      <c r="F338" s="389"/>
    </row>
    <row r="339" spans="1:60" ht="14.25" customHeight="1">
      <c r="A339" s="395"/>
      <c r="B339" s="312"/>
      <c r="C339" s="337"/>
      <c r="D339" s="319"/>
      <c r="E339" s="320"/>
      <c r="F339" s="389"/>
    </row>
    <row r="340" spans="1:60" ht="14.25" customHeight="1">
      <c r="A340" s="395"/>
      <c r="B340" s="416"/>
      <c r="C340" s="337"/>
      <c r="D340" s="319"/>
      <c r="E340" s="320"/>
      <c r="F340" s="401"/>
    </row>
    <row r="341" spans="1:60" ht="14.25" customHeight="1">
      <c r="A341" s="395"/>
      <c r="B341" s="416"/>
      <c r="C341" s="337"/>
      <c r="D341" s="319"/>
      <c r="E341" s="320"/>
      <c r="F341" s="401"/>
    </row>
    <row r="342" spans="1:60" ht="14.25" customHeight="1">
      <c r="A342" s="395"/>
      <c r="B342" s="416"/>
      <c r="C342" s="337"/>
      <c r="D342" s="319"/>
      <c r="E342" s="320"/>
      <c r="F342" s="401"/>
    </row>
    <row r="343" spans="1:60" ht="14.25" customHeight="1">
      <c r="A343" s="395"/>
      <c r="B343" s="416"/>
      <c r="C343" s="337"/>
      <c r="D343" s="319"/>
      <c r="E343" s="320"/>
      <c r="F343" s="401"/>
    </row>
    <row r="344" spans="1:60" s="277" customFormat="1" ht="15" customHeight="1">
      <c r="A344" s="325" t="s">
        <v>1905</v>
      </c>
      <c r="B344" s="326"/>
      <c r="C344" s="1494" t="s">
        <v>2178</v>
      </c>
      <c r="D344" s="325"/>
      <c r="E344" s="328"/>
      <c r="F344" s="329"/>
      <c r="G344" s="276"/>
      <c r="H344" s="276"/>
      <c r="I344" s="276"/>
      <c r="J344" s="276"/>
      <c r="K344" s="276"/>
      <c r="L344" s="276"/>
      <c r="M344" s="276"/>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row>
    <row r="345" spans="1:60" s="291" customFormat="1" ht="15" customHeight="1">
      <c r="A345" s="330" t="s">
        <v>1562</v>
      </c>
      <c r="B345" s="331"/>
      <c r="C345" s="1495"/>
      <c r="D345" s="378"/>
      <c r="E345" s="379"/>
      <c r="F345" s="380"/>
      <c r="G345" s="289"/>
      <c r="H345" s="289"/>
      <c r="I345" s="289"/>
      <c r="J345" s="289"/>
      <c r="K345" s="289"/>
      <c r="L345" s="289"/>
      <c r="M345" s="289"/>
      <c r="N345" s="290"/>
      <c r="O345" s="290"/>
      <c r="P345" s="290"/>
      <c r="Q345" s="290"/>
      <c r="R345" s="290"/>
      <c r="S345" s="290"/>
      <c r="T345" s="290"/>
      <c r="U345" s="290"/>
      <c r="V345" s="290"/>
      <c r="W345" s="290"/>
      <c r="X345" s="290"/>
      <c r="Y345" s="290"/>
      <c r="Z345" s="290"/>
      <c r="AA345" s="290"/>
      <c r="AB345" s="290"/>
      <c r="AC345" s="290"/>
      <c r="AD345" s="290"/>
      <c r="AE345" s="290"/>
      <c r="AF345" s="290"/>
      <c r="AG345" s="290"/>
      <c r="AH345" s="290"/>
      <c r="AI345" s="290"/>
      <c r="AJ345" s="290"/>
      <c r="AK345" s="290"/>
      <c r="AL345" s="290"/>
      <c r="AM345" s="290"/>
      <c r="AN345" s="290"/>
      <c r="AO345" s="290"/>
      <c r="AP345" s="290"/>
      <c r="AQ345" s="290"/>
      <c r="AR345" s="290"/>
      <c r="AS345" s="290"/>
      <c r="AT345" s="290"/>
      <c r="AU345" s="290"/>
      <c r="AV345" s="290"/>
      <c r="AW345" s="290"/>
      <c r="AX345" s="290"/>
      <c r="AY345" s="290"/>
      <c r="AZ345" s="290"/>
      <c r="BA345" s="290"/>
      <c r="BB345" s="290"/>
      <c r="BC345" s="290"/>
      <c r="BD345" s="290"/>
      <c r="BE345" s="290"/>
      <c r="BF345" s="290"/>
      <c r="BG345" s="290"/>
      <c r="BH345" s="290"/>
    </row>
    <row r="346" spans="1:60" s="297" customFormat="1">
      <c r="A346" s="292" t="s">
        <v>405</v>
      </c>
      <c r="B346" s="293" t="s">
        <v>406</v>
      </c>
      <c r="C346" s="294" t="s">
        <v>407</v>
      </c>
      <c r="D346" s="292" t="s">
        <v>408</v>
      </c>
      <c r="E346" s="295" t="s">
        <v>409</v>
      </c>
      <c r="F346" s="296" t="s">
        <v>1563</v>
      </c>
      <c r="G346" s="277"/>
      <c r="N346" s="298"/>
      <c r="O346" s="298"/>
      <c r="P346" s="298"/>
      <c r="Q346" s="298"/>
      <c r="R346" s="298"/>
      <c r="S346" s="298"/>
      <c r="T346" s="298"/>
      <c r="U346" s="298"/>
      <c r="V346" s="298"/>
      <c r="W346" s="298"/>
      <c r="X346" s="298"/>
      <c r="Y346" s="298"/>
      <c r="Z346" s="298"/>
      <c r="AA346" s="298"/>
      <c r="AB346" s="298"/>
      <c r="AC346" s="298"/>
      <c r="AD346" s="298"/>
      <c r="AE346" s="298"/>
      <c r="AF346" s="298"/>
      <c r="AG346" s="298"/>
      <c r="AH346" s="298"/>
      <c r="AI346" s="298"/>
      <c r="AJ346" s="298"/>
      <c r="AK346" s="298"/>
      <c r="AL346" s="298"/>
      <c r="AM346" s="298"/>
      <c r="AN346" s="298"/>
      <c r="AO346" s="298"/>
      <c r="AP346" s="298"/>
      <c r="AQ346" s="298"/>
      <c r="AR346" s="298"/>
      <c r="AS346" s="298"/>
      <c r="AT346" s="298"/>
      <c r="AU346" s="298"/>
      <c r="AV346" s="298"/>
      <c r="AW346" s="298"/>
      <c r="AX346" s="298"/>
      <c r="AY346" s="298"/>
      <c r="AZ346" s="298"/>
      <c r="BA346" s="298"/>
      <c r="BB346" s="298"/>
      <c r="BC346" s="298"/>
      <c r="BD346" s="298"/>
      <c r="BE346" s="298"/>
      <c r="BF346" s="298"/>
      <c r="BG346" s="298"/>
      <c r="BH346" s="298"/>
    </row>
    <row r="347" spans="1:60" ht="14.25" customHeight="1">
      <c r="A347" s="299"/>
      <c r="B347" s="300"/>
      <c r="C347" s="301" t="s">
        <v>1571</v>
      </c>
      <c r="D347" s="302"/>
      <c r="E347" s="417"/>
      <c r="F347" s="304"/>
    </row>
    <row r="348" spans="1:60" ht="14.25" customHeight="1">
      <c r="A348" s="305"/>
      <c r="B348" s="306" t="s">
        <v>1572</v>
      </c>
      <c r="C348" s="382" t="s">
        <v>1573</v>
      </c>
      <c r="D348" s="319" t="s">
        <v>1574</v>
      </c>
      <c r="E348" s="335">
        <f>'[5]COSTO CDMX,QRO,GDL '!I348</f>
        <v>1881.3621619623539</v>
      </c>
      <c r="F348" s="352" t="s">
        <v>236</v>
      </c>
    </row>
    <row r="349" spans="1:60" ht="14.25" customHeight="1">
      <c r="A349" s="305"/>
      <c r="B349" s="306" t="s">
        <v>1575</v>
      </c>
      <c r="C349" s="382" t="s">
        <v>1576</v>
      </c>
      <c r="D349" s="319" t="s">
        <v>1577</v>
      </c>
      <c r="E349" s="335">
        <f>'[5]COSTO CDMX,QRO,GDL '!I349</f>
        <v>1963.0313331703874</v>
      </c>
      <c r="F349" s="352" t="s">
        <v>236</v>
      </c>
    </row>
    <row r="350" spans="1:60" ht="14.25" customHeight="1">
      <c r="A350" s="305"/>
      <c r="B350" s="306" t="s">
        <v>1578</v>
      </c>
      <c r="C350" s="385" t="s">
        <v>1579</v>
      </c>
      <c r="D350" s="319" t="s">
        <v>1580</v>
      </c>
      <c r="E350" s="335">
        <f>'[5]COSTO CDMX,QRO,GDL '!I350</f>
        <v>2061.305915394782</v>
      </c>
      <c r="F350" s="352" t="s">
        <v>236</v>
      </c>
    </row>
    <row r="351" spans="1:60" ht="14.25" customHeight="1">
      <c r="A351" s="305"/>
      <c r="B351" s="306" t="s">
        <v>1581</v>
      </c>
      <c r="C351" s="382"/>
      <c r="D351" s="319" t="s">
        <v>1582</v>
      </c>
      <c r="E351" s="335">
        <f>'[5]COSTO CDMX,QRO,GDL '!I351</f>
        <v>2064.3760908333788</v>
      </c>
      <c r="F351" s="352" t="s">
        <v>236</v>
      </c>
    </row>
    <row r="352" spans="1:60" ht="14.25" customHeight="1">
      <c r="A352" s="305"/>
      <c r="B352" s="306" t="s">
        <v>1583</v>
      </c>
      <c r="C352" s="382"/>
      <c r="D352" s="319" t="s">
        <v>1584</v>
      </c>
      <c r="E352" s="335">
        <f>'[5]COSTO CDMX,QRO,GDL '!I352</f>
        <v>2149.2257278257562</v>
      </c>
      <c r="F352" s="352" t="s">
        <v>236</v>
      </c>
    </row>
    <row r="353" spans="1:6" ht="14.25" customHeight="1">
      <c r="A353" s="305"/>
      <c r="B353" s="314"/>
      <c r="C353" s="382"/>
      <c r="D353" s="319"/>
      <c r="E353" s="418"/>
      <c r="F353" s="419"/>
    </row>
    <row r="354" spans="1:6" ht="14.25" customHeight="1">
      <c r="A354" s="305"/>
      <c r="B354" s="314"/>
      <c r="C354" s="382"/>
      <c r="D354" s="319"/>
      <c r="E354" s="418"/>
      <c r="F354" s="389"/>
    </row>
    <row r="355" spans="1:6" ht="14.25" customHeight="1">
      <c r="A355" s="305"/>
      <c r="B355" s="314"/>
      <c r="C355" s="382"/>
      <c r="D355" s="319"/>
      <c r="E355" s="418"/>
      <c r="F355" s="389"/>
    </row>
    <row r="356" spans="1:6" ht="14.25" customHeight="1">
      <c r="A356" s="305"/>
      <c r="B356" s="314"/>
      <c r="C356" s="382"/>
      <c r="D356" s="319"/>
      <c r="E356" s="418"/>
      <c r="F356" s="389"/>
    </row>
    <row r="357" spans="1:6" ht="14.25" customHeight="1">
      <c r="A357" s="305"/>
      <c r="B357" s="306" t="s">
        <v>1585</v>
      </c>
      <c r="C357" s="382" t="s">
        <v>1573</v>
      </c>
      <c r="D357" s="319" t="s">
        <v>1586</v>
      </c>
      <c r="E357" s="335">
        <f>'[5]COSTO CDMX,QRO,GDL '!I357</f>
        <v>2401.1865121394817</v>
      </c>
      <c r="F357" s="310" t="s">
        <v>236</v>
      </c>
    </row>
    <row r="358" spans="1:6" ht="14.25" customHeight="1">
      <c r="A358" s="305"/>
      <c r="B358" s="306" t="s">
        <v>1587</v>
      </c>
      <c r="C358" s="382" t="s">
        <v>1576</v>
      </c>
      <c r="D358" s="319" t="s">
        <v>1588</v>
      </c>
      <c r="E358" s="335">
        <f>'[5]COSTO CDMX,QRO,GDL '!I358</f>
        <v>2555.5507509097829</v>
      </c>
      <c r="F358" s="310" t="s">
        <v>236</v>
      </c>
    </row>
    <row r="359" spans="1:6" ht="14.25" customHeight="1">
      <c r="A359" s="305"/>
      <c r="B359" s="306" t="s">
        <v>1589</v>
      </c>
      <c r="C359" s="385" t="s">
        <v>1590</v>
      </c>
      <c r="D359" s="319" t="s">
        <v>1591</v>
      </c>
      <c r="E359" s="335">
        <f>'[5]COSTO CDMX,QRO,GDL '!I359</f>
        <v>2609.7303174732497</v>
      </c>
      <c r="F359" s="310" t="s">
        <v>236</v>
      </c>
    </row>
    <row r="360" spans="1:6" ht="14.25" customHeight="1">
      <c r="A360" s="305"/>
      <c r="B360" s="306" t="s">
        <v>1592</v>
      </c>
      <c r="C360" s="382"/>
      <c r="D360" s="319" t="s">
        <v>1593</v>
      </c>
      <c r="E360" s="335">
        <f>'[5]COSTO CDMX,QRO,GDL '!I360</f>
        <v>2946.9834089222027</v>
      </c>
      <c r="F360" s="310" t="s">
        <v>236</v>
      </c>
    </row>
    <row r="361" spans="1:6" ht="14.25" customHeight="1">
      <c r="A361" s="305"/>
      <c r="B361" s="306"/>
      <c r="C361" s="263"/>
      <c r="D361" s="319"/>
      <c r="E361" s="335"/>
      <c r="F361" s="389"/>
    </row>
    <row r="362" spans="1:6" ht="14.25" customHeight="1">
      <c r="A362" s="305"/>
      <c r="B362" s="314"/>
      <c r="C362" s="263"/>
      <c r="D362" s="319"/>
      <c r="E362" s="335"/>
      <c r="F362" s="373"/>
    </row>
    <row r="363" spans="1:6" ht="14.25" customHeight="1">
      <c r="A363" s="305"/>
      <c r="B363" s="314"/>
      <c r="C363" s="382"/>
      <c r="D363" s="319"/>
      <c r="E363" s="335"/>
      <c r="F363" s="389"/>
    </row>
    <row r="364" spans="1:6" ht="14.25" customHeight="1">
      <c r="A364" s="305"/>
      <c r="B364" s="314"/>
      <c r="C364" s="382"/>
      <c r="D364" s="319"/>
      <c r="E364" s="420"/>
      <c r="F364" s="389"/>
    </row>
    <row r="365" spans="1:6" ht="14.25" customHeight="1">
      <c r="A365" s="299"/>
      <c r="B365" s="300"/>
      <c r="C365" s="301" t="s">
        <v>1594</v>
      </c>
      <c r="D365" s="302"/>
      <c r="E365" s="421"/>
      <c r="F365" s="302"/>
    </row>
    <row r="366" spans="1:6" ht="14.25" customHeight="1">
      <c r="A366" s="305"/>
      <c r="B366" s="306" t="s">
        <v>1595</v>
      </c>
      <c r="C366" s="382" t="s">
        <v>1596</v>
      </c>
      <c r="D366" s="319" t="s">
        <v>1574</v>
      </c>
      <c r="E366" s="335">
        <f>'[5]COSTO CDMX,QRO,GDL '!I366</f>
        <v>2447.0371846493376</v>
      </c>
      <c r="F366" s="310" t="s">
        <v>236</v>
      </c>
    </row>
    <row r="367" spans="1:6" ht="14.25" customHeight="1">
      <c r="A367" s="305"/>
      <c r="B367" s="306" t="s">
        <v>1597</v>
      </c>
      <c r="C367" s="382" t="s">
        <v>1576</v>
      </c>
      <c r="D367" s="319" t="s">
        <v>1577</v>
      </c>
      <c r="E367" s="335">
        <f>'[5]COSTO CDMX,QRO,GDL '!I367</f>
        <v>2525.2078434945929</v>
      </c>
      <c r="F367" s="310" t="s">
        <v>236</v>
      </c>
    </row>
    <row r="368" spans="1:6" ht="14.25" customHeight="1">
      <c r="A368" s="305"/>
      <c r="B368" s="306" t="s">
        <v>1598</v>
      </c>
      <c r="C368" s="385" t="s">
        <v>1579</v>
      </c>
      <c r="D368" s="319" t="s">
        <v>1580</v>
      </c>
      <c r="E368" s="335">
        <f>'[5]COSTO CDMX,QRO,GDL '!I368</f>
        <v>2620.8585414469039</v>
      </c>
      <c r="F368" s="310" t="s">
        <v>236</v>
      </c>
    </row>
    <row r="369" spans="1:6" ht="14.25" customHeight="1">
      <c r="A369" s="305"/>
      <c r="B369" s="306" t="s">
        <v>1599</v>
      </c>
      <c r="C369" s="382"/>
      <c r="D369" s="319" t="s">
        <v>1582</v>
      </c>
      <c r="E369" s="335">
        <f>'[5]COSTO CDMX,QRO,GDL '!I369</f>
        <v>2623.9287168855003</v>
      </c>
      <c r="F369" s="310" t="s">
        <v>236</v>
      </c>
    </row>
    <row r="370" spans="1:6" ht="14.25" customHeight="1">
      <c r="A370" s="305"/>
      <c r="B370" s="306" t="s">
        <v>1600</v>
      </c>
      <c r="C370" s="382"/>
      <c r="D370" s="319" t="s">
        <v>1584</v>
      </c>
      <c r="E370" s="335">
        <f>'[5]COSTO CDMX,QRO,GDL '!I370</f>
        <v>2705.1049158969613</v>
      </c>
      <c r="F370" s="310" t="s">
        <v>236</v>
      </c>
    </row>
    <row r="371" spans="1:6" ht="14.25" customHeight="1">
      <c r="A371" s="305"/>
      <c r="B371" s="306"/>
      <c r="C371" s="382"/>
      <c r="D371" s="319"/>
      <c r="E371" s="418"/>
      <c r="F371" s="389"/>
    </row>
    <row r="372" spans="1:6" ht="14.25" customHeight="1">
      <c r="A372" s="305"/>
      <c r="B372" s="306"/>
      <c r="C372" s="382"/>
      <c r="D372" s="319"/>
      <c r="E372" s="418"/>
      <c r="F372" s="389"/>
    </row>
    <row r="373" spans="1:6" ht="14.25" customHeight="1">
      <c r="A373" s="305"/>
      <c r="B373" s="306"/>
      <c r="C373" s="382"/>
      <c r="D373" s="319"/>
      <c r="E373" s="418"/>
      <c r="F373" s="389"/>
    </row>
    <row r="374" spans="1:6" ht="14.25" customHeight="1">
      <c r="A374" s="305"/>
      <c r="B374" s="306"/>
      <c r="C374" s="382"/>
      <c r="D374" s="319"/>
      <c r="E374" s="418"/>
      <c r="F374" s="389"/>
    </row>
    <row r="375" spans="1:6" ht="14.25" customHeight="1">
      <c r="A375" s="305"/>
      <c r="B375" s="306" t="s">
        <v>1601</v>
      </c>
      <c r="C375" s="382" t="s">
        <v>1596</v>
      </c>
      <c r="D375" s="319" t="s">
        <v>1586</v>
      </c>
      <c r="E375" s="335">
        <f>'[5]COSTO CDMX,QRO,GDL '!I375</f>
        <v>3520.4086327824621</v>
      </c>
      <c r="F375" s="310" t="s">
        <v>236</v>
      </c>
    </row>
    <row r="376" spans="1:6" ht="14.25" customHeight="1">
      <c r="A376" s="305"/>
      <c r="B376" s="306" t="s">
        <v>1602</v>
      </c>
      <c r="C376" s="382" t="s">
        <v>1576</v>
      </c>
      <c r="D376" s="319" t="s">
        <v>1588</v>
      </c>
      <c r="E376" s="335">
        <f>'[5]COSTO CDMX,QRO,GDL '!I376</f>
        <v>3742.4051294420669</v>
      </c>
      <c r="F376" s="310" t="s">
        <v>236</v>
      </c>
    </row>
    <row r="377" spans="1:6" ht="14.25" customHeight="1">
      <c r="A377" s="305"/>
      <c r="B377" s="306" t="s">
        <v>1603</v>
      </c>
      <c r="C377" s="385" t="s">
        <v>1590</v>
      </c>
      <c r="D377" s="319" t="s">
        <v>1591</v>
      </c>
      <c r="E377" s="335">
        <f>'[5]COSTO CDMX,QRO,GDL '!I377</f>
        <v>3796.5846960055346</v>
      </c>
      <c r="F377" s="310" t="s">
        <v>236</v>
      </c>
    </row>
    <row r="378" spans="1:6" ht="14.25" customHeight="1">
      <c r="A378" s="305"/>
      <c r="B378" s="306" t="s">
        <v>1604</v>
      </c>
      <c r="C378" s="382"/>
      <c r="D378" s="319" t="s">
        <v>1593</v>
      </c>
      <c r="E378" s="335">
        <f>'[5]COSTO CDMX,QRO,GDL '!I378</f>
        <v>4062.7346878582312</v>
      </c>
      <c r="F378" s="310" t="s">
        <v>236</v>
      </c>
    </row>
    <row r="379" spans="1:6" ht="14.25" customHeight="1">
      <c r="A379" s="305"/>
      <c r="B379" s="306"/>
      <c r="C379" s="263"/>
      <c r="D379" s="319"/>
      <c r="E379" s="335"/>
      <c r="F379" s="389"/>
    </row>
    <row r="380" spans="1:6" ht="14.25" customHeight="1">
      <c r="A380" s="305"/>
      <c r="B380" s="306"/>
      <c r="C380" s="263"/>
      <c r="D380" s="319"/>
      <c r="E380" s="335"/>
      <c r="F380" s="373"/>
    </row>
    <row r="381" spans="1:6" ht="14.25" customHeight="1">
      <c r="A381" s="305"/>
      <c r="B381" s="314"/>
      <c r="C381" s="382"/>
      <c r="D381" s="319"/>
      <c r="E381" s="335"/>
      <c r="F381" s="389"/>
    </row>
    <row r="382" spans="1:6" ht="14.25" customHeight="1">
      <c r="A382" s="305"/>
      <c r="B382" s="314"/>
      <c r="C382" s="382"/>
      <c r="D382" s="319"/>
      <c r="E382" s="420"/>
      <c r="F382" s="389"/>
    </row>
    <row r="383" spans="1:6" ht="14.25" customHeight="1">
      <c r="A383" s="299"/>
      <c r="B383" s="300"/>
      <c r="C383" s="301" t="s">
        <v>1605</v>
      </c>
      <c r="D383" s="302"/>
      <c r="E383" s="421"/>
      <c r="F383" s="302"/>
    </row>
    <row r="384" spans="1:6" ht="14.25" customHeight="1">
      <c r="A384" s="305"/>
      <c r="B384" s="306" t="s">
        <v>1606</v>
      </c>
      <c r="C384" s="382" t="s">
        <v>1607</v>
      </c>
      <c r="D384" s="319" t="s">
        <v>1586</v>
      </c>
      <c r="E384" s="335">
        <f>'[5]COSTO CDMX,QRO,GDL '!I384</f>
        <v>4300.264046379596</v>
      </c>
      <c r="F384" s="310" t="s">
        <v>236</v>
      </c>
    </row>
    <row r="385" spans="1:6" ht="14.25" customHeight="1">
      <c r="A385" s="305"/>
      <c r="B385" s="306" t="s">
        <v>1608</v>
      </c>
      <c r="C385" s="382" t="s">
        <v>1576</v>
      </c>
      <c r="D385" s="319" t="s">
        <v>1588</v>
      </c>
      <c r="E385" s="335">
        <f>'[5]COSTO CDMX,QRO,GDL '!I385</f>
        <v>4393.0368452498369</v>
      </c>
      <c r="F385" s="310" t="s">
        <v>236</v>
      </c>
    </row>
    <row r="386" spans="1:6" ht="14.25" customHeight="1">
      <c r="A386" s="305"/>
      <c r="B386" s="306" t="s">
        <v>1609</v>
      </c>
      <c r="C386" s="385" t="s">
        <v>1590</v>
      </c>
      <c r="D386" s="319" t="s">
        <v>1591</v>
      </c>
      <c r="E386" s="335">
        <f>'[5]COSTO CDMX,QRO,GDL '!I386</f>
        <v>4413.6766801311569</v>
      </c>
      <c r="F386" s="310" t="s">
        <v>236</v>
      </c>
    </row>
    <row r="387" spans="1:6" ht="14.25" customHeight="1">
      <c r="A387" s="387"/>
      <c r="B387" s="306" t="s">
        <v>1610</v>
      </c>
      <c r="C387" s="382"/>
      <c r="D387" s="319" t="s">
        <v>1593</v>
      </c>
      <c r="E387" s="335">
        <f>'[5]COSTO CDMX,QRO,GDL '!I387</f>
        <v>4563.1557958771773</v>
      </c>
      <c r="F387" s="310" t="s">
        <v>236</v>
      </c>
    </row>
    <row r="388" spans="1:6" ht="14.25" customHeight="1">
      <c r="A388" s="305"/>
      <c r="B388" s="306"/>
      <c r="C388" s="388"/>
      <c r="D388" s="319"/>
      <c r="E388" s="335"/>
      <c r="F388" s="389"/>
    </row>
    <row r="389" spans="1:6" ht="14.25" customHeight="1">
      <c r="A389" s="387"/>
      <c r="B389" s="314"/>
      <c r="D389" s="319"/>
      <c r="E389" s="335"/>
      <c r="F389" s="389"/>
    </row>
    <row r="390" spans="1:6" ht="14.25" customHeight="1">
      <c r="A390" s="305"/>
      <c r="B390" s="314"/>
      <c r="C390" s="382"/>
      <c r="D390" s="319"/>
      <c r="E390" s="335"/>
      <c r="F390" s="389"/>
    </row>
    <row r="391" spans="1:6" ht="14.25" customHeight="1">
      <c r="A391" s="305"/>
      <c r="B391" s="314"/>
      <c r="C391" s="382"/>
      <c r="D391" s="319"/>
      <c r="E391" s="335"/>
      <c r="F391" s="389"/>
    </row>
    <row r="392" spans="1:6" ht="14.25" customHeight="1">
      <c r="A392" s="305"/>
      <c r="B392" s="314"/>
      <c r="C392" s="382"/>
      <c r="D392" s="319"/>
      <c r="E392" s="335"/>
      <c r="F392" s="389"/>
    </row>
    <row r="393" spans="1:6" ht="14.25" customHeight="1">
      <c r="A393" s="299"/>
      <c r="B393" s="300"/>
      <c r="C393" s="301" t="s">
        <v>1605</v>
      </c>
      <c r="D393" s="302"/>
      <c r="E393" s="421"/>
      <c r="F393" s="302"/>
    </row>
    <row r="394" spans="1:6" ht="14.25" customHeight="1">
      <c r="A394" s="305"/>
      <c r="B394" s="306" t="s">
        <v>1611</v>
      </c>
      <c r="C394" s="382" t="s">
        <v>1612</v>
      </c>
      <c r="D394" s="319" t="s">
        <v>1586</v>
      </c>
      <c r="E394" s="309">
        <f>'[5]COSTO CDMX,QRO,GDL '!$I$394</f>
        <v>6081.8713450292398</v>
      </c>
      <c r="F394" s="310" t="s">
        <v>236</v>
      </c>
    </row>
    <row r="395" spans="1:6" ht="14.25" customHeight="1">
      <c r="A395" s="305"/>
      <c r="B395" s="306" t="s">
        <v>1613</v>
      </c>
      <c r="C395" s="382" t="s">
        <v>1576</v>
      </c>
      <c r="D395" s="319" t="s">
        <v>1588</v>
      </c>
      <c r="E395" s="309">
        <f>'[5]COSTO CDMX,QRO,GDL '!$I$395</f>
        <v>7907.4320980878156</v>
      </c>
      <c r="F395" s="310" t="s">
        <v>236</v>
      </c>
    </row>
    <row r="396" spans="1:6" ht="14.25" customHeight="1">
      <c r="A396" s="305"/>
      <c r="B396" s="306" t="s">
        <v>1614</v>
      </c>
      <c r="C396" s="385" t="s">
        <v>1615</v>
      </c>
      <c r="D396" s="319" t="s">
        <v>1591</v>
      </c>
      <c r="E396" s="309">
        <f>'[5]COSTO CDMX,QRO,GDL '!$I$396</f>
        <v>7928.0719329691356</v>
      </c>
      <c r="F396" s="310" t="s">
        <v>236</v>
      </c>
    </row>
    <row r="397" spans="1:6" ht="14.25" customHeight="1">
      <c r="A397" s="387"/>
      <c r="B397" s="306" t="s">
        <v>1616</v>
      </c>
      <c r="C397" s="392"/>
      <c r="D397" s="319" t="s">
        <v>1593</v>
      </c>
      <c r="E397" s="309">
        <f>'[5]COSTO CDMX,QRO,GDL '!$I$397</f>
        <v>8077.5510487151587</v>
      </c>
      <c r="F397" s="310" t="s">
        <v>236</v>
      </c>
    </row>
    <row r="398" spans="1:6" ht="14.25" customHeight="1">
      <c r="A398" s="305"/>
      <c r="B398" s="306"/>
      <c r="C398" s="388"/>
      <c r="D398" s="319"/>
      <c r="E398" s="335"/>
      <c r="F398" s="389"/>
    </row>
    <row r="399" spans="1:6" ht="14.25" customHeight="1">
      <c r="A399" s="387"/>
      <c r="B399" s="314"/>
      <c r="D399" s="319"/>
      <c r="E399" s="335"/>
      <c r="F399" s="389"/>
    </row>
    <row r="400" spans="1:6" ht="14.25" customHeight="1">
      <c r="A400" s="305"/>
      <c r="B400" s="314"/>
      <c r="C400" s="382"/>
      <c r="D400" s="319"/>
      <c r="E400" s="335"/>
      <c r="F400" s="389"/>
    </row>
    <row r="401" spans="1:6" ht="14.25" customHeight="1">
      <c r="A401" s="305"/>
      <c r="B401" s="314"/>
      <c r="C401" s="382"/>
      <c r="D401" s="319"/>
      <c r="E401" s="335"/>
      <c r="F401" s="389"/>
    </row>
    <row r="402" spans="1:6" ht="14.25" customHeight="1">
      <c r="A402" s="305"/>
      <c r="B402" s="314"/>
      <c r="C402" s="382"/>
      <c r="D402" s="319"/>
      <c r="E402" s="335"/>
      <c r="F402" s="389"/>
    </row>
    <row r="403" spans="1:6" ht="14.25" customHeight="1">
      <c r="A403" s="338"/>
      <c r="B403" s="339"/>
      <c r="C403" s="301" t="s">
        <v>1617</v>
      </c>
      <c r="D403" s="340"/>
      <c r="E403" s="422"/>
      <c r="F403" s="391"/>
    </row>
    <row r="404" spans="1:6" ht="14.25" customHeight="1">
      <c r="A404" s="305"/>
      <c r="B404" s="306" t="s">
        <v>1618</v>
      </c>
      <c r="C404" s="382" t="s">
        <v>1619</v>
      </c>
      <c r="D404" s="319" t="s">
        <v>1574</v>
      </c>
      <c r="E404" s="335">
        <f>'[5]COSTO CDMX,QRO,GDL '!I404</f>
        <v>1218.5893806131951</v>
      </c>
      <c r="F404" s="310" t="s">
        <v>236</v>
      </c>
    </row>
    <row r="405" spans="1:6" ht="14.25" customHeight="1">
      <c r="A405" s="305"/>
      <c r="B405" s="306" t="s">
        <v>1620</v>
      </c>
      <c r="C405" s="382" t="s">
        <v>1576</v>
      </c>
      <c r="D405" s="319" t="s">
        <v>1577</v>
      </c>
      <c r="E405" s="335">
        <f>'[5]COSTO CDMX,QRO,GDL '!I405</f>
        <v>1300.2585518212293</v>
      </c>
      <c r="F405" s="310" t="s">
        <v>236</v>
      </c>
    </row>
    <row r="406" spans="1:6" ht="14.25" customHeight="1">
      <c r="A406" s="305"/>
      <c r="B406" s="306" t="s">
        <v>1621</v>
      </c>
      <c r="C406" s="385" t="s">
        <v>1579</v>
      </c>
      <c r="D406" s="319" t="s">
        <v>1580</v>
      </c>
      <c r="E406" s="335">
        <f>'[5]COSTO CDMX,QRO,GDL '!I406</f>
        <v>1398.5331340456239</v>
      </c>
      <c r="F406" s="310" t="s">
        <v>236</v>
      </c>
    </row>
    <row r="407" spans="1:6" ht="14.25" customHeight="1">
      <c r="A407" s="305"/>
      <c r="B407" s="306" t="s">
        <v>1622</v>
      </c>
      <c r="C407" s="382"/>
      <c r="D407" s="319" t="s">
        <v>1582</v>
      </c>
      <c r="E407" s="335">
        <f>'[5]COSTO CDMX,QRO,GDL '!I407</f>
        <v>1401.6033094842203</v>
      </c>
      <c r="F407" s="310" t="s">
        <v>236</v>
      </c>
    </row>
    <row r="408" spans="1:6" ht="14.25" customHeight="1">
      <c r="A408" s="305"/>
      <c r="B408" s="306" t="s">
        <v>1623</v>
      </c>
      <c r="C408" s="388"/>
      <c r="D408" s="319" t="s">
        <v>1584</v>
      </c>
      <c r="E408" s="335">
        <f>'[5]COSTO CDMX,QRO,GDL '!I408</f>
        <v>1486.4529464765981</v>
      </c>
      <c r="F408" s="310" t="s">
        <v>236</v>
      </c>
    </row>
    <row r="409" spans="1:6" ht="14.25" customHeight="1">
      <c r="A409" s="305"/>
      <c r="B409" s="306"/>
      <c r="C409" s="382"/>
      <c r="D409" s="319"/>
      <c r="F409" s="310"/>
    </row>
    <row r="410" spans="1:6" ht="14.25" customHeight="1">
      <c r="A410" s="305"/>
      <c r="B410" s="306" t="s">
        <v>1624</v>
      </c>
      <c r="C410" s="382" t="s">
        <v>1619</v>
      </c>
      <c r="D410" s="319" t="s">
        <v>1586</v>
      </c>
      <c r="E410" s="335">
        <f>'[5]COSTO CDMX,QRO,GDL '!I410</f>
        <v>1738.4137307903238</v>
      </c>
      <c r="F410" s="310" t="s">
        <v>236</v>
      </c>
    </row>
    <row r="411" spans="1:6" ht="14.25" customHeight="1">
      <c r="A411" s="305"/>
      <c r="B411" s="306" t="s">
        <v>1625</v>
      </c>
      <c r="C411" s="382" t="s">
        <v>1576</v>
      </c>
      <c r="D411" s="319" t="s">
        <v>1588</v>
      </c>
      <c r="E411" s="335">
        <f>'[5]COSTO CDMX,QRO,GDL '!I411</f>
        <v>1892.7779695606239</v>
      </c>
      <c r="F411" s="310" t="s">
        <v>236</v>
      </c>
    </row>
    <row r="412" spans="1:6" ht="14.25" customHeight="1">
      <c r="A412" s="305"/>
      <c r="B412" s="306" t="s">
        <v>1626</v>
      </c>
      <c r="C412" s="385" t="s">
        <v>1590</v>
      </c>
      <c r="D412" s="319" t="s">
        <v>1591</v>
      </c>
      <c r="E412" s="335">
        <f>'[5]COSTO CDMX,QRO,GDL '!I412</f>
        <v>1946.9575361240913</v>
      </c>
      <c r="F412" s="310" t="s">
        <v>236</v>
      </c>
    </row>
    <row r="413" spans="1:6" ht="14.25" customHeight="1">
      <c r="A413" s="305"/>
      <c r="B413" s="306" t="s">
        <v>1627</v>
      </c>
      <c r="C413" s="382"/>
      <c r="D413" s="319" t="s">
        <v>1593</v>
      </c>
      <c r="E413" s="335">
        <f>'[5]COSTO CDMX,QRO,GDL '!I413</f>
        <v>2266.150772051888</v>
      </c>
      <c r="F413" s="310" t="s">
        <v>236</v>
      </c>
    </row>
    <row r="414" spans="1:6" ht="14.25" customHeight="1">
      <c r="A414" s="305"/>
      <c r="B414" s="314"/>
      <c r="C414" s="382"/>
      <c r="D414" s="319"/>
      <c r="E414" s="335"/>
      <c r="F414" s="389"/>
    </row>
    <row r="415" spans="1:6" ht="14.25" customHeight="1">
      <c r="A415" s="338"/>
      <c r="B415" s="339"/>
      <c r="C415" s="301" t="s">
        <v>1628</v>
      </c>
      <c r="D415" s="340"/>
      <c r="E415" s="422"/>
      <c r="F415" s="391"/>
    </row>
    <row r="416" spans="1:6" ht="14.25" customHeight="1">
      <c r="A416" s="305"/>
      <c r="B416" s="424" t="s">
        <v>1629</v>
      </c>
      <c r="C416" s="382" t="s">
        <v>1619</v>
      </c>
      <c r="D416" s="398" t="s">
        <v>1574</v>
      </c>
      <c r="E416" s="335">
        <f>'[5]COSTO CDMX,QRO,GDL '!I416</f>
        <v>2018.5194831760266</v>
      </c>
      <c r="F416" s="310" t="s">
        <v>236</v>
      </c>
    </row>
    <row r="417" spans="1:60" ht="14.25" customHeight="1">
      <c r="A417" s="305"/>
      <c r="B417" s="306" t="s">
        <v>1630</v>
      </c>
      <c r="C417" s="382" t="s">
        <v>1576</v>
      </c>
      <c r="D417" s="319" t="s">
        <v>1577</v>
      </c>
      <c r="E417" s="335">
        <f>'[5]COSTO CDMX,QRO,GDL '!I417</f>
        <v>2107.8573789991756</v>
      </c>
      <c r="F417" s="310" t="s">
        <v>236</v>
      </c>
    </row>
    <row r="418" spans="1:60" ht="14.25" customHeight="1">
      <c r="A418" s="305"/>
      <c r="B418" s="306" t="s">
        <v>1631</v>
      </c>
      <c r="C418" s="318" t="s">
        <v>1579</v>
      </c>
      <c r="D418" s="319" t="s">
        <v>1580</v>
      </c>
      <c r="E418" s="335">
        <f>'[5]COSTO CDMX,QRO,GDL '!I418</f>
        <v>2180.0207595868683</v>
      </c>
      <c r="F418" s="310" t="s">
        <v>236</v>
      </c>
    </row>
    <row r="419" spans="1:60" ht="14.25" customHeight="1">
      <c r="A419" s="305"/>
      <c r="B419" s="306" t="s">
        <v>1632</v>
      </c>
      <c r="C419" s="382"/>
      <c r="D419" s="319" t="s">
        <v>1582</v>
      </c>
      <c r="E419" s="335">
        <f>'[5]COSTO CDMX,QRO,GDL '!I419</f>
        <v>2257.8329370894485</v>
      </c>
      <c r="F419" s="310" t="s">
        <v>236</v>
      </c>
    </row>
    <row r="420" spans="1:60" ht="14.25" customHeight="1">
      <c r="A420" s="305"/>
      <c r="B420" s="306" t="s">
        <v>1633</v>
      </c>
      <c r="C420" s="388"/>
      <c r="D420" s="319" t="s">
        <v>1584</v>
      </c>
      <c r="E420" s="335">
        <f>'[5]COSTO CDMX,QRO,GDL '!I420</f>
        <v>2313.4540331733115</v>
      </c>
      <c r="F420" s="310" t="s">
        <v>236</v>
      </c>
    </row>
    <row r="421" spans="1:60" ht="14.25" customHeight="1">
      <c r="A421" s="305"/>
      <c r="B421" s="306"/>
      <c r="C421" s="382"/>
      <c r="D421" s="319"/>
      <c r="F421" s="310"/>
    </row>
    <row r="422" spans="1:60" ht="14.25" customHeight="1">
      <c r="A422" s="305"/>
      <c r="B422" s="306" t="s">
        <v>1634</v>
      </c>
      <c r="C422" s="382" t="s">
        <v>1619</v>
      </c>
      <c r="D422" s="319" t="s">
        <v>1586</v>
      </c>
      <c r="E422" s="335">
        <f>'[5]COSTO CDMX,QRO,GDL '!I422</f>
        <v>3245.2297096138827</v>
      </c>
      <c r="F422" s="310" t="s">
        <v>236</v>
      </c>
    </row>
    <row r="423" spans="1:60" ht="14.25" customHeight="1">
      <c r="A423" s="305"/>
      <c r="B423" s="306" t="s">
        <v>1635</v>
      </c>
      <c r="C423" s="382" t="s">
        <v>1576</v>
      </c>
      <c r="D423" s="319" t="s">
        <v>1588</v>
      </c>
      <c r="E423" s="335">
        <f>'[5]COSTO CDMX,QRO,GDL '!I423</f>
        <v>3498.9399915105755</v>
      </c>
      <c r="F423" s="310" t="s">
        <v>236</v>
      </c>
    </row>
    <row r="424" spans="1:60" ht="14.25" customHeight="1">
      <c r="A424" s="305"/>
      <c r="B424" s="306" t="s">
        <v>1636</v>
      </c>
      <c r="C424" s="385" t="s">
        <v>1590</v>
      </c>
      <c r="D424" s="319" t="s">
        <v>1591</v>
      </c>
      <c r="E424" s="335">
        <f>'[5]COSTO CDMX,QRO,GDL '!I424</f>
        <v>3560.8594961545386</v>
      </c>
      <c r="F424" s="310" t="s">
        <v>236</v>
      </c>
    </row>
    <row r="425" spans="1:60" ht="14.25" customHeight="1">
      <c r="A425" s="305"/>
      <c r="B425" s="306" t="s">
        <v>1637</v>
      </c>
      <c r="C425" s="382"/>
      <c r="D425" s="319" t="s">
        <v>1593</v>
      </c>
      <c r="E425" s="335">
        <f>'[5]COSTO CDMX,QRO,GDL '!I425</f>
        <v>3844.3910805334422</v>
      </c>
      <c r="F425" s="310" t="s">
        <v>236</v>
      </c>
    </row>
    <row r="426" spans="1:60" ht="14.25" customHeight="1">
      <c r="A426" s="305"/>
      <c r="B426" s="306"/>
      <c r="C426" s="382"/>
      <c r="D426" s="319"/>
      <c r="E426" s="335"/>
      <c r="F426" s="389"/>
    </row>
    <row r="427" spans="1:60" ht="14.25" customHeight="1">
      <c r="A427" s="305"/>
      <c r="B427" s="317"/>
      <c r="C427" s="382"/>
      <c r="D427" s="399"/>
      <c r="E427" s="400"/>
      <c r="F427" s="425"/>
    </row>
    <row r="428" spans="1:60" s="277" customFormat="1" ht="15" customHeight="1">
      <c r="A428" s="325" t="s">
        <v>1905</v>
      </c>
      <c r="B428" s="326"/>
      <c r="C428" s="1494" t="s">
        <v>2179</v>
      </c>
      <c r="D428" s="325"/>
      <c r="E428" s="328"/>
      <c r="F428" s="329"/>
      <c r="G428" s="276"/>
      <c r="H428" s="276"/>
      <c r="I428" s="276"/>
      <c r="J428" s="276"/>
      <c r="K428" s="276"/>
      <c r="L428" s="276"/>
      <c r="M428" s="276"/>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row>
    <row r="429" spans="1:60" s="291" customFormat="1" ht="15" customHeight="1">
      <c r="A429" s="330" t="s">
        <v>1562</v>
      </c>
      <c r="B429" s="331"/>
      <c r="C429" s="1495"/>
      <c r="D429" s="378"/>
      <c r="E429" s="379"/>
      <c r="F429" s="380"/>
      <c r="G429" s="289"/>
      <c r="H429" s="289"/>
      <c r="I429" s="289"/>
      <c r="J429" s="289"/>
      <c r="K429" s="289"/>
      <c r="L429" s="289"/>
      <c r="M429" s="289"/>
      <c r="N429" s="290"/>
      <c r="O429" s="290"/>
      <c r="P429" s="290"/>
      <c r="Q429" s="290"/>
      <c r="R429" s="290"/>
      <c r="S429" s="290"/>
      <c r="T429" s="290"/>
      <c r="U429" s="290"/>
      <c r="V429" s="290"/>
      <c r="W429" s="290"/>
      <c r="X429" s="290"/>
      <c r="Y429" s="290"/>
      <c r="Z429" s="290"/>
      <c r="AA429" s="290"/>
      <c r="AB429" s="290"/>
      <c r="AC429" s="290"/>
      <c r="AD429" s="290"/>
      <c r="AE429" s="290"/>
      <c r="AF429" s="290"/>
      <c r="AG429" s="290"/>
      <c r="AH429" s="290"/>
      <c r="AI429" s="290"/>
      <c r="AJ429" s="290"/>
      <c r="AK429" s="290"/>
      <c r="AL429" s="290"/>
      <c r="AM429" s="290"/>
      <c r="AN429" s="290"/>
      <c r="AO429" s="290"/>
      <c r="AP429" s="290"/>
      <c r="AQ429" s="290"/>
      <c r="AR429" s="290"/>
      <c r="AS429" s="290"/>
      <c r="AT429" s="290"/>
      <c r="AU429" s="290"/>
      <c r="AV429" s="290"/>
      <c r="AW429" s="290"/>
      <c r="AX429" s="290"/>
      <c r="AY429" s="290"/>
      <c r="AZ429" s="290"/>
      <c r="BA429" s="290"/>
      <c r="BB429" s="290"/>
      <c r="BC429" s="290"/>
      <c r="BD429" s="290"/>
      <c r="BE429" s="290"/>
      <c r="BF429" s="290"/>
      <c r="BG429" s="290"/>
      <c r="BH429" s="290"/>
    </row>
    <row r="430" spans="1:60" s="297" customFormat="1">
      <c r="A430" s="292" t="s">
        <v>405</v>
      </c>
      <c r="B430" s="293" t="s">
        <v>406</v>
      </c>
      <c r="C430" s="294" t="s">
        <v>407</v>
      </c>
      <c r="D430" s="292" t="s">
        <v>408</v>
      </c>
      <c r="E430" s="295" t="s">
        <v>409</v>
      </c>
      <c r="F430" s="296" t="s">
        <v>1563</v>
      </c>
      <c r="G430" s="277"/>
      <c r="N430" s="298"/>
      <c r="O430" s="298"/>
      <c r="P430" s="298"/>
      <c r="Q430" s="298"/>
      <c r="R430" s="298"/>
      <c r="S430" s="298"/>
      <c r="T430" s="298"/>
      <c r="U430" s="298"/>
      <c r="V430" s="298"/>
      <c r="W430" s="298"/>
      <c r="X430" s="298"/>
      <c r="Y430" s="298"/>
      <c r="Z430" s="298"/>
      <c r="AA430" s="298"/>
      <c r="AB430" s="298"/>
      <c r="AC430" s="298"/>
      <c r="AD430" s="298"/>
      <c r="AE430" s="298"/>
      <c r="AF430" s="298"/>
      <c r="AG430" s="298"/>
      <c r="AH430" s="298"/>
      <c r="AI430" s="298"/>
      <c r="AJ430" s="298"/>
      <c r="AK430" s="298"/>
      <c r="AL430" s="298"/>
      <c r="AM430" s="298"/>
      <c r="AN430" s="298"/>
      <c r="AO430" s="298"/>
      <c r="AP430" s="298"/>
      <c r="AQ430" s="298"/>
      <c r="AR430" s="298"/>
      <c r="AS430" s="298"/>
      <c r="AT430" s="298"/>
      <c r="AU430" s="298"/>
      <c r="AV430" s="298"/>
      <c r="AW430" s="298"/>
      <c r="AX430" s="298"/>
      <c r="AY430" s="298"/>
      <c r="AZ430" s="298"/>
      <c r="BA430" s="298"/>
      <c r="BB430" s="298"/>
      <c r="BC430" s="298"/>
      <c r="BD430" s="298"/>
      <c r="BE430" s="298"/>
      <c r="BF430" s="298"/>
      <c r="BG430" s="298"/>
      <c r="BH430" s="298"/>
    </row>
    <row r="431" spans="1:60" ht="14.25" customHeight="1">
      <c r="A431" s="299"/>
      <c r="B431" s="300"/>
      <c r="C431" s="301" t="s">
        <v>1639</v>
      </c>
      <c r="D431" s="302"/>
      <c r="E431" s="303"/>
      <c r="F431" s="304"/>
    </row>
    <row r="432" spans="1:60" ht="14.25" customHeight="1">
      <c r="A432" s="305"/>
      <c r="B432" s="306" t="s">
        <v>1640</v>
      </c>
      <c r="C432" s="382" t="s">
        <v>1641</v>
      </c>
      <c r="D432" s="319" t="s">
        <v>1574</v>
      </c>
      <c r="E432" s="335">
        <f>'[5]COSTO CDMX,QRO,GDL '!I432</f>
        <v>2192.7737548882942</v>
      </c>
      <c r="F432" s="310" t="s">
        <v>236</v>
      </c>
    </row>
    <row r="433" spans="1:6" ht="14.25" customHeight="1">
      <c r="A433" s="305"/>
      <c r="B433" s="306" t="s">
        <v>1642</v>
      </c>
      <c r="C433" s="382" t="s">
        <v>1576</v>
      </c>
      <c r="D433" s="319" t="s">
        <v>1577</v>
      </c>
      <c r="E433" s="335">
        <f>'[5]COSTO CDMX,QRO,GDL '!I433</f>
        <v>2271.1629232159312</v>
      </c>
      <c r="F433" s="310" t="s">
        <v>236</v>
      </c>
    </row>
    <row r="434" spans="1:6" ht="14.25" customHeight="1">
      <c r="A434" s="305"/>
      <c r="B434" s="306" t="s">
        <v>1643</v>
      </c>
      <c r="C434" s="385" t="s">
        <v>1579</v>
      </c>
      <c r="D434" s="319" t="s">
        <v>1580</v>
      </c>
      <c r="E434" s="335">
        <f>'[5]COSTO CDMX,QRO,GDL '!I434</f>
        <v>2390.7313907999487</v>
      </c>
      <c r="F434" s="310" t="s">
        <v>236</v>
      </c>
    </row>
    <row r="435" spans="1:6" ht="14.25" customHeight="1">
      <c r="A435" s="305"/>
      <c r="B435" s="306" t="s">
        <v>1644</v>
      </c>
      <c r="C435" s="382"/>
      <c r="D435" s="319" t="s">
        <v>1582</v>
      </c>
      <c r="E435" s="335">
        <f>'[5]COSTO CDMX,QRO,GDL '!I435</f>
        <v>2406.6760142633698</v>
      </c>
      <c r="F435" s="310" t="s">
        <v>236</v>
      </c>
    </row>
    <row r="436" spans="1:6" ht="14.25" customHeight="1">
      <c r="A436" s="305"/>
      <c r="B436" s="306" t="s">
        <v>1645</v>
      </c>
      <c r="C436" s="382"/>
      <c r="D436" s="319" t="s">
        <v>1584</v>
      </c>
      <c r="E436" s="335">
        <f>'[5]COSTO CDMX,QRO,GDL '!I436</f>
        <v>2511.6322965608374</v>
      </c>
      <c r="F436" s="310" t="s">
        <v>236</v>
      </c>
    </row>
    <row r="437" spans="1:6" ht="14.25" customHeight="1">
      <c r="A437" s="305"/>
      <c r="B437" s="314"/>
      <c r="C437" s="382"/>
      <c r="D437" s="319"/>
      <c r="E437" s="335"/>
      <c r="F437" s="389"/>
    </row>
    <row r="438" spans="1:6" ht="14.25" customHeight="1">
      <c r="A438" s="305"/>
      <c r="B438" s="314"/>
      <c r="C438" s="382"/>
      <c r="D438" s="319"/>
      <c r="E438" s="335"/>
      <c r="F438" s="389"/>
    </row>
    <row r="439" spans="1:6" ht="14.25" customHeight="1">
      <c r="A439" s="305"/>
      <c r="B439" s="314"/>
      <c r="C439" s="382"/>
      <c r="D439" s="319"/>
      <c r="E439" s="335"/>
      <c r="F439" s="389"/>
    </row>
    <row r="440" spans="1:6" ht="14.25" customHeight="1">
      <c r="A440" s="305"/>
      <c r="B440" s="314"/>
      <c r="C440" s="382"/>
      <c r="D440" s="319"/>
      <c r="E440" s="335"/>
      <c r="F440" s="389"/>
    </row>
    <row r="441" spans="1:6" ht="14.25" customHeight="1">
      <c r="A441" s="305"/>
      <c r="B441" s="306" t="s">
        <v>1646</v>
      </c>
      <c r="C441" s="382" t="s">
        <v>1641</v>
      </c>
      <c r="D441" s="319" t="s">
        <v>1586</v>
      </c>
      <c r="E441" s="335">
        <f>'[5]COSTO CDMX,QRO,GDL '!I441</f>
        <v>2767.6111793420196</v>
      </c>
      <c r="F441" s="310" t="s">
        <v>236</v>
      </c>
    </row>
    <row r="442" spans="1:6" ht="14.25" customHeight="1">
      <c r="A442" s="305"/>
      <c r="B442" s="306" t="s">
        <v>1647</v>
      </c>
      <c r="C442" s="382" t="s">
        <v>1576</v>
      </c>
      <c r="D442" s="319" t="s">
        <v>1588</v>
      </c>
      <c r="E442" s="335">
        <f>'[5]COSTO CDMX,QRO,GDL '!I442</f>
        <v>2948.2296132345059</v>
      </c>
      <c r="F442" s="310" t="s">
        <v>236</v>
      </c>
    </row>
    <row r="443" spans="1:6" ht="14.25" customHeight="1">
      <c r="A443" s="305"/>
      <c r="B443" s="306" t="s">
        <v>1648</v>
      </c>
      <c r="C443" s="385" t="s">
        <v>1615</v>
      </c>
      <c r="D443" s="319" t="s">
        <v>1591</v>
      </c>
      <c r="E443" s="335">
        <f>'[5]COSTO CDMX,QRO,GDL '!I443</f>
        <v>3019.8035059494869</v>
      </c>
      <c r="F443" s="310" t="s">
        <v>236</v>
      </c>
    </row>
    <row r="444" spans="1:6" ht="14.25" customHeight="1">
      <c r="A444" s="305"/>
      <c r="B444" s="306" t="s">
        <v>1649</v>
      </c>
      <c r="C444" s="382"/>
      <c r="D444" s="319" t="s">
        <v>1593</v>
      </c>
      <c r="E444" s="335">
        <f>'[5]COSTO CDMX,QRO,GDL '!I444</f>
        <v>3326.8380341344141</v>
      </c>
      <c r="F444" s="310" t="s">
        <v>236</v>
      </c>
    </row>
    <row r="445" spans="1:6" ht="14.25" customHeight="1">
      <c r="A445" s="305"/>
      <c r="B445" s="306"/>
      <c r="C445" s="263"/>
      <c r="D445" s="319"/>
      <c r="E445" s="335"/>
      <c r="F445" s="389"/>
    </row>
    <row r="446" spans="1:6" ht="14.25" customHeight="1">
      <c r="A446" s="305"/>
      <c r="B446" s="314"/>
      <c r="C446" s="263"/>
      <c r="D446" s="319"/>
      <c r="E446" s="335"/>
      <c r="F446" s="373"/>
    </row>
    <row r="447" spans="1:6" ht="14.25" customHeight="1">
      <c r="A447" s="305"/>
      <c r="B447" s="314"/>
      <c r="C447" s="382"/>
      <c r="D447" s="319"/>
      <c r="E447" s="335"/>
      <c r="F447" s="389"/>
    </row>
    <row r="448" spans="1:6" ht="14.25" customHeight="1">
      <c r="A448" s="305"/>
      <c r="B448" s="314"/>
      <c r="C448" s="382"/>
      <c r="D448" s="319"/>
      <c r="E448" s="335"/>
      <c r="F448" s="389"/>
    </row>
    <row r="449" spans="1:6" ht="14.25" customHeight="1">
      <c r="A449" s="299"/>
      <c r="B449" s="300"/>
      <c r="C449" s="301" t="s">
        <v>1650</v>
      </c>
      <c r="D449" s="302"/>
      <c r="E449" s="421"/>
      <c r="F449" s="302"/>
    </row>
    <row r="450" spans="1:6" ht="14.25" customHeight="1">
      <c r="A450" s="305"/>
      <c r="B450" s="306" t="s">
        <v>1651</v>
      </c>
      <c r="C450" s="382" t="s">
        <v>1652</v>
      </c>
      <c r="D450" s="319" t="s">
        <v>1574</v>
      </c>
      <c r="E450" s="335">
        <f>'[5]COSTO CDMX,QRO,GDL '!I450</f>
        <v>2192.7737548882942</v>
      </c>
      <c r="F450" s="310" t="s">
        <v>236</v>
      </c>
    </row>
    <row r="451" spans="1:6" ht="14.25" customHeight="1">
      <c r="A451" s="305"/>
      <c r="B451" s="306" t="s">
        <v>1653</v>
      </c>
      <c r="C451" s="382" t="s">
        <v>1576</v>
      </c>
      <c r="D451" s="319" t="s">
        <v>1577</v>
      </c>
      <c r="E451" s="335">
        <f>'[5]COSTO CDMX,QRO,GDL '!I451</f>
        <v>2271.1629232159312</v>
      </c>
      <c r="F451" s="310" t="s">
        <v>236</v>
      </c>
    </row>
    <row r="452" spans="1:6" ht="14.25" customHeight="1">
      <c r="A452" s="305"/>
      <c r="B452" s="306" t="s">
        <v>1654</v>
      </c>
      <c r="C452" s="385" t="s">
        <v>1579</v>
      </c>
      <c r="D452" s="319" t="s">
        <v>1580</v>
      </c>
      <c r="E452" s="335">
        <f>'[5]COSTO CDMX,QRO,GDL '!I452</f>
        <v>2390.7313907999487</v>
      </c>
      <c r="F452" s="310" t="s">
        <v>236</v>
      </c>
    </row>
    <row r="453" spans="1:6" ht="14.25" customHeight="1">
      <c r="A453" s="305"/>
      <c r="B453" s="306" t="s">
        <v>1655</v>
      </c>
      <c r="C453" s="382"/>
      <c r="D453" s="319" t="s">
        <v>1582</v>
      </c>
      <c r="E453" s="335">
        <f>'[5]COSTO CDMX,QRO,GDL '!I453</f>
        <v>2406.6760142633698</v>
      </c>
      <c r="F453" s="310" t="s">
        <v>236</v>
      </c>
    </row>
    <row r="454" spans="1:6" ht="14.25" customHeight="1">
      <c r="A454" s="305"/>
      <c r="B454" s="306" t="s">
        <v>1656</v>
      </c>
      <c r="C454" s="382"/>
      <c r="D454" s="319" t="s">
        <v>1584</v>
      </c>
      <c r="E454" s="335">
        <f>'[5]COSTO CDMX,QRO,GDL '!I454</f>
        <v>2511.6322965608374</v>
      </c>
      <c r="F454" s="310" t="s">
        <v>236</v>
      </c>
    </row>
    <row r="455" spans="1:6" ht="14.25" customHeight="1">
      <c r="A455" s="305"/>
      <c r="B455" s="314"/>
      <c r="C455" s="382"/>
      <c r="D455" s="319"/>
      <c r="E455" s="335"/>
      <c r="F455" s="389"/>
    </row>
    <row r="456" spans="1:6" ht="14.25" customHeight="1">
      <c r="A456" s="305"/>
      <c r="B456" s="314"/>
      <c r="C456" s="382"/>
      <c r="D456" s="319"/>
      <c r="E456" s="335"/>
      <c r="F456" s="389"/>
    </row>
    <row r="457" spans="1:6" ht="14.25" customHeight="1">
      <c r="A457" s="305"/>
      <c r="B457" s="314"/>
      <c r="C457" s="382"/>
      <c r="D457" s="319"/>
      <c r="E457" s="335"/>
      <c r="F457" s="389"/>
    </row>
    <row r="458" spans="1:6" ht="14.25" customHeight="1">
      <c r="A458" s="305"/>
      <c r="B458" s="314"/>
      <c r="C458" s="382"/>
      <c r="D458" s="319"/>
      <c r="E458" s="335"/>
      <c r="F458" s="389"/>
    </row>
    <row r="459" spans="1:6" ht="14.25" customHeight="1">
      <c r="A459" s="305"/>
      <c r="B459" s="306" t="s">
        <v>1657</v>
      </c>
      <c r="C459" s="382" t="s">
        <v>1652</v>
      </c>
      <c r="D459" s="319" t="s">
        <v>1586</v>
      </c>
      <c r="E459" s="335">
        <f>'[5]COSTO CDMX,QRO,GDL '!I459</f>
        <v>2767.6111793420196</v>
      </c>
      <c r="F459" s="310" t="s">
        <v>236</v>
      </c>
    </row>
    <row r="460" spans="1:6" ht="14.25" customHeight="1">
      <c r="A460" s="305"/>
      <c r="B460" s="306" t="s">
        <v>1658</v>
      </c>
      <c r="C460" s="382" t="s">
        <v>1576</v>
      </c>
      <c r="D460" s="319" t="s">
        <v>1588</v>
      </c>
      <c r="E460" s="335">
        <f>'[5]COSTO CDMX,QRO,GDL '!I460</f>
        <v>2948.2296132345059</v>
      </c>
      <c r="F460" s="310" t="s">
        <v>236</v>
      </c>
    </row>
    <row r="461" spans="1:6" ht="14.25" customHeight="1">
      <c r="A461" s="305"/>
      <c r="B461" s="306" t="s">
        <v>1659</v>
      </c>
      <c r="C461" s="385" t="s">
        <v>1615</v>
      </c>
      <c r="D461" s="319" t="s">
        <v>1591</v>
      </c>
      <c r="E461" s="335">
        <f>'[5]COSTO CDMX,QRO,GDL '!I461</f>
        <v>3019.8035059494869</v>
      </c>
      <c r="F461" s="310" t="s">
        <v>236</v>
      </c>
    </row>
    <row r="462" spans="1:6" ht="14.25" customHeight="1">
      <c r="A462" s="305"/>
      <c r="B462" s="306" t="s">
        <v>1660</v>
      </c>
      <c r="C462" s="385"/>
      <c r="D462" s="319" t="s">
        <v>1593</v>
      </c>
      <c r="E462" s="335">
        <f>'[5]COSTO CDMX,QRO,GDL '!I462</f>
        <v>3326.8380341344141</v>
      </c>
      <c r="F462" s="310" t="s">
        <v>236</v>
      </c>
    </row>
    <row r="463" spans="1:6" ht="14.25" customHeight="1">
      <c r="A463" s="305"/>
      <c r="B463" s="306"/>
      <c r="C463" s="263"/>
      <c r="D463" s="319"/>
      <c r="E463" s="335"/>
      <c r="F463" s="389"/>
    </row>
    <row r="464" spans="1:6" ht="14.25" customHeight="1">
      <c r="A464" s="305"/>
      <c r="B464" s="306"/>
      <c r="C464" s="263"/>
      <c r="D464" s="319"/>
      <c r="E464" s="335"/>
      <c r="F464" s="373"/>
    </row>
    <row r="465" spans="1:6" ht="14.25" customHeight="1">
      <c r="A465" s="305"/>
      <c r="B465" s="314"/>
      <c r="C465" s="382"/>
      <c r="D465" s="319"/>
      <c r="E465" s="335"/>
      <c r="F465" s="389"/>
    </row>
    <row r="466" spans="1:6" ht="14.25" customHeight="1">
      <c r="A466" s="305"/>
      <c r="B466" s="314"/>
      <c r="C466" s="382"/>
      <c r="D466" s="319"/>
      <c r="E466" s="335"/>
      <c r="F466" s="389"/>
    </row>
    <row r="467" spans="1:6" ht="14.25" customHeight="1">
      <c r="A467" s="299"/>
      <c r="B467" s="300"/>
      <c r="C467" s="301" t="s">
        <v>1661</v>
      </c>
      <c r="D467" s="302"/>
      <c r="E467" s="303"/>
      <c r="F467" s="304"/>
    </row>
    <row r="468" spans="1:6" ht="14.25" customHeight="1">
      <c r="A468" s="305"/>
      <c r="B468" s="306" t="s">
        <v>1662</v>
      </c>
      <c r="C468" s="382" t="s">
        <v>1663</v>
      </c>
      <c r="D468" s="319" t="s">
        <v>1574</v>
      </c>
      <c r="E468" s="335">
        <f>'[5]COSTO CDMX,QRO,GDL '!I468</f>
        <v>2600.0885089821427</v>
      </c>
      <c r="F468" s="310" t="s">
        <v>236</v>
      </c>
    </row>
    <row r="469" spans="1:6" ht="14.25" customHeight="1">
      <c r="A469" s="305"/>
      <c r="B469" s="306" t="s">
        <v>1664</v>
      </c>
      <c r="C469" s="382" t="s">
        <v>1576</v>
      </c>
      <c r="D469" s="319" t="s">
        <v>1577</v>
      </c>
      <c r="E469" s="335">
        <f>'[5]COSTO CDMX,QRO,GDL '!I469</f>
        <v>2685.1722192899038</v>
      </c>
      <c r="F469" s="310" t="s">
        <v>236</v>
      </c>
    </row>
    <row r="470" spans="1:6" ht="14.25" customHeight="1">
      <c r="A470" s="305"/>
      <c r="B470" s="306" t="s">
        <v>1665</v>
      </c>
      <c r="C470" s="385" t="s">
        <v>1579</v>
      </c>
      <c r="D470" s="319" t="s">
        <v>1580</v>
      </c>
      <c r="E470" s="335">
        <f>'[5]COSTO CDMX,QRO,GDL '!I470</f>
        <v>2789.2818225033034</v>
      </c>
      <c r="F470" s="310" t="s">
        <v>236</v>
      </c>
    </row>
    <row r="471" spans="1:6" ht="14.25" customHeight="1">
      <c r="A471" s="305"/>
      <c r="B471" s="306" t="s">
        <v>1666</v>
      </c>
      <c r="C471" s="382"/>
      <c r="D471" s="319" t="s">
        <v>1582</v>
      </c>
      <c r="E471" s="335">
        <f>'[5]COSTO CDMX,QRO,GDL '!I471</f>
        <v>2792.6235100555173</v>
      </c>
      <c r="F471" s="310" t="s">
        <v>236</v>
      </c>
    </row>
    <row r="472" spans="1:6" ht="14.25" customHeight="1">
      <c r="A472" s="305"/>
      <c r="B472" s="306" t="s">
        <v>1667</v>
      </c>
      <c r="C472" s="382"/>
      <c r="D472" s="319" t="s">
        <v>1584</v>
      </c>
      <c r="E472" s="335">
        <f>'[5]COSTO CDMX,QRO,GDL '!I472</f>
        <v>2880.978556598604</v>
      </c>
      <c r="F472" s="310" t="s">
        <v>236</v>
      </c>
    </row>
    <row r="473" spans="1:6" ht="14.25" customHeight="1">
      <c r="A473" s="305"/>
      <c r="B473" s="314"/>
      <c r="C473" s="382"/>
      <c r="D473" s="319"/>
      <c r="E473" s="335"/>
      <c r="F473" s="389"/>
    </row>
    <row r="474" spans="1:6" ht="14.25" customHeight="1">
      <c r="A474" s="305"/>
      <c r="B474" s="314"/>
      <c r="C474" s="382"/>
      <c r="D474" s="319"/>
      <c r="E474" s="335"/>
      <c r="F474" s="389"/>
    </row>
    <row r="475" spans="1:6" ht="14.25" customHeight="1">
      <c r="A475" s="305"/>
      <c r="B475" s="314"/>
      <c r="C475" s="382"/>
      <c r="D475" s="319"/>
      <c r="E475" s="335"/>
      <c r="F475" s="389"/>
    </row>
    <row r="476" spans="1:6" ht="14.25" customHeight="1">
      <c r="A476" s="305"/>
      <c r="B476" s="314"/>
      <c r="C476" s="382"/>
      <c r="D476" s="319"/>
      <c r="E476" s="335"/>
      <c r="F476" s="389"/>
    </row>
    <row r="477" spans="1:6" ht="14.25" customHeight="1">
      <c r="A477" s="305"/>
      <c r="B477" s="306" t="s">
        <v>1668</v>
      </c>
      <c r="C477" s="382" t="s">
        <v>1663</v>
      </c>
      <c r="D477" s="319" t="s">
        <v>1586</v>
      </c>
      <c r="E477" s="335">
        <f>'[5]COSTO CDMX,QRO,GDL '!I477</f>
        <v>3556.1003124302547</v>
      </c>
      <c r="F477" s="310" t="s">
        <v>236</v>
      </c>
    </row>
    <row r="478" spans="1:6" ht="14.25" customHeight="1">
      <c r="A478" s="305"/>
      <c r="B478" s="306" t="s">
        <v>1669</v>
      </c>
      <c r="C478" s="382" t="s">
        <v>1576</v>
      </c>
      <c r="D478" s="319" t="s">
        <v>1588</v>
      </c>
      <c r="E478" s="335">
        <f>'[5]COSTO CDMX,QRO,GDL '!I478</f>
        <v>3797.7291523318672</v>
      </c>
      <c r="F478" s="310" t="s">
        <v>236</v>
      </c>
    </row>
    <row r="479" spans="1:6" ht="14.25" customHeight="1">
      <c r="A479" s="305"/>
      <c r="B479" s="306" t="s">
        <v>1670</v>
      </c>
      <c r="C479" s="385" t="s">
        <v>1615</v>
      </c>
      <c r="D479" s="319" t="s">
        <v>1591</v>
      </c>
      <c r="E479" s="335">
        <f>'[5]COSTO CDMX,QRO,GDL '!I479</f>
        <v>3856.7001091356415</v>
      </c>
      <c r="F479" s="310" t="s">
        <v>236</v>
      </c>
    </row>
    <row r="480" spans="1:6" ht="14.25" customHeight="1">
      <c r="A480" s="305"/>
      <c r="B480" s="306" t="s">
        <v>1671</v>
      </c>
      <c r="C480" s="382"/>
      <c r="D480" s="319" t="s">
        <v>1593</v>
      </c>
      <c r="E480" s="335">
        <f>'[5]COSTO CDMX,QRO,GDL '!I480</f>
        <v>4146.3871750977605</v>
      </c>
      <c r="F480" s="310" t="s">
        <v>236</v>
      </c>
    </row>
    <row r="481" spans="1:6" ht="14.25" customHeight="1">
      <c r="A481" s="305"/>
      <c r="B481" s="306"/>
      <c r="C481" s="263"/>
      <c r="D481" s="319"/>
      <c r="E481" s="335"/>
      <c r="F481" s="389"/>
    </row>
    <row r="482" spans="1:6" ht="14.25" customHeight="1">
      <c r="A482" s="305"/>
      <c r="B482" s="314"/>
      <c r="C482" s="263"/>
      <c r="D482" s="319"/>
      <c r="E482" s="335"/>
      <c r="F482" s="373"/>
    </row>
    <row r="483" spans="1:6" ht="14.25" customHeight="1">
      <c r="A483" s="305"/>
      <c r="B483" s="314"/>
      <c r="C483" s="382"/>
      <c r="D483" s="319"/>
      <c r="E483" s="335"/>
      <c r="F483" s="389"/>
    </row>
    <row r="484" spans="1:6" ht="14.25" customHeight="1">
      <c r="A484" s="305"/>
      <c r="B484" s="314"/>
      <c r="C484" s="382"/>
      <c r="D484" s="319"/>
      <c r="E484" s="335"/>
      <c r="F484" s="389"/>
    </row>
    <row r="485" spans="1:6" ht="14.25" customHeight="1">
      <c r="A485" s="426"/>
      <c r="B485" s="427"/>
      <c r="C485" s="428"/>
      <c r="D485" s="427"/>
      <c r="E485" s="429"/>
      <c r="F485" s="430"/>
    </row>
    <row r="486" spans="1:6" ht="14.25" customHeight="1">
      <c r="A486" s="305"/>
      <c r="B486" s="431"/>
      <c r="C486" s="432"/>
      <c r="D486" s="431"/>
      <c r="E486" s="433"/>
      <c r="F486" s="434"/>
    </row>
    <row r="487" spans="1:6" ht="14.25" customHeight="1">
      <c r="A487" s="305"/>
      <c r="B487" s="431"/>
      <c r="C487" s="432"/>
      <c r="D487" s="431"/>
      <c r="E487" s="433"/>
      <c r="F487" s="434"/>
    </row>
    <row r="488" spans="1:6" ht="14.25" customHeight="1">
      <c r="A488" s="305"/>
      <c r="B488" s="431"/>
      <c r="C488" s="432"/>
      <c r="D488" s="431"/>
      <c r="E488" s="433"/>
      <c r="F488" s="434"/>
    </row>
    <row r="489" spans="1:6" ht="14.25" customHeight="1">
      <c r="A489" s="305"/>
      <c r="B489" s="431"/>
      <c r="C489" s="432"/>
      <c r="D489" s="431"/>
      <c r="E489" s="433"/>
      <c r="F489" s="434"/>
    </row>
    <row r="490" spans="1:6" ht="14.25" customHeight="1">
      <c r="A490" s="305"/>
      <c r="B490" s="431"/>
      <c r="C490" s="432"/>
      <c r="D490" s="431"/>
      <c r="E490" s="433"/>
      <c r="F490" s="434"/>
    </row>
    <row r="491" spans="1:6" ht="14.25" customHeight="1">
      <c r="A491" s="305"/>
      <c r="B491" s="431"/>
      <c r="C491" s="432"/>
      <c r="D491" s="431"/>
      <c r="E491" s="433"/>
      <c r="F491" s="434"/>
    </row>
    <row r="492" spans="1:6" ht="14.25" customHeight="1">
      <c r="A492" s="305"/>
      <c r="B492" s="431"/>
      <c r="C492" s="432"/>
      <c r="D492" s="431"/>
      <c r="E492" s="433"/>
      <c r="F492" s="434"/>
    </row>
    <row r="493" spans="1:6" ht="14.25" customHeight="1">
      <c r="A493" s="305"/>
      <c r="B493" s="431"/>
      <c r="C493" s="432"/>
      <c r="D493" s="431"/>
      <c r="E493" s="433"/>
      <c r="F493" s="434"/>
    </row>
    <row r="494" spans="1:6" ht="14.25" customHeight="1">
      <c r="A494" s="305"/>
      <c r="B494" s="431"/>
      <c r="C494" s="432"/>
      <c r="D494" s="431"/>
      <c r="E494" s="433"/>
      <c r="F494" s="434"/>
    </row>
    <row r="495" spans="1:6" ht="14.25" customHeight="1">
      <c r="A495" s="305"/>
      <c r="B495" s="431"/>
      <c r="C495" s="432"/>
      <c r="D495" s="431"/>
      <c r="E495" s="433"/>
      <c r="F495" s="434"/>
    </row>
    <row r="496" spans="1:6" ht="14.25" customHeight="1">
      <c r="A496" s="305"/>
      <c r="B496" s="431"/>
      <c r="C496" s="432"/>
      <c r="D496" s="431"/>
      <c r="E496" s="433"/>
      <c r="F496" s="434"/>
    </row>
    <row r="497" spans="1:6" ht="14.25" customHeight="1">
      <c r="A497" s="305"/>
      <c r="B497" s="431"/>
      <c r="C497" s="432"/>
      <c r="D497" s="431"/>
      <c r="E497" s="433"/>
      <c r="F497" s="434"/>
    </row>
    <row r="498" spans="1:6" ht="14.25" customHeight="1">
      <c r="A498" s="305"/>
      <c r="B498" s="431"/>
      <c r="C498" s="432"/>
      <c r="D498" s="431"/>
      <c r="E498" s="433"/>
      <c r="F498" s="434"/>
    </row>
    <row r="499" spans="1:6" ht="14.25" customHeight="1">
      <c r="A499" s="305"/>
      <c r="B499" s="431"/>
      <c r="C499" s="432"/>
      <c r="D499" s="431"/>
      <c r="E499" s="433"/>
      <c r="F499" s="434"/>
    </row>
    <row r="500" spans="1:6" ht="14.25" customHeight="1">
      <c r="A500" s="305"/>
      <c r="B500" s="431"/>
      <c r="C500" s="432"/>
      <c r="D500" s="431"/>
      <c r="E500" s="433"/>
      <c r="F500" s="434"/>
    </row>
    <row r="501" spans="1:6" ht="14.25" customHeight="1">
      <c r="A501" s="305"/>
      <c r="B501" s="431"/>
      <c r="C501" s="432"/>
      <c r="D501" s="431"/>
      <c r="E501" s="433"/>
      <c r="F501" s="434"/>
    </row>
    <row r="502" spans="1:6" ht="14.25" customHeight="1">
      <c r="A502" s="305"/>
      <c r="B502" s="431"/>
      <c r="C502" s="432"/>
      <c r="D502" s="431"/>
      <c r="E502" s="433"/>
      <c r="F502" s="434"/>
    </row>
    <row r="503" spans="1:6" ht="14.25" customHeight="1">
      <c r="A503" s="305"/>
      <c r="B503" s="431"/>
      <c r="C503" s="432"/>
      <c r="D503" s="431"/>
      <c r="E503" s="433"/>
      <c r="F503" s="434"/>
    </row>
    <row r="504" spans="1:6" ht="14.25" customHeight="1">
      <c r="A504" s="305"/>
      <c r="B504" s="431"/>
      <c r="C504" s="432"/>
      <c r="D504" s="431"/>
      <c r="E504" s="433"/>
      <c r="F504" s="434"/>
    </row>
    <row r="505" spans="1:6" ht="14.25" customHeight="1">
      <c r="A505" s="305"/>
      <c r="B505" s="431"/>
      <c r="C505" s="432"/>
      <c r="D505" s="431"/>
      <c r="E505" s="433"/>
      <c r="F505" s="434"/>
    </row>
    <row r="506" spans="1:6" ht="14.25" customHeight="1">
      <c r="A506" s="305"/>
      <c r="B506" s="431"/>
      <c r="C506" s="432"/>
      <c r="D506" s="431"/>
      <c r="E506" s="433"/>
      <c r="F506" s="434"/>
    </row>
    <row r="507" spans="1:6" ht="14.25" customHeight="1">
      <c r="A507" s="305"/>
      <c r="B507" s="431"/>
      <c r="C507" s="432"/>
      <c r="D507" s="431"/>
      <c r="E507" s="433"/>
      <c r="F507" s="434"/>
    </row>
    <row r="508" spans="1:6" ht="14.25" customHeight="1">
      <c r="A508" s="305"/>
      <c r="B508" s="431"/>
      <c r="C508" s="432"/>
      <c r="D508" s="431"/>
      <c r="E508" s="433"/>
      <c r="F508" s="434"/>
    </row>
    <row r="509" spans="1:6" ht="14.25" customHeight="1">
      <c r="A509" s="305"/>
      <c r="B509" s="431"/>
      <c r="C509" s="432"/>
      <c r="D509" s="431"/>
      <c r="E509" s="433"/>
      <c r="F509" s="434"/>
    </row>
    <row r="510" spans="1:6" ht="14.25" customHeight="1">
      <c r="A510" s="305"/>
      <c r="B510" s="431"/>
      <c r="C510" s="432"/>
      <c r="D510" s="431"/>
      <c r="E510" s="433"/>
      <c r="F510" s="434"/>
    </row>
    <row r="511" spans="1:6" ht="14.25" customHeight="1">
      <c r="A511" s="435"/>
      <c r="B511" s="436"/>
      <c r="C511" s="437"/>
      <c r="D511" s="436"/>
      <c r="E511" s="438"/>
      <c r="F511" s="439"/>
    </row>
    <row r="512" spans="1:6" ht="15" customHeight="1">
      <c r="A512" s="299"/>
      <c r="B512" s="300"/>
      <c r="C512" s="301" t="s">
        <v>1672</v>
      </c>
      <c r="D512" s="302"/>
      <c r="E512" s="303"/>
      <c r="F512" s="364"/>
    </row>
    <row r="513" spans="1:60" ht="14.25" customHeight="1">
      <c r="A513" s="305"/>
      <c r="B513" s="306" t="s">
        <v>1673</v>
      </c>
      <c r="C513" s="388" t="s">
        <v>1674</v>
      </c>
      <c r="D513" s="319" t="s">
        <v>1580</v>
      </c>
      <c r="E513" s="335">
        <f>'[5]COSTO CDMX,QRO,GDL '!I513</f>
        <v>545.63728205963844</v>
      </c>
      <c r="F513" s="310" t="s">
        <v>236</v>
      </c>
    </row>
    <row r="514" spans="1:60" ht="14.25" customHeight="1">
      <c r="A514" s="305"/>
      <c r="B514" s="306" t="s">
        <v>1675</v>
      </c>
      <c r="C514" s="382" t="s">
        <v>1676</v>
      </c>
      <c r="D514" s="319" t="s">
        <v>1582</v>
      </c>
      <c r="E514" s="335">
        <f>'[5]COSTO CDMX,QRO,GDL '!I514</f>
        <v>581.7037640540982</v>
      </c>
      <c r="F514" s="310" t="s">
        <v>236</v>
      </c>
    </row>
    <row r="515" spans="1:60" ht="14.25" customHeight="1">
      <c r="A515" s="305"/>
      <c r="B515" s="306" t="s">
        <v>1677</v>
      </c>
      <c r="C515" s="388"/>
      <c r="D515" s="319" t="s">
        <v>1584</v>
      </c>
      <c r="E515" s="335">
        <f>'[5]COSTO CDMX,QRO,GDL '!I515</f>
        <v>589.50562163923757</v>
      </c>
      <c r="F515" s="310" t="s">
        <v>236</v>
      </c>
    </row>
    <row r="516" spans="1:60" ht="14.25" customHeight="1">
      <c r="A516" s="305"/>
      <c r="B516" s="306" t="s">
        <v>1678</v>
      </c>
      <c r="C516" s="388"/>
      <c r="D516" s="319" t="s">
        <v>1679</v>
      </c>
      <c r="E516" s="335">
        <f>'[5]COSTO CDMX,QRO,GDL '!I516</f>
        <v>647.80055401662082</v>
      </c>
      <c r="F516" s="310" t="s">
        <v>236</v>
      </c>
    </row>
    <row r="517" spans="1:60" ht="14.25" customHeight="1">
      <c r="A517" s="305"/>
      <c r="B517" s="306" t="s">
        <v>1680</v>
      </c>
      <c r="C517" s="388"/>
      <c r="D517" s="319" t="s">
        <v>1586</v>
      </c>
      <c r="E517" s="335">
        <f>'[5]COSTO CDMX,QRO,GDL '!I517</f>
        <v>655.60241160175997</v>
      </c>
      <c r="F517" s="310" t="s">
        <v>236</v>
      </c>
    </row>
    <row r="518" spans="1:60" ht="14.25" customHeight="1">
      <c r="A518" s="305"/>
      <c r="B518" s="306" t="s">
        <v>1681</v>
      </c>
      <c r="C518" s="388"/>
      <c r="D518" s="319" t="s">
        <v>1682</v>
      </c>
      <c r="E518" s="335">
        <f>'[5]COSTO CDMX,QRO,GDL '!I518</f>
        <v>752.40703927000175</v>
      </c>
      <c r="F518" s="310" t="s">
        <v>236</v>
      </c>
    </row>
    <row r="519" spans="1:60" ht="14.25" customHeight="1">
      <c r="A519" s="305"/>
      <c r="B519" s="306" t="s">
        <v>1683</v>
      </c>
      <c r="C519" s="388"/>
      <c r="D519" s="319" t="s">
        <v>1588</v>
      </c>
      <c r="E519" s="335">
        <f>'[5]COSTO CDMX,QRO,GDL '!I519</f>
        <v>760.20889685514112</v>
      </c>
      <c r="F519" s="310" t="s">
        <v>236</v>
      </c>
    </row>
    <row r="520" spans="1:60" ht="14.25" customHeight="1">
      <c r="A520" s="305"/>
      <c r="B520" s="306" t="s">
        <v>1684</v>
      </c>
      <c r="C520" s="388"/>
      <c r="D520" s="319" t="s">
        <v>1685</v>
      </c>
      <c r="E520" s="335">
        <f>'[5]COSTO CDMX,QRO,GDL '!I520</f>
        <v>894.24344142088955</v>
      </c>
      <c r="F520" s="310" t="s">
        <v>236</v>
      </c>
    </row>
    <row r="521" spans="1:60" ht="14.25" customHeight="1">
      <c r="A521" s="305"/>
      <c r="B521" s="306" t="s">
        <v>1686</v>
      </c>
      <c r="C521" s="388"/>
      <c r="D521" s="319" t="s">
        <v>1593</v>
      </c>
      <c r="E521" s="335">
        <f>'[5]COSTO CDMX,QRO,GDL '!I521</f>
        <v>902.04529900602904</v>
      </c>
      <c r="F521" s="310" t="s">
        <v>236</v>
      </c>
    </row>
    <row r="522" spans="1:60" ht="14.25" customHeight="1">
      <c r="A522" s="305"/>
      <c r="B522" s="306" t="s">
        <v>1687</v>
      </c>
      <c r="C522" s="388"/>
      <c r="D522" s="319" t="s">
        <v>1688</v>
      </c>
      <c r="E522" s="335">
        <f>'[5]COSTO CDMX,QRO,GDL '!I522</f>
        <v>909.84715659116864</v>
      </c>
      <c r="F522" s="310" t="s">
        <v>236</v>
      </c>
    </row>
    <row r="523" spans="1:60" ht="14.25" customHeight="1">
      <c r="A523" s="305"/>
      <c r="B523" s="306" t="s">
        <v>1689</v>
      </c>
      <c r="C523" s="388"/>
      <c r="D523" s="319" t="s">
        <v>1690</v>
      </c>
      <c r="E523" s="335">
        <f>'[5]COSTO CDMX,QRO,GDL '!I523</f>
        <v>930.91217207104455</v>
      </c>
      <c r="F523" s="310" t="s">
        <v>236</v>
      </c>
    </row>
    <row r="524" spans="1:60" ht="14.25" customHeight="1">
      <c r="A524" s="305"/>
      <c r="B524" s="306" t="s">
        <v>1691</v>
      </c>
      <c r="C524" s="388"/>
      <c r="D524" s="319" t="s">
        <v>1692</v>
      </c>
      <c r="E524" s="335">
        <f>'[5]COSTO CDMX,QRO,GDL '!I524</f>
        <v>951.9771875509208</v>
      </c>
      <c r="F524" s="310" t="s">
        <v>236</v>
      </c>
    </row>
    <row r="525" spans="1:60" ht="14.25" customHeight="1">
      <c r="A525" s="305"/>
      <c r="B525" s="306" t="s">
        <v>1693</v>
      </c>
      <c r="C525" s="388"/>
      <c r="D525" s="319" t="s">
        <v>1694</v>
      </c>
      <c r="E525" s="335">
        <f>'[5]COSTO CDMX,QRO,GDL '!I525</f>
        <v>1225.5075769920161</v>
      </c>
      <c r="F525" s="310" t="s">
        <v>236</v>
      </c>
    </row>
    <row r="526" spans="1:60" ht="14.25" customHeight="1">
      <c r="A526" s="305"/>
      <c r="B526" s="306" t="s">
        <v>1695</v>
      </c>
      <c r="C526" s="388"/>
      <c r="D526" s="319" t="s">
        <v>1696</v>
      </c>
      <c r="E526" s="335">
        <f>'[5]COSTO CDMX,QRO,GDL '!I526</f>
        <v>1253.4565844587794</v>
      </c>
      <c r="F526" s="310" t="s">
        <v>236</v>
      </c>
    </row>
    <row r="527" spans="1:60" s="277" customFormat="1" ht="15" customHeight="1">
      <c r="A527" s="325" t="s">
        <v>1905</v>
      </c>
      <c r="B527" s="326"/>
      <c r="C527" s="1494" t="s">
        <v>2180</v>
      </c>
      <c r="D527" s="325"/>
      <c r="E527" s="328"/>
      <c r="F527" s="329"/>
      <c r="G527" s="276"/>
      <c r="H527" s="276"/>
      <c r="I527" s="276"/>
      <c r="J527" s="276"/>
      <c r="K527" s="276"/>
      <c r="L527" s="276"/>
      <c r="M527" s="276"/>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row>
    <row r="528" spans="1:60" s="291" customFormat="1" ht="15" customHeight="1">
      <c r="A528" s="330" t="s">
        <v>1562</v>
      </c>
      <c r="B528" s="331"/>
      <c r="C528" s="1495"/>
      <c r="D528" s="378"/>
      <c r="E528" s="379"/>
      <c r="F528" s="380"/>
      <c r="G528" s="289"/>
      <c r="H528" s="289"/>
      <c r="I528" s="289"/>
      <c r="J528" s="289"/>
      <c r="K528" s="289"/>
      <c r="L528" s="289"/>
      <c r="M528" s="289"/>
      <c r="N528" s="290"/>
      <c r="O528" s="290"/>
      <c r="P528" s="290"/>
      <c r="Q528" s="290"/>
      <c r="R528" s="290"/>
      <c r="S528" s="290"/>
      <c r="T528" s="290"/>
      <c r="U528" s="290"/>
      <c r="V528" s="290"/>
      <c r="W528" s="290"/>
      <c r="X528" s="290"/>
      <c r="Y528" s="290"/>
      <c r="Z528" s="290"/>
      <c r="AA528" s="290"/>
      <c r="AB528" s="290"/>
      <c r="AC528" s="290"/>
      <c r="AD528" s="290"/>
      <c r="AE528" s="290"/>
      <c r="AF528" s="290"/>
      <c r="AG528" s="290"/>
      <c r="AH528" s="290"/>
      <c r="AI528" s="290"/>
      <c r="AJ528" s="290"/>
      <c r="AK528" s="290"/>
      <c r="AL528" s="290"/>
      <c r="AM528" s="290"/>
      <c r="AN528" s="290"/>
      <c r="AO528" s="290"/>
      <c r="AP528" s="290"/>
      <c r="AQ528" s="290"/>
      <c r="AR528" s="290"/>
      <c r="AS528" s="290"/>
      <c r="AT528" s="290"/>
      <c r="AU528" s="290"/>
      <c r="AV528" s="290"/>
      <c r="AW528" s="290"/>
      <c r="AX528" s="290"/>
      <c r="AY528" s="290"/>
      <c r="AZ528" s="290"/>
      <c r="BA528" s="290"/>
      <c r="BB528" s="290"/>
      <c r="BC528" s="290"/>
      <c r="BD528" s="290"/>
      <c r="BE528" s="290"/>
      <c r="BF528" s="290"/>
      <c r="BG528" s="290"/>
      <c r="BH528" s="290"/>
    </row>
    <row r="529" spans="1:60" s="297" customFormat="1">
      <c r="A529" s="292" t="s">
        <v>405</v>
      </c>
      <c r="B529" s="293" t="s">
        <v>406</v>
      </c>
      <c r="C529" s="294" t="s">
        <v>407</v>
      </c>
      <c r="D529" s="292" t="s">
        <v>408</v>
      </c>
      <c r="E529" s="295" t="s">
        <v>409</v>
      </c>
      <c r="F529" s="296" t="s">
        <v>1563</v>
      </c>
      <c r="G529" s="277"/>
      <c r="N529" s="298"/>
      <c r="O529" s="298"/>
      <c r="P529" s="298"/>
      <c r="Q529" s="298"/>
      <c r="R529" s="298"/>
      <c r="S529" s="298"/>
      <c r="T529" s="298"/>
      <c r="U529" s="298"/>
      <c r="V529" s="298"/>
      <c r="W529" s="298"/>
      <c r="X529" s="298"/>
      <c r="Y529" s="298"/>
      <c r="Z529" s="298"/>
      <c r="AA529" s="298"/>
      <c r="AB529" s="298"/>
      <c r="AC529" s="298"/>
      <c r="AD529" s="298"/>
      <c r="AE529" s="298"/>
      <c r="AF529" s="298"/>
      <c r="AG529" s="298"/>
      <c r="AH529" s="298"/>
      <c r="AI529" s="298"/>
      <c r="AJ529" s="298"/>
      <c r="AK529" s="298"/>
      <c r="AL529" s="298"/>
      <c r="AM529" s="298"/>
      <c r="AN529" s="298"/>
      <c r="AO529" s="298"/>
      <c r="AP529" s="298"/>
      <c r="AQ529" s="298"/>
      <c r="AR529" s="298"/>
      <c r="AS529" s="298"/>
      <c r="AT529" s="298"/>
      <c r="AU529" s="298"/>
      <c r="AV529" s="298"/>
      <c r="AW529" s="298"/>
      <c r="AX529" s="298"/>
      <c r="AY529" s="298"/>
      <c r="AZ529" s="298"/>
      <c r="BA529" s="298"/>
      <c r="BB529" s="298"/>
      <c r="BC529" s="298"/>
      <c r="BD529" s="298"/>
      <c r="BE529" s="298"/>
      <c r="BF529" s="298"/>
      <c r="BG529" s="298"/>
      <c r="BH529" s="298"/>
    </row>
    <row r="530" spans="1:60" ht="14.25" customHeight="1">
      <c r="A530" s="299"/>
      <c r="B530" s="300"/>
      <c r="C530" s="301" t="s">
        <v>1571</v>
      </c>
      <c r="D530" s="302"/>
      <c r="E530" s="303"/>
      <c r="F530" s="304"/>
    </row>
    <row r="531" spans="1:60" ht="14.25" customHeight="1">
      <c r="A531" s="305"/>
      <c r="B531" s="306" t="s">
        <v>2181</v>
      </c>
      <c r="C531" s="382" t="s">
        <v>2182</v>
      </c>
      <c r="D531" s="319" t="s">
        <v>1582</v>
      </c>
      <c r="E531" s="335">
        <f>'[5]COSTO CDMX,QRO,GDL '!I531</f>
        <v>3233.8445623863586</v>
      </c>
      <c r="F531" s="310" t="s">
        <v>236</v>
      </c>
    </row>
    <row r="532" spans="1:60" ht="14.25" customHeight="1">
      <c r="A532" s="305"/>
      <c r="B532" s="306" t="s">
        <v>2183</v>
      </c>
      <c r="C532" s="382" t="s">
        <v>1576</v>
      </c>
      <c r="D532" s="319" t="s">
        <v>1586</v>
      </c>
      <c r="E532" s="335">
        <f>'[5]COSTO CDMX,QRO,GDL '!I532</f>
        <v>3618.7707581647619</v>
      </c>
      <c r="F532" s="310" t="s">
        <v>236</v>
      </c>
    </row>
    <row r="533" spans="1:60" ht="14.25" customHeight="1">
      <c r="A533" s="305"/>
      <c r="B533" s="306"/>
      <c r="C533" s="385"/>
      <c r="D533" s="319"/>
      <c r="E533" s="335"/>
      <c r="F533" s="389"/>
    </row>
    <row r="534" spans="1:60" ht="14.25" customHeight="1">
      <c r="A534" s="305"/>
      <c r="B534" s="306"/>
      <c r="C534" s="382"/>
      <c r="D534" s="319"/>
      <c r="E534" s="335"/>
      <c r="F534" s="389"/>
    </row>
    <row r="535" spans="1:60" ht="14.25" customHeight="1">
      <c r="A535" s="305"/>
      <c r="B535" s="306"/>
      <c r="C535" s="382"/>
      <c r="D535" s="319"/>
      <c r="E535" s="335"/>
      <c r="F535" s="389"/>
    </row>
    <row r="536" spans="1:60" ht="14.25" customHeight="1">
      <c r="A536" s="305"/>
      <c r="B536" s="314"/>
      <c r="C536" s="382"/>
      <c r="D536" s="319"/>
      <c r="E536" s="335"/>
      <c r="F536" s="389"/>
    </row>
    <row r="537" spans="1:60" ht="14.25" customHeight="1">
      <c r="A537" s="305"/>
      <c r="B537" s="314"/>
      <c r="C537" s="382"/>
      <c r="D537" s="319"/>
      <c r="E537" s="335"/>
      <c r="F537" s="389"/>
    </row>
    <row r="538" spans="1:60" ht="14.25" customHeight="1">
      <c r="A538" s="305"/>
      <c r="B538" s="314"/>
      <c r="C538" s="382"/>
      <c r="D538" s="319"/>
      <c r="E538" s="335"/>
      <c r="F538" s="389"/>
    </row>
    <row r="539" spans="1:60" ht="14.25" customHeight="1">
      <c r="A539" s="305"/>
      <c r="B539" s="314"/>
      <c r="C539" s="382"/>
      <c r="D539" s="319"/>
      <c r="E539" s="335"/>
      <c r="F539" s="389"/>
    </row>
    <row r="540" spans="1:60" ht="14.25" customHeight="1">
      <c r="A540" s="338"/>
      <c r="B540" s="339"/>
      <c r="C540" s="301" t="s">
        <v>1766</v>
      </c>
      <c r="D540" s="340"/>
      <c r="E540" s="422"/>
      <c r="F540" s="391"/>
    </row>
    <row r="541" spans="1:60" ht="14.25" customHeight="1">
      <c r="A541" s="305"/>
      <c r="B541" s="306" t="s">
        <v>2184</v>
      </c>
      <c r="C541" s="382" t="s">
        <v>2185</v>
      </c>
      <c r="D541" s="319" t="s">
        <v>1582</v>
      </c>
      <c r="E541" s="335">
        <f>'[5]COSTO CDMX,QRO,GDL '!I541</f>
        <v>8821.7386699079179</v>
      </c>
      <c r="F541" s="310" t="s">
        <v>236</v>
      </c>
    </row>
    <row r="542" spans="1:60" ht="14.25" customHeight="1">
      <c r="A542" s="305"/>
      <c r="B542" s="306" t="s">
        <v>2186</v>
      </c>
      <c r="C542" s="382" t="s">
        <v>1576</v>
      </c>
      <c r="D542" s="319" t="s">
        <v>1586</v>
      </c>
      <c r="E542" s="335">
        <f>'[5]COSTO CDMX,QRO,GDL '!I542</f>
        <v>9705.6592992175756</v>
      </c>
      <c r="F542" s="310" t="s">
        <v>236</v>
      </c>
    </row>
    <row r="543" spans="1:60" ht="14.25" customHeight="1">
      <c r="A543" s="305"/>
      <c r="B543" s="306"/>
      <c r="C543" s="385"/>
      <c r="D543" s="319"/>
      <c r="E543" s="335"/>
      <c r="F543" s="389"/>
    </row>
    <row r="544" spans="1:60" ht="14.25" customHeight="1">
      <c r="A544" s="305"/>
      <c r="B544" s="306"/>
      <c r="C544" s="392"/>
      <c r="D544" s="319"/>
      <c r="E544" s="335"/>
      <c r="F544" s="389"/>
    </row>
    <row r="545" spans="1:6" ht="14.25" customHeight="1">
      <c r="A545" s="305"/>
      <c r="B545" s="306"/>
      <c r="C545" s="388"/>
      <c r="D545" s="319"/>
      <c r="E545" s="335"/>
      <c r="F545" s="373"/>
    </row>
    <row r="546" spans="1:6" ht="14.25" customHeight="1">
      <c r="A546" s="305"/>
      <c r="B546" s="306"/>
      <c r="C546" s="388"/>
      <c r="D546" s="319"/>
      <c r="E546" s="335"/>
      <c r="F546" s="373"/>
    </row>
    <row r="547" spans="1:6" ht="14.25" customHeight="1">
      <c r="A547" s="305"/>
      <c r="B547" s="306"/>
      <c r="C547" s="388"/>
      <c r="D547" s="319"/>
      <c r="E547" s="335"/>
      <c r="F547" s="373"/>
    </row>
    <row r="548" spans="1:6" ht="14.25" customHeight="1">
      <c r="A548" s="305"/>
      <c r="B548" s="314"/>
      <c r="C548" s="388"/>
      <c r="D548" s="319"/>
      <c r="E548" s="335"/>
      <c r="F548" s="373"/>
    </row>
    <row r="549" spans="1:6" ht="14.25" customHeight="1">
      <c r="A549" s="305"/>
      <c r="B549" s="314"/>
      <c r="C549" s="388"/>
      <c r="D549" s="319"/>
      <c r="E549" s="335"/>
      <c r="F549" s="373"/>
    </row>
    <row r="550" spans="1:6" ht="14.25" customHeight="1">
      <c r="A550" s="305"/>
      <c r="B550" s="314"/>
      <c r="C550" s="388"/>
      <c r="D550" s="319"/>
      <c r="E550" s="335"/>
      <c r="F550" s="373"/>
    </row>
    <row r="551" spans="1:6" ht="15" customHeight="1">
      <c r="A551" s="299"/>
      <c r="B551" s="300"/>
      <c r="C551" s="301" t="s">
        <v>1672</v>
      </c>
      <c r="D551" s="302"/>
      <c r="E551" s="421"/>
      <c r="F551" s="364"/>
    </row>
    <row r="552" spans="1:6" ht="14.25" customHeight="1">
      <c r="A552" s="305"/>
      <c r="B552" s="306" t="s">
        <v>1673</v>
      </c>
      <c r="C552" s="388" t="s">
        <v>1674</v>
      </c>
      <c r="D552" s="319" t="s">
        <v>1580</v>
      </c>
      <c r="E552" s="335">
        <f>'[5]COSTO CDMX,QRO,GDL '!I552</f>
        <v>545.63728205963844</v>
      </c>
      <c r="F552" s="310" t="s">
        <v>236</v>
      </c>
    </row>
    <row r="553" spans="1:6" ht="14.25" customHeight="1">
      <c r="A553" s="305"/>
      <c r="B553" s="306" t="s">
        <v>1675</v>
      </c>
      <c r="C553" s="382" t="s">
        <v>1676</v>
      </c>
      <c r="D553" s="319" t="s">
        <v>1582</v>
      </c>
      <c r="E553" s="335">
        <f>'[5]COSTO CDMX,QRO,GDL '!I553</f>
        <v>581.7037640540982</v>
      </c>
      <c r="F553" s="310" t="s">
        <v>236</v>
      </c>
    </row>
    <row r="554" spans="1:6" ht="14.25" customHeight="1">
      <c r="A554" s="305"/>
      <c r="B554" s="306"/>
      <c r="C554" s="385"/>
      <c r="D554" s="319" t="s">
        <v>1584</v>
      </c>
      <c r="E554" s="335">
        <f>'[5]COSTO CDMX,QRO,GDL '!I554</f>
        <v>589.50562163923757</v>
      </c>
      <c r="F554" s="310" t="s">
        <v>236</v>
      </c>
    </row>
    <row r="555" spans="1:6" ht="14.25" customHeight="1">
      <c r="A555" s="305"/>
      <c r="B555" s="306" t="s">
        <v>1678</v>
      </c>
      <c r="C555" s="388"/>
      <c r="D555" s="319" t="s">
        <v>1679</v>
      </c>
      <c r="E555" s="335">
        <f>'[5]COSTO CDMX,QRO,GDL '!I555</f>
        <v>647.80055401662082</v>
      </c>
      <c r="F555" s="310" t="s">
        <v>236</v>
      </c>
    </row>
    <row r="556" spans="1:6" ht="14.25" customHeight="1">
      <c r="A556" s="305"/>
      <c r="B556" s="306" t="s">
        <v>1680</v>
      </c>
      <c r="C556" s="388"/>
      <c r="D556" s="319" t="s">
        <v>1586</v>
      </c>
      <c r="E556" s="335">
        <f>'[5]COSTO CDMX,QRO,GDL '!I556</f>
        <v>655.60241160175997</v>
      </c>
      <c r="F556" s="310" t="s">
        <v>236</v>
      </c>
    </row>
    <row r="557" spans="1:6" ht="14.25" customHeight="1">
      <c r="A557" s="305"/>
      <c r="B557" s="306"/>
      <c r="C557" s="388"/>
      <c r="D557" s="319"/>
      <c r="E557" s="320"/>
      <c r="F557" s="389"/>
    </row>
    <row r="558" spans="1:6" ht="14.25" customHeight="1">
      <c r="A558" s="305"/>
      <c r="B558" s="306"/>
      <c r="C558" s="388"/>
      <c r="D558" s="319"/>
      <c r="E558" s="320"/>
      <c r="F558" s="389"/>
    </row>
    <row r="559" spans="1:6" ht="14.25" customHeight="1">
      <c r="A559" s="305"/>
      <c r="B559" s="306"/>
      <c r="C559" s="388"/>
      <c r="D559" s="319"/>
      <c r="E559" s="320"/>
      <c r="F559" s="389"/>
    </row>
    <row r="560" spans="1:6" ht="14.25" customHeight="1">
      <c r="A560" s="305"/>
      <c r="B560" s="314"/>
      <c r="C560" s="388"/>
      <c r="D560" s="319"/>
      <c r="E560" s="320"/>
      <c r="F560" s="389"/>
    </row>
    <row r="561" spans="1:6" ht="14.25" customHeight="1">
      <c r="A561" s="305"/>
      <c r="B561" s="314"/>
      <c r="C561" s="382"/>
      <c r="D561" s="319"/>
      <c r="E561" s="320"/>
      <c r="F561" s="389"/>
    </row>
    <row r="562" spans="1:6" ht="14.25" customHeight="1">
      <c r="A562" s="426"/>
      <c r="B562" s="427"/>
      <c r="C562" s="428"/>
      <c r="D562" s="427"/>
      <c r="E562" s="429"/>
      <c r="F562" s="430"/>
    </row>
    <row r="563" spans="1:6" ht="14.25" customHeight="1">
      <c r="A563" s="305"/>
      <c r="B563" s="431"/>
      <c r="C563" s="432"/>
      <c r="D563" s="431"/>
      <c r="E563" s="433"/>
      <c r="F563" s="434"/>
    </row>
    <row r="564" spans="1:6" ht="14.25" customHeight="1">
      <c r="A564" s="305"/>
      <c r="B564" s="431"/>
      <c r="C564" s="432"/>
      <c r="D564" s="431"/>
      <c r="E564" s="433"/>
      <c r="F564" s="434"/>
    </row>
    <row r="565" spans="1:6" ht="14.25" customHeight="1">
      <c r="A565" s="305"/>
      <c r="B565" s="431"/>
      <c r="C565" s="432"/>
      <c r="D565" s="431"/>
      <c r="E565" s="433"/>
      <c r="F565" s="434"/>
    </row>
    <row r="566" spans="1:6" ht="14.25" customHeight="1">
      <c r="A566" s="305"/>
      <c r="B566" s="431"/>
      <c r="C566" s="432"/>
      <c r="D566" s="431"/>
      <c r="E566" s="433"/>
      <c r="F566" s="434"/>
    </row>
    <row r="567" spans="1:6" ht="14.25" customHeight="1">
      <c r="A567" s="305"/>
      <c r="B567" s="431"/>
      <c r="C567" s="432"/>
      <c r="D567" s="431"/>
      <c r="E567" s="433"/>
      <c r="F567" s="434"/>
    </row>
    <row r="568" spans="1:6" ht="14.25" customHeight="1">
      <c r="A568" s="305"/>
      <c r="B568" s="431"/>
      <c r="C568" s="432"/>
      <c r="D568" s="431"/>
      <c r="E568" s="433"/>
      <c r="F568" s="434"/>
    </row>
    <row r="569" spans="1:6" ht="14.25" customHeight="1">
      <c r="A569" s="305"/>
      <c r="B569" s="431"/>
      <c r="C569" s="432"/>
      <c r="D569" s="431"/>
      <c r="E569" s="433"/>
      <c r="F569" s="434"/>
    </row>
    <row r="570" spans="1:6" ht="14.25" customHeight="1">
      <c r="A570" s="305"/>
      <c r="B570" s="431"/>
      <c r="C570" s="432"/>
      <c r="D570" s="431"/>
      <c r="E570" s="433"/>
      <c r="F570" s="434"/>
    </row>
    <row r="571" spans="1:6" ht="14.25" customHeight="1">
      <c r="A571" s="305"/>
      <c r="B571" s="431"/>
      <c r="C571" s="432"/>
      <c r="D571" s="431"/>
      <c r="E571" s="433"/>
      <c r="F571" s="434"/>
    </row>
    <row r="572" spans="1:6" ht="14.25" customHeight="1">
      <c r="A572" s="305"/>
      <c r="B572" s="431"/>
      <c r="C572" s="432"/>
      <c r="D572" s="431"/>
      <c r="E572" s="433"/>
      <c r="F572" s="434"/>
    </row>
    <row r="573" spans="1:6" ht="14.25" customHeight="1">
      <c r="A573" s="305"/>
      <c r="B573" s="431"/>
      <c r="C573" s="432"/>
      <c r="D573" s="431"/>
      <c r="E573" s="433"/>
      <c r="F573" s="434"/>
    </row>
    <row r="574" spans="1:6" ht="14.25" customHeight="1">
      <c r="A574" s="305"/>
      <c r="B574" s="431"/>
      <c r="C574" s="432"/>
      <c r="D574" s="431"/>
      <c r="E574" s="433"/>
      <c r="F574" s="434"/>
    </row>
    <row r="575" spans="1:6" ht="14.25" customHeight="1">
      <c r="A575" s="305"/>
      <c r="B575" s="431"/>
      <c r="C575" s="432"/>
      <c r="D575" s="431"/>
      <c r="E575" s="433"/>
      <c r="F575" s="434"/>
    </row>
    <row r="576" spans="1:6" ht="14.25" customHeight="1">
      <c r="A576" s="305"/>
      <c r="B576" s="431"/>
      <c r="C576" s="432"/>
      <c r="D576" s="431"/>
      <c r="E576" s="433"/>
      <c r="F576" s="434"/>
    </row>
    <row r="577" spans="1:6" ht="14.25" customHeight="1">
      <c r="A577" s="305"/>
      <c r="B577" s="431"/>
      <c r="C577" s="432"/>
      <c r="D577" s="431"/>
      <c r="E577" s="433"/>
      <c r="F577" s="434"/>
    </row>
    <row r="578" spans="1:6" ht="14.25" customHeight="1">
      <c r="A578" s="305"/>
      <c r="B578" s="431"/>
      <c r="C578" s="432"/>
      <c r="D578" s="431"/>
      <c r="E578" s="433"/>
      <c r="F578" s="434"/>
    </row>
    <row r="579" spans="1:6" ht="14.25" customHeight="1">
      <c r="A579" s="305"/>
      <c r="B579" s="431"/>
      <c r="C579" s="432"/>
      <c r="D579" s="431"/>
      <c r="E579" s="433"/>
      <c r="F579" s="434"/>
    </row>
    <row r="580" spans="1:6" ht="14.25" customHeight="1">
      <c r="A580" s="305"/>
      <c r="B580" s="431"/>
      <c r="C580" s="432"/>
      <c r="D580" s="431"/>
      <c r="E580" s="433"/>
      <c r="F580" s="434"/>
    </row>
    <row r="581" spans="1:6" ht="14.25" customHeight="1">
      <c r="A581" s="305"/>
      <c r="B581" s="431"/>
      <c r="C581" s="432"/>
      <c r="D581" s="431"/>
      <c r="E581" s="433"/>
      <c r="F581" s="434"/>
    </row>
    <row r="582" spans="1:6" ht="14.25" customHeight="1">
      <c r="A582" s="305"/>
      <c r="B582" s="431"/>
      <c r="C582" s="432"/>
      <c r="D582" s="431"/>
      <c r="E582" s="433"/>
      <c r="F582" s="434"/>
    </row>
    <row r="583" spans="1:6" ht="14.25" customHeight="1">
      <c r="A583" s="305"/>
      <c r="B583" s="431"/>
      <c r="C583" s="432"/>
      <c r="D583" s="431"/>
      <c r="E583" s="433"/>
      <c r="F583" s="434"/>
    </row>
    <row r="584" spans="1:6" ht="14.25" customHeight="1">
      <c r="A584" s="305"/>
      <c r="B584" s="431"/>
      <c r="C584" s="432"/>
      <c r="D584" s="431"/>
      <c r="E584" s="433"/>
      <c r="F584" s="434"/>
    </row>
    <row r="585" spans="1:6" ht="14.25" customHeight="1">
      <c r="A585" s="305"/>
      <c r="B585" s="431"/>
      <c r="C585" s="432"/>
      <c r="D585" s="431"/>
      <c r="E585" s="433"/>
      <c r="F585" s="434"/>
    </row>
    <row r="586" spans="1:6" ht="14.25" customHeight="1">
      <c r="A586" s="305"/>
      <c r="B586" s="431"/>
      <c r="C586" s="432"/>
      <c r="D586" s="431"/>
      <c r="E586" s="433"/>
      <c r="F586" s="434"/>
    </row>
    <row r="587" spans="1:6" ht="14.25" customHeight="1">
      <c r="A587" s="305"/>
      <c r="B587" s="431"/>
      <c r="C587" s="432"/>
      <c r="D587" s="431"/>
      <c r="E587" s="433"/>
      <c r="F587" s="434"/>
    </row>
    <row r="588" spans="1:6" ht="14.25" customHeight="1">
      <c r="A588" s="305"/>
      <c r="B588" s="431"/>
      <c r="C588" s="432"/>
      <c r="D588" s="431"/>
      <c r="E588" s="433"/>
      <c r="F588" s="434"/>
    </row>
    <row r="589" spans="1:6" ht="14.25" customHeight="1">
      <c r="A589" s="305"/>
      <c r="B589" s="431"/>
      <c r="C589" s="432"/>
      <c r="D589" s="431"/>
      <c r="E589" s="433"/>
      <c r="F589" s="434"/>
    </row>
    <row r="590" spans="1:6" ht="14.25" customHeight="1">
      <c r="A590" s="305"/>
      <c r="B590" s="431"/>
      <c r="C590" s="432"/>
      <c r="D590" s="431"/>
      <c r="E590" s="433"/>
      <c r="F590" s="434"/>
    </row>
    <row r="591" spans="1:6" ht="14.25" customHeight="1">
      <c r="A591" s="305"/>
      <c r="B591" s="431"/>
      <c r="C591" s="432"/>
      <c r="D591" s="431"/>
      <c r="E591" s="433"/>
      <c r="F591" s="434"/>
    </row>
    <row r="592" spans="1:6" ht="14.25" customHeight="1">
      <c r="A592" s="305"/>
      <c r="B592" s="431"/>
      <c r="C592" s="432"/>
      <c r="D592" s="431"/>
      <c r="E592" s="433"/>
      <c r="F592" s="434"/>
    </row>
    <row r="593" spans="1:60" ht="14.25" customHeight="1">
      <c r="A593" s="305"/>
      <c r="B593" s="431"/>
      <c r="C593" s="432"/>
      <c r="D593" s="431"/>
      <c r="E593" s="433"/>
      <c r="F593" s="434"/>
    </row>
    <row r="594" spans="1:60" ht="14.25" customHeight="1">
      <c r="A594" s="305"/>
      <c r="B594" s="431"/>
      <c r="C594" s="432"/>
      <c r="D594" s="431"/>
      <c r="E594" s="433"/>
      <c r="F594" s="434"/>
    </row>
    <row r="595" spans="1:60" ht="14.25" customHeight="1">
      <c r="A595" s="305"/>
      <c r="B595" s="431"/>
      <c r="C595" s="432"/>
      <c r="D595" s="431"/>
      <c r="E595" s="433"/>
      <c r="F595" s="434"/>
    </row>
    <row r="596" spans="1:60" ht="14.25" customHeight="1">
      <c r="A596" s="435"/>
      <c r="B596" s="436"/>
      <c r="C596" s="437"/>
      <c r="D596" s="436"/>
      <c r="E596" s="438"/>
      <c r="F596" s="439"/>
    </row>
    <row r="597" spans="1:60" s="277" customFormat="1" ht="15" customHeight="1">
      <c r="A597" s="325" t="s">
        <v>1905</v>
      </c>
      <c r="B597" s="326"/>
      <c r="C597" s="1494" t="s">
        <v>2187</v>
      </c>
      <c r="D597" s="325"/>
      <c r="E597" s="328"/>
      <c r="F597" s="329"/>
      <c r="G597" s="276"/>
      <c r="H597" s="276"/>
      <c r="I597" s="276"/>
      <c r="J597" s="276"/>
      <c r="K597" s="276"/>
      <c r="L597" s="276"/>
      <c r="M597" s="276"/>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row>
    <row r="598" spans="1:60" s="291" customFormat="1" ht="15" customHeight="1">
      <c r="A598" s="330" t="s">
        <v>1562</v>
      </c>
      <c r="B598" s="331"/>
      <c r="C598" s="1495"/>
      <c r="D598" s="378"/>
      <c r="E598" s="379"/>
      <c r="F598" s="380"/>
      <c r="G598" s="289"/>
      <c r="H598" s="289"/>
      <c r="I598" s="289"/>
      <c r="J598" s="289"/>
      <c r="K598" s="289"/>
      <c r="L598" s="289"/>
      <c r="M598" s="289"/>
      <c r="N598" s="290"/>
      <c r="O598" s="290"/>
      <c r="P598" s="290"/>
      <c r="Q598" s="290"/>
      <c r="R598" s="290"/>
      <c r="S598" s="290"/>
      <c r="T598" s="290"/>
      <c r="U598" s="290"/>
      <c r="V598" s="290"/>
      <c r="W598" s="290"/>
      <c r="X598" s="290"/>
      <c r="Y598" s="290"/>
      <c r="Z598" s="290"/>
      <c r="AA598" s="290"/>
      <c r="AB598" s="290"/>
      <c r="AC598" s="290"/>
      <c r="AD598" s="290"/>
      <c r="AE598" s="290"/>
      <c r="AF598" s="290"/>
      <c r="AG598" s="290"/>
      <c r="AH598" s="290"/>
      <c r="AI598" s="290"/>
      <c r="AJ598" s="290"/>
      <c r="AK598" s="290"/>
      <c r="AL598" s="290"/>
      <c r="AM598" s="290"/>
      <c r="AN598" s="290"/>
      <c r="AO598" s="290"/>
      <c r="AP598" s="290"/>
      <c r="AQ598" s="290"/>
      <c r="AR598" s="290"/>
      <c r="AS598" s="290"/>
      <c r="AT598" s="290"/>
      <c r="AU598" s="290"/>
      <c r="AV598" s="290"/>
      <c r="AW598" s="290"/>
      <c r="AX598" s="290"/>
      <c r="AY598" s="290"/>
      <c r="AZ598" s="290"/>
      <c r="BA598" s="290"/>
      <c r="BB598" s="290"/>
      <c r="BC598" s="290"/>
      <c r="BD598" s="290"/>
      <c r="BE598" s="290"/>
      <c r="BF598" s="290"/>
      <c r="BG598" s="290"/>
      <c r="BH598" s="290"/>
    </row>
    <row r="599" spans="1:60" s="297" customFormat="1">
      <c r="A599" s="292" t="s">
        <v>405</v>
      </c>
      <c r="B599" s="293" t="s">
        <v>406</v>
      </c>
      <c r="C599" s="294" t="s">
        <v>407</v>
      </c>
      <c r="D599" s="292" t="s">
        <v>408</v>
      </c>
      <c r="E599" s="295" t="s">
        <v>409</v>
      </c>
      <c r="F599" s="296" t="s">
        <v>1563</v>
      </c>
      <c r="G599" s="277"/>
      <c r="N599" s="298"/>
      <c r="O599" s="298"/>
      <c r="P599" s="298"/>
      <c r="Q599" s="298"/>
      <c r="R599" s="298"/>
      <c r="S599" s="298"/>
      <c r="T599" s="298"/>
      <c r="U599" s="298"/>
      <c r="V599" s="298"/>
      <c r="W599" s="298"/>
      <c r="X599" s="298"/>
      <c r="Y599" s="298"/>
      <c r="Z599" s="298"/>
      <c r="AA599" s="298"/>
      <c r="AB599" s="298"/>
      <c r="AC599" s="298"/>
      <c r="AD599" s="298"/>
      <c r="AE599" s="298"/>
      <c r="AF599" s="298"/>
      <c r="AG599" s="298"/>
      <c r="AH599" s="298"/>
      <c r="AI599" s="298"/>
      <c r="AJ599" s="298"/>
      <c r="AK599" s="298"/>
      <c r="AL599" s="298"/>
      <c r="AM599" s="298"/>
      <c r="AN599" s="298"/>
      <c r="AO599" s="298"/>
      <c r="AP599" s="298"/>
      <c r="AQ599" s="298"/>
      <c r="AR599" s="298"/>
      <c r="AS599" s="298"/>
      <c r="AT599" s="298"/>
      <c r="AU599" s="298"/>
      <c r="AV599" s="298"/>
      <c r="AW599" s="298"/>
      <c r="AX599" s="298"/>
      <c r="AY599" s="298"/>
      <c r="AZ599" s="298"/>
      <c r="BA599" s="298"/>
      <c r="BB599" s="298"/>
      <c r="BC599" s="298"/>
      <c r="BD599" s="298"/>
      <c r="BE599" s="298"/>
      <c r="BF599" s="298"/>
      <c r="BG599" s="298"/>
      <c r="BH599" s="298"/>
    </row>
    <row r="600" spans="1:60" ht="15" customHeight="1">
      <c r="A600" s="299"/>
      <c r="B600" s="300"/>
      <c r="C600" s="301" t="s">
        <v>2160</v>
      </c>
      <c r="D600" s="302"/>
      <c r="E600" s="303"/>
      <c r="F600" s="364"/>
    </row>
    <row r="601" spans="1:60" ht="14.25" customHeight="1">
      <c r="A601" s="305"/>
      <c r="B601" s="310" t="s">
        <v>2161</v>
      </c>
      <c r="C601" s="334" t="s">
        <v>2188</v>
      </c>
      <c r="D601" s="319" t="s">
        <v>2163</v>
      </c>
      <c r="E601" s="335">
        <f>'[5]COSTO CDMX,QRO,GDL '!I593</f>
        <v>31626.587827657386</v>
      </c>
      <c r="F601" s="310" t="s">
        <v>236</v>
      </c>
    </row>
    <row r="602" spans="1:60" ht="14.25" customHeight="1">
      <c r="A602" s="305"/>
      <c r="B602" s="314"/>
      <c r="C602" s="336" t="s">
        <v>2164</v>
      </c>
      <c r="D602" s="319"/>
      <c r="E602" s="335"/>
      <c r="F602" s="389"/>
    </row>
    <row r="603" spans="1:60" ht="14.25" customHeight="1">
      <c r="A603" s="305"/>
      <c r="B603" s="314"/>
      <c r="C603" s="336" t="s">
        <v>2165</v>
      </c>
      <c r="D603" s="319"/>
      <c r="E603" s="335"/>
      <c r="F603" s="389"/>
    </row>
    <row r="604" spans="1:60" ht="14.25" customHeight="1">
      <c r="A604" s="305"/>
      <c r="B604" s="314"/>
      <c r="C604" s="336" t="s">
        <v>2166</v>
      </c>
      <c r="D604" s="319"/>
      <c r="E604" s="335"/>
      <c r="F604" s="389"/>
    </row>
    <row r="605" spans="1:60" ht="14.25" customHeight="1">
      <c r="A605" s="305"/>
      <c r="B605" s="314"/>
      <c r="C605" s="336" t="s">
        <v>2167</v>
      </c>
      <c r="D605" s="319"/>
      <c r="E605" s="335"/>
      <c r="F605" s="389"/>
    </row>
    <row r="606" spans="1:60" ht="14.25" customHeight="1">
      <c r="A606" s="305"/>
      <c r="B606" s="314"/>
      <c r="C606" s="402"/>
      <c r="D606" s="319"/>
      <c r="E606" s="335"/>
      <c r="F606" s="389"/>
    </row>
    <row r="607" spans="1:60" ht="14.25" customHeight="1">
      <c r="A607" s="305"/>
      <c r="B607" s="314"/>
      <c r="C607" s="402"/>
      <c r="D607" s="319"/>
      <c r="E607" s="335"/>
      <c r="F607" s="389"/>
    </row>
    <row r="608" spans="1:60" ht="14.25" customHeight="1">
      <c r="A608" s="305"/>
      <c r="B608" s="314"/>
      <c r="C608" s="336"/>
      <c r="D608" s="319"/>
      <c r="E608" s="335"/>
      <c r="F608" s="389"/>
    </row>
    <row r="609" spans="1:6" ht="14.25" customHeight="1">
      <c r="A609" s="305"/>
      <c r="B609" s="314"/>
      <c r="C609" s="318"/>
      <c r="D609" s="319"/>
      <c r="E609" s="335"/>
      <c r="F609" s="389"/>
    </row>
    <row r="610" spans="1:6" ht="15" customHeight="1">
      <c r="A610" s="299"/>
      <c r="B610" s="300"/>
      <c r="C610" s="301" t="s">
        <v>2168</v>
      </c>
      <c r="D610" s="302"/>
      <c r="E610" s="440"/>
      <c r="F610" s="364"/>
    </row>
    <row r="611" spans="1:6" ht="14.25" customHeight="1">
      <c r="A611" s="305"/>
      <c r="B611" s="310" t="s">
        <v>2169</v>
      </c>
      <c r="C611" s="334" t="s">
        <v>2189</v>
      </c>
      <c r="D611" s="319" t="s">
        <v>2170</v>
      </c>
      <c r="E611" s="335">
        <f>'[5]COSTO CDMX,QRO,GDL '!I603</f>
        <v>61971.211263818259</v>
      </c>
      <c r="F611" s="310" t="s">
        <v>236</v>
      </c>
    </row>
    <row r="612" spans="1:6" ht="14.25" customHeight="1">
      <c r="A612" s="305"/>
      <c r="B612" s="314"/>
      <c r="C612" s="336" t="s">
        <v>2190</v>
      </c>
      <c r="D612" s="319"/>
      <c r="E612" s="335"/>
      <c r="F612" s="389"/>
    </row>
    <row r="613" spans="1:6" ht="14.25" customHeight="1">
      <c r="A613" s="305"/>
      <c r="B613" s="314"/>
      <c r="C613" s="336" t="s">
        <v>2165</v>
      </c>
      <c r="D613" s="319"/>
      <c r="E613" s="335"/>
      <c r="F613" s="389"/>
    </row>
    <row r="614" spans="1:6" ht="14.25" customHeight="1">
      <c r="A614" s="305"/>
      <c r="B614" s="314"/>
      <c r="C614" s="336" t="s">
        <v>2166</v>
      </c>
      <c r="D614" s="319"/>
      <c r="E614" s="335"/>
      <c r="F614" s="389"/>
    </row>
    <row r="615" spans="1:6" ht="14.25" customHeight="1">
      <c r="A615" s="305"/>
      <c r="B615" s="314"/>
      <c r="C615" s="336" t="s">
        <v>2167</v>
      </c>
      <c r="D615" s="319"/>
      <c r="E615" s="335"/>
      <c r="F615" s="389"/>
    </row>
    <row r="616" spans="1:6" ht="14.25" customHeight="1">
      <c r="A616" s="305"/>
      <c r="B616" s="314"/>
      <c r="C616" s="402"/>
      <c r="D616" s="319"/>
      <c r="E616" s="335"/>
      <c r="F616" s="389"/>
    </row>
    <row r="617" spans="1:6" ht="14.25" customHeight="1">
      <c r="A617" s="305"/>
      <c r="B617" s="314"/>
      <c r="C617" s="402"/>
      <c r="D617" s="319"/>
      <c r="E617" s="335"/>
      <c r="F617" s="389"/>
    </row>
    <row r="618" spans="1:6" ht="14.25" customHeight="1">
      <c r="A618" s="305"/>
      <c r="B618" s="314"/>
      <c r="C618" s="336"/>
      <c r="D618" s="319"/>
      <c r="E618" s="335"/>
      <c r="F618" s="389"/>
    </row>
    <row r="619" spans="1:6" ht="14.25" customHeight="1">
      <c r="A619" s="305"/>
      <c r="B619" s="314"/>
      <c r="C619" s="336"/>
      <c r="D619" s="319"/>
      <c r="E619" s="335"/>
      <c r="F619" s="389"/>
    </row>
    <row r="620" spans="1:6" ht="15" customHeight="1">
      <c r="A620" s="299"/>
      <c r="B620" s="300"/>
      <c r="C620" s="301" t="s">
        <v>2171</v>
      </c>
      <c r="D620" s="302"/>
      <c r="E620" s="440"/>
      <c r="F620" s="364"/>
    </row>
    <row r="621" spans="1:6" ht="14.25" customHeight="1">
      <c r="A621" s="305"/>
      <c r="B621" s="310" t="s">
        <v>2172</v>
      </c>
      <c r="C621" s="334" t="s">
        <v>2189</v>
      </c>
      <c r="D621" s="319" t="s">
        <v>2173</v>
      </c>
      <c r="E621" s="335">
        <f>'[5]COSTO CDMX,QRO,GDL '!I613</f>
        <v>92315.834699979154</v>
      </c>
      <c r="F621" s="310" t="s">
        <v>236</v>
      </c>
    </row>
    <row r="622" spans="1:6" ht="14.25" customHeight="1">
      <c r="A622" s="305"/>
      <c r="B622" s="314"/>
      <c r="C622" s="336" t="s">
        <v>2190</v>
      </c>
      <c r="D622" s="319"/>
      <c r="E622" s="335"/>
      <c r="F622" s="389"/>
    </row>
    <row r="623" spans="1:6" ht="14.25" customHeight="1">
      <c r="A623" s="305"/>
      <c r="B623" s="314"/>
      <c r="C623" s="336" t="s">
        <v>2165</v>
      </c>
      <c r="D623" s="319"/>
      <c r="E623" s="335"/>
      <c r="F623" s="389"/>
    </row>
    <row r="624" spans="1:6" ht="14.25" customHeight="1">
      <c r="A624" s="305"/>
      <c r="B624" s="314"/>
      <c r="C624" s="336" t="s">
        <v>2166</v>
      </c>
      <c r="D624" s="319"/>
      <c r="E624" s="335"/>
      <c r="F624" s="389"/>
    </row>
    <row r="625" spans="1:60" ht="14.25" customHeight="1">
      <c r="A625" s="305"/>
      <c r="B625" s="314"/>
      <c r="C625" s="336" t="s">
        <v>2167</v>
      </c>
      <c r="D625" s="319"/>
      <c r="E625" s="335"/>
      <c r="F625" s="389"/>
    </row>
    <row r="626" spans="1:60" ht="14.25" customHeight="1">
      <c r="A626" s="305"/>
      <c r="B626" s="314"/>
      <c r="C626" s="402"/>
      <c r="D626" s="319"/>
      <c r="E626" s="335"/>
      <c r="F626" s="389"/>
    </row>
    <row r="627" spans="1:60" ht="14.25" customHeight="1">
      <c r="A627" s="305"/>
      <c r="B627" s="314"/>
      <c r="C627" s="402"/>
      <c r="D627" s="319"/>
      <c r="E627" s="335"/>
      <c r="F627" s="389"/>
    </row>
    <row r="628" spans="1:60" ht="14.25" customHeight="1">
      <c r="A628" s="305"/>
      <c r="B628" s="314"/>
      <c r="C628" s="336"/>
      <c r="D628" s="319"/>
      <c r="E628" s="335"/>
      <c r="F628" s="389"/>
    </row>
    <row r="629" spans="1:60" ht="14.25" customHeight="1">
      <c r="A629" s="305"/>
      <c r="B629" s="314"/>
      <c r="C629" s="336"/>
      <c r="D629" s="319"/>
      <c r="E629" s="335"/>
      <c r="F629" s="389"/>
    </row>
    <row r="630" spans="1:60" ht="15" customHeight="1">
      <c r="A630" s="299"/>
      <c r="B630" s="300"/>
      <c r="C630" s="301" t="s">
        <v>2174</v>
      </c>
      <c r="D630" s="302"/>
      <c r="E630" s="440"/>
      <c r="F630" s="364"/>
    </row>
    <row r="631" spans="1:60" ht="14.25" customHeight="1">
      <c r="A631" s="305"/>
      <c r="B631" s="310" t="s">
        <v>2175</v>
      </c>
      <c r="C631" s="334" t="s">
        <v>2189</v>
      </c>
      <c r="D631" s="319" t="s">
        <v>2176</v>
      </c>
      <c r="E631" s="335">
        <f>'[5]COSTO CDMX,QRO,GDL '!I623</f>
        <v>122660.45813614002</v>
      </c>
      <c r="F631" s="310" t="s">
        <v>236</v>
      </c>
    </row>
    <row r="632" spans="1:60" ht="14.25" customHeight="1">
      <c r="A632" s="305"/>
      <c r="B632" s="314"/>
      <c r="C632" s="336" t="s">
        <v>2190</v>
      </c>
      <c r="D632" s="319"/>
      <c r="E632" s="335"/>
      <c r="F632" s="389"/>
    </row>
    <row r="633" spans="1:60" ht="14.25" customHeight="1">
      <c r="A633" s="305"/>
      <c r="B633" s="314"/>
      <c r="C633" s="336" t="s">
        <v>2165</v>
      </c>
      <c r="D633" s="319"/>
      <c r="E633" s="335"/>
      <c r="F633" s="389"/>
    </row>
    <row r="634" spans="1:60" ht="14.25" customHeight="1">
      <c r="A634" s="305"/>
      <c r="B634" s="314"/>
      <c r="C634" s="336" t="s">
        <v>2166</v>
      </c>
      <c r="D634" s="319"/>
      <c r="E634" s="335"/>
      <c r="F634" s="389"/>
    </row>
    <row r="635" spans="1:60" ht="14.25" customHeight="1">
      <c r="A635" s="305"/>
      <c r="B635" s="314"/>
      <c r="C635" s="336" t="s">
        <v>2167</v>
      </c>
      <c r="D635" s="319"/>
      <c r="E635" s="335"/>
      <c r="F635" s="389"/>
    </row>
    <row r="636" spans="1:60" ht="14.25" customHeight="1">
      <c r="A636" s="305"/>
      <c r="B636" s="314"/>
      <c r="C636" s="402"/>
      <c r="D636" s="319"/>
      <c r="E636" s="320"/>
      <c r="F636" s="321"/>
    </row>
    <row r="637" spans="1:60" ht="14.25" customHeight="1">
      <c r="A637" s="305"/>
      <c r="B637" s="314"/>
      <c r="C637" s="402"/>
      <c r="D637" s="319"/>
      <c r="E637" s="320"/>
      <c r="F637" s="321"/>
    </row>
    <row r="638" spans="1:60" ht="14.25" customHeight="1">
      <c r="A638" s="305"/>
      <c r="B638" s="314"/>
      <c r="C638" s="336"/>
      <c r="D638" s="319"/>
      <c r="E638" s="320"/>
      <c r="F638" s="321"/>
    </row>
    <row r="639" spans="1:60" ht="14.25" customHeight="1">
      <c r="A639" s="305"/>
      <c r="B639" s="314"/>
      <c r="C639" s="336"/>
      <c r="D639" s="319"/>
      <c r="E639" s="320"/>
      <c r="F639" s="321"/>
    </row>
    <row r="640" spans="1:60" s="277" customFormat="1" ht="15" customHeight="1">
      <c r="A640" s="325" t="s">
        <v>1905</v>
      </c>
      <c r="B640" s="326"/>
      <c r="C640" s="1494" t="s">
        <v>2191</v>
      </c>
      <c r="D640" s="325"/>
      <c r="E640" s="328"/>
      <c r="F640" s="329"/>
      <c r="G640" s="276"/>
      <c r="H640" s="276"/>
      <c r="I640" s="276"/>
      <c r="J640" s="276"/>
      <c r="K640" s="276"/>
      <c r="L640" s="276"/>
      <c r="M640" s="276"/>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row>
    <row r="641" spans="1:60" s="291" customFormat="1" ht="15" customHeight="1">
      <c r="A641" s="330" t="s">
        <v>1562</v>
      </c>
      <c r="B641" s="331"/>
      <c r="C641" s="1495"/>
      <c r="D641" s="378"/>
      <c r="E641" s="379"/>
      <c r="F641" s="380"/>
      <c r="G641" s="289"/>
      <c r="H641" s="289"/>
      <c r="I641" s="289"/>
      <c r="J641" s="289"/>
      <c r="K641" s="289"/>
      <c r="L641" s="289"/>
      <c r="M641" s="289"/>
      <c r="N641" s="290"/>
      <c r="O641" s="290"/>
      <c r="P641" s="290"/>
      <c r="Q641" s="290"/>
      <c r="R641" s="290"/>
      <c r="S641" s="290"/>
      <c r="T641" s="290"/>
      <c r="U641" s="290"/>
      <c r="V641" s="290"/>
      <c r="W641" s="290"/>
      <c r="X641" s="290"/>
      <c r="Y641" s="290"/>
      <c r="Z641" s="290"/>
      <c r="AA641" s="290"/>
      <c r="AB641" s="290"/>
      <c r="AC641" s="290"/>
      <c r="AD641" s="290"/>
      <c r="AE641" s="290"/>
      <c r="AF641" s="290"/>
      <c r="AG641" s="290"/>
      <c r="AH641" s="290"/>
      <c r="AI641" s="290"/>
      <c r="AJ641" s="290"/>
      <c r="AK641" s="290"/>
      <c r="AL641" s="290"/>
      <c r="AM641" s="290"/>
      <c r="AN641" s="290"/>
      <c r="AO641" s="290"/>
      <c r="AP641" s="290"/>
      <c r="AQ641" s="290"/>
      <c r="AR641" s="290"/>
      <c r="AS641" s="290"/>
      <c r="AT641" s="290"/>
      <c r="AU641" s="290"/>
      <c r="AV641" s="290"/>
      <c r="AW641" s="290"/>
      <c r="AX641" s="290"/>
      <c r="AY641" s="290"/>
      <c r="AZ641" s="290"/>
      <c r="BA641" s="290"/>
      <c r="BB641" s="290"/>
      <c r="BC641" s="290"/>
      <c r="BD641" s="290"/>
      <c r="BE641" s="290"/>
      <c r="BF641" s="290"/>
      <c r="BG641" s="290"/>
      <c r="BH641" s="290"/>
    </row>
    <row r="642" spans="1:60" s="297" customFormat="1">
      <c r="A642" s="292" t="s">
        <v>405</v>
      </c>
      <c r="B642" s="293" t="s">
        <v>406</v>
      </c>
      <c r="C642" s="294" t="s">
        <v>407</v>
      </c>
      <c r="D642" s="292" t="s">
        <v>408</v>
      </c>
      <c r="E642" s="295" t="s">
        <v>409</v>
      </c>
      <c r="F642" s="296" t="s">
        <v>1563</v>
      </c>
      <c r="G642" s="277"/>
      <c r="N642" s="298"/>
      <c r="O642" s="298"/>
      <c r="P642" s="298"/>
      <c r="Q642" s="298"/>
      <c r="R642" s="298"/>
      <c r="S642" s="298"/>
      <c r="T642" s="298"/>
      <c r="U642" s="298"/>
      <c r="V642" s="298"/>
      <c r="W642" s="298"/>
      <c r="X642" s="298"/>
      <c r="Y642" s="298"/>
      <c r="Z642" s="298"/>
      <c r="AA642" s="298"/>
      <c r="AB642" s="298"/>
      <c r="AC642" s="298"/>
      <c r="AD642" s="298"/>
      <c r="AE642" s="298"/>
      <c r="AF642" s="298"/>
      <c r="AG642" s="298"/>
      <c r="AH642" s="298"/>
      <c r="AI642" s="298"/>
      <c r="AJ642" s="298"/>
      <c r="AK642" s="298"/>
      <c r="AL642" s="298"/>
      <c r="AM642" s="298"/>
      <c r="AN642" s="298"/>
      <c r="AO642" s="298"/>
      <c r="AP642" s="298"/>
      <c r="AQ642" s="298"/>
      <c r="AR642" s="298"/>
      <c r="AS642" s="298"/>
      <c r="AT642" s="298"/>
      <c r="AU642" s="298"/>
      <c r="AV642" s="298"/>
      <c r="AW642" s="298"/>
      <c r="AX642" s="298"/>
      <c r="AY642" s="298"/>
      <c r="AZ642" s="298"/>
      <c r="BA642" s="298"/>
      <c r="BB642" s="298"/>
      <c r="BC642" s="298"/>
      <c r="BD642" s="298"/>
      <c r="BE642" s="298"/>
      <c r="BF642" s="298"/>
      <c r="BG642" s="298"/>
      <c r="BH642" s="298"/>
    </row>
    <row r="643" spans="1:60" ht="14.25" customHeight="1">
      <c r="A643" s="299"/>
      <c r="B643" s="300"/>
      <c r="C643" s="301" t="s">
        <v>1571</v>
      </c>
      <c r="D643" s="302"/>
      <c r="E643" s="303"/>
      <c r="F643" s="304"/>
    </row>
    <row r="644" spans="1:60" ht="14.25" customHeight="1">
      <c r="A644" s="305"/>
      <c r="B644" s="306" t="s">
        <v>1698</v>
      </c>
      <c r="C644" s="382" t="s">
        <v>1699</v>
      </c>
      <c r="D644" s="319" t="s">
        <v>1574</v>
      </c>
      <c r="E644" s="335">
        <f>'[5]COSTO CDMX,QRO,GDL '!I636</f>
        <v>2027.5250876589475</v>
      </c>
      <c r="F644" s="310" t="s">
        <v>236</v>
      </c>
    </row>
    <row r="645" spans="1:60" ht="14.25" customHeight="1">
      <c r="A645" s="305"/>
      <c r="B645" s="306" t="s">
        <v>1700</v>
      </c>
      <c r="C645" s="382" t="s">
        <v>1576</v>
      </c>
      <c r="D645" s="319" t="s">
        <v>1577</v>
      </c>
      <c r="E645" s="335">
        <f>'[5]COSTO CDMX,QRO,GDL '!I637</f>
        <v>2109.1942588669817</v>
      </c>
      <c r="F645" s="310" t="s">
        <v>236</v>
      </c>
    </row>
    <row r="646" spans="1:60" ht="14.25" customHeight="1">
      <c r="A646" s="305"/>
      <c r="B646" s="306" t="s">
        <v>1701</v>
      </c>
      <c r="C646" s="385" t="s">
        <v>1579</v>
      </c>
      <c r="D646" s="319" t="s">
        <v>1580</v>
      </c>
      <c r="E646" s="335">
        <f>'[5]COSTO CDMX,QRO,GDL '!I638</f>
        <v>2207.4688410913764</v>
      </c>
      <c r="F646" s="310" t="s">
        <v>236</v>
      </c>
    </row>
    <row r="647" spans="1:60" ht="14.25" customHeight="1">
      <c r="A647" s="305"/>
      <c r="B647" s="306" t="s">
        <v>1702</v>
      </c>
      <c r="C647" s="382"/>
      <c r="D647" s="319" t="s">
        <v>1582</v>
      </c>
      <c r="E647" s="335">
        <f>'[5]COSTO CDMX,QRO,GDL '!I639</f>
        <v>2210.5390165299737</v>
      </c>
      <c r="F647" s="310" t="s">
        <v>236</v>
      </c>
    </row>
    <row r="648" spans="1:60" ht="14.25" customHeight="1">
      <c r="A648" s="305"/>
      <c r="B648" s="306" t="s">
        <v>1703</v>
      </c>
      <c r="C648" s="382"/>
      <c r="D648" s="319" t="s">
        <v>1584</v>
      </c>
      <c r="E648" s="335">
        <f>'[5]COSTO CDMX,QRO,GDL '!I640</f>
        <v>2295.388653522351</v>
      </c>
      <c r="F648" s="310" t="s">
        <v>236</v>
      </c>
    </row>
    <row r="649" spans="1:60" ht="14.25" customHeight="1">
      <c r="A649" s="305"/>
      <c r="B649" s="306"/>
      <c r="C649" s="382"/>
      <c r="D649" s="319"/>
      <c r="E649" s="335"/>
      <c r="F649" s="389"/>
    </row>
    <row r="650" spans="1:60" ht="14.25" customHeight="1">
      <c r="A650" s="305"/>
      <c r="B650" s="306"/>
      <c r="C650" s="382"/>
      <c r="D650" s="319"/>
      <c r="E650" s="335"/>
      <c r="F650" s="389"/>
    </row>
    <row r="651" spans="1:60" ht="14.25" customHeight="1">
      <c r="A651" s="305"/>
      <c r="B651" s="306"/>
      <c r="C651" s="382"/>
      <c r="D651" s="319"/>
      <c r="E651" s="335"/>
      <c r="F651" s="389"/>
    </row>
    <row r="652" spans="1:60" ht="14.25" customHeight="1">
      <c r="A652" s="305"/>
      <c r="B652" s="306"/>
      <c r="C652" s="382"/>
      <c r="D652" s="319"/>
      <c r="E652" s="335"/>
      <c r="F652" s="389"/>
    </row>
    <row r="653" spans="1:60" ht="14.25" customHeight="1">
      <c r="A653" s="305"/>
      <c r="B653" s="306" t="s">
        <v>1704</v>
      </c>
      <c r="C653" s="382" t="s">
        <v>1699</v>
      </c>
      <c r="D653" s="319" t="s">
        <v>1586</v>
      </c>
      <c r="E653" s="335">
        <f>'[5]COSTO CDMX,QRO,GDL '!I645</f>
        <v>2547.3494378360756</v>
      </c>
      <c r="F653" s="310" t="s">
        <v>236</v>
      </c>
    </row>
    <row r="654" spans="1:60" ht="14.25" customHeight="1">
      <c r="A654" s="305"/>
      <c r="B654" s="306" t="s">
        <v>1705</v>
      </c>
      <c r="C654" s="382" t="s">
        <v>1576</v>
      </c>
      <c r="D654" s="319" t="s">
        <v>1588</v>
      </c>
      <c r="E654" s="335">
        <f>'[5]COSTO CDMX,QRO,GDL '!I646</f>
        <v>2701.7136766063772</v>
      </c>
      <c r="F654" s="310" t="s">
        <v>236</v>
      </c>
    </row>
    <row r="655" spans="1:60" ht="14.25" customHeight="1">
      <c r="A655" s="305"/>
      <c r="B655" s="306" t="s">
        <v>1706</v>
      </c>
      <c r="C655" s="385" t="s">
        <v>1590</v>
      </c>
      <c r="D655" s="319" t="s">
        <v>1591</v>
      </c>
      <c r="E655" s="335">
        <f>'[5]COSTO CDMX,QRO,GDL '!I647</f>
        <v>2755.8932431698445</v>
      </c>
      <c r="F655" s="310" t="s">
        <v>236</v>
      </c>
    </row>
    <row r="656" spans="1:60" ht="14.25" customHeight="1">
      <c r="A656" s="305"/>
      <c r="B656" s="306" t="s">
        <v>1707</v>
      </c>
      <c r="C656" s="382"/>
      <c r="D656" s="319" t="s">
        <v>1593</v>
      </c>
      <c r="E656" s="335">
        <f>'[5]COSTO CDMX,QRO,GDL '!I648</f>
        <v>3093.146334618797</v>
      </c>
      <c r="F656" s="310" t="s">
        <v>236</v>
      </c>
    </row>
    <row r="657" spans="1:6" ht="14.25" customHeight="1">
      <c r="A657" s="305"/>
      <c r="B657" s="306"/>
      <c r="C657" s="263"/>
      <c r="D657" s="319"/>
      <c r="E657" s="335"/>
      <c r="F657" s="389"/>
    </row>
    <row r="658" spans="1:6" ht="14.25" customHeight="1">
      <c r="A658" s="305"/>
      <c r="B658" s="314"/>
      <c r="C658" s="263"/>
      <c r="D658" s="319"/>
      <c r="E658" s="335"/>
      <c r="F658" s="373"/>
    </row>
    <row r="659" spans="1:6" ht="14.25" customHeight="1">
      <c r="A659" s="305"/>
      <c r="B659" s="314"/>
      <c r="C659" s="382"/>
      <c r="D659" s="319"/>
      <c r="E659" s="335"/>
      <c r="F659" s="389"/>
    </row>
    <row r="660" spans="1:6" ht="14.25" customHeight="1">
      <c r="A660" s="305"/>
      <c r="B660" s="314"/>
      <c r="C660" s="382"/>
      <c r="D660" s="319"/>
      <c r="E660" s="335"/>
      <c r="F660" s="389"/>
    </row>
    <row r="661" spans="1:6" ht="14.25" customHeight="1">
      <c r="A661" s="299"/>
      <c r="B661" s="300"/>
      <c r="C661" s="301" t="s">
        <v>1594</v>
      </c>
      <c r="D661" s="302"/>
      <c r="E661" s="302"/>
      <c r="F661" s="364"/>
    </row>
    <row r="662" spans="1:6" ht="14.25" customHeight="1">
      <c r="A662" s="305"/>
      <c r="B662" s="306" t="s">
        <v>1708</v>
      </c>
      <c r="C662" s="382" t="s">
        <v>1709</v>
      </c>
      <c r="D662" s="319" t="s">
        <v>1574</v>
      </c>
      <c r="E662" s="335">
        <f>'[5]COSTO CDMX,QRO,GDL '!I654</f>
        <v>2593.2001103459311</v>
      </c>
      <c r="F662" s="310" t="s">
        <v>236</v>
      </c>
    </row>
    <row r="663" spans="1:6" ht="14.25" customHeight="1">
      <c r="A663" s="305"/>
      <c r="B663" s="306" t="s">
        <v>1710</v>
      </c>
      <c r="C663" s="382" t="s">
        <v>1576</v>
      </c>
      <c r="D663" s="319" t="s">
        <v>1577</v>
      </c>
      <c r="E663" s="335">
        <f>'[5]COSTO CDMX,QRO,GDL '!I655</f>
        <v>2671.3707691911868</v>
      </c>
      <c r="F663" s="310" t="s">
        <v>236</v>
      </c>
    </row>
    <row r="664" spans="1:6" ht="14.25" customHeight="1">
      <c r="A664" s="305"/>
      <c r="B664" s="306" t="s">
        <v>1711</v>
      </c>
      <c r="C664" s="385" t="s">
        <v>1579</v>
      </c>
      <c r="D664" s="319" t="s">
        <v>1580</v>
      </c>
      <c r="E664" s="335">
        <f>'[5]COSTO CDMX,QRO,GDL '!I656</f>
        <v>2767.0214671434987</v>
      </c>
      <c r="F664" s="310" t="s">
        <v>236</v>
      </c>
    </row>
    <row r="665" spans="1:6" ht="14.25" customHeight="1">
      <c r="A665" s="305"/>
      <c r="B665" s="306" t="s">
        <v>1712</v>
      </c>
      <c r="C665" s="382"/>
      <c r="D665" s="319" t="s">
        <v>1582</v>
      </c>
      <c r="E665" s="335">
        <f>'[5]COSTO CDMX,QRO,GDL '!I657</f>
        <v>2770.0916425820947</v>
      </c>
      <c r="F665" s="310" t="s">
        <v>236</v>
      </c>
    </row>
    <row r="666" spans="1:6" ht="14.25" customHeight="1">
      <c r="A666" s="305"/>
      <c r="B666" s="306" t="s">
        <v>1713</v>
      </c>
      <c r="C666" s="382"/>
      <c r="D666" s="319" t="s">
        <v>1584</v>
      </c>
      <c r="E666" s="335">
        <f>'[5]COSTO CDMX,QRO,GDL '!I658</f>
        <v>2851.2678415935566</v>
      </c>
      <c r="F666" s="310" t="s">
        <v>236</v>
      </c>
    </row>
    <row r="667" spans="1:6" ht="14.25" customHeight="1">
      <c r="A667" s="305"/>
      <c r="B667" s="306"/>
      <c r="C667" s="382"/>
      <c r="D667" s="319"/>
      <c r="E667" s="335"/>
      <c r="F667" s="389"/>
    </row>
    <row r="668" spans="1:6" ht="14.25" customHeight="1">
      <c r="A668" s="305"/>
      <c r="B668" s="306"/>
      <c r="C668" s="382"/>
      <c r="D668" s="319"/>
      <c r="E668" s="335"/>
      <c r="F668" s="389"/>
    </row>
    <row r="669" spans="1:6" ht="14.25" customHeight="1">
      <c r="A669" s="305"/>
      <c r="B669" s="306"/>
      <c r="C669" s="382"/>
      <c r="D669" s="319"/>
      <c r="E669" s="335"/>
      <c r="F669" s="389"/>
    </row>
    <row r="670" spans="1:6" ht="14.25" customHeight="1">
      <c r="A670" s="305"/>
      <c r="B670" s="306"/>
      <c r="C670" s="382"/>
      <c r="D670" s="319"/>
      <c r="E670" s="335"/>
      <c r="F670" s="389"/>
    </row>
    <row r="671" spans="1:6" ht="14.25" customHeight="1">
      <c r="A671" s="305"/>
      <c r="B671" s="306" t="s">
        <v>1714</v>
      </c>
      <c r="C671" s="382" t="s">
        <v>1709</v>
      </c>
      <c r="D671" s="319" t="s">
        <v>1586</v>
      </c>
      <c r="E671" s="335">
        <f>'[5]COSTO CDMX,QRO,GDL '!I663</f>
        <v>3666.571558479056</v>
      </c>
      <c r="F671" s="310" t="s">
        <v>236</v>
      </c>
    </row>
    <row r="672" spans="1:6" ht="14.25" customHeight="1">
      <c r="A672" s="305"/>
      <c r="B672" s="306" t="s">
        <v>1715</v>
      </c>
      <c r="C672" s="382" t="s">
        <v>1576</v>
      </c>
      <c r="D672" s="319" t="s">
        <v>1588</v>
      </c>
      <c r="E672" s="335">
        <f>'[5]COSTO CDMX,QRO,GDL '!I664</f>
        <v>3888.5680551386613</v>
      </c>
      <c r="F672" s="310" t="s">
        <v>236</v>
      </c>
    </row>
    <row r="673" spans="1:6" ht="14.25" customHeight="1">
      <c r="A673" s="305"/>
      <c r="B673" s="306" t="s">
        <v>1716</v>
      </c>
      <c r="C673" s="385" t="s">
        <v>1590</v>
      </c>
      <c r="D673" s="319" t="s">
        <v>1591</v>
      </c>
      <c r="E673" s="335">
        <f>'[5]COSTO CDMX,QRO,GDL '!I665</f>
        <v>3942.7476217021285</v>
      </c>
      <c r="F673" s="310" t="s">
        <v>236</v>
      </c>
    </row>
    <row r="674" spans="1:6" ht="14.25" customHeight="1">
      <c r="A674" s="305"/>
      <c r="B674" s="306" t="s">
        <v>1717</v>
      </c>
      <c r="C674" s="382"/>
      <c r="D674" s="319" t="s">
        <v>1593</v>
      </c>
      <c r="E674" s="335">
        <f>'[5]COSTO CDMX,QRO,GDL '!I666</f>
        <v>4208.8976135548264</v>
      </c>
      <c r="F674" s="310" t="s">
        <v>236</v>
      </c>
    </row>
    <row r="675" spans="1:6" ht="14.25" customHeight="1">
      <c r="A675" s="305"/>
      <c r="B675" s="306"/>
      <c r="C675" s="263"/>
      <c r="D675" s="319"/>
      <c r="E675" s="335"/>
      <c r="F675" s="389"/>
    </row>
    <row r="676" spans="1:6" ht="14.25" customHeight="1">
      <c r="A676" s="305"/>
      <c r="B676" s="306"/>
      <c r="C676" s="263"/>
      <c r="D676" s="319"/>
      <c r="E676" s="335"/>
      <c r="F676" s="373"/>
    </row>
    <row r="677" spans="1:6" ht="14.25" customHeight="1">
      <c r="A677" s="305"/>
      <c r="B677" s="314"/>
      <c r="C677" s="382"/>
      <c r="D677" s="319"/>
      <c r="E677" s="335"/>
      <c r="F677" s="389"/>
    </row>
    <row r="678" spans="1:6" ht="14.25" customHeight="1">
      <c r="A678" s="305"/>
      <c r="B678" s="314"/>
      <c r="C678" s="382"/>
      <c r="D678" s="319"/>
      <c r="E678" s="335"/>
      <c r="F678" s="389"/>
    </row>
    <row r="679" spans="1:6" ht="14.25" customHeight="1">
      <c r="A679" s="338"/>
      <c r="B679" s="339"/>
      <c r="C679" s="301" t="s">
        <v>1617</v>
      </c>
      <c r="D679" s="340"/>
      <c r="E679" s="340"/>
      <c r="F679" s="391"/>
    </row>
    <row r="680" spans="1:6" ht="14.25" customHeight="1">
      <c r="A680" s="305"/>
      <c r="B680" s="306" t="s">
        <v>1718</v>
      </c>
      <c r="C680" s="382" t="s">
        <v>1719</v>
      </c>
      <c r="D680" s="319" t="s">
        <v>1574</v>
      </c>
      <c r="E680" s="335">
        <f>'[5]COSTO CDMX,QRO,GDL '!I672</f>
        <v>1388.0396975529584</v>
      </c>
      <c r="F680" s="310" t="s">
        <v>236</v>
      </c>
    </row>
    <row r="681" spans="1:6" ht="14.25" customHeight="1">
      <c r="A681" s="305"/>
      <c r="B681" s="306" t="s">
        <v>1720</v>
      </c>
      <c r="C681" s="382" t="s">
        <v>1576</v>
      </c>
      <c r="D681" s="319" t="s">
        <v>1577</v>
      </c>
      <c r="E681" s="335">
        <f>'[5]COSTO CDMX,QRO,GDL '!I673</f>
        <v>1469.7088687609921</v>
      </c>
      <c r="F681" s="310" t="s">
        <v>236</v>
      </c>
    </row>
    <row r="682" spans="1:6" ht="14.25" customHeight="1">
      <c r="A682" s="305"/>
      <c r="B682" s="306" t="s">
        <v>1721</v>
      </c>
      <c r="C682" s="385" t="s">
        <v>1579</v>
      </c>
      <c r="D682" s="319" t="s">
        <v>1580</v>
      </c>
      <c r="E682" s="335">
        <f>'[5]COSTO CDMX,QRO,GDL '!I674</f>
        <v>1567.9834509853865</v>
      </c>
      <c r="F682" s="310" t="s">
        <v>236</v>
      </c>
    </row>
    <row r="683" spans="1:6" ht="14.25" customHeight="1">
      <c r="A683" s="305"/>
      <c r="B683" s="306" t="s">
        <v>1722</v>
      </c>
      <c r="C683" s="382"/>
      <c r="D683" s="319" t="s">
        <v>1582</v>
      </c>
      <c r="E683" s="335">
        <f>'[5]COSTO CDMX,QRO,GDL '!I675</f>
        <v>1571.0536264239831</v>
      </c>
      <c r="F683" s="310" t="s">
        <v>236</v>
      </c>
    </row>
    <row r="684" spans="1:6" ht="14.25" customHeight="1">
      <c r="A684" s="305"/>
      <c r="B684" s="306" t="s">
        <v>1723</v>
      </c>
      <c r="C684" s="388"/>
      <c r="D684" s="319" t="s">
        <v>1584</v>
      </c>
      <c r="E684" s="335">
        <f>'[5]COSTO CDMX,QRO,GDL '!I676</f>
        <v>1655.9032634163614</v>
      </c>
      <c r="F684" s="310" t="s">
        <v>236</v>
      </c>
    </row>
    <row r="685" spans="1:6" ht="14.25" customHeight="1">
      <c r="A685" s="305"/>
      <c r="B685" s="306"/>
      <c r="C685" s="382"/>
      <c r="D685" s="319"/>
      <c r="E685" s="335"/>
      <c r="F685" s="389"/>
    </row>
    <row r="686" spans="1:6" ht="14.25" customHeight="1">
      <c r="A686" s="305"/>
      <c r="B686" s="306" t="s">
        <v>1724</v>
      </c>
      <c r="C686" s="382" t="s">
        <v>1719</v>
      </c>
      <c r="D686" s="319" t="s">
        <v>1586</v>
      </c>
      <c r="E686" s="335">
        <f>'[5]COSTO CDMX,QRO,GDL '!I678</f>
        <v>1907.8640477300864</v>
      </c>
      <c r="F686" s="310" t="s">
        <v>236</v>
      </c>
    </row>
    <row r="687" spans="1:6" ht="14.25" customHeight="1">
      <c r="A687" s="305"/>
      <c r="B687" s="306" t="s">
        <v>1725</v>
      </c>
      <c r="C687" s="382" t="s">
        <v>1576</v>
      </c>
      <c r="D687" s="319" t="s">
        <v>1588</v>
      </c>
      <c r="E687" s="335">
        <f>'[5]COSTO CDMX,QRO,GDL '!I679</f>
        <v>2062.2282865003872</v>
      </c>
      <c r="F687" s="310" t="s">
        <v>236</v>
      </c>
    </row>
    <row r="688" spans="1:6" ht="14.25" customHeight="1">
      <c r="A688" s="305"/>
      <c r="B688" s="306" t="s">
        <v>1726</v>
      </c>
      <c r="C688" s="385" t="s">
        <v>1590</v>
      </c>
      <c r="D688" s="319" t="s">
        <v>1591</v>
      </c>
      <c r="E688" s="335">
        <f>'[5]COSTO CDMX,QRO,GDL '!I680</f>
        <v>2116.4078530638549</v>
      </c>
      <c r="F688" s="310" t="s">
        <v>236</v>
      </c>
    </row>
    <row r="689" spans="1:6" ht="14.25" customHeight="1">
      <c r="A689" s="305"/>
      <c r="B689" s="306" t="s">
        <v>1727</v>
      </c>
      <c r="C689" s="382"/>
      <c r="D689" s="319" t="s">
        <v>1593</v>
      </c>
      <c r="E689" s="335">
        <f>'[5]COSTO CDMX,QRO,GDL '!I681</f>
        <v>2435.6010889916515</v>
      </c>
      <c r="F689" s="310" t="s">
        <v>236</v>
      </c>
    </row>
    <row r="690" spans="1:6" ht="14.25" customHeight="1">
      <c r="A690" s="305"/>
      <c r="B690" s="314"/>
      <c r="C690" s="382"/>
      <c r="D690" s="319"/>
      <c r="E690" s="335"/>
      <c r="F690" s="389"/>
    </row>
    <row r="691" spans="1:6" ht="14.25" customHeight="1">
      <c r="A691" s="338"/>
      <c r="B691" s="339"/>
      <c r="C691" s="301" t="s">
        <v>1628</v>
      </c>
      <c r="D691" s="340"/>
      <c r="E691" s="340"/>
      <c r="F691" s="391"/>
    </row>
    <row r="692" spans="1:6" ht="14.25" customHeight="1">
      <c r="A692" s="305"/>
      <c r="B692" s="306" t="s">
        <v>1728</v>
      </c>
      <c r="C692" s="382" t="s">
        <v>1729</v>
      </c>
      <c r="D692" s="319" t="s">
        <v>1574</v>
      </c>
      <c r="E692" s="335">
        <f>'[5]COSTO CDMX,QRO,GDL '!I684</f>
        <v>2212.1769882500416</v>
      </c>
      <c r="F692" s="310" t="s">
        <v>236</v>
      </c>
    </row>
    <row r="693" spans="1:6" ht="14.25" customHeight="1">
      <c r="A693" s="305"/>
      <c r="B693" s="306" t="s">
        <v>1730</v>
      </c>
      <c r="C693" s="382" t="s">
        <v>1576</v>
      </c>
      <c r="D693" s="319" t="s">
        <v>1577</v>
      </c>
      <c r="E693" s="335">
        <f>'[5]COSTO CDMX,QRO,GDL '!I685</f>
        <v>2301.5148840731904</v>
      </c>
      <c r="F693" s="310" t="s">
        <v>236</v>
      </c>
    </row>
    <row r="694" spans="1:6" ht="14.25" customHeight="1">
      <c r="A694" s="305"/>
      <c r="B694" s="306" t="s">
        <v>1731</v>
      </c>
      <c r="C694" s="385" t="s">
        <v>1579</v>
      </c>
      <c r="D694" s="319" t="s">
        <v>1580</v>
      </c>
      <c r="E694" s="335">
        <f>'[5]COSTO CDMX,QRO,GDL '!I686</f>
        <v>2373.6782646608831</v>
      </c>
      <c r="F694" s="310" t="s">
        <v>236</v>
      </c>
    </row>
    <row r="695" spans="1:6" ht="14.25" customHeight="1">
      <c r="A695" s="305"/>
      <c r="B695" s="306" t="s">
        <v>1732</v>
      </c>
      <c r="C695" s="382"/>
      <c r="D695" s="319" t="s">
        <v>1582</v>
      </c>
      <c r="E695" s="335">
        <f>'[5]COSTO CDMX,QRO,GDL '!I687</f>
        <v>2451.4904421634628</v>
      </c>
      <c r="F695" s="310" t="s">
        <v>236</v>
      </c>
    </row>
    <row r="696" spans="1:6" ht="14.25" customHeight="1">
      <c r="A696" s="305"/>
      <c r="B696" s="306" t="s">
        <v>1733</v>
      </c>
      <c r="C696" s="388"/>
      <c r="D696" s="319" t="s">
        <v>1584</v>
      </c>
      <c r="E696" s="335">
        <f>'[5]COSTO CDMX,QRO,GDL '!I688</f>
        <v>2507.1115382473263</v>
      </c>
      <c r="F696" s="310" t="s">
        <v>236</v>
      </c>
    </row>
    <row r="697" spans="1:6" ht="14.25" customHeight="1">
      <c r="A697" s="305"/>
      <c r="B697" s="306"/>
      <c r="C697" s="382"/>
      <c r="D697" s="319"/>
      <c r="E697" s="335"/>
      <c r="F697" s="389"/>
    </row>
    <row r="698" spans="1:6" ht="14.25" customHeight="1">
      <c r="A698" s="305"/>
      <c r="B698" s="306" t="s">
        <v>1734</v>
      </c>
      <c r="C698" s="382" t="s">
        <v>1729</v>
      </c>
      <c r="D698" s="319" t="s">
        <v>1586</v>
      </c>
      <c r="E698" s="335">
        <f>'[5]COSTO CDMX,QRO,GDL '!I690</f>
        <v>3438.8872146878975</v>
      </c>
      <c r="F698" s="310" t="s">
        <v>236</v>
      </c>
    </row>
    <row r="699" spans="1:6" ht="14.25" customHeight="1">
      <c r="A699" s="305"/>
      <c r="B699" s="306" t="s">
        <v>1735</v>
      </c>
      <c r="C699" s="382" t="s">
        <v>1576</v>
      </c>
      <c r="D699" s="319" t="s">
        <v>1588</v>
      </c>
      <c r="E699" s="335">
        <f>'[5]COSTO CDMX,QRO,GDL '!I691</f>
        <v>3692.5974965845908</v>
      </c>
      <c r="F699" s="310" t="s">
        <v>236</v>
      </c>
    </row>
    <row r="700" spans="1:6" ht="14.25" customHeight="1">
      <c r="A700" s="305"/>
      <c r="B700" s="306" t="s">
        <v>1736</v>
      </c>
      <c r="C700" s="385" t="s">
        <v>1590</v>
      </c>
      <c r="D700" s="319" t="s">
        <v>1591</v>
      </c>
      <c r="E700" s="335">
        <f>'[5]COSTO CDMX,QRO,GDL '!I692</f>
        <v>3754.5170012285525</v>
      </c>
      <c r="F700" s="310" t="s">
        <v>236</v>
      </c>
    </row>
    <row r="701" spans="1:6" ht="14.25" customHeight="1">
      <c r="A701" s="305"/>
      <c r="B701" s="306" t="s">
        <v>1737</v>
      </c>
      <c r="C701" s="382"/>
      <c r="D701" s="319" t="s">
        <v>1593</v>
      </c>
      <c r="E701" s="335">
        <f>'[5]COSTO CDMX,QRO,GDL '!I693</f>
        <v>4038.048585607457</v>
      </c>
      <c r="F701" s="310" t="s">
        <v>236</v>
      </c>
    </row>
    <row r="702" spans="1:6" ht="14.25" customHeight="1">
      <c r="A702" s="305"/>
      <c r="B702" s="314"/>
      <c r="C702" s="382"/>
      <c r="D702" s="319"/>
      <c r="E702" s="320"/>
      <c r="F702" s="389"/>
    </row>
    <row r="703" spans="1:6" ht="14.25" customHeight="1">
      <c r="A703" s="305"/>
      <c r="B703" s="314"/>
      <c r="C703" s="441"/>
      <c r="D703" s="319"/>
      <c r="E703" s="320"/>
      <c r="F703" s="389"/>
    </row>
    <row r="704" spans="1:6" ht="14.25" customHeight="1">
      <c r="A704" s="305"/>
      <c r="B704" s="314"/>
      <c r="C704" s="441"/>
      <c r="D704" s="319"/>
      <c r="E704" s="320"/>
      <c r="F704" s="389"/>
    </row>
    <row r="705" spans="1:60" s="277" customFormat="1" ht="15" customHeight="1">
      <c r="A705" s="325" t="s">
        <v>1905</v>
      </c>
      <c r="B705" s="326"/>
      <c r="C705" s="1494" t="s">
        <v>2192</v>
      </c>
      <c r="D705" s="325"/>
      <c r="E705" s="328"/>
      <c r="F705" s="329"/>
      <c r="G705" s="276"/>
      <c r="H705" s="276"/>
      <c r="I705" s="276"/>
      <c r="J705" s="276"/>
      <c r="K705" s="276"/>
      <c r="L705" s="276"/>
      <c r="M705" s="276"/>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row>
    <row r="706" spans="1:60" s="291" customFormat="1" ht="15" customHeight="1">
      <c r="A706" s="330" t="s">
        <v>1562</v>
      </c>
      <c r="B706" s="331"/>
      <c r="C706" s="1495"/>
      <c r="D706" s="378"/>
      <c r="E706" s="379"/>
      <c r="F706" s="380"/>
      <c r="G706" s="289"/>
      <c r="H706" s="289"/>
      <c r="I706" s="289"/>
      <c r="J706" s="289"/>
      <c r="K706" s="289"/>
      <c r="L706" s="289"/>
      <c r="M706" s="289"/>
      <c r="N706" s="290"/>
      <c r="O706" s="290"/>
      <c r="P706" s="290"/>
      <c r="Q706" s="290"/>
      <c r="R706" s="290"/>
      <c r="S706" s="290"/>
      <c r="T706" s="290"/>
      <c r="U706" s="290"/>
      <c r="V706" s="290"/>
      <c r="W706" s="290"/>
      <c r="X706" s="290"/>
      <c r="Y706" s="290"/>
      <c r="Z706" s="290"/>
      <c r="AA706" s="290"/>
      <c r="AB706" s="290"/>
      <c r="AC706" s="290"/>
      <c r="AD706" s="290"/>
      <c r="AE706" s="290"/>
      <c r="AF706" s="290"/>
      <c r="AG706" s="290"/>
      <c r="AH706" s="290"/>
      <c r="AI706" s="290"/>
      <c r="AJ706" s="290"/>
      <c r="AK706" s="290"/>
      <c r="AL706" s="290"/>
      <c r="AM706" s="290"/>
      <c r="AN706" s="290"/>
      <c r="AO706" s="290"/>
      <c r="AP706" s="290"/>
      <c r="AQ706" s="290"/>
      <c r="AR706" s="290"/>
      <c r="AS706" s="290"/>
      <c r="AT706" s="290"/>
      <c r="AU706" s="290"/>
      <c r="AV706" s="290"/>
      <c r="AW706" s="290"/>
      <c r="AX706" s="290"/>
      <c r="AY706" s="290"/>
      <c r="AZ706" s="290"/>
      <c r="BA706" s="290"/>
      <c r="BB706" s="290"/>
      <c r="BC706" s="290"/>
      <c r="BD706" s="290"/>
      <c r="BE706" s="290"/>
      <c r="BF706" s="290"/>
      <c r="BG706" s="290"/>
      <c r="BH706" s="290"/>
    </row>
    <row r="707" spans="1:60" s="297" customFormat="1">
      <c r="A707" s="292" t="s">
        <v>405</v>
      </c>
      <c r="B707" s="293" t="s">
        <v>406</v>
      </c>
      <c r="C707" s="294" t="s">
        <v>407</v>
      </c>
      <c r="D707" s="292" t="s">
        <v>408</v>
      </c>
      <c r="E707" s="295" t="s">
        <v>409</v>
      </c>
      <c r="F707" s="296" t="s">
        <v>1563</v>
      </c>
      <c r="G707" s="277"/>
      <c r="N707" s="298"/>
      <c r="O707" s="298"/>
      <c r="P707" s="298"/>
      <c r="Q707" s="298"/>
      <c r="R707" s="298"/>
      <c r="S707" s="298"/>
      <c r="T707" s="298"/>
      <c r="U707" s="298"/>
      <c r="V707" s="298"/>
      <c r="W707" s="298"/>
      <c r="X707" s="298"/>
      <c r="Y707" s="298"/>
      <c r="Z707" s="298"/>
      <c r="AA707" s="298"/>
      <c r="AB707" s="298"/>
      <c r="AC707" s="298"/>
      <c r="AD707" s="298"/>
      <c r="AE707" s="298"/>
      <c r="AF707" s="298"/>
      <c r="AG707" s="298"/>
      <c r="AH707" s="298"/>
      <c r="AI707" s="298"/>
      <c r="AJ707" s="298"/>
      <c r="AK707" s="298"/>
      <c r="AL707" s="298"/>
      <c r="AM707" s="298"/>
      <c r="AN707" s="298"/>
      <c r="AO707" s="298"/>
      <c r="AP707" s="298"/>
      <c r="AQ707" s="298"/>
      <c r="AR707" s="298"/>
      <c r="AS707" s="298"/>
      <c r="AT707" s="298"/>
      <c r="AU707" s="298"/>
      <c r="AV707" s="298"/>
      <c r="AW707" s="298"/>
      <c r="AX707" s="298"/>
      <c r="AY707" s="298"/>
      <c r="AZ707" s="298"/>
      <c r="BA707" s="298"/>
      <c r="BB707" s="298"/>
      <c r="BC707" s="298"/>
      <c r="BD707" s="298"/>
      <c r="BE707" s="298"/>
      <c r="BF707" s="298"/>
      <c r="BG707" s="298"/>
      <c r="BH707" s="298"/>
    </row>
    <row r="708" spans="1:60" ht="14.25" customHeight="1">
      <c r="A708" s="299"/>
      <c r="B708" s="300"/>
      <c r="C708" s="301" t="s">
        <v>1739</v>
      </c>
      <c r="D708" s="302"/>
      <c r="E708" s="303"/>
      <c r="F708" s="304"/>
    </row>
    <row r="709" spans="1:60" ht="14.25" customHeight="1">
      <c r="A709" s="305"/>
      <c r="B709" s="306" t="s">
        <v>1740</v>
      </c>
      <c r="C709" s="382" t="s">
        <v>1741</v>
      </c>
      <c r="D709" s="319" t="s">
        <v>1574</v>
      </c>
      <c r="E709" s="335">
        <f>'[5]COSTO CDMX,QRO,GDL '!I701</f>
        <v>2877.7997697488768</v>
      </c>
      <c r="F709" s="310" t="s">
        <v>236</v>
      </c>
    </row>
    <row r="710" spans="1:60" ht="14.25" customHeight="1">
      <c r="A710" s="305"/>
      <c r="B710" s="306" t="s">
        <v>1742</v>
      </c>
      <c r="C710" s="382" t="s">
        <v>1576</v>
      </c>
      <c r="D710" s="319" t="s">
        <v>1577</v>
      </c>
      <c r="E710" s="335">
        <f>'[5]COSTO CDMX,QRO,GDL '!I702</f>
        <v>3027.6370104828638</v>
      </c>
      <c r="F710" s="310" t="s">
        <v>236</v>
      </c>
    </row>
    <row r="711" spans="1:60" ht="14.25" customHeight="1">
      <c r="A711" s="305"/>
      <c r="B711" s="306" t="s">
        <v>1743</v>
      </c>
      <c r="C711" s="385" t="s">
        <v>1579</v>
      </c>
      <c r="D711" s="319" t="s">
        <v>1580</v>
      </c>
      <c r="E711" s="335">
        <f>'[5]COSTO CDMX,QRO,GDL '!I703</f>
        <v>3199.2612896189571</v>
      </c>
      <c r="F711" s="310" t="s">
        <v>236</v>
      </c>
    </row>
    <row r="712" spans="1:60" ht="14.25" customHeight="1">
      <c r="A712" s="305"/>
      <c r="B712" s="306" t="s">
        <v>1744</v>
      </c>
      <c r="C712" s="382"/>
      <c r="D712" s="319" t="s">
        <v>1582</v>
      </c>
      <c r="E712" s="335">
        <f>'[5]COSTO CDMX,QRO,GDL '!I704</f>
        <v>3283.0554844283051</v>
      </c>
      <c r="F712" s="310" t="s">
        <v>236</v>
      </c>
    </row>
    <row r="713" spans="1:60" ht="14.25" customHeight="1">
      <c r="A713" s="305"/>
      <c r="B713" s="306" t="s">
        <v>1745</v>
      </c>
      <c r="C713" s="382"/>
      <c r="D713" s="319" t="s">
        <v>1584</v>
      </c>
      <c r="E713" s="335">
        <f>'[5]COSTO CDMX,QRO,GDL '!I705</f>
        <v>3481.7878675015713</v>
      </c>
      <c r="F713" s="310" t="s">
        <v>236</v>
      </c>
    </row>
    <row r="714" spans="1:60" ht="14.25" customHeight="1">
      <c r="A714" s="305"/>
      <c r="B714" s="306"/>
      <c r="C714" s="382"/>
      <c r="D714" s="319"/>
      <c r="E714" s="335"/>
      <c r="F714" s="389"/>
    </row>
    <row r="715" spans="1:60" ht="14.25" customHeight="1">
      <c r="A715" s="305"/>
      <c r="B715" s="306"/>
      <c r="C715" s="382"/>
      <c r="D715" s="319"/>
      <c r="E715" s="335"/>
      <c r="F715" s="389"/>
    </row>
    <row r="716" spans="1:60" ht="14.25" customHeight="1">
      <c r="A716" s="305"/>
      <c r="B716" s="306"/>
      <c r="C716" s="382"/>
      <c r="D716" s="319"/>
      <c r="E716" s="335"/>
      <c r="F716" s="389"/>
    </row>
    <row r="717" spans="1:60" ht="14.25" customHeight="1">
      <c r="A717" s="305"/>
      <c r="B717" s="306"/>
      <c r="C717" s="382"/>
      <c r="D717" s="319"/>
      <c r="E717" s="335"/>
      <c r="F717" s="389"/>
    </row>
    <row r="718" spans="1:60" ht="14.25" customHeight="1">
      <c r="A718" s="305"/>
      <c r="B718" s="306" t="s">
        <v>1746</v>
      </c>
      <c r="C718" s="382" t="s">
        <v>1741</v>
      </c>
      <c r="D718" s="319" t="s">
        <v>1586</v>
      </c>
      <c r="E718" s="335">
        <f>'[5]COSTO CDMX,QRO,GDL '!I710</f>
        <v>3718.6692867359316</v>
      </c>
      <c r="F718" s="310" t="s">
        <v>236</v>
      </c>
    </row>
    <row r="719" spans="1:60" ht="14.25" customHeight="1">
      <c r="A719" s="305"/>
      <c r="B719" s="306" t="s">
        <v>1747</v>
      </c>
      <c r="C719" s="382" t="s">
        <v>1576</v>
      </c>
      <c r="D719" s="319" t="s">
        <v>1588</v>
      </c>
      <c r="E719" s="335">
        <f>'[5]COSTO CDMX,QRO,GDL '!I711</f>
        <v>4043.5038188867411</v>
      </c>
      <c r="F719" s="310" t="s">
        <v>236</v>
      </c>
    </row>
    <row r="720" spans="1:60" ht="14.25" customHeight="1">
      <c r="A720" s="305"/>
      <c r="B720" s="306" t="s">
        <v>1748</v>
      </c>
      <c r="C720" s="385" t="s">
        <v>1590</v>
      </c>
      <c r="D720" s="319" t="s">
        <v>1591</v>
      </c>
      <c r="E720" s="335">
        <f>'[5]COSTO CDMX,QRO,GDL '!I712</f>
        <v>4119.0308718131755</v>
      </c>
      <c r="F720" s="310" t="s">
        <v>236</v>
      </c>
    </row>
    <row r="721" spans="1:6" ht="14.25" customHeight="1">
      <c r="A721" s="305"/>
      <c r="B721" s="306" t="s">
        <v>1749</v>
      </c>
      <c r="C721" s="382"/>
      <c r="D721" s="319" t="s">
        <v>1593</v>
      </c>
      <c r="E721" s="335">
        <f>'[5]COSTO CDMX,QRO,GDL '!I713</f>
        <v>4348.9863935725107</v>
      </c>
      <c r="F721" s="310" t="s">
        <v>236</v>
      </c>
    </row>
    <row r="722" spans="1:6" ht="14.25" customHeight="1">
      <c r="A722" s="305"/>
      <c r="B722" s="306"/>
      <c r="C722" s="263"/>
      <c r="D722" s="319"/>
      <c r="E722" s="335"/>
      <c r="F722" s="389"/>
    </row>
    <row r="723" spans="1:6" ht="14.25" customHeight="1">
      <c r="A723" s="305"/>
      <c r="B723" s="314"/>
      <c r="C723" s="263"/>
      <c r="D723" s="319"/>
      <c r="E723" s="335"/>
      <c r="F723" s="373"/>
    </row>
    <row r="724" spans="1:6" ht="14.25" customHeight="1">
      <c r="A724" s="305"/>
      <c r="B724" s="314"/>
      <c r="C724" s="382"/>
      <c r="D724" s="319"/>
      <c r="E724" s="335"/>
      <c r="F724" s="389"/>
    </row>
    <row r="725" spans="1:6" ht="14.25" customHeight="1">
      <c r="A725" s="305"/>
      <c r="B725" s="314"/>
      <c r="C725" s="382"/>
      <c r="D725" s="319"/>
      <c r="E725" s="335"/>
      <c r="F725" s="389"/>
    </row>
    <row r="726" spans="1:6" ht="14.25" customHeight="1">
      <c r="A726" s="299"/>
      <c r="B726" s="300"/>
      <c r="C726" s="301" t="s">
        <v>1750</v>
      </c>
      <c r="D726" s="302"/>
      <c r="E726" s="302"/>
      <c r="F726" s="364"/>
    </row>
    <row r="727" spans="1:6" ht="14.25" customHeight="1">
      <c r="A727" s="305"/>
      <c r="B727" s="306" t="s">
        <v>1751</v>
      </c>
      <c r="C727" s="382" t="s">
        <v>1752</v>
      </c>
      <c r="D727" s="319" t="s">
        <v>1574</v>
      </c>
      <c r="E727" s="335">
        <f>'[5]COSTO CDMX,QRO,GDL '!I719</f>
        <v>3419.9483735954414</v>
      </c>
      <c r="F727" s="310" t="s">
        <v>236</v>
      </c>
    </row>
    <row r="728" spans="1:6" ht="14.25" customHeight="1">
      <c r="A728" s="305"/>
      <c r="B728" s="306" t="s">
        <v>1753</v>
      </c>
      <c r="C728" s="382" t="s">
        <v>1576</v>
      </c>
      <c r="D728" s="319" t="s">
        <v>1577</v>
      </c>
      <c r="E728" s="335">
        <f>'[5]COSTO CDMX,QRO,GDL '!I720</f>
        <v>3575.6433385620376</v>
      </c>
      <c r="F728" s="310" t="s">
        <v>236</v>
      </c>
    </row>
    <row r="729" spans="1:6" ht="14.25" customHeight="1">
      <c r="A729" s="305"/>
      <c r="B729" s="306" t="s">
        <v>1754</v>
      </c>
      <c r="C729" s="385" t="s">
        <v>1579</v>
      </c>
      <c r="D729" s="319" t="s">
        <v>1580</v>
      </c>
      <c r="E729" s="335">
        <f>'[5]COSTO CDMX,QRO,GDL '!I721</f>
        <v>3733.7411113738394</v>
      </c>
      <c r="F729" s="310" t="s">
        <v>236</v>
      </c>
    </row>
    <row r="730" spans="1:6" ht="14.25" customHeight="1">
      <c r="A730" s="305"/>
      <c r="B730" s="306" t="s">
        <v>1755</v>
      </c>
      <c r="C730" s="382"/>
      <c r="D730" s="319" t="s">
        <v>1582</v>
      </c>
      <c r="E730" s="335">
        <f>'[5]COSTO CDMX,QRO,GDL '!I722</f>
        <v>3806.5077372608821</v>
      </c>
      <c r="F730" s="310" t="s">
        <v>236</v>
      </c>
    </row>
    <row r="731" spans="1:6" ht="14.25" customHeight="1">
      <c r="A731" s="305"/>
      <c r="B731" s="306" t="s">
        <v>1756</v>
      </c>
      <c r="C731" s="382"/>
      <c r="D731" s="319" t="s">
        <v>1584</v>
      </c>
      <c r="E731" s="335">
        <f>'[5]COSTO CDMX,QRO,GDL '!I723</f>
        <v>3990.7140390490645</v>
      </c>
      <c r="F731" s="310" t="s">
        <v>236</v>
      </c>
    </row>
    <row r="732" spans="1:6" ht="14.25" customHeight="1">
      <c r="A732" s="305"/>
      <c r="B732" s="306"/>
      <c r="C732" s="382"/>
      <c r="D732" s="319"/>
      <c r="E732" s="335"/>
      <c r="F732" s="389"/>
    </row>
    <row r="733" spans="1:6" ht="14.25" customHeight="1">
      <c r="A733" s="305"/>
      <c r="B733" s="306"/>
      <c r="C733" s="382"/>
      <c r="D733" s="319"/>
      <c r="E733" s="335"/>
      <c r="F733" s="389"/>
    </row>
    <row r="734" spans="1:6" ht="14.25" customHeight="1">
      <c r="A734" s="305"/>
      <c r="B734" s="306"/>
      <c r="C734" s="382"/>
      <c r="D734" s="319"/>
      <c r="E734" s="335"/>
      <c r="F734" s="389"/>
    </row>
    <row r="735" spans="1:6" ht="14.25" customHeight="1">
      <c r="A735" s="305"/>
      <c r="B735" s="306"/>
      <c r="C735" s="382"/>
      <c r="D735" s="319"/>
      <c r="E735" s="335"/>
      <c r="F735" s="389"/>
    </row>
    <row r="736" spans="1:6" ht="14.25" customHeight="1">
      <c r="A736" s="305"/>
      <c r="B736" s="306" t="s">
        <v>1757</v>
      </c>
      <c r="C736" s="382" t="s">
        <v>1752</v>
      </c>
      <c r="D736" s="319" t="s">
        <v>1586</v>
      </c>
      <c r="E736" s="335">
        <f>'[5]COSTO CDMX,QRO,GDL '!I728</f>
        <v>4780.0936662170334</v>
      </c>
      <c r="F736" s="310" t="s">
        <v>236</v>
      </c>
    </row>
    <row r="737" spans="1:6" ht="14.25" customHeight="1">
      <c r="A737" s="305"/>
      <c r="B737" s="306" t="s">
        <v>1758</v>
      </c>
      <c r="C737" s="382" t="s">
        <v>1576</v>
      </c>
      <c r="D737" s="319" t="s">
        <v>1588</v>
      </c>
      <c r="E737" s="335">
        <f>'[5]COSTO CDMX,QRO,GDL '!I729</f>
        <v>5158.3123036258276</v>
      </c>
      <c r="F737" s="310" t="s">
        <v>236</v>
      </c>
    </row>
    <row r="738" spans="1:6" ht="14.25" customHeight="1">
      <c r="A738" s="305"/>
      <c r="B738" s="306" t="s">
        <v>1759</v>
      </c>
      <c r="C738" s="385" t="s">
        <v>1590</v>
      </c>
      <c r="D738" s="319" t="s">
        <v>1591</v>
      </c>
      <c r="E738" s="335">
        <f>'[5]COSTO CDMX,QRO,GDL '!I730</f>
        <v>5222.8117876299557</v>
      </c>
      <c r="F738" s="310" t="s">
        <v>236</v>
      </c>
    </row>
    <row r="739" spans="1:6" ht="14.25" customHeight="1">
      <c r="A739" s="305"/>
      <c r="B739" s="306" t="s">
        <v>1760</v>
      </c>
      <c r="C739" s="382"/>
      <c r="D739" s="319" t="s">
        <v>1593</v>
      </c>
      <c r="E739" s="335">
        <f>'[5]COSTO CDMX,QRO,GDL '!I731</f>
        <v>5437.5882799443343</v>
      </c>
      <c r="F739" s="310" t="s">
        <v>236</v>
      </c>
    </row>
    <row r="740" spans="1:6" ht="14.25" customHeight="1">
      <c r="A740" s="305"/>
      <c r="B740" s="306"/>
      <c r="C740" s="263"/>
      <c r="D740" s="319"/>
      <c r="E740" s="335"/>
      <c r="F740" s="389"/>
    </row>
    <row r="741" spans="1:6" ht="14.25" customHeight="1">
      <c r="A741" s="305"/>
      <c r="B741" s="306"/>
      <c r="C741" s="263"/>
      <c r="D741" s="319"/>
      <c r="E741" s="335"/>
      <c r="F741" s="373"/>
    </row>
    <row r="742" spans="1:6" ht="14.25" customHeight="1">
      <c r="A742" s="305"/>
      <c r="B742" s="314"/>
      <c r="C742" s="382"/>
      <c r="D742" s="319"/>
      <c r="E742" s="335"/>
      <c r="F742" s="389"/>
    </row>
    <row r="743" spans="1:6" ht="14.25" customHeight="1">
      <c r="A743" s="305"/>
      <c r="B743" s="314"/>
      <c r="C743" s="382"/>
      <c r="D743" s="319"/>
      <c r="E743" s="335"/>
      <c r="F743" s="389"/>
    </row>
    <row r="744" spans="1:6" ht="14.25" customHeight="1">
      <c r="A744" s="299"/>
      <c r="B744" s="300"/>
      <c r="C744" s="301" t="s">
        <v>1605</v>
      </c>
      <c r="D744" s="302"/>
      <c r="E744" s="302"/>
      <c r="F744" s="364"/>
    </row>
    <row r="745" spans="1:6" ht="14.25" customHeight="1">
      <c r="A745" s="305"/>
      <c r="B745" s="306" t="s">
        <v>1761</v>
      </c>
      <c r="C745" s="382" t="s">
        <v>1762</v>
      </c>
      <c r="D745" s="319" t="s">
        <v>1586</v>
      </c>
      <c r="E745" s="335">
        <f>'[5]COSTO CDMX,QRO,GDL '!I737</f>
        <v>4467.2908781649412</v>
      </c>
      <c r="F745" s="310" t="s">
        <v>236</v>
      </c>
    </row>
    <row r="746" spans="1:6" ht="14.25" customHeight="1">
      <c r="A746" s="305"/>
      <c r="B746" s="306" t="s">
        <v>1763</v>
      </c>
      <c r="C746" s="382" t="s">
        <v>1576</v>
      </c>
      <c r="D746" s="319" t="s">
        <v>1588</v>
      </c>
      <c r="E746" s="335">
        <f>'[5]COSTO CDMX,QRO,GDL '!I738</f>
        <v>4560.0636770351812</v>
      </c>
      <c r="F746" s="310" t="s">
        <v>236</v>
      </c>
    </row>
    <row r="747" spans="1:6" ht="14.25" customHeight="1">
      <c r="A747" s="305"/>
      <c r="B747" s="306" t="s">
        <v>1764</v>
      </c>
      <c r="C747" s="385" t="s">
        <v>1590</v>
      </c>
      <c r="D747" s="319" t="s">
        <v>1591</v>
      </c>
      <c r="E747" s="335">
        <f>'[5]COSTO CDMX,QRO,GDL '!I739</f>
        <v>4580.7035119165021</v>
      </c>
      <c r="F747" s="310" t="s">
        <v>236</v>
      </c>
    </row>
    <row r="748" spans="1:6" ht="14.25" customHeight="1">
      <c r="A748" s="387"/>
      <c r="B748" s="306" t="s">
        <v>1765</v>
      </c>
      <c r="C748" s="382"/>
      <c r="D748" s="319" t="s">
        <v>1593</v>
      </c>
      <c r="E748" s="335">
        <f>'[5]COSTO CDMX,QRO,GDL '!I740</f>
        <v>4730.1826276625243</v>
      </c>
      <c r="F748" s="310" t="s">
        <v>236</v>
      </c>
    </row>
    <row r="749" spans="1:6" ht="14.25" customHeight="1">
      <c r="A749" s="305"/>
      <c r="B749" s="306"/>
      <c r="C749" s="388"/>
      <c r="D749" s="319"/>
      <c r="E749" s="335"/>
      <c r="F749" s="389"/>
    </row>
    <row r="750" spans="1:6" ht="14.25" customHeight="1">
      <c r="A750" s="387"/>
      <c r="B750" s="306"/>
      <c r="D750" s="319"/>
      <c r="E750" s="335"/>
      <c r="F750" s="389"/>
    </row>
    <row r="751" spans="1:6" ht="14.25" customHeight="1">
      <c r="A751" s="305"/>
      <c r="B751" s="306"/>
      <c r="C751" s="382"/>
      <c r="D751" s="319"/>
      <c r="E751" s="335"/>
      <c r="F751" s="389"/>
    </row>
    <row r="752" spans="1:6" ht="14.25" customHeight="1">
      <c r="A752" s="305"/>
      <c r="B752" s="314"/>
      <c r="C752" s="382"/>
      <c r="D752" s="319"/>
      <c r="E752" s="335"/>
      <c r="F752" s="389"/>
    </row>
    <row r="753" spans="1:60" ht="14.25" customHeight="1">
      <c r="A753" s="305"/>
      <c r="B753" s="314"/>
      <c r="C753" s="382"/>
      <c r="D753" s="319"/>
      <c r="E753" s="335"/>
      <c r="F753" s="389"/>
    </row>
    <row r="754" spans="1:60" ht="14.25" customHeight="1">
      <c r="A754" s="338"/>
      <c r="B754" s="339"/>
      <c r="C754" s="301" t="s">
        <v>1766</v>
      </c>
      <c r="D754" s="340"/>
      <c r="E754" s="341"/>
      <c r="F754" s="391"/>
    </row>
    <row r="755" spans="1:60" ht="14.25" customHeight="1">
      <c r="A755" s="305"/>
      <c r="B755" s="306" t="s">
        <v>1611</v>
      </c>
      <c r="C755" s="382" t="s">
        <v>1767</v>
      </c>
      <c r="D755" s="319" t="s">
        <v>1586</v>
      </c>
      <c r="E755" s="442">
        <f>'[5]COSTO CDMX,QRO,GDL '!$I$747</f>
        <v>6081.8713450292398</v>
      </c>
      <c r="F755" s="352" t="s">
        <v>236</v>
      </c>
    </row>
    <row r="756" spans="1:60" ht="14.25" customHeight="1">
      <c r="A756" s="305"/>
      <c r="B756" s="306" t="s">
        <v>1613</v>
      </c>
      <c r="C756" s="382" t="s">
        <v>1576</v>
      </c>
      <c r="D756" s="319" t="s">
        <v>1588</v>
      </c>
      <c r="E756" s="442">
        <f>'[5]COSTO CDMX,QRO,GDL '!$I$748</f>
        <v>7907.4320980878156</v>
      </c>
      <c r="F756" s="352" t="s">
        <v>236</v>
      </c>
    </row>
    <row r="757" spans="1:60" ht="14.25" customHeight="1">
      <c r="A757" s="305"/>
      <c r="B757" s="306" t="s">
        <v>1614</v>
      </c>
      <c r="C757" s="385" t="s">
        <v>1590</v>
      </c>
      <c r="D757" s="319" t="s">
        <v>1591</v>
      </c>
      <c r="E757" s="442">
        <f>'[5]COSTO CDMX,QRO,GDL '!$I$749</f>
        <v>7928.0719329691356</v>
      </c>
      <c r="F757" s="352" t="s">
        <v>236</v>
      </c>
    </row>
    <row r="758" spans="1:60" ht="14.25" customHeight="1">
      <c r="A758" s="305"/>
      <c r="B758" s="306" t="s">
        <v>1616</v>
      </c>
      <c r="C758" s="392"/>
      <c r="D758" s="319" t="s">
        <v>1593</v>
      </c>
      <c r="E758" s="442">
        <f>'[5]COSTO CDMX,QRO,GDL '!$I$750</f>
        <v>8077.5510487151587</v>
      </c>
      <c r="F758" s="352" t="s">
        <v>236</v>
      </c>
    </row>
    <row r="759" spans="1:60" ht="14.25" customHeight="1">
      <c r="A759" s="305"/>
      <c r="B759" s="306"/>
      <c r="C759" s="388"/>
      <c r="D759" s="319"/>
      <c r="E759" s="442"/>
      <c r="F759" s="389"/>
    </row>
    <row r="760" spans="1:60" ht="14.25" customHeight="1">
      <c r="A760" s="305"/>
      <c r="B760" s="306"/>
      <c r="C760" s="388"/>
      <c r="D760" s="319"/>
      <c r="E760" s="442"/>
      <c r="F760" s="377"/>
    </row>
    <row r="761" spans="1:60" ht="14.25" customHeight="1">
      <c r="A761" s="305"/>
      <c r="B761" s="306"/>
      <c r="C761" s="388"/>
      <c r="D761" s="319"/>
      <c r="E761" s="442"/>
      <c r="F761" s="377"/>
    </row>
    <row r="762" spans="1:60" ht="14.25" customHeight="1">
      <c r="A762" s="305"/>
      <c r="B762" s="314"/>
      <c r="C762" s="388"/>
      <c r="D762" s="319"/>
      <c r="E762" s="442"/>
      <c r="F762" s="321"/>
    </row>
    <row r="763" spans="1:60" ht="14.25" customHeight="1">
      <c r="A763" s="305"/>
      <c r="B763" s="314"/>
      <c r="C763" s="382"/>
      <c r="D763" s="319"/>
      <c r="E763" s="442"/>
      <c r="F763" s="321"/>
    </row>
    <row r="764" spans="1:60" ht="14.25" customHeight="1">
      <c r="A764" s="305"/>
      <c r="B764" s="314"/>
      <c r="C764" s="382"/>
      <c r="D764" s="319"/>
      <c r="E764" s="443"/>
      <c r="F764" s="321"/>
    </row>
    <row r="765" spans="1:60" s="277" customFormat="1" ht="15" customHeight="1">
      <c r="A765" s="325" t="s">
        <v>1905</v>
      </c>
      <c r="B765" s="326"/>
      <c r="C765" s="1494" t="s">
        <v>2193</v>
      </c>
      <c r="D765" s="325"/>
      <c r="E765" s="328"/>
      <c r="F765" s="329"/>
      <c r="G765" s="276"/>
      <c r="H765" s="276"/>
      <c r="I765" s="276"/>
      <c r="J765" s="276"/>
      <c r="K765" s="276"/>
      <c r="L765" s="276"/>
      <c r="M765" s="276"/>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row>
    <row r="766" spans="1:60" s="291" customFormat="1" ht="15" customHeight="1">
      <c r="A766" s="330" t="s">
        <v>1562</v>
      </c>
      <c r="B766" s="331"/>
      <c r="C766" s="1495"/>
      <c r="D766" s="378"/>
      <c r="E766" s="379"/>
      <c r="F766" s="380"/>
      <c r="G766" s="289"/>
      <c r="H766" s="289"/>
      <c r="I766" s="289"/>
      <c r="J766" s="289"/>
      <c r="K766" s="289"/>
      <c r="L766" s="289"/>
      <c r="M766" s="289"/>
      <c r="N766" s="290"/>
      <c r="O766" s="290"/>
      <c r="P766" s="290"/>
      <c r="Q766" s="290"/>
      <c r="R766" s="290"/>
      <c r="S766" s="290"/>
      <c r="T766" s="290"/>
      <c r="U766" s="290"/>
      <c r="V766" s="290"/>
      <c r="W766" s="290"/>
      <c r="X766" s="290"/>
      <c r="Y766" s="290"/>
      <c r="Z766" s="290"/>
      <c r="AA766" s="290"/>
      <c r="AB766" s="290"/>
      <c r="AC766" s="290"/>
      <c r="AD766" s="290"/>
      <c r="AE766" s="290"/>
      <c r="AF766" s="290"/>
      <c r="AG766" s="290"/>
      <c r="AH766" s="290"/>
      <c r="AI766" s="290"/>
      <c r="AJ766" s="290"/>
      <c r="AK766" s="290"/>
      <c r="AL766" s="290"/>
      <c r="AM766" s="290"/>
      <c r="AN766" s="290"/>
      <c r="AO766" s="290"/>
      <c r="AP766" s="290"/>
      <c r="AQ766" s="290"/>
      <c r="AR766" s="290"/>
      <c r="AS766" s="290"/>
      <c r="AT766" s="290"/>
      <c r="AU766" s="290"/>
      <c r="AV766" s="290"/>
      <c r="AW766" s="290"/>
      <c r="AX766" s="290"/>
      <c r="AY766" s="290"/>
      <c r="AZ766" s="290"/>
      <c r="BA766" s="290"/>
      <c r="BB766" s="290"/>
      <c r="BC766" s="290"/>
      <c r="BD766" s="290"/>
      <c r="BE766" s="290"/>
      <c r="BF766" s="290"/>
      <c r="BG766" s="290"/>
      <c r="BH766" s="290"/>
    </row>
    <row r="767" spans="1:60" s="297" customFormat="1">
      <c r="A767" s="292" t="s">
        <v>405</v>
      </c>
      <c r="B767" s="293" t="s">
        <v>406</v>
      </c>
      <c r="C767" s="294" t="s">
        <v>407</v>
      </c>
      <c r="D767" s="292" t="s">
        <v>408</v>
      </c>
      <c r="E767" s="295" t="s">
        <v>409</v>
      </c>
      <c r="F767" s="296" t="s">
        <v>1563</v>
      </c>
      <c r="G767" s="277"/>
      <c r="N767" s="298"/>
      <c r="O767" s="298"/>
      <c r="P767" s="298"/>
      <c r="Q767" s="298"/>
      <c r="R767" s="298"/>
      <c r="S767" s="298"/>
      <c r="T767" s="298"/>
      <c r="U767" s="298"/>
      <c r="V767" s="298"/>
      <c r="W767" s="298"/>
      <c r="X767" s="298"/>
      <c r="Y767" s="298"/>
      <c r="Z767" s="298"/>
      <c r="AA767" s="298"/>
      <c r="AB767" s="298"/>
      <c r="AC767" s="298"/>
      <c r="AD767" s="298"/>
      <c r="AE767" s="298"/>
      <c r="AF767" s="298"/>
      <c r="AG767" s="298"/>
      <c r="AH767" s="298"/>
      <c r="AI767" s="298"/>
      <c r="AJ767" s="298"/>
      <c r="AK767" s="298"/>
      <c r="AL767" s="298"/>
      <c r="AM767" s="298"/>
      <c r="AN767" s="298"/>
      <c r="AO767" s="298"/>
      <c r="AP767" s="298"/>
      <c r="AQ767" s="298"/>
      <c r="AR767" s="298"/>
      <c r="AS767" s="298"/>
      <c r="AT767" s="298"/>
      <c r="AU767" s="298"/>
      <c r="AV767" s="298"/>
      <c r="AW767" s="298"/>
      <c r="AX767" s="298"/>
      <c r="AY767" s="298"/>
      <c r="AZ767" s="298"/>
      <c r="BA767" s="298"/>
      <c r="BB767" s="298"/>
      <c r="BC767" s="298"/>
      <c r="BD767" s="298"/>
      <c r="BE767" s="298"/>
      <c r="BF767" s="298"/>
      <c r="BG767" s="298"/>
      <c r="BH767" s="298"/>
    </row>
    <row r="768" spans="1:60" ht="14.25" customHeight="1">
      <c r="A768" s="299"/>
      <c r="B768" s="300"/>
      <c r="C768" s="301" t="s">
        <v>1639</v>
      </c>
      <c r="D768" s="302"/>
      <c r="E768" s="303"/>
      <c r="F768" s="304"/>
    </row>
    <row r="769" spans="1:6" ht="14.25" customHeight="1">
      <c r="A769" s="305"/>
      <c r="B769" s="444" t="s">
        <v>1769</v>
      </c>
      <c r="C769" s="382" t="s">
        <v>1770</v>
      </c>
      <c r="D769" s="319" t="s">
        <v>1574</v>
      </c>
      <c r="E769" s="335">
        <f>'[5]COSTO CDMX,QRO,GDL '!I761</f>
        <v>2197.7071195939202</v>
      </c>
      <c r="F769" s="310" t="s">
        <v>236</v>
      </c>
    </row>
    <row r="770" spans="1:6" ht="14.25" customHeight="1">
      <c r="A770" s="305"/>
      <c r="B770" s="314" t="s">
        <v>1771</v>
      </c>
      <c r="C770" s="382" t="s">
        <v>1576</v>
      </c>
      <c r="D770" s="319" t="s">
        <v>1577</v>
      </c>
      <c r="E770" s="335">
        <f>'[5]COSTO CDMX,QRO,GDL '!I762</f>
        <v>2371.9145680395959</v>
      </c>
      <c r="F770" s="310" t="s">
        <v>236</v>
      </c>
    </row>
    <row r="771" spans="1:6" ht="14.25" customHeight="1">
      <c r="A771" s="305"/>
      <c r="B771" s="314" t="s">
        <v>1772</v>
      </c>
      <c r="C771" s="385" t="s">
        <v>1579</v>
      </c>
      <c r="D771" s="319" t="s">
        <v>1580</v>
      </c>
      <c r="E771" s="335">
        <f>'[5]COSTO CDMX,QRO,GDL '!I763</f>
        <v>2453.3785479067042</v>
      </c>
      <c r="F771" s="310" t="s">
        <v>236</v>
      </c>
    </row>
    <row r="772" spans="1:6" ht="14.25" customHeight="1">
      <c r="A772" s="305"/>
      <c r="B772" s="314" t="s">
        <v>1773</v>
      </c>
      <c r="C772" s="382"/>
      <c r="D772" s="319" t="s">
        <v>1582</v>
      </c>
      <c r="E772" s="335">
        <f>'[5]COSTO CDMX,QRO,GDL '!I764</f>
        <v>2459.0545024990674</v>
      </c>
      <c r="F772" s="310" t="s">
        <v>236</v>
      </c>
    </row>
    <row r="773" spans="1:6" ht="14.25" customHeight="1">
      <c r="A773" s="305"/>
      <c r="B773" s="314" t="s">
        <v>1774</v>
      </c>
      <c r="C773" s="382"/>
      <c r="D773" s="319" t="s">
        <v>1584</v>
      </c>
      <c r="E773" s="335">
        <f>'[5]COSTO CDMX,QRO,GDL '!I765</f>
        <v>2532.9251957440483</v>
      </c>
      <c r="F773" s="310" t="s">
        <v>236</v>
      </c>
    </row>
    <row r="774" spans="1:6" ht="14.25" customHeight="1">
      <c r="A774" s="305"/>
      <c r="B774" s="314"/>
      <c r="C774" s="382"/>
      <c r="D774" s="319"/>
      <c r="E774" s="335"/>
      <c r="F774" s="389"/>
    </row>
    <row r="775" spans="1:6" ht="14.25" customHeight="1">
      <c r="A775" s="305"/>
      <c r="B775" s="314"/>
      <c r="C775" s="382"/>
      <c r="D775" s="319"/>
      <c r="E775" s="335"/>
      <c r="F775" s="389"/>
    </row>
    <row r="776" spans="1:6" ht="14.25" customHeight="1">
      <c r="A776" s="305"/>
      <c r="B776" s="314"/>
      <c r="C776" s="382"/>
      <c r="D776" s="319"/>
      <c r="E776" s="335"/>
      <c r="F776" s="389"/>
    </row>
    <row r="777" spans="1:6" ht="14.25" customHeight="1">
      <c r="A777" s="305"/>
      <c r="B777" s="314"/>
      <c r="C777" s="382"/>
      <c r="D777" s="319"/>
      <c r="E777" s="335"/>
      <c r="F777" s="389"/>
    </row>
    <row r="778" spans="1:6" ht="14.25" customHeight="1">
      <c r="A778" s="305"/>
      <c r="B778" s="314" t="s">
        <v>1775</v>
      </c>
      <c r="C778" s="382" t="s">
        <v>1770</v>
      </c>
      <c r="D778" s="319" t="s">
        <v>1586</v>
      </c>
      <c r="E778" s="335">
        <f>'[5]COSTO CDMX,QRO,GDL '!I770</f>
        <v>3106.4568696956417</v>
      </c>
      <c r="F778" s="310" t="s">
        <v>236</v>
      </c>
    </row>
    <row r="779" spans="1:6" ht="14.25" customHeight="1">
      <c r="A779" s="305"/>
      <c r="B779" s="314" t="s">
        <v>1776</v>
      </c>
      <c r="C779" s="382" t="s">
        <v>1576</v>
      </c>
      <c r="D779" s="319" t="s">
        <v>1588</v>
      </c>
      <c r="E779" s="335">
        <f>'[5]COSTO CDMX,QRO,GDL '!I771</f>
        <v>3328.2020220502131</v>
      </c>
      <c r="F779" s="310" t="s">
        <v>236</v>
      </c>
    </row>
    <row r="780" spans="1:6" ht="14.25" customHeight="1">
      <c r="A780" s="305"/>
      <c r="B780" s="444" t="s">
        <v>1777</v>
      </c>
      <c r="C780" s="385" t="s">
        <v>1615</v>
      </c>
      <c r="D780" s="319" t="s">
        <v>1591</v>
      </c>
      <c r="E780" s="335">
        <f>'[5]COSTO CDMX,QRO,GDL '!I772</f>
        <v>3376.3616367732948</v>
      </c>
      <c r="F780" s="310" t="s">
        <v>236</v>
      </c>
    </row>
    <row r="781" spans="1:6" ht="14.25" customHeight="1">
      <c r="A781" s="305"/>
      <c r="B781" s="444" t="s">
        <v>1778</v>
      </c>
      <c r="C781" s="382"/>
      <c r="D781" s="319" t="s">
        <v>1593</v>
      </c>
      <c r="E781" s="335">
        <f>'[5]COSTO CDMX,QRO,GDL '!I773</f>
        <v>3609.1979846088284</v>
      </c>
      <c r="F781" s="310" t="s">
        <v>236</v>
      </c>
    </row>
    <row r="782" spans="1:6" ht="14.25" customHeight="1">
      <c r="A782" s="305"/>
      <c r="B782" s="306"/>
      <c r="C782" s="263"/>
      <c r="D782" s="319"/>
      <c r="E782" s="335"/>
      <c r="F782" s="389"/>
    </row>
    <row r="783" spans="1:6" ht="14.25" customHeight="1">
      <c r="A783" s="305"/>
      <c r="B783" s="314"/>
      <c r="C783" s="263"/>
      <c r="D783" s="319"/>
      <c r="E783" s="335"/>
      <c r="F783" s="373"/>
    </row>
    <row r="784" spans="1:6" ht="14.25" customHeight="1">
      <c r="A784" s="305"/>
      <c r="B784" s="314"/>
      <c r="C784" s="382"/>
      <c r="D784" s="319"/>
      <c r="E784" s="335"/>
      <c r="F784" s="389"/>
    </row>
    <row r="785" spans="1:6" ht="14.25" customHeight="1">
      <c r="A785" s="305"/>
      <c r="B785" s="314"/>
      <c r="C785" s="382"/>
      <c r="D785" s="319"/>
      <c r="E785" s="335"/>
      <c r="F785" s="389"/>
    </row>
    <row r="786" spans="1:6" ht="14.25" customHeight="1">
      <c r="A786" s="299"/>
      <c r="B786" s="300"/>
      <c r="C786" s="301" t="s">
        <v>1650</v>
      </c>
      <c r="D786" s="302"/>
      <c r="E786" s="421"/>
      <c r="F786" s="302"/>
    </row>
    <row r="787" spans="1:6" ht="14.25" customHeight="1">
      <c r="A787" s="305"/>
      <c r="B787" s="444" t="s">
        <v>1779</v>
      </c>
      <c r="C787" s="382" t="s">
        <v>1780</v>
      </c>
      <c r="D787" s="319" t="s">
        <v>1574</v>
      </c>
      <c r="E787" s="335">
        <f>'[5]COSTO CDMX,QRO,GDL '!I779</f>
        <v>2197.7071195939202</v>
      </c>
      <c r="F787" s="310" t="s">
        <v>236</v>
      </c>
    </row>
    <row r="788" spans="1:6" ht="14.25" customHeight="1">
      <c r="A788" s="305"/>
      <c r="B788" s="314" t="s">
        <v>1781</v>
      </c>
      <c r="C788" s="382" t="s">
        <v>1576</v>
      </c>
      <c r="D788" s="319" t="s">
        <v>1577</v>
      </c>
      <c r="E788" s="335">
        <f>'[5]COSTO CDMX,QRO,GDL '!I780</f>
        <v>2371.9145680395959</v>
      </c>
      <c r="F788" s="310" t="s">
        <v>236</v>
      </c>
    </row>
    <row r="789" spans="1:6" ht="14.25" customHeight="1">
      <c r="A789" s="305"/>
      <c r="B789" s="314" t="s">
        <v>1782</v>
      </c>
      <c r="C789" s="385" t="s">
        <v>1579</v>
      </c>
      <c r="D789" s="319" t="s">
        <v>1580</v>
      </c>
      <c r="E789" s="335">
        <f>'[5]COSTO CDMX,QRO,GDL '!I781</f>
        <v>2453.3785479067042</v>
      </c>
      <c r="F789" s="310" t="s">
        <v>236</v>
      </c>
    </row>
    <row r="790" spans="1:6" ht="14.25" customHeight="1">
      <c r="A790" s="305"/>
      <c r="B790" s="314" t="s">
        <v>1783</v>
      </c>
      <c r="C790" s="382"/>
      <c r="D790" s="319" t="s">
        <v>1582</v>
      </c>
      <c r="E790" s="335">
        <f>'[5]COSTO CDMX,QRO,GDL '!I782</f>
        <v>2459.0545024990674</v>
      </c>
      <c r="F790" s="310" t="s">
        <v>236</v>
      </c>
    </row>
    <row r="791" spans="1:6" ht="14.25" customHeight="1">
      <c r="A791" s="305"/>
      <c r="B791" s="314" t="s">
        <v>1784</v>
      </c>
      <c r="C791" s="382"/>
      <c r="D791" s="319" t="s">
        <v>1584</v>
      </c>
      <c r="E791" s="335">
        <f>'[5]COSTO CDMX,QRO,GDL '!I783</f>
        <v>2532.9251957440483</v>
      </c>
      <c r="F791" s="310" t="s">
        <v>236</v>
      </c>
    </row>
    <row r="792" spans="1:6" ht="14.25" customHeight="1">
      <c r="A792" s="305"/>
      <c r="B792" s="314"/>
      <c r="C792" s="382"/>
      <c r="D792" s="319"/>
      <c r="E792" s="335"/>
      <c r="F792" s="389"/>
    </row>
    <row r="793" spans="1:6" ht="14.25" customHeight="1">
      <c r="A793" s="305"/>
      <c r="B793" s="314"/>
      <c r="C793" s="382"/>
      <c r="D793" s="319"/>
      <c r="E793" s="335"/>
      <c r="F793" s="389"/>
    </row>
    <row r="794" spans="1:6" ht="14.25" customHeight="1">
      <c r="A794" s="305"/>
      <c r="B794" s="314"/>
      <c r="C794" s="382"/>
      <c r="D794" s="319"/>
      <c r="E794" s="335"/>
      <c r="F794" s="389"/>
    </row>
    <row r="795" spans="1:6" ht="14.25" customHeight="1">
      <c r="A795" s="305"/>
      <c r="B795" s="314"/>
      <c r="C795" s="382"/>
      <c r="D795" s="319"/>
      <c r="E795" s="335"/>
      <c r="F795" s="389"/>
    </row>
    <row r="796" spans="1:6" ht="14.25" customHeight="1">
      <c r="A796" s="305"/>
      <c r="B796" s="314" t="s">
        <v>1785</v>
      </c>
      <c r="C796" s="382" t="s">
        <v>1780</v>
      </c>
      <c r="D796" s="319" t="s">
        <v>1586</v>
      </c>
      <c r="E796" s="335">
        <f>'[5]COSTO CDMX,QRO,GDL '!I788</f>
        <v>3106.4568696956417</v>
      </c>
      <c r="F796" s="310" t="s">
        <v>236</v>
      </c>
    </row>
    <row r="797" spans="1:6" ht="14.25" customHeight="1">
      <c r="A797" s="305"/>
      <c r="B797" s="314" t="s">
        <v>1786</v>
      </c>
      <c r="C797" s="382" t="s">
        <v>1576</v>
      </c>
      <c r="D797" s="319" t="s">
        <v>1588</v>
      </c>
      <c r="E797" s="335">
        <f>'[5]COSTO CDMX,QRO,GDL '!I789</f>
        <v>3328.2020220502131</v>
      </c>
      <c r="F797" s="310" t="s">
        <v>236</v>
      </c>
    </row>
    <row r="798" spans="1:6" ht="14.25" customHeight="1">
      <c r="A798" s="305"/>
      <c r="B798" s="444" t="s">
        <v>1787</v>
      </c>
      <c r="C798" s="385" t="s">
        <v>1615</v>
      </c>
      <c r="D798" s="319" t="s">
        <v>1591</v>
      </c>
      <c r="E798" s="335">
        <f>'[5]COSTO CDMX,QRO,GDL '!I790</f>
        <v>3376.3616367732948</v>
      </c>
      <c r="F798" s="310" t="s">
        <v>236</v>
      </c>
    </row>
    <row r="799" spans="1:6" ht="14.25" customHeight="1">
      <c r="A799" s="305"/>
      <c r="B799" s="444" t="s">
        <v>1788</v>
      </c>
      <c r="C799" s="385"/>
      <c r="D799" s="319" t="s">
        <v>1593</v>
      </c>
      <c r="E799" s="335">
        <f>'[5]COSTO CDMX,QRO,GDL '!I791</f>
        <v>3609.1979846088284</v>
      </c>
      <c r="F799" s="310" t="s">
        <v>236</v>
      </c>
    </row>
    <row r="800" spans="1:6" ht="14.25" customHeight="1">
      <c r="A800" s="305"/>
      <c r="B800" s="306"/>
      <c r="C800" s="263"/>
      <c r="D800" s="319"/>
      <c r="E800" s="335"/>
      <c r="F800" s="389"/>
    </row>
    <row r="801" spans="1:6" ht="14.25" customHeight="1">
      <c r="A801" s="305"/>
      <c r="B801" s="306"/>
      <c r="C801" s="263"/>
      <c r="D801" s="319"/>
      <c r="E801" s="335"/>
      <c r="F801" s="373"/>
    </row>
    <row r="802" spans="1:6" ht="14.25" customHeight="1">
      <c r="A802" s="305"/>
      <c r="B802" s="314"/>
      <c r="C802" s="382"/>
      <c r="D802" s="319"/>
      <c r="E802" s="335"/>
      <c r="F802" s="389"/>
    </row>
    <row r="803" spans="1:6" ht="14.25" customHeight="1">
      <c r="A803" s="305"/>
      <c r="B803" s="314"/>
      <c r="C803" s="382"/>
      <c r="D803" s="319"/>
      <c r="E803" s="335"/>
      <c r="F803" s="389"/>
    </row>
    <row r="804" spans="1:6" ht="14.25" customHeight="1">
      <c r="A804" s="299"/>
      <c r="B804" s="300"/>
      <c r="C804" s="301" t="s">
        <v>1661</v>
      </c>
      <c r="D804" s="302"/>
      <c r="E804" s="303"/>
      <c r="F804" s="304"/>
    </row>
    <row r="805" spans="1:6" ht="14.25" customHeight="1">
      <c r="A805" s="305"/>
      <c r="B805" s="444" t="s">
        <v>1789</v>
      </c>
      <c r="C805" s="382" t="s">
        <v>1790</v>
      </c>
      <c r="D805" s="319" t="s">
        <v>1574</v>
      </c>
      <c r="E805" s="335">
        <f>'[5]COSTO CDMX,QRO,GDL '!I797</f>
        <v>2075.2145184993333</v>
      </c>
      <c r="F805" s="310" t="s">
        <v>236</v>
      </c>
    </row>
    <row r="806" spans="1:6" ht="14.25" customHeight="1">
      <c r="A806" s="305"/>
      <c r="B806" s="314" t="s">
        <v>1791</v>
      </c>
      <c r="C806" s="382" t="s">
        <v>1576</v>
      </c>
      <c r="D806" s="319" t="s">
        <v>1577</v>
      </c>
      <c r="E806" s="335">
        <f>'[5]COSTO CDMX,QRO,GDL '!I798</f>
        <v>2140.3650683057954</v>
      </c>
      <c r="F806" s="310" t="s">
        <v>236</v>
      </c>
    </row>
    <row r="807" spans="1:6" ht="14.25" customHeight="1">
      <c r="A807" s="305"/>
      <c r="B807" s="314" t="s">
        <v>1792</v>
      </c>
      <c r="C807" s="385" t="s">
        <v>1579</v>
      </c>
      <c r="D807" s="319" t="s">
        <v>1580</v>
      </c>
      <c r="E807" s="335">
        <f>'[5]COSTO CDMX,QRO,GDL '!I799</f>
        <v>2235.3555544971937</v>
      </c>
      <c r="F807" s="310" t="s">
        <v>236</v>
      </c>
    </row>
    <row r="808" spans="1:6" ht="14.25" customHeight="1">
      <c r="A808" s="305"/>
      <c r="B808" s="314" t="s">
        <v>1793</v>
      </c>
      <c r="C808" s="382"/>
      <c r="D808" s="319" t="s">
        <v>1582</v>
      </c>
      <c r="E808" s="335">
        <f>'[5]COSTO CDMX,QRO,GDL '!I800</f>
        <v>2252.0590780118632</v>
      </c>
      <c r="F808" s="310" t="s">
        <v>236</v>
      </c>
    </row>
    <row r="809" spans="1:6" ht="14.25" customHeight="1">
      <c r="A809" s="305"/>
      <c r="B809" s="314" t="s">
        <v>1794</v>
      </c>
      <c r="C809" s="382"/>
      <c r="D809" s="319" t="s">
        <v>1584</v>
      </c>
      <c r="E809" s="335">
        <f>'[5]COSTO CDMX,QRO,GDL '!I801</f>
        <v>2340.4558525419275</v>
      </c>
      <c r="F809" s="310" t="s">
        <v>236</v>
      </c>
    </row>
    <row r="810" spans="1:6" ht="14.25" customHeight="1">
      <c r="A810" s="305"/>
      <c r="B810" s="314"/>
      <c r="C810" s="382"/>
      <c r="D810" s="319"/>
      <c r="E810" s="335"/>
      <c r="F810" s="389"/>
    </row>
    <row r="811" spans="1:6" ht="14.25" customHeight="1">
      <c r="A811" s="305"/>
      <c r="B811" s="314"/>
      <c r="C811" s="382"/>
      <c r="D811" s="319"/>
      <c r="E811" s="335"/>
      <c r="F811" s="389"/>
    </row>
    <row r="812" spans="1:6" ht="14.25" customHeight="1">
      <c r="A812" s="305"/>
      <c r="B812" s="314"/>
      <c r="C812" s="382"/>
      <c r="D812" s="319"/>
      <c r="E812" s="335"/>
      <c r="F812" s="389"/>
    </row>
    <row r="813" spans="1:6" ht="14.25" customHeight="1">
      <c r="A813" s="305"/>
      <c r="B813" s="314"/>
      <c r="C813" s="382"/>
      <c r="D813" s="319"/>
      <c r="E813" s="335"/>
      <c r="F813" s="389"/>
    </row>
    <row r="814" spans="1:6" ht="14.25" customHeight="1">
      <c r="A814" s="305"/>
      <c r="B814" s="314" t="s">
        <v>1795</v>
      </c>
      <c r="C814" s="382" t="s">
        <v>1796</v>
      </c>
      <c r="D814" s="319" t="s">
        <v>1586</v>
      </c>
      <c r="E814" s="335">
        <f>'[5]COSTO CDMX,QRO,GDL '!I806</f>
        <v>2719.2258166679285</v>
      </c>
      <c r="F814" s="310" t="s">
        <v>236</v>
      </c>
    </row>
    <row r="815" spans="1:6" ht="14.25" customHeight="1">
      <c r="A815" s="305"/>
      <c r="B815" s="314" t="s">
        <v>1797</v>
      </c>
      <c r="C815" s="382" t="s">
        <v>1576</v>
      </c>
      <c r="D815" s="319" t="s">
        <v>1588</v>
      </c>
      <c r="E815" s="335">
        <f>'[5]COSTO CDMX,QRO,GDL '!I807</f>
        <v>2887.5868637645144</v>
      </c>
      <c r="F815" s="310" t="s">
        <v>236</v>
      </c>
    </row>
    <row r="816" spans="1:6" ht="14.25" customHeight="1">
      <c r="A816" s="305"/>
      <c r="B816" s="444" t="s">
        <v>1798</v>
      </c>
      <c r="C816" s="385" t="s">
        <v>1615</v>
      </c>
      <c r="D816" s="319" t="s">
        <v>1591</v>
      </c>
      <c r="E816" s="335">
        <f>'[5]COSTO CDMX,QRO,GDL '!I808</f>
        <v>2946.7740474099028</v>
      </c>
      <c r="F816" s="310" t="s">
        <v>236</v>
      </c>
    </row>
    <row r="817" spans="1:6" ht="14.25" customHeight="1">
      <c r="A817" s="305"/>
      <c r="B817" s="444" t="s">
        <v>1799</v>
      </c>
      <c r="C817" s="382"/>
      <c r="D817" s="319" t="s">
        <v>1593</v>
      </c>
      <c r="E817" s="335">
        <f>'[5]COSTO CDMX,QRO,GDL '!I809</f>
        <v>3194.7894246903925</v>
      </c>
      <c r="F817" s="310" t="s">
        <v>236</v>
      </c>
    </row>
    <row r="818" spans="1:6" ht="14.25" customHeight="1">
      <c r="A818" s="305"/>
      <c r="B818" s="306"/>
      <c r="C818" s="263"/>
      <c r="D818" s="319"/>
      <c r="E818" s="335"/>
      <c r="F818" s="389"/>
    </row>
    <row r="819" spans="1:6" ht="14.25" customHeight="1">
      <c r="A819" s="305"/>
      <c r="B819" s="314"/>
      <c r="C819" s="263"/>
      <c r="D819" s="319"/>
      <c r="E819" s="335"/>
      <c r="F819" s="373"/>
    </row>
    <row r="820" spans="1:6" ht="14.25" customHeight="1">
      <c r="A820" s="305"/>
      <c r="B820" s="314"/>
      <c r="C820" s="382"/>
      <c r="D820" s="319"/>
      <c r="E820" s="335"/>
      <c r="F820" s="389"/>
    </row>
    <row r="821" spans="1:6" ht="14.25" customHeight="1">
      <c r="A821" s="305"/>
      <c r="B821" s="314"/>
      <c r="C821" s="382"/>
      <c r="D821" s="319"/>
      <c r="E821" s="335"/>
      <c r="F821" s="389"/>
    </row>
    <row r="822" spans="1:6" ht="14.25" customHeight="1">
      <c r="A822" s="426"/>
      <c r="B822" s="427"/>
      <c r="C822" s="428"/>
      <c r="D822" s="427"/>
      <c r="E822" s="429"/>
      <c r="F822" s="430"/>
    </row>
    <row r="823" spans="1:6" ht="14.25" customHeight="1">
      <c r="A823" s="305"/>
      <c r="B823" s="431"/>
      <c r="C823" s="432"/>
      <c r="D823" s="431"/>
      <c r="E823" s="433"/>
      <c r="F823" s="434"/>
    </row>
    <row r="824" spans="1:6" ht="14.25" customHeight="1">
      <c r="A824" s="305"/>
      <c r="B824" s="431"/>
      <c r="C824" s="432"/>
      <c r="D824" s="431"/>
      <c r="E824" s="433"/>
      <c r="F824" s="434"/>
    </row>
    <row r="825" spans="1:6" ht="14.25" customHeight="1">
      <c r="A825" s="305"/>
      <c r="B825" s="431"/>
      <c r="C825" s="432"/>
      <c r="D825" s="431"/>
      <c r="E825" s="433"/>
      <c r="F825" s="434"/>
    </row>
    <row r="826" spans="1:6" ht="14.25" customHeight="1">
      <c r="A826" s="305"/>
      <c r="B826" s="431"/>
      <c r="C826" s="432"/>
      <c r="D826" s="431"/>
      <c r="E826" s="433"/>
      <c r="F826" s="434"/>
    </row>
    <row r="827" spans="1:6" ht="14.25" customHeight="1">
      <c r="A827" s="305"/>
      <c r="B827" s="431"/>
      <c r="C827" s="432"/>
      <c r="D827" s="431"/>
      <c r="E827" s="433"/>
      <c r="F827" s="434"/>
    </row>
    <row r="828" spans="1:6" ht="14.25" customHeight="1">
      <c r="A828" s="305"/>
      <c r="B828" s="431"/>
      <c r="C828" s="432"/>
      <c r="D828" s="431"/>
      <c r="E828" s="433"/>
      <c r="F828" s="434"/>
    </row>
    <row r="829" spans="1:6" ht="14.25" customHeight="1">
      <c r="A829" s="305"/>
      <c r="B829" s="431"/>
      <c r="C829" s="432"/>
      <c r="D829" s="431"/>
      <c r="E829" s="433"/>
      <c r="F829" s="434"/>
    </row>
    <row r="830" spans="1:6" ht="14.25" customHeight="1">
      <c r="A830" s="305"/>
      <c r="B830" s="431"/>
      <c r="C830" s="432"/>
      <c r="D830" s="431"/>
      <c r="E830" s="433"/>
      <c r="F830" s="434"/>
    </row>
    <row r="831" spans="1:6" ht="14.25" customHeight="1">
      <c r="A831" s="305"/>
      <c r="B831" s="431"/>
      <c r="C831" s="432"/>
      <c r="D831" s="431"/>
      <c r="E831" s="433"/>
      <c r="F831" s="434"/>
    </row>
    <row r="832" spans="1:6" ht="14.25" customHeight="1">
      <c r="A832" s="305"/>
      <c r="B832" s="431"/>
      <c r="C832" s="432"/>
      <c r="D832" s="431"/>
      <c r="E832" s="433"/>
      <c r="F832" s="434"/>
    </row>
    <row r="833" spans="1:6" ht="14.25" customHeight="1">
      <c r="A833" s="305"/>
      <c r="B833" s="431"/>
      <c r="C833" s="432"/>
      <c r="D833" s="431"/>
      <c r="E833" s="433"/>
      <c r="F833" s="434"/>
    </row>
    <row r="834" spans="1:6" ht="14.25" customHeight="1">
      <c r="A834" s="305"/>
      <c r="B834" s="431"/>
      <c r="C834" s="432"/>
      <c r="D834" s="431"/>
      <c r="E834" s="433"/>
      <c r="F834" s="434"/>
    </row>
    <row r="835" spans="1:6" ht="14.25" customHeight="1">
      <c r="A835" s="305"/>
      <c r="B835" s="431"/>
      <c r="C835" s="432"/>
      <c r="D835" s="431"/>
      <c r="E835" s="433"/>
      <c r="F835" s="434"/>
    </row>
    <row r="836" spans="1:6" ht="14.25" customHeight="1">
      <c r="A836" s="305"/>
      <c r="B836" s="431"/>
      <c r="C836" s="432"/>
      <c r="D836" s="431"/>
      <c r="E836" s="433"/>
      <c r="F836" s="434"/>
    </row>
    <row r="837" spans="1:6" ht="14.25" customHeight="1">
      <c r="A837" s="305"/>
      <c r="B837" s="431"/>
      <c r="C837" s="432"/>
      <c r="D837" s="431"/>
      <c r="E837" s="433"/>
      <c r="F837" s="434"/>
    </row>
    <row r="838" spans="1:6" ht="14.25" customHeight="1">
      <c r="A838" s="305"/>
      <c r="B838" s="431"/>
      <c r="C838" s="432"/>
      <c r="D838" s="431"/>
      <c r="E838" s="433"/>
      <c r="F838" s="434"/>
    </row>
    <row r="839" spans="1:6" ht="14.25" customHeight="1">
      <c r="A839" s="305"/>
      <c r="B839" s="431"/>
      <c r="C839" s="432"/>
      <c r="D839" s="431"/>
      <c r="E839" s="433"/>
      <c r="F839" s="434"/>
    </row>
    <row r="840" spans="1:6" ht="14.25" customHeight="1">
      <c r="A840" s="305"/>
      <c r="B840" s="431"/>
      <c r="C840" s="432"/>
      <c r="D840" s="431"/>
      <c r="E840" s="433"/>
      <c r="F840" s="434"/>
    </row>
    <row r="841" spans="1:6" ht="14.25" customHeight="1">
      <c r="A841" s="305"/>
      <c r="B841" s="431"/>
      <c r="C841" s="432"/>
      <c r="D841" s="431"/>
      <c r="E841" s="433"/>
      <c r="F841" s="434"/>
    </row>
    <row r="842" spans="1:6" ht="14.25" customHeight="1">
      <c r="A842" s="305"/>
      <c r="B842" s="431"/>
      <c r="C842" s="432"/>
      <c r="D842" s="431"/>
      <c r="E842" s="433"/>
      <c r="F842" s="434"/>
    </row>
    <row r="843" spans="1:6" ht="14.25" customHeight="1">
      <c r="A843" s="305"/>
      <c r="B843" s="431"/>
      <c r="C843" s="432"/>
      <c r="D843" s="431"/>
      <c r="E843" s="433"/>
      <c r="F843" s="434"/>
    </row>
    <row r="844" spans="1:6" ht="14.25" customHeight="1">
      <c r="A844" s="305"/>
      <c r="B844" s="431"/>
      <c r="C844" s="432"/>
      <c r="D844" s="431"/>
      <c r="E844" s="433"/>
      <c r="F844" s="434"/>
    </row>
    <row r="845" spans="1:6" ht="14.25" customHeight="1">
      <c r="A845" s="305"/>
      <c r="B845" s="431"/>
      <c r="C845" s="432"/>
      <c r="D845" s="431"/>
      <c r="E845" s="433"/>
      <c r="F845" s="434"/>
    </row>
    <row r="846" spans="1:6" ht="14.25" customHeight="1">
      <c r="A846" s="305"/>
      <c r="B846" s="431"/>
      <c r="C846" s="432"/>
      <c r="D846" s="431"/>
      <c r="E846" s="433"/>
      <c r="F846" s="434"/>
    </row>
    <row r="847" spans="1:6" ht="14.25" customHeight="1">
      <c r="A847" s="305"/>
      <c r="B847" s="431"/>
      <c r="C847" s="432"/>
      <c r="D847" s="431"/>
      <c r="E847" s="433"/>
      <c r="F847" s="434"/>
    </row>
    <row r="848" spans="1:6" ht="14.25" customHeight="1">
      <c r="A848" s="435"/>
      <c r="B848" s="436"/>
      <c r="C848" s="437"/>
      <c r="D848" s="436"/>
      <c r="E848" s="438"/>
      <c r="F848" s="439"/>
    </row>
    <row r="849" spans="1:60" ht="15" customHeight="1">
      <c r="A849" s="299"/>
      <c r="B849" s="300"/>
      <c r="C849" s="301" t="s">
        <v>1672</v>
      </c>
      <c r="D849" s="302"/>
      <c r="E849" s="302"/>
      <c r="F849" s="302"/>
    </row>
    <row r="850" spans="1:60" ht="14.25" customHeight="1">
      <c r="A850" s="305"/>
      <c r="B850" s="306" t="s">
        <v>1673</v>
      </c>
      <c r="C850" s="388" t="s">
        <v>1674</v>
      </c>
      <c r="D850" s="319" t="s">
        <v>1580</v>
      </c>
      <c r="E850" s="335">
        <f>'[5]COSTO CDMX,QRO,GDL '!I842</f>
        <v>545.63728205963844</v>
      </c>
      <c r="F850" s="310" t="s">
        <v>236</v>
      </c>
    </row>
    <row r="851" spans="1:60" ht="14.25" customHeight="1">
      <c r="A851" s="305"/>
      <c r="B851" s="306" t="s">
        <v>1675</v>
      </c>
      <c r="C851" s="382" t="s">
        <v>1676</v>
      </c>
      <c r="D851" s="319" t="s">
        <v>1582</v>
      </c>
      <c r="E851" s="335">
        <f>'[5]COSTO CDMX,QRO,GDL '!I843</f>
        <v>581.7037640540982</v>
      </c>
      <c r="F851" s="310" t="s">
        <v>236</v>
      </c>
    </row>
    <row r="852" spans="1:60" ht="14.25" customHeight="1">
      <c r="A852" s="305"/>
      <c r="B852" s="306" t="s">
        <v>1677</v>
      </c>
      <c r="C852" s="388"/>
      <c r="D852" s="319" t="s">
        <v>1584</v>
      </c>
      <c r="E852" s="335">
        <f>'[5]COSTO CDMX,QRO,GDL '!I844</f>
        <v>589.50562163923757</v>
      </c>
      <c r="F852" s="310" t="s">
        <v>236</v>
      </c>
    </row>
    <row r="853" spans="1:60" ht="14.25" customHeight="1">
      <c r="A853" s="305"/>
      <c r="B853" s="306" t="s">
        <v>1678</v>
      </c>
      <c r="C853" s="388"/>
      <c r="D853" s="319" t="s">
        <v>1679</v>
      </c>
      <c r="E853" s="335">
        <f>'[5]COSTO CDMX,QRO,GDL '!I845</f>
        <v>647.80055401662082</v>
      </c>
      <c r="F853" s="310" t="s">
        <v>236</v>
      </c>
    </row>
    <row r="854" spans="1:60" ht="14.25" customHeight="1">
      <c r="A854" s="305"/>
      <c r="B854" s="306" t="s">
        <v>1680</v>
      </c>
      <c r="C854" s="388"/>
      <c r="D854" s="319" t="s">
        <v>1586</v>
      </c>
      <c r="E854" s="335">
        <f>'[5]COSTO CDMX,QRO,GDL '!I846</f>
        <v>655.60241160175997</v>
      </c>
      <c r="F854" s="310" t="s">
        <v>236</v>
      </c>
    </row>
    <row r="855" spans="1:60" ht="14.25" customHeight="1">
      <c r="A855" s="305"/>
      <c r="B855" s="306" t="s">
        <v>1681</v>
      </c>
      <c r="C855" s="388"/>
      <c r="D855" s="319" t="s">
        <v>1682</v>
      </c>
      <c r="E855" s="335">
        <f>'[5]COSTO CDMX,QRO,GDL '!I847</f>
        <v>752.40703927000175</v>
      </c>
      <c r="F855" s="310" t="s">
        <v>236</v>
      </c>
    </row>
    <row r="856" spans="1:60" ht="14.25" customHeight="1">
      <c r="A856" s="305"/>
      <c r="B856" s="306" t="s">
        <v>1683</v>
      </c>
      <c r="C856" s="388"/>
      <c r="D856" s="319" t="s">
        <v>1588</v>
      </c>
      <c r="E856" s="335">
        <f>'[5]COSTO CDMX,QRO,GDL '!I848</f>
        <v>760.20889685514112</v>
      </c>
      <c r="F856" s="310" t="s">
        <v>236</v>
      </c>
    </row>
    <row r="857" spans="1:60" ht="14.25" customHeight="1">
      <c r="A857" s="305"/>
      <c r="B857" s="306" t="s">
        <v>1684</v>
      </c>
      <c r="C857" s="388"/>
      <c r="D857" s="319" t="s">
        <v>1685</v>
      </c>
      <c r="E857" s="335">
        <f>'[5]COSTO CDMX,QRO,GDL '!I849</f>
        <v>894.24344142088955</v>
      </c>
      <c r="F857" s="310" t="s">
        <v>236</v>
      </c>
    </row>
    <row r="858" spans="1:60" ht="14.25" customHeight="1">
      <c r="A858" s="305"/>
      <c r="B858" s="306" t="s">
        <v>1686</v>
      </c>
      <c r="C858" s="388"/>
      <c r="D858" s="319" t="s">
        <v>1593</v>
      </c>
      <c r="E858" s="335">
        <f>'[5]COSTO CDMX,QRO,GDL '!I850</f>
        <v>902.04529900602904</v>
      </c>
      <c r="F858" s="310" t="s">
        <v>236</v>
      </c>
    </row>
    <row r="859" spans="1:60" ht="14.25" customHeight="1">
      <c r="A859" s="305"/>
      <c r="B859" s="306" t="s">
        <v>1687</v>
      </c>
      <c r="C859" s="388"/>
      <c r="D859" s="319" t="s">
        <v>1688</v>
      </c>
      <c r="E859" s="335">
        <f>'[5]COSTO CDMX,QRO,GDL '!I851</f>
        <v>909.84715659116864</v>
      </c>
      <c r="F859" s="310" t="s">
        <v>236</v>
      </c>
    </row>
    <row r="860" spans="1:60" ht="14.25" customHeight="1">
      <c r="A860" s="305"/>
      <c r="B860" s="306" t="s">
        <v>1689</v>
      </c>
      <c r="C860" s="388"/>
      <c r="D860" s="319" t="s">
        <v>1690</v>
      </c>
      <c r="E860" s="335">
        <f>'[5]COSTO CDMX,QRO,GDL '!I852</f>
        <v>930.91217207104455</v>
      </c>
      <c r="F860" s="310" t="s">
        <v>236</v>
      </c>
    </row>
    <row r="861" spans="1:60" ht="14.25" customHeight="1">
      <c r="A861" s="305"/>
      <c r="B861" s="306" t="s">
        <v>1691</v>
      </c>
      <c r="C861" s="388"/>
      <c r="D861" s="319" t="s">
        <v>1692</v>
      </c>
      <c r="E861" s="335">
        <f>'[5]COSTO CDMX,QRO,GDL '!I853</f>
        <v>951.9771875509208</v>
      </c>
      <c r="F861" s="310" t="s">
        <v>236</v>
      </c>
    </row>
    <row r="862" spans="1:60" ht="14.25" customHeight="1">
      <c r="A862" s="305"/>
      <c r="B862" s="306" t="s">
        <v>1693</v>
      </c>
      <c r="C862" s="388"/>
      <c r="D862" s="319" t="s">
        <v>1694</v>
      </c>
      <c r="E862" s="335">
        <f>'[5]COSTO CDMX,QRO,GDL '!I854</f>
        <v>1225.5075769920161</v>
      </c>
      <c r="F862" s="310" t="s">
        <v>236</v>
      </c>
    </row>
    <row r="863" spans="1:60" ht="14.25" customHeight="1">
      <c r="A863" s="305"/>
      <c r="B863" s="306" t="s">
        <v>1695</v>
      </c>
      <c r="C863" s="388"/>
      <c r="D863" s="319" t="s">
        <v>1696</v>
      </c>
      <c r="E863" s="335">
        <f>'[5]COSTO CDMX,QRO,GDL '!I855</f>
        <v>1253.4565844587794</v>
      </c>
      <c r="F863" s="310" t="s">
        <v>236</v>
      </c>
    </row>
    <row r="864" spans="1:60" s="277" customFormat="1" ht="15" customHeight="1">
      <c r="A864" s="325" t="s">
        <v>1905</v>
      </c>
      <c r="B864" s="326"/>
      <c r="C864" s="1494" t="s">
        <v>2194</v>
      </c>
      <c r="D864" s="325"/>
      <c r="E864" s="445"/>
      <c r="F864" s="446"/>
      <c r="G864" s="276"/>
      <c r="H864" s="276"/>
      <c r="I864" s="276"/>
      <c r="J864" s="276"/>
      <c r="K864" s="276"/>
      <c r="L864" s="276"/>
      <c r="M864" s="276"/>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row>
    <row r="865" spans="1:60" s="291" customFormat="1" ht="15" customHeight="1">
      <c r="A865" s="330" t="s">
        <v>1562</v>
      </c>
      <c r="B865" s="331"/>
      <c r="C865" s="1495"/>
      <c r="D865" s="378"/>
      <c r="E865" s="447"/>
      <c r="F865" s="448"/>
      <c r="G865" s="289"/>
      <c r="H865" s="289"/>
      <c r="I865" s="289"/>
      <c r="J865" s="289"/>
      <c r="K865" s="289"/>
      <c r="L865" s="289"/>
      <c r="M865" s="289"/>
      <c r="N865" s="290"/>
      <c r="O865" s="290"/>
      <c r="P865" s="290"/>
      <c r="Q865" s="290"/>
      <c r="R865" s="290"/>
      <c r="S865" s="290"/>
      <c r="T865" s="290"/>
      <c r="U865" s="290"/>
      <c r="V865" s="290"/>
      <c r="W865" s="290"/>
      <c r="X865" s="290"/>
      <c r="Y865" s="290"/>
      <c r="Z865" s="290"/>
      <c r="AA865" s="290"/>
      <c r="AB865" s="290"/>
      <c r="AC865" s="290"/>
      <c r="AD865" s="290"/>
      <c r="AE865" s="290"/>
      <c r="AF865" s="290"/>
      <c r="AG865" s="290"/>
      <c r="AH865" s="290"/>
      <c r="AI865" s="290"/>
      <c r="AJ865" s="290"/>
      <c r="AK865" s="290"/>
      <c r="AL865" s="290"/>
      <c r="AM865" s="290"/>
      <c r="AN865" s="290"/>
      <c r="AO865" s="290"/>
      <c r="AP865" s="290"/>
      <c r="AQ865" s="290"/>
      <c r="AR865" s="290"/>
      <c r="AS865" s="290"/>
      <c r="AT865" s="290"/>
      <c r="AU865" s="290"/>
      <c r="AV865" s="290"/>
      <c r="AW865" s="290"/>
      <c r="AX865" s="290"/>
      <c r="AY865" s="290"/>
      <c r="AZ865" s="290"/>
      <c r="BA865" s="290"/>
      <c r="BB865" s="290"/>
      <c r="BC865" s="290"/>
      <c r="BD865" s="290"/>
      <c r="BE865" s="290"/>
      <c r="BF865" s="290"/>
      <c r="BG865" s="290"/>
      <c r="BH865" s="290"/>
    </row>
    <row r="866" spans="1:60" s="297" customFormat="1">
      <c r="A866" s="292" t="s">
        <v>405</v>
      </c>
      <c r="B866" s="293" t="s">
        <v>406</v>
      </c>
      <c r="C866" s="294" t="s">
        <v>407</v>
      </c>
      <c r="D866" s="292" t="s">
        <v>408</v>
      </c>
      <c r="E866" s="295" t="s">
        <v>409</v>
      </c>
      <c r="F866" s="296" t="s">
        <v>1563</v>
      </c>
      <c r="G866" s="277"/>
      <c r="N866" s="298"/>
      <c r="O866" s="298"/>
      <c r="P866" s="298"/>
      <c r="Q866" s="298"/>
      <c r="R866" s="298"/>
      <c r="S866" s="298"/>
      <c r="T866" s="298"/>
      <c r="U866" s="298"/>
      <c r="V866" s="298"/>
      <c r="W866" s="298"/>
      <c r="X866" s="298"/>
      <c r="Y866" s="298"/>
      <c r="Z866" s="298"/>
      <c r="AA866" s="298"/>
      <c r="AB866" s="298"/>
      <c r="AC866" s="298"/>
      <c r="AD866" s="298"/>
      <c r="AE866" s="298"/>
      <c r="AF866" s="298"/>
      <c r="AG866" s="298"/>
      <c r="AH866" s="298"/>
      <c r="AI866" s="298"/>
      <c r="AJ866" s="298"/>
      <c r="AK866" s="298"/>
      <c r="AL866" s="298"/>
      <c r="AM866" s="298"/>
      <c r="AN866" s="298"/>
      <c r="AO866" s="298"/>
      <c r="AP866" s="298"/>
      <c r="AQ866" s="298"/>
      <c r="AR866" s="298"/>
      <c r="AS866" s="298"/>
      <c r="AT866" s="298"/>
      <c r="AU866" s="298"/>
      <c r="AV866" s="298"/>
      <c r="AW866" s="298"/>
      <c r="AX866" s="298"/>
      <c r="AY866" s="298"/>
      <c r="AZ866" s="298"/>
      <c r="BA866" s="298"/>
      <c r="BB866" s="298"/>
      <c r="BC866" s="298"/>
      <c r="BD866" s="298"/>
      <c r="BE866" s="298"/>
      <c r="BF866" s="298"/>
      <c r="BG866" s="298"/>
      <c r="BH866" s="298"/>
    </row>
    <row r="867" spans="1:60" ht="14.25" customHeight="1">
      <c r="A867" s="299"/>
      <c r="B867" s="300"/>
      <c r="C867" s="301" t="s">
        <v>1571</v>
      </c>
      <c r="D867" s="302"/>
      <c r="E867" s="303"/>
      <c r="F867" s="304"/>
    </row>
    <row r="868" spans="1:60" ht="14.25" customHeight="1">
      <c r="A868" s="305"/>
      <c r="B868" s="306" t="s">
        <v>2195</v>
      </c>
      <c r="C868" s="382" t="s">
        <v>2196</v>
      </c>
      <c r="D868" s="319" t="s">
        <v>1574</v>
      </c>
      <c r="E868" s="335">
        <f>'[5]COSTO CDMX,QRO,GDL '!I860</f>
        <v>2286.5505615604197</v>
      </c>
      <c r="F868" s="310" t="s">
        <v>236</v>
      </c>
    </row>
    <row r="869" spans="1:60" ht="14.25" customHeight="1">
      <c r="A869" s="305"/>
      <c r="B869" s="306" t="s">
        <v>2197</v>
      </c>
      <c r="C869" s="382" t="s">
        <v>1576</v>
      </c>
      <c r="D869" s="319" t="s">
        <v>1577</v>
      </c>
      <c r="E869" s="335">
        <f>'[5]COSTO CDMX,QRO,GDL '!I861</f>
        <v>2368.219732768453</v>
      </c>
      <c r="F869" s="310" t="s">
        <v>236</v>
      </c>
    </row>
    <row r="870" spans="1:60" ht="14.25" customHeight="1">
      <c r="A870" s="305"/>
      <c r="B870" s="306" t="s">
        <v>2198</v>
      </c>
      <c r="C870" s="385" t="s">
        <v>1579</v>
      </c>
      <c r="D870" s="319" t="s">
        <v>1580</v>
      </c>
      <c r="E870" s="335">
        <f>'[5]COSTO CDMX,QRO,GDL '!I862</f>
        <v>2466.4943149928486</v>
      </c>
      <c r="F870" s="310" t="s">
        <v>236</v>
      </c>
    </row>
    <row r="871" spans="1:60" ht="14.25" customHeight="1">
      <c r="A871" s="305"/>
      <c r="B871" s="306" t="s">
        <v>2199</v>
      </c>
      <c r="C871" s="382"/>
      <c r="D871" s="319" t="s">
        <v>1582</v>
      </c>
      <c r="E871" s="335">
        <f>'[5]COSTO CDMX,QRO,GDL '!I863</f>
        <v>2469.5644904314449</v>
      </c>
      <c r="F871" s="310" t="s">
        <v>236</v>
      </c>
    </row>
    <row r="872" spans="1:60" ht="14.25" customHeight="1">
      <c r="A872" s="305"/>
      <c r="B872" s="306" t="s">
        <v>2200</v>
      </c>
      <c r="C872" s="382"/>
      <c r="D872" s="319" t="s">
        <v>1584</v>
      </c>
      <c r="E872" s="335">
        <f>'[5]COSTO CDMX,QRO,GDL '!I864</f>
        <v>2554.4141274238232</v>
      </c>
      <c r="F872" s="310" t="s">
        <v>236</v>
      </c>
    </row>
    <row r="873" spans="1:60" ht="14.25" customHeight="1">
      <c r="A873" s="305"/>
      <c r="B873" s="306"/>
      <c r="C873" s="382"/>
      <c r="D873" s="319"/>
      <c r="E873" s="335"/>
      <c r="F873" s="389"/>
    </row>
    <row r="874" spans="1:60" ht="14.25" customHeight="1">
      <c r="A874" s="305"/>
      <c r="B874" s="306"/>
      <c r="C874" s="382"/>
      <c r="D874" s="319"/>
      <c r="E874" s="335"/>
      <c r="F874" s="389"/>
    </row>
    <row r="875" spans="1:60" ht="14.25" customHeight="1">
      <c r="A875" s="305"/>
      <c r="B875" s="306"/>
      <c r="C875" s="382"/>
      <c r="D875" s="319"/>
      <c r="E875" s="335"/>
      <c r="F875" s="389"/>
    </row>
    <row r="876" spans="1:60" ht="14.25" customHeight="1">
      <c r="A876" s="305"/>
      <c r="B876" s="306"/>
      <c r="C876" s="382"/>
      <c r="D876" s="319"/>
      <c r="E876" s="335"/>
      <c r="F876" s="389"/>
    </row>
    <row r="877" spans="1:60" ht="14.25" customHeight="1">
      <c r="A877" s="305"/>
      <c r="B877" s="306" t="s">
        <v>2201</v>
      </c>
      <c r="C877" s="382" t="s">
        <v>2196</v>
      </c>
      <c r="D877" s="319" t="s">
        <v>1586</v>
      </c>
      <c r="E877" s="335">
        <f>'[5]COSTO CDMX,QRO,GDL '!I869</f>
        <v>2806.3749117375482</v>
      </c>
      <c r="F877" s="310" t="s">
        <v>236</v>
      </c>
    </row>
    <row r="878" spans="1:60" ht="14.25" customHeight="1">
      <c r="A878" s="305"/>
      <c r="B878" s="306" t="s">
        <v>2202</v>
      </c>
      <c r="C878" s="382" t="s">
        <v>2203</v>
      </c>
      <c r="D878" s="319" t="s">
        <v>1588</v>
      </c>
      <c r="E878" s="335">
        <f>'[5]COSTO CDMX,QRO,GDL '!I870</f>
        <v>2960.7391505078485</v>
      </c>
      <c r="F878" s="310" t="s">
        <v>236</v>
      </c>
    </row>
    <row r="879" spans="1:60" ht="14.25" customHeight="1">
      <c r="A879" s="305"/>
      <c r="B879" s="306" t="s">
        <v>2204</v>
      </c>
      <c r="C879" s="385" t="s">
        <v>1590</v>
      </c>
      <c r="D879" s="319" t="s">
        <v>1591</v>
      </c>
      <c r="E879" s="335">
        <f>'[5]COSTO CDMX,QRO,GDL '!I871</f>
        <v>3014.9187170713158</v>
      </c>
      <c r="F879" s="310" t="s">
        <v>236</v>
      </c>
    </row>
    <row r="880" spans="1:60" ht="14.25" customHeight="1">
      <c r="A880" s="305"/>
      <c r="B880" s="306" t="s">
        <v>2205</v>
      </c>
      <c r="C880" s="382"/>
      <c r="D880" s="319" t="s">
        <v>1593</v>
      </c>
      <c r="E880" s="335">
        <f>'[5]COSTO CDMX,QRO,GDL '!I872</f>
        <v>3290.2523038763061</v>
      </c>
      <c r="F880" s="310" t="s">
        <v>236</v>
      </c>
    </row>
    <row r="881" spans="1:6" ht="14.25" customHeight="1">
      <c r="A881" s="305"/>
      <c r="B881" s="314"/>
      <c r="C881" s="382"/>
      <c r="D881" s="319"/>
      <c r="E881" s="335"/>
      <c r="F881" s="389"/>
    </row>
    <row r="882" spans="1:6" ht="14.25" customHeight="1">
      <c r="A882" s="305"/>
      <c r="B882" s="314"/>
      <c r="C882" s="382"/>
      <c r="D882" s="319"/>
      <c r="E882" s="335"/>
      <c r="F882" s="389"/>
    </row>
    <row r="883" spans="1:6" ht="14.25" customHeight="1">
      <c r="A883" s="305"/>
      <c r="B883" s="314"/>
      <c r="C883" s="382"/>
      <c r="D883" s="319"/>
      <c r="E883" s="335"/>
      <c r="F883" s="389"/>
    </row>
    <row r="884" spans="1:6" ht="14.25" customHeight="1">
      <c r="A884" s="305"/>
      <c r="B884" s="314"/>
      <c r="C884" s="382"/>
      <c r="D884" s="319"/>
      <c r="E884" s="335"/>
      <c r="F884" s="389"/>
    </row>
    <row r="885" spans="1:6" ht="14.25" customHeight="1">
      <c r="A885" s="299"/>
      <c r="B885" s="300"/>
      <c r="C885" s="301" t="s">
        <v>2206</v>
      </c>
      <c r="D885" s="302"/>
      <c r="E885" s="302"/>
      <c r="F885" s="302"/>
    </row>
    <row r="886" spans="1:6" ht="14.25" customHeight="1">
      <c r="A886" s="305"/>
      <c r="B886" s="306" t="s">
        <v>2207</v>
      </c>
      <c r="C886" s="382" t="s">
        <v>2208</v>
      </c>
      <c r="D886" s="449" t="s">
        <v>1574</v>
      </c>
      <c r="E886" s="335">
        <f>'[5]COSTO CDMX,QRO,GDL '!I878</f>
        <v>3259.6863819970326</v>
      </c>
      <c r="F886" s="310" t="s">
        <v>236</v>
      </c>
    </row>
    <row r="887" spans="1:6" ht="14.25" customHeight="1">
      <c r="A887" s="305"/>
      <c r="B887" s="306" t="s">
        <v>2209</v>
      </c>
      <c r="C887" s="382" t="s">
        <v>1576</v>
      </c>
      <c r="D887" s="314" t="s">
        <v>1577</v>
      </c>
      <c r="E887" s="335">
        <f>'[5]COSTO CDMX,QRO,GDL '!I879</f>
        <v>3349.0242778201819</v>
      </c>
      <c r="F887" s="310" t="s">
        <v>236</v>
      </c>
    </row>
    <row r="888" spans="1:6" ht="14.25" customHeight="1">
      <c r="A888" s="305"/>
      <c r="B888" s="306" t="s">
        <v>2210</v>
      </c>
      <c r="C888" s="385" t="s">
        <v>1579</v>
      </c>
      <c r="D888" s="314" t="s">
        <v>1580</v>
      </c>
      <c r="E888" s="335">
        <f>'[5]COSTO CDMX,QRO,GDL '!I880</f>
        <v>3458.339361194252</v>
      </c>
      <c r="F888" s="310" t="s">
        <v>236</v>
      </c>
    </row>
    <row r="889" spans="1:6" ht="14.25" customHeight="1">
      <c r="A889" s="305"/>
      <c r="B889" s="306" t="s">
        <v>2211</v>
      </c>
      <c r="C889" s="382"/>
      <c r="D889" s="314" t="s">
        <v>1582</v>
      </c>
      <c r="E889" s="335">
        <f>'[5]COSTO CDMX,QRO,GDL '!I881</f>
        <v>3461.8481331240769</v>
      </c>
      <c r="F889" s="310" t="s">
        <v>236</v>
      </c>
    </row>
    <row r="890" spans="1:6" ht="14.25" customHeight="1">
      <c r="A890" s="305"/>
      <c r="B890" s="306" t="s">
        <v>2212</v>
      </c>
      <c r="C890" s="382"/>
      <c r="D890" s="314" t="s">
        <v>1584</v>
      </c>
      <c r="E890" s="335">
        <f>'[5]COSTO CDMX,QRO,GDL '!I882</f>
        <v>3554.6209319943177</v>
      </c>
      <c r="F890" s="310" t="s">
        <v>236</v>
      </c>
    </row>
    <row r="891" spans="1:6" ht="14.25" customHeight="1">
      <c r="A891" s="305"/>
      <c r="B891" s="306"/>
      <c r="C891" s="382"/>
      <c r="D891" s="314"/>
      <c r="E891" s="335"/>
      <c r="F891" s="389"/>
    </row>
    <row r="892" spans="1:6" ht="14.25" customHeight="1">
      <c r="A892" s="305"/>
      <c r="B892" s="306"/>
      <c r="C892" s="382"/>
      <c r="D892" s="314"/>
      <c r="E892" s="335"/>
      <c r="F892" s="389"/>
    </row>
    <row r="893" spans="1:6" ht="14.25" customHeight="1">
      <c r="A893" s="305"/>
      <c r="B893" s="306"/>
      <c r="C893" s="382"/>
      <c r="D893" s="314"/>
      <c r="E893" s="335"/>
      <c r="F893" s="389"/>
    </row>
    <row r="894" spans="1:6" ht="14.25" customHeight="1">
      <c r="A894" s="305"/>
      <c r="B894" s="306"/>
      <c r="C894" s="382"/>
      <c r="D894" s="314"/>
      <c r="E894" s="335"/>
      <c r="F894" s="389"/>
    </row>
    <row r="895" spans="1:6" ht="14.25" customHeight="1">
      <c r="A895" s="305"/>
      <c r="B895" s="306" t="s">
        <v>2213</v>
      </c>
      <c r="C895" s="382" t="s">
        <v>2208</v>
      </c>
      <c r="D895" s="319" t="s">
        <v>1586</v>
      </c>
      <c r="E895" s="335">
        <f>'[5]COSTO CDMX,QRO,GDL '!I887</f>
        <v>4486.3966084348885</v>
      </c>
      <c r="F895" s="310" t="s">
        <v>236</v>
      </c>
    </row>
    <row r="896" spans="1:6" ht="14.25" customHeight="1">
      <c r="A896" s="305"/>
      <c r="B896" s="306" t="s">
        <v>2214</v>
      </c>
      <c r="C896" s="382" t="s">
        <v>1576</v>
      </c>
      <c r="D896" s="319" t="s">
        <v>1588</v>
      </c>
      <c r="E896" s="335">
        <f>'[5]COSTO CDMX,QRO,GDL '!I888</f>
        <v>4740.1068903315818</v>
      </c>
      <c r="F896" s="310" t="s">
        <v>236</v>
      </c>
    </row>
    <row r="897" spans="1:6" ht="14.25" customHeight="1">
      <c r="A897" s="305"/>
      <c r="B897" s="306" t="s">
        <v>2215</v>
      </c>
      <c r="C897" s="385" t="s">
        <v>1590</v>
      </c>
      <c r="D897" s="319" t="s">
        <v>1591</v>
      </c>
      <c r="E897" s="335">
        <f>'[5]COSTO CDMX,QRO,GDL '!I889</f>
        <v>4802.0263949755445</v>
      </c>
      <c r="F897" s="310" t="s">
        <v>236</v>
      </c>
    </row>
    <row r="898" spans="1:6" ht="14.25" customHeight="1">
      <c r="A898" s="305"/>
      <c r="B898" s="306" t="s">
        <v>2216</v>
      </c>
      <c r="C898" s="382"/>
      <c r="D898" s="319" t="s">
        <v>1593</v>
      </c>
      <c r="E898" s="335">
        <f>'[5]COSTO CDMX,QRO,GDL '!I890</f>
        <v>5106.1978142357693</v>
      </c>
      <c r="F898" s="310" t="s">
        <v>236</v>
      </c>
    </row>
    <row r="899" spans="1:6" ht="14.25" customHeight="1">
      <c r="A899" s="305"/>
      <c r="B899" s="314"/>
      <c r="C899" s="382"/>
      <c r="D899" s="314"/>
      <c r="E899" s="335"/>
      <c r="F899" s="389"/>
    </row>
    <row r="900" spans="1:6" ht="14.25" customHeight="1">
      <c r="A900" s="305"/>
      <c r="B900" s="314"/>
      <c r="C900" s="382"/>
      <c r="D900" s="314"/>
      <c r="E900" s="335"/>
      <c r="F900" s="389"/>
    </row>
    <row r="901" spans="1:6" ht="14.25" customHeight="1">
      <c r="A901" s="305"/>
      <c r="B901" s="314"/>
      <c r="C901" s="382"/>
      <c r="D901" s="314"/>
      <c r="E901" s="335"/>
      <c r="F901" s="389"/>
    </row>
    <row r="902" spans="1:6" ht="14.25" customHeight="1">
      <c r="A902" s="305"/>
      <c r="B902" s="314"/>
      <c r="C902" s="382"/>
      <c r="D902" s="317"/>
      <c r="E902" s="335"/>
      <c r="F902" s="389"/>
    </row>
    <row r="903" spans="1:6" ht="14.25" customHeight="1">
      <c r="A903" s="299"/>
      <c r="B903" s="300"/>
      <c r="C903" s="301" t="s">
        <v>1605</v>
      </c>
      <c r="D903" s="302"/>
      <c r="E903" s="302"/>
      <c r="F903" s="302"/>
    </row>
    <row r="904" spans="1:6" ht="14.25" customHeight="1">
      <c r="A904" s="387"/>
      <c r="B904" s="306" t="s">
        <v>2217</v>
      </c>
      <c r="C904" s="382" t="s">
        <v>2218</v>
      </c>
      <c r="D904" s="319" t="s">
        <v>1586</v>
      </c>
      <c r="E904" s="335">
        <f>'[5]COSTO CDMX,QRO,GDL '!I896</f>
        <v>4680.7771635378158</v>
      </c>
      <c r="F904" s="310" t="s">
        <v>236</v>
      </c>
    </row>
    <row r="905" spans="1:6" ht="14.25" customHeight="1">
      <c r="A905" s="387"/>
      <c r="B905" s="306" t="s">
        <v>2219</v>
      </c>
      <c r="C905" s="382" t="s">
        <v>1576</v>
      </c>
      <c r="D905" s="319" t="s">
        <v>1588</v>
      </c>
      <c r="E905" s="335">
        <f>'[5]COSTO CDMX,QRO,GDL '!I897</f>
        <v>4773.5499624080576</v>
      </c>
      <c r="F905" s="310" t="s">
        <v>236</v>
      </c>
    </row>
    <row r="906" spans="1:6" ht="14.25" customHeight="1">
      <c r="A906" s="387"/>
      <c r="B906" s="306" t="s">
        <v>2220</v>
      </c>
      <c r="C906" s="385" t="s">
        <v>1590</v>
      </c>
      <c r="D906" s="319" t="s">
        <v>1591</v>
      </c>
      <c r="E906" s="335">
        <f>'[5]COSTO CDMX,QRO,GDL '!I898</f>
        <v>4794.1897972893767</v>
      </c>
      <c r="F906" s="310" t="s">
        <v>236</v>
      </c>
    </row>
    <row r="907" spans="1:6" ht="14.25" customHeight="1">
      <c r="A907" s="387"/>
      <c r="B907" s="306" t="s">
        <v>2221</v>
      </c>
      <c r="C907" s="382"/>
      <c r="D907" s="319" t="s">
        <v>1593</v>
      </c>
      <c r="E907" s="335">
        <f>'[5]COSTO CDMX,QRO,GDL '!I899</f>
        <v>4960.1807809404554</v>
      </c>
      <c r="F907" s="310" t="s">
        <v>236</v>
      </c>
    </row>
    <row r="908" spans="1:6" ht="14.25" customHeight="1">
      <c r="A908" s="305"/>
      <c r="B908" s="314"/>
      <c r="C908" s="382"/>
      <c r="D908" s="319"/>
      <c r="E908" s="335"/>
      <c r="F908" s="389"/>
    </row>
    <row r="909" spans="1:6" ht="14.25" customHeight="1">
      <c r="A909" s="305"/>
      <c r="B909" s="314"/>
      <c r="C909" s="382"/>
      <c r="D909" s="319"/>
      <c r="E909" s="335"/>
      <c r="F909" s="389"/>
    </row>
    <row r="910" spans="1:6" ht="14.25" customHeight="1">
      <c r="A910" s="305"/>
      <c r="B910" s="314"/>
      <c r="C910" s="382"/>
      <c r="D910" s="319"/>
      <c r="E910" s="335"/>
      <c r="F910" s="389"/>
    </row>
    <row r="911" spans="1:6" ht="14.25" customHeight="1">
      <c r="A911" s="305"/>
      <c r="B911" s="314"/>
      <c r="C911" s="382"/>
      <c r="D911" s="319"/>
      <c r="E911" s="335"/>
      <c r="F911" s="389"/>
    </row>
    <row r="912" spans="1:6" ht="14.25" customHeight="1">
      <c r="A912" s="305"/>
      <c r="B912" s="314"/>
      <c r="C912" s="382"/>
      <c r="D912" s="319"/>
      <c r="E912" s="335"/>
      <c r="F912" s="389"/>
    </row>
    <row r="913" spans="1:6" ht="14.25" customHeight="1">
      <c r="A913" s="338"/>
      <c r="B913" s="339"/>
      <c r="C913" s="301" t="s">
        <v>1617</v>
      </c>
      <c r="D913" s="340"/>
      <c r="E913" s="340"/>
      <c r="F913" s="391"/>
    </row>
    <row r="914" spans="1:6" ht="14.25" customHeight="1">
      <c r="A914" s="305"/>
      <c r="B914" s="306" t="s">
        <v>2222</v>
      </c>
      <c r="C914" s="382" t="s">
        <v>2223</v>
      </c>
      <c r="D914" s="319" t="s">
        <v>1574</v>
      </c>
      <c r="E914" s="335">
        <f>'[5]COSTO CDMX,QRO,GDL '!I906</f>
        <v>1654.4628422621743</v>
      </c>
      <c r="F914" s="310" t="s">
        <v>236</v>
      </c>
    </row>
    <row r="915" spans="1:6" ht="14.25" customHeight="1">
      <c r="A915" s="305"/>
      <c r="B915" s="306" t="s">
        <v>2224</v>
      </c>
      <c r="C915" s="382" t="s">
        <v>1576</v>
      </c>
      <c r="D915" s="319" t="s">
        <v>1577</v>
      </c>
      <c r="E915" s="335">
        <f>'[5]COSTO CDMX,QRO,GDL '!I907</f>
        <v>1736.1320134702082</v>
      </c>
      <c r="F915" s="310" t="s">
        <v>236</v>
      </c>
    </row>
    <row r="916" spans="1:6" ht="14.25" customHeight="1">
      <c r="A916" s="305"/>
      <c r="B916" s="306" t="s">
        <v>2225</v>
      </c>
      <c r="C916" s="385" t="s">
        <v>1579</v>
      </c>
      <c r="D916" s="319" t="s">
        <v>1580</v>
      </c>
      <c r="E916" s="335">
        <f>'[5]COSTO CDMX,QRO,GDL '!I908</f>
        <v>1834.4065956946029</v>
      </c>
      <c r="F916" s="310" t="s">
        <v>236</v>
      </c>
    </row>
    <row r="917" spans="1:6" ht="14.25" customHeight="1">
      <c r="A917" s="305"/>
      <c r="B917" s="306" t="s">
        <v>2226</v>
      </c>
      <c r="C917" s="382"/>
      <c r="D917" s="319" t="s">
        <v>1582</v>
      </c>
      <c r="E917" s="335">
        <f>'[5]COSTO CDMX,QRO,GDL '!I909</f>
        <v>1837.4767711331995</v>
      </c>
      <c r="F917" s="310" t="s">
        <v>236</v>
      </c>
    </row>
    <row r="918" spans="1:6" ht="14.25" customHeight="1">
      <c r="A918" s="305"/>
      <c r="B918" s="306" t="s">
        <v>2227</v>
      </c>
      <c r="C918" s="388"/>
      <c r="D918" s="319" t="s">
        <v>1584</v>
      </c>
      <c r="E918" s="335">
        <f>'[5]COSTO CDMX,QRO,GDL '!I910</f>
        <v>1922.3264081255772</v>
      </c>
      <c r="F918" s="310" t="s">
        <v>236</v>
      </c>
    </row>
    <row r="919" spans="1:6" ht="14.25" customHeight="1">
      <c r="A919" s="305"/>
      <c r="B919" s="306"/>
      <c r="C919" s="382"/>
      <c r="D919" s="319"/>
      <c r="E919" s="335"/>
      <c r="F919" s="389"/>
    </row>
    <row r="920" spans="1:6" ht="14.25" customHeight="1">
      <c r="A920" s="305"/>
      <c r="B920" s="306" t="s">
        <v>2228</v>
      </c>
      <c r="C920" s="382" t="s">
        <v>2223</v>
      </c>
      <c r="D920" s="319" t="s">
        <v>1586</v>
      </c>
      <c r="E920" s="335">
        <f>'[5]COSTO CDMX,QRO,GDL '!I912</f>
        <v>2174.2871924393025</v>
      </c>
      <c r="F920" s="310" t="s">
        <v>236</v>
      </c>
    </row>
    <row r="921" spans="1:6" ht="14.25" customHeight="1">
      <c r="A921" s="305"/>
      <c r="B921" s="306" t="s">
        <v>2229</v>
      </c>
      <c r="C921" s="382" t="s">
        <v>1576</v>
      </c>
      <c r="D921" s="319" t="s">
        <v>1588</v>
      </c>
      <c r="E921" s="335">
        <f>'[5]COSTO CDMX,QRO,GDL '!I913</f>
        <v>2328.6514312096028</v>
      </c>
      <c r="F921" s="310" t="s">
        <v>236</v>
      </c>
    </row>
    <row r="922" spans="1:6" ht="14.25" customHeight="1">
      <c r="A922" s="305"/>
      <c r="B922" s="306" t="s">
        <v>2230</v>
      </c>
      <c r="C922" s="385" t="s">
        <v>1590</v>
      </c>
      <c r="D922" s="319" t="s">
        <v>1591</v>
      </c>
      <c r="E922" s="335">
        <f>'[5]COSTO CDMX,QRO,GDL '!I914</f>
        <v>2382.8309977730705</v>
      </c>
      <c r="F922" s="310" t="s">
        <v>236</v>
      </c>
    </row>
    <row r="923" spans="1:6" ht="14.25" customHeight="1">
      <c r="A923" s="305"/>
      <c r="B923" s="306" t="s">
        <v>2231</v>
      </c>
      <c r="C923" s="388"/>
      <c r="D923" s="319" t="s">
        <v>1593</v>
      </c>
      <c r="E923" s="335">
        <f>'[5]COSTO CDMX,QRO,GDL '!I915</f>
        <v>2658.1645845780608</v>
      </c>
      <c r="F923" s="310" t="s">
        <v>236</v>
      </c>
    </row>
    <row r="924" spans="1:6" ht="14.25" customHeight="1">
      <c r="A924" s="305"/>
      <c r="B924" s="314"/>
      <c r="C924" s="382"/>
      <c r="D924" s="319"/>
      <c r="E924" s="335"/>
      <c r="F924" s="389"/>
    </row>
    <row r="925" spans="1:6" ht="14.25" customHeight="1">
      <c r="A925" s="338"/>
      <c r="B925" s="339"/>
      <c r="C925" s="301" t="s">
        <v>1628</v>
      </c>
      <c r="D925" s="340"/>
      <c r="E925" s="340"/>
      <c r="F925" s="340"/>
    </row>
    <row r="926" spans="1:6" ht="14.25" customHeight="1">
      <c r="A926" s="305"/>
      <c r="B926" s="306" t="s">
        <v>2232</v>
      </c>
      <c r="C926" s="382" t="s">
        <v>2233</v>
      </c>
      <c r="D926" s="319" t="s">
        <v>1574</v>
      </c>
      <c r="E926" s="335">
        <f>'[5]COSTO CDMX,QRO,GDL '!I918</f>
        <v>2537.3004170847516</v>
      </c>
      <c r="F926" s="310" t="s">
        <v>236</v>
      </c>
    </row>
    <row r="927" spans="1:6" ht="14.25" customHeight="1">
      <c r="A927" s="305"/>
      <c r="B927" s="306" t="s">
        <v>2234</v>
      </c>
      <c r="C927" s="382" t="s">
        <v>1576</v>
      </c>
      <c r="D927" s="319" t="s">
        <v>1577</v>
      </c>
      <c r="E927" s="335">
        <f>'[5]COSTO CDMX,QRO,GDL '!I919</f>
        <v>2626.6383129079009</v>
      </c>
      <c r="F927" s="310" t="s">
        <v>236</v>
      </c>
    </row>
    <row r="928" spans="1:6" ht="14.25" customHeight="1">
      <c r="A928" s="305"/>
      <c r="B928" s="306" t="s">
        <v>2235</v>
      </c>
      <c r="C928" s="385" t="s">
        <v>1579</v>
      </c>
      <c r="D928" s="319" t="s">
        <v>1580</v>
      </c>
      <c r="E928" s="335">
        <f>'[5]COSTO CDMX,QRO,GDL '!I920</f>
        <v>2735.953396281971</v>
      </c>
      <c r="F928" s="310" t="s">
        <v>236</v>
      </c>
    </row>
    <row r="929" spans="1:60" ht="14.25" customHeight="1">
      <c r="A929" s="305"/>
      <c r="B929" s="306" t="s">
        <v>2236</v>
      </c>
      <c r="C929" s="382"/>
      <c r="D929" s="319" t="s">
        <v>1582</v>
      </c>
      <c r="E929" s="335">
        <f>'[5]COSTO CDMX,QRO,GDL '!I921</f>
        <v>2739.4621682117959</v>
      </c>
      <c r="F929" s="310" t="s">
        <v>236</v>
      </c>
    </row>
    <row r="930" spans="1:60" ht="14.25" customHeight="1">
      <c r="A930" s="305"/>
      <c r="B930" s="306" t="s">
        <v>2237</v>
      </c>
      <c r="C930" s="388"/>
      <c r="D930" s="319" t="s">
        <v>1584</v>
      </c>
      <c r="E930" s="335">
        <f>'[5]COSTO CDMX,QRO,GDL '!I922</f>
        <v>2832.2349670820367</v>
      </c>
      <c r="F930" s="310" t="s">
        <v>236</v>
      </c>
    </row>
    <row r="931" spans="1:60" ht="14.25" customHeight="1">
      <c r="A931" s="305"/>
      <c r="B931" s="306"/>
      <c r="C931" s="382"/>
      <c r="D931" s="319"/>
      <c r="E931" s="335"/>
      <c r="F931" s="373"/>
    </row>
    <row r="932" spans="1:60" ht="14.25" customHeight="1">
      <c r="A932" s="305"/>
      <c r="B932" s="306" t="s">
        <v>2238</v>
      </c>
      <c r="C932" s="382" t="s">
        <v>2233</v>
      </c>
      <c r="D932" s="319" t="s">
        <v>1586</v>
      </c>
      <c r="E932" s="335">
        <f>'[5]COSTO CDMX,QRO,GDL '!I924</f>
        <v>3764.0106435226085</v>
      </c>
      <c r="F932" s="310" t="s">
        <v>236</v>
      </c>
    </row>
    <row r="933" spans="1:60" ht="14.25" customHeight="1">
      <c r="A933" s="305"/>
      <c r="B933" s="306" t="s">
        <v>2239</v>
      </c>
      <c r="C933" s="382" t="s">
        <v>1576</v>
      </c>
      <c r="D933" s="319" t="s">
        <v>1588</v>
      </c>
      <c r="E933" s="335">
        <f>'[5]COSTO CDMX,QRO,GDL '!I925</f>
        <v>4017.7209254193008</v>
      </c>
      <c r="F933" s="310" t="s">
        <v>236</v>
      </c>
    </row>
    <row r="934" spans="1:60" ht="14.25" customHeight="1">
      <c r="A934" s="305"/>
      <c r="B934" s="306" t="s">
        <v>2240</v>
      </c>
      <c r="C934" s="385" t="s">
        <v>1590</v>
      </c>
      <c r="D934" s="319" t="s">
        <v>1591</v>
      </c>
      <c r="E934" s="335">
        <f>'[5]COSTO CDMX,QRO,GDL '!I926</f>
        <v>4079.6404300632644</v>
      </c>
      <c r="F934" s="310" t="s">
        <v>236</v>
      </c>
    </row>
    <row r="935" spans="1:60" ht="14.25" customHeight="1">
      <c r="A935" s="305"/>
      <c r="B935" s="306" t="s">
        <v>2241</v>
      </c>
      <c r="C935" s="388"/>
      <c r="D935" s="319" t="s">
        <v>1593</v>
      </c>
      <c r="E935" s="335">
        <f>'[5]COSTO CDMX,QRO,GDL '!I927</f>
        <v>4383.8118493234888</v>
      </c>
      <c r="F935" s="310" t="s">
        <v>236</v>
      </c>
    </row>
    <row r="936" spans="1:60" ht="14.25" customHeight="1">
      <c r="A936" s="305"/>
      <c r="B936" s="314"/>
      <c r="C936" s="382"/>
      <c r="D936" s="319"/>
      <c r="E936" s="320"/>
      <c r="F936" s="389"/>
    </row>
    <row r="937" spans="1:60" s="277" customFormat="1" ht="15" customHeight="1">
      <c r="A937" s="325" t="s">
        <v>1905</v>
      </c>
      <c r="B937" s="326"/>
      <c r="C937" s="1494" t="s">
        <v>2242</v>
      </c>
      <c r="D937" s="325"/>
      <c r="E937" s="328"/>
      <c r="F937" s="329"/>
      <c r="G937" s="276"/>
      <c r="H937" s="276"/>
      <c r="I937" s="276"/>
      <c r="J937" s="276"/>
      <c r="K937" s="276"/>
      <c r="L937" s="276"/>
      <c r="M937" s="276"/>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row>
    <row r="938" spans="1:60" s="291" customFormat="1" ht="15" customHeight="1">
      <c r="A938" s="330" t="s">
        <v>1562</v>
      </c>
      <c r="B938" s="331"/>
      <c r="C938" s="1495"/>
      <c r="D938" s="378"/>
      <c r="E938" s="379"/>
      <c r="F938" s="380"/>
      <c r="G938" s="289"/>
      <c r="H938" s="289"/>
      <c r="I938" s="289"/>
      <c r="J938" s="289"/>
      <c r="K938" s="289"/>
      <c r="L938" s="289"/>
      <c r="M938" s="289"/>
      <c r="N938" s="290"/>
      <c r="O938" s="290"/>
      <c r="P938" s="290"/>
      <c r="Q938" s="290"/>
      <c r="R938" s="290"/>
      <c r="S938" s="290"/>
      <c r="T938" s="290"/>
      <c r="U938" s="290"/>
      <c r="V938" s="290"/>
      <c r="W938" s="290"/>
      <c r="X938" s="290"/>
      <c r="Y938" s="290"/>
      <c r="Z938" s="290"/>
      <c r="AA938" s="290"/>
      <c r="AB938" s="290"/>
      <c r="AC938" s="290"/>
      <c r="AD938" s="290"/>
      <c r="AE938" s="290"/>
      <c r="AF938" s="290"/>
      <c r="AG938" s="290"/>
      <c r="AH938" s="290"/>
      <c r="AI938" s="290"/>
      <c r="AJ938" s="290"/>
      <c r="AK938" s="290"/>
      <c r="AL938" s="290"/>
      <c r="AM938" s="290"/>
      <c r="AN938" s="290"/>
      <c r="AO938" s="290"/>
      <c r="AP938" s="290"/>
      <c r="AQ938" s="290"/>
      <c r="AR938" s="290"/>
      <c r="AS938" s="290"/>
      <c r="AT938" s="290"/>
      <c r="AU938" s="290"/>
      <c r="AV938" s="290"/>
      <c r="AW938" s="290"/>
      <c r="AX938" s="290"/>
      <c r="AY938" s="290"/>
      <c r="AZ938" s="290"/>
      <c r="BA938" s="290"/>
      <c r="BB938" s="290"/>
      <c r="BC938" s="290"/>
      <c r="BD938" s="290"/>
      <c r="BE938" s="290"/>
      <c r="BF938" s="290"/>
      <c r="BG938" s="290"/>
      <c r="BH938" s="290"/>
    </row>
    <row r="939" spans="1:60" s="297" customFormat="1">
      <c r="A939" s="292" t="s">
        <v>405</v>
      </c>
      <c r="B939" s="293" t="s">
        <v>406</v>
      </c>
      <c r="C939" s="294" t="s">
        <v>407</v>
      </c>
      <c r="D939" s="292" t="s">
        <v>408</v>
      </c>
      <c r="E939" s="295" t="s">
        <v>409</v>
      </c>
      <c r="F939" s="296" t="s">
        <v>1563</v>
      </c>
      <c r="G939" s="277"/>
      <c r="N939" s="298"/>
      <c r="O939" s="298"/>
      <c r="P939" s="298"/>
      <c r="Q939" s="298"/>
      <c r="R939" s="298"/>
      <c r="S939" s="298"/>
      <c r="T939" s="298"/>
      <c r="U939" s="298"/>
      <c r="V939" s="298"/>
      <c r="W939" s="298"/>
      <c r="X939" s="298"/>
      <c r="Y939" s="298"/>
      <c r="Z939" s="298"/>
      <c r="AA939" s="298"/>
      <c r="AB939" s="298"/>
      <c r="AC939" s="298"/>
      <c r="AD939" s="298"/>
      <c r="AE939" s="298"/>
      <c r="AF939" s="298"/>
      <c r="AG939" s="298"/>
      <c r="AH939" s="298"/>
      <c r="AI939" s="298"/>
      <c r="AJ939" s="298"/>
      <c r="AK939" s="298"/>
      <c r="AL939" s="298"/>
      <c r="AM939" s="298"/>
      <c r="AN939" s="298"/>
      <c r="AO939" s="298"/>
      <c r="AP939" s="298"/>
      <c r="AQ939" s="298"/>
      <c r="AR939" s="298"/>
      <c r="AS939" s="298"/>
      <c r="AT939" s="298"/>
      <c r="AU939" s="298"/>
      <c r="AV939" s="298"/>
      <c r="AW939" s="298"/>
      <c r="AX939" s="298"/>
      <c r="AY939" s="298"/>
      <c r="AZ939" s="298"/>
      <c r="BA939" s="298"/>
      <c r="BB939" s="298"/>
      <c r="BC939" s="298"/>
      <c r="BD939" s="298"/>
      <c r="BE939" s="298"/>
      <c r="BF939" s="298"/>
      <c r="BG939" s="298"/>
      <c r="BH939" s="298"/>
    </row>
    <row r="940" spans="1:60" ht="15" customHeight="1">
      <c r="A940" s="299"/>
      <c r="B940" s="300"/>
      <c r="C940" s="301" t="s">
        <v>1571</v>
      </c>
      <c r="D940" s="302"/>
      <c r="E940" s="303"/>
      <c r="F940" s="304"/>
    </row>
    <row r="941" spans="1:60" ht="14.25" customHeight="1">
      <c r="A941" s="305"/>
      <c r="B941" s="306" t="s">
        <v>2243</v>
      </c>
      <c r="C941" s="382" t="s">
        <v>2244</v>
      </c>
      <c r="D941" s="319" t="s">
        <v>1574</v>
      </c>
      <c r="E941" s="335">
        <f>'[5]COSTO CDMX,QRO,GDL '!I933</f>
        <v>2447.0371846493376</v>
      </c>
      <c r="F941" s="310" t="s">
        <v>236</v>
      </c>
    </row>
    <row r="942" spans="1:60" ht="14.25" customHeight="1">
      <c r="A942" s="305"/>
      <c r="B942" s="306" t="s">
        <v>2245</v>
      </c>
      <c r="C942" s="382" t="s">
        <v>1576</v>
      </c>
      <c r="D942" s="319" t="s">
        <v>1577</v>
      </c>
      <c r="E942" s="335">
        <f>'[5]COSTO CDMX,QRO,GDL '!I934</f>
        <v>2525.2078434945929</v>
      </c>
      <c r="F942" s="310" t="s">
        <v>236</v>
      </c>
    </row>
    <row r="943" spans="1:60" ht="14.25" customHeight="1">
      <c r="A943" s="305"/>
      <c r="B943" s="306" t="s">
        <v>2246</v>
      </c>
      <c r="C943" s="385" t="s">
        <v>1579</v>
      </c>
      <c r="D943" s="319" t="s">
        <v>1580</v>
      </c>
      <c r="E943" s="335">
        <f>'[5]COSTO CDMX,QRO,GDL '!I935</f>
        <v>2620.8585414469039</v>
      </c>
      <c r="F943" s="310" t="s">
        <v>236</v>
      </c>
    </row>
    <row r="944" spans="1:60" ht="14.25" customHeight="1">
      <c r="A944" s="305"/>
      <c r="B944" s="306" t="s">
        <v>2247</v>
      </c>
      <c r="C944" s="382"/>
      <c r="D944" s="319" t="s">
        <v>1582</v>
      </c>
      <c r="E944" s="335">
        <f>'[5]COSTO CDMX,QRO,GDL '!I936</f>
        <v>2623.9287168855003</v>
      </c>
      <c r="F944" s="310" t="s">
        <v>236</v>
      </c>
    </row>
    <row r="945" spans="1:6" ht="14.25" customHeight="1">
      <c r="A945" s="305"/>
      <c r="B945" s="306" t="s">
        <v>2248</v>
      </c>
      <c r="C945" s="382"/>
      <c r="D945" s="319" t="s">
        <v>1584</v>
      </c>
      <c r="E945" s="335">
        <f>'[5]COSTO CDMX,QRO,GDL '!I937</f>
        <v>2705.1049158969613</v>
      </c>
      <c r="F945" s="310" t="s">
        <v>236</v>
      </c>
    </row>
    <row r="946" spans="1:6" ht="14.25" customHeight="1">
      <c r="A946" s="305"/>
      <c r="B946" s="306"/>
      <c r="C946" s="382"/>
      <c r="D946" s="319"/>
      <c r="E946" s="335"/>
      <c r="F946" s="389"/>
    </row>
    <row r="947" spans="1:6" ht="14.25" customHeight="1">
      <c r="A947" s="305"/>
      <c r="B947" s="306"/>
      <c r="C947" s="382"/>
      <c r="D947" s="319"/>
      <c r="E947" s="335"/>
      <c r="F947" s="389"/>
    </row>
    <row r="948" spans="1:6" ht="14.25" customHeight="1">
      <c r="A948" s="305"/>
      <c r="B948" s="306"/>
      <c r="C948" s="382"/>
      <c r="D948" s="319"/>
      <c r="E948" s="335"/>
      <c r="F948" s="389"/>
    </row>
    <row r="949" spans="1:6" ht="14.25" customHeight="1">
      <c r="A949" s="305"/>
      <c r="B949" s="306"/>
      <c r="C949" s="382"/>
      <c r="D949" s="319"/>
      <c r="E949" s="335"/>
      <c r="F949" s="389"/>
    </row>
    <row r="950" spans="1:6" ht="14.25" customHeight="1">
      <c r="A950" s="305"/>
      <c r="B950" s="306" t="s">
        <v>2249</v>
      </c>
      <c r="C950" s="382" t="s">
        <v>2244</v>
      </c>
      <c r="D950" s="319" t="s">
        <v>1586</v>
      </c>
      <c r="E950" s="335">
        <f>'[5]COSTO CDMX,QRO,GDL '!I942</f>
        <v>3520.4086327824621</v>
      </c>
      <c r="F950" s="310" t="s">
        <v>236</v>
      </c>
    </row>
    <row r="951" spans="1:6" ht="14.25" customHeight="1">
      <c r="A951" s="305"/>
      <c r="B951" s="306" t="s">
        <v>2250</v>
      </c>
      <c r="C951" s="382" t="s">
        <v>1576</v>
      </c>
      <c r="D951" s="319" t="s">
        <v>1588</v>
      </c>
      <c r="E951" s="335">
        <f>'[5]COSTO CDMX,QRO,GDL '!I943</f>
        <v>3742.4051294420669</v>
      </c>
      <c r="F951" s="310" t="s">
        <v>236</v>
      </c>
    </row>
    <row r="952" spans="1:6" ht="14.25" customHeight="1">
      <c r="A952" s="305"/>
      <c r="B952" s="306" t="s">
        <v>2251</v>
      </c>
      <c r="C952" s="385" t="s">
        <v>1590</v>
      </c>
      <c r="D952" s="319" t="s">
        <v>1591</v>
      </c>
      <c r="E952" s="335">
        <f>'[5]COSTO CDMX,QRO,GDL '!I944</f>
        <v>3796.5846960055346</v>
      </c>
      <c r="F952" s="310" t="s">
        <v>236</v>
      </c>
    </row>
    <row r="953" spans="1:6" ht="14.25" customHeight="1">
      <c r="A953" s="305"/>
      <c r="B953" s="306" t="s">
        <v>2252</v>
      </c>
      <c r="C953" s="382"/>
      <c r="D953" s="319" t="s">
        <v>1593</v>
      </c>
      <c r="E953" s="335">
        <f>'[5]COSTO CDMX,QRO,GDL '!I945</f>
        <v>4062.7346878582312</v>
      </c>
      <c r="F953" s="310" t="s">
        <v>236</v>
      </c>
    </row>
    <row r="954" spans="1:6" ht="14.25" customHeight="1">
      <c r="A954" s="305"/>
      <c r="B954" s="314"/>
      <c r="C954" s="382"/>
      <c r="D954" s="319"/>
      <c r="E954" s="335"/>
      <c r="F954" s="389"/>
    </row>
    <row r="955" spans="1:6" ht="14.25" customHeight="1">
      <c r="A955" s="305"/>
      <c r="B955" s="314"/>
      <c r="C955" s="382"/>
      <c r="D955" s="319"/>
      <c r="E955" s="335"/>
      <c r="F955" s="389"/>
    </row>
    <row r="956" spans="1:6" ht="14.25" customHeight="1">
      <c r="A956" s="305"/>
      <c r="B956" s="314"/>
      <c r="C956" s="382"/>
      <c r="D956" s="319"/>
      <c r="E956" s="335"/>
      <c r="F956" s="389"/>
    </row>
    <row r="957" spans="1:6" ht="14.25" customHeight="1">
      <c r="A957" s="305"/>
      <c r="B957" s="314"/>
      <c r="C957" s="382"/>
      <c r="D957" s="319"/>
      <c r="E957" s="335"/>
      <c r="F957" s="389"/>
    </row>
    <row r="958" spans="1:6" ht="14.25" customHeight="1">
      <c r="A958" s="305"/>
      <c r="B958" s="314"/>
      <c r="C958" s="382"/>
      <c r="D958" s="319"/>
      <c r="E958" s="335"/>
      <c r="F958" s="389"/>
    </row>
    <row r="959" spans="1:6" ht="14.25" customHeight="1">
      <c r="A959" s="299"/>
      <c r="B959" s="300"/>
      <c r="C959" s="301" t="s">
        <v>2206</v>
      </c>
      <c r="D959" s="302"/>
      <c r="E959" s="302"/>
      <c r="F959" s="364"/>
    </row>
    <row r="960" spans="1:6" ht="14.25" customHeight="1">
      <c r="A960" s="305"/>
      <c r="B960" s="306" t="s">
        <v>2253</v>
      </c>
      <c r="C960" s="382" t="s">
        <v>2254</v>
      </c>
      <c r="D960" s="319" t="s">
        <v>1574</v>
      </c>
      <c r="E960" s="335">
        <f>'[5]COSTO CDMX,QRO,GDL '!I952</f>
        <v>3898.8408474946127</v>
      </c>
      <c r="F960" s="310" t="s">
        <v>236</v>
      </c>
    </row>
    <row r="961" spans="1:6" ht="14.25" customHeight="1">
      <c r="A961" s="305"/>
      <c r="B961" s="306" t="s">
        <v>2255</v>
      </c>
      <c r="C961" s="382" t="s">
        <v>1576</v>
      </c>
      <c r="D961" s="319" t="s">
        <v>1577</v>
      </c>
      <c r="E961" s="335">
        <f>'[5]COSTO CDMX,QRO,GDL '!I953</f>
        <v>4071.2547027046185</v>
      </c>
      <c r="F961" s="310" t="s">
        <v>236</v>
      </c>
    </row>
    <row r="962" spans="1:6" ht="14.25" customHeight="1">
      <c r="A962" s="305"/>
      <c r="B962" s="306" t="s">
        <v>2256</v>
      </c>
      <c r="C962" s="385" t="s">
        <v>1579</v>
      </c>
      <c r="D962" s="319" t="s">
        <v>1580</v>
      </c>
      <c r="E962" s="335">
        <f>'[5]COSTO CDMX,QRO,GDL '!I954</f>
        <v>4263.6457454655438</v>
      </c>
      <c r="F962" s="310" t="s">
        <v>236</v>
      </c>
    </row>
    <row r="963" spans="1:6" ht="14.25" customHeight="1">
      <c r="A963" s="305"/>
      <c r="B963" s="306" t="s">
        <v>2257</v>
      </c>
      <c r="C963" s="382"/>
      <c r="D963" s="319" t="s">
        <v>1582</v>
      </c>
      <c r="E963" s="335">
        <f>'[5]COSTO CDMX,QRO,GDL '!I955</f>
        <v>4350.2304767822252</v>
      </c>
      <c r="F963" s="310" t="s">
        <v>236</v>
      </c>
    </row>
    <row r="964" spans="1:6" ht="14.25" customHeight="1">
      <c r="A964" s="305"/>
      <c r="B964" s="306" t="s">
        <v>2258</v>
      </c>
      <c r="C964" s="382"/>
      <c r="D964" s="319" t="s">
        <v>1584</v>
      </c>
      <c r="E964" s="335">
        <f>'[5]COSTO CDMX,QRO,GDL '!I956</f>
        <v>4526.0792350393231</v>
      </c>
      <c r="F964" s="310" t="s">
        <v>236</v>
      </c>
    </row>
    <row r="965" spans="1:6" ht="14.25" customHeight="1">
      <c r="A965" s="305"/>
      <c r="B965" s="306"/>
      <c r="C965" s="382"/>
      <c r="D965" s="319"/>
      <c r="E965" s="335"/>
      <c r="F965" s="389"/>
    </row>
    <row r="966" spans="1:6" ht="14.25" customHeight="1">
      <c r="A966" s="305"/>
      <c r="B966" s="306"/>
      <c r="C966" s="382"/>
      <c r="D966" s="319"/>
      <c r="E966" s="335"/>
      <c r="F966" s="389"/>
    </row>
    <row r="967" spans="1:6" ht="14.25" customHeight="1">
      <c r="A967" s="305"/>
      <c r="B967" s="306"/>
      <c r="C967" s="382"/>
      <c r="D967" s="319"/>
      <c r="E967" s="335"/>
      <c r="F967" s="389"/>
    </row>
    <row r="968" spans="1:6" ht="14.25" customHeight="1">
      <c r="A968" s="305"/>
      <c r="B968" s="306"/>
      <c r="C968" s="382"/>
      <c r="D968" s="319"/>
      <c r="E968" s="335"/>
      <c r="F968" s="389"/>
    </row>
    <row r="969" spans="1:6" ht="14.25" customHeight="1">
      <c r="A969" s="305"/>
      <c r="B969" s="306" t="s">
        <v>2259</v>
      </c>
      <c r="C969" s="382" t="s">
        <v>2254</v>
      </c>
      <c r="D969" s="319" t="s">
        <v>1586</v>
      </c>
      <c r="E969" s="335">
        <f>'[5]COSTO CDMX,QRO,GDL '!I961</f>
        <v>5590.3752513062391</v>
      </c>
      <c r="F969" s="310" t="s">
        <v>236</v>
      </c>
    </row>
    <row r="970" spans="1:6" ht="14.25" customHeight="1">
      <c r="A970" s="305"/>
      <c r="B970" s="306" t="s">
        <v>2260</v>
      </c>
      <c r="C970" s="382" t="s">
        <v>1576</v>
      </c>
      <c r="D970" s="319" t="s">
        <v>1588</v>
      </c>
      <c r="E970" s="335">
        <f>'[5]COSTO CDMX,QRO,GDL '!I962</f>
        <v>5976.6058730292752</v>
      </c>
      <c r="F970" s="310" t="s">
        <v>236</v>
      </c>
    </row>
    <row r="971" spans="1:6" ht="14.25" customHeight="1">
      <c r="A971" s="305"/>
      <c r="B971" s="306" t="s">
        <v>2261</v>
      </c>
      <c r="C971" s="385" t="s">
        <v>1590</v>
      </c>
      <c r="D971" s="319" t="s">
        <v>1591</v>
      </c>
      <c r="E971" s="335">
        <f>'[5]COSTO CDMX,QRO,GDL '!I963</f>
        <v>6110.4098869453919</v>
      </c>
      <c r="F971" s="310" t="s">
        <v>236</v>
      </c>
    </row>
    <row r="972" spans="1:6" ht="14.25" customHeight="1">
      <c r="A972" s="305"/>
      <c r="B972" s="306" t="s">
        <v>2262</v>
      </c>
      <c r="C972" s="382"/>
      <c r="D972" s="319" t="s">
        <v>1593</v>
      </c>
      <c r="E972" s="335">
        <f>'[5]COSTO CDMX,QRO,GDL '!I964</f>
        <v>2934.425078192769</v>
      </c>
      <c r="F972" s="310" t="s">
        <v>236</v>
      </c>
    </row>
    <row r="973" spans="1:6" ht="14.25" customHeight="1">
      <c r="A973" s="305"/>
      <c r="B973" s="306"/>
      <c r="C973" s="382"/>
      <c r="D973" s="319"/>
      <c r="E973" s="335"/>
      <c r="F973" s="389"/>
    </row>
    <row r="974" spans="1:6" ht="14.25" customHeight="1">
      <c r="A974" s="305"/>
      <c r="B974" s="314"/>
      <c r="C974" s="382"/>
      <c r="D974" s="319"/>
      <c r="E974" s="335"/>
      <c r="F974" s="389"/>
    </row>
    <row r="975" spans="1:6" ht="14.25" customHeight="1">
      <c r="A975" s="305"/>
      <c r="B975" s="314"/>
      <c r="C975" s="382"/>
      <c r="D975" s="319"/>
      <c r="E975" s="335"/>
      <c r="F975" s="389"/>
    </row>
    <row r="976" spans="1:6" ht="14.25" customHeight="1">
      <c r="A976" s="305"/>
      <c r="B976" s="314"/>
      <c r="C976" s="337"/>
      <c r="D976" s="319"/>
      <c r="E976" s="335"/>
      <c r="F976" s="389"/>
    </row>
    <row r="977" spans="1:6" ht="14.25" customHeight="1">
      <c r="A977" s="299"/>
      <c r="B977" s="300"/>
      <c r="C977" s="301" t="s">
        <v>1605</v>
      </c>
      <c r="D977" s="302"/>
      <c r="E977" s="302"/>
      <c r="F977" s="364"/>
    </row>
    <row r="978" spans="1:6" ht="14.25" customHeight="1">
      <c r="A978" s="387"/>
      <c r="B978" s="306" t="s">
        <v>2217</v>
      </c>
      <c r="C978" s="382" t="s">
        <v>2218</v>
      </c>
      <c r="D978" s="319" t="s">
        <v>1586</v>
      </c>
      <c r="E978" s="335">
        <f>'[5]COSTO CDMX,QRO,GDL '!I970</f>
        <v>4680.7771635378158</v>
      </c>
      <c r="F978" s="310" t="s">
        <v>236</v>
      </c>
    </row>
    <row r="979" spans="1:6" ht="14.25" customHeight="1">
      <c r="A979" s="387"/>
      <c r="B979" s="306" t="s">
        <v>2219</v>
      </c>
      <c r="C979" s="382" t="s">
        <v>1576</v>
      </c>
      <c r="D979" s="319" t="s">
        <v>1588</v>
      </c>
      <c r="E979" s="335">
        <f>'[5]COSTO CDMX,QRO,GDL '!I971</f>
        <v>4773.5499624080576</v>
      </c>
      <c r="F979" s="310" t="s">
        <v>236</v>
      </c>
    </row>
    <row r="980" spans="1:6" ht="14.25" customHeight="1">
      <c r="A980" s="387"/>
      <c r="B980" s="306" t="s">
        <v>2220</v>
      </c>
      <c r="C980" s="385" t="s">
        <v>1590</v>
      </c>
      <c r="D980" s="319" t="s">
        <v>1591</v>
      </c>
      <c r="E980" s="335">
        <f>'[5]COSTO CDMX,QRO,GDL '!I972</f>
        <v>4794.1897972893767</v>
      </c>
      <c r="F980" s="310" t="s">
        <v>236</v>
      </c>
    </row>
    <row r="981" spans="1:6" ht="14.25" customHeight="1">
      <c r="A981" s="387"/>
      <c r="B981" s="306" t="s">
        <v>2221</v>
      </c>
      <c r="C981" s="382"/>
      <c r="D981" s="319" t="s">
        <v>1593</v>
      </c>
      <c r="E981" s="335">
        <f>'[5]COSTO CDMX,QRO,GDL '!I973</f>
        <v>4960.1807809404554</v>
      </c>
      <c r="F981" s="310" t="s">
        <v>236</v>
      </c>
    </row>
    <row r="982" spans="1:6" ht="14.25" customHeight="1">
      <c r="A982" s="305"/>
      <c r="B982" s="306"/>
      <c r="C982" s="382"/>
      <c r="D982" s="319"/>
      <c r="E982" s="335"/>
      <c r="F982" s="389"/>
    </row>
    <row r="983" spans="1:6" ht="14.25" customHeight="1">
      <c r="A983" s="305"/>
      <c r="B983" s="306"/>
      <c r="C983" s="382"/>
      <c r="D983" s="319"/>
      <c r="E983" s="335"/>
      <c r="F983" s="389"/>
    </row>
    <row r="984" spans="1:6" ht="14.25" customHeight="1">
      <c r="A984" s="305"/>
      <c r="B984" s="314"/>
      <c r="C984" s="382"/>
      <c r="D984" s="319"/>
      <c r="E984" s="335"/>
      <c r="F984" s="389"/>
    </row>
    <row r="985" spans="1:6" ht="14.25" customHeight="1">
      <c r="A985" s="305"/>
      <c r="B985" s="314"/>
      <c r="C985" s="382"/>
      <c r="D985" s="319"/>
      <c r="E985" s="335"/>
      <c r="F985" s="389"/>
    </row>
    <row r="986" spans="1:6" ht="14.25" customHeight="1">
      <c r="A986" s="305"/>
      <c r="B986" s="314"/>
      <c r="C986" s="382"/>
      <c r="D986" s="319"/>
      <c r="E986" s="335"/>
      <c r="F986" s="389"/>
    </row>
    <row r="987" spans="1:6" ht="14.25" customHeight="1">
      <c r="A987" s="338"/>
      <c r="B987" s="339"/>
      <c r="C987" s="301" t="s">
        <v>1617</v>
      </c>
      <c r="D987" s="340"/>
      <c r="E987" s="340"/>
      <c r="F987" s="340"/>
    </row>
    <row r="988" spans="1:6" ht="14.25" customHeight="1">
      <c r="A988" s="305"/>
      <c r="B988" s="306" t="s">
        <v>2222</v>
      </c>
      <c r="C988" s="382" t="s">
        <v>2223</v>
      </c>
      <c r="D988" s="319" t="s">
        <v>1574</v>
      </c>
      <c r="E988" s="335">
        <f>'[5]COSTO CDMX,QRO,GDL '!I980</f>
        <v>1654.4628422621743</v>
      </c>
      <c r="F988" s="310" t="s">
        <v>236</v>
      </c>
    </row>
    <row r="989" spans="1:6" ht="14.25" customHeight="1">
      <c r="A989" s="305"/>
      <c r="B989" s="306" t="s">
        <v>2224</v>
      </c>
      <c r="C989" s="382" t="s">
        <v>1576</v>
      </c>
      <c r="D989" s="319" t="s">
        <v>1577</v>
      </c>
      <c r="E989" s="335">
        <f>'[5]COSTO CDMX,QRO,GDL '!I981</f>
        <v>1736.1320134702082</v>
      </c>
      <c r="F989" s="310" t="s">
        <v>236</v>
      </c>
    </row>
    <row r="990" spans="1:6" ht="14.25" customHeight="1">
      <c r="A990" s="305"/>
      <c r="B990" s="306" t="s">
        <v>2225</v>
      </c>
      <c r="C990" s="385" t="s">
        <v>1579</v>
      </c>
      <c r="D990" s="319" t="s">
        <v>1580</v>
      </c>
      <c r="E990" s="335">
        <f>'[5]COSTO CDMX,QRO,GDL '!I982</f>
        <v>1834.4065956946029</v>
      </c>
      <c r="F990" s="310" t="s">
        <v>236</v>
      </c>
    </row>
    <row r="991" spans="1:6" ht="14.25" customHeight="1">
      <c r="A991" s="305"/>
      <c r="B991" s="306" t="s">
        <v>2226</v>
      </c>
      <c r="C991" s="382"/>
      <c r="D991" s="319" t="s">
        <v>1582</v>
      </c>
      <c r="E991" s="335">
        <f>'[5]COSTO CDMX,QRO,GDL '!I983</f>
        <v>1837.4767711331995</v>
      </c>
      <c r="F991" s="310" t="s">
        <v>236</v>
      </c>
    </row>
    <row r="992" spans="1:6" ht="14.25" customHeight="1">
      <c r="A992" s="305"/>
      <c r="B992" s="306" t="s">
        <v>2227</v>
      </c>
      <c r="C992" s="388"/>
      <c r="D992" s="319" t="s">
        <v>1584</v>
      </c>
      <c r="E992" s="335">
        <f>'[5]COSTO CDMX,QRO,GDL '!I984</f>
        <v>0</v>
      </c>
      <c r="F992" s="310" t="s">
        <v>236</v>
      </c>
    </row>
    <row r="993" spans="1:6" ht="14.25" customHeight="1">
      <c r="A993" s="305"/>
      <c r="B993" s="306"/>
      <c r="C993" s="382"/>
      <c r="D993" s="319"/>
      <c r="E993" s="335"/>
      <c r="F993" s="389"/>
    </row>
    <row r="994" spans="1:6" ht="14.25" customHeight="1">
      <c r="A994" s="305"/>
      <c r="B994" s="306" t="s">
        <v>2228</v>
      </c>
      <c r="C994" s="382" t="s">
        <v>2223</v>
      </c>
      <c r="D994" s="319" t="s">
        <v>1586</v>
      </c>
      <c r="E994" s="335">
        <f>'[5]COSTO CDMX,QRO,GDL '!I980</f>
        <v>1654.4628422621743</v>
      </c>
      <c r="F994" s="310" t="s">
        <v>236</v>
      </c>
    </row>
    <row r="995" spans="1:6" ht="14.25" customHeight="1">
      <c r="A995" s="305"/>
      <c r="B995" s="306" t="s">
        <v>2229</v>
      </c>
      <c r="C995" s="382" t="s">
        <v>1576</v>
      </c>
      <c r="D995" s="319" t="s">
        <v>1588</v>
      </c>
      <c r="E995" s="335">
        <f>'[5]COSTO CDMX,QRO,GDL '!I981</f>
        <v>1736.1320134702082</v>
      </c>
      <c r="F995" s="310" t="s">
        <v>236</v>
      </c>
    </row>
    <row r="996" spans="1:6" ht="14.25" customHeight="1">
      <c r="A996" s="305"/>
      <c r="B996" s="306" t="s">
        <v>2230</v>
      </c>
      <c r="C996" s="385" t="s">
        <v>1590</v>
      </c>
      <c r="D996" s="319" t="s">
        <v>1591</v>
      </c>
      <c r="E996" s="335">
        <f>'[5]COSTO CDMX,QRO,GDL '!I982</f>
        <v>1834.4065956946029</v>
      </c>
      <c r="F996" s="310" t="s">
        <v>236</v>
      </c>
    </row>
    <row r="997" spans="1:6" ht="14.25" customHeight="1">
      <c r="A997" s="305"/>
      <c r="B997" s="306" t="s">
        <v>2231</v>
      </c>
      <c r="C997" s="388"/>
      <c r="D997" s="319" t="s">
        <v>1593</v>
      </c>
      <c r="E997" s="335">
        <f>'[5]COSTO CDMX,QRO,GDL '!I983</f>
        <v>1837.4767711331995</v>
      </c>
      <c r="F997" s="310" t="s">
        <v>236</v>
      </c>
    </row>
    <row r="998" spans="1:6" ht="14.25" customHeight="1">
      <c r="A998" s="305"/>
      <c r="B998" s="306"/>
      <c r="C998" s="382"/>
      <c r="D998" s="319"/>
      <c r="E998" s="335"/>
      <c r="F998" s="389"/>
    </row>
    <row r="999" spans="1:6" ht="14.25" customHeight="1">
      <c r="A999" s="338"/>
      <c r="B999" s="339"/>
      <c r="C999" s="301" t="s">
        <v>1628</v>
      </c>
      <c r="D999" s="340"/>
      <c r="E999" s="340"/>
      <c r="F999" s="391"/>
    </row>
    <row r="1000" spans="1:6" ht="14.25" customHeight="1">
      <c r="A1000" s="305"/>
      <c r="B1000" s="306" t="s">
        <v>2232</v>
      </c>
      <c r="C1000" s="382" t="s">
        <v>2233</v>
      </c>
      <c r="D1000" s="319" t="s">
        <v>1574</v>
      </c>
      <c r="E1000" s="335">
        <f>'[5]COSTO CDMX,QRO,GDL '!I992</f>
        <v>2537.3004170847516</v>
      </c>
      <c r="F1000" s="310" t="s">
        <v>236</v>
      </c>
    </row>
    <row r="1001" spans="1:6" ht="14.25" customHeight="1">
      <c r="A1001" s="305"/>
      <c r="B1001" s="306" t="s">
        <v>2234</v>
      </c>
      <c r="C1001" s="382" t="s">
        <v>1576</v>
      </c>
      <c r="D1001" s="319" t="s">
        <v>1577</v>
      </c>
      <c r="E1001" s="335">
        <f>'[5]COSTO CDMX,QRO,GDL '!I993</f>
        <v>2626.6383129079009</v>
      </c>
      <c r="F1001" s="310" t="s">
        <v>236</v>
      </c>
    </row>
    <row r="1002" spans="1:6" ht="14.25" customHeight="1">
      <c r="A1002" s="305"/>
      <c r="B1002" s="306" t="s">
        <v>2235</v>
      </c>
      <c r="C1002" s="385" t="s">
        <v>1579</v>
      </c>
      <c r="D1002" s="319" t="s">
        <v>1580</v>
      </c>
      <c r="E1002" s="335">
        <f>'[5]COSTO CDMX,QRO,GDL '!I994</f>
        <v>2735.953396281971</v>
      </c>
      <c r="F1002" s="310" t="s">
        <v>236</v>
      </c>
    </row>
    <row r="1003" spans="1:6" ht="14.25" customHeight="1">
      <c r="A1003" s="305"/>
      <c r="B1003" s="306" t="s">
        <v>2236</v>
      </c>
      <c r="C1003" s="382"/>
      <c r="D1003" s="319" t="s">
        <v>1582</v>
      </c>
      <c r="E1003" s="335">
        <f>'[5]COSTO CDMX,QRO,GDL '!I995</f>
        <v>2739.4621682117959</v>
      </c>
      <c r="F1003" s="310" t="s">
        <v>236</v>
      </c>
    </row>
    <row r="1004" spans="1:6" ht="14.25" customHeight="1">
      <c r="A1004" s="305"/>
      <c r="B1004" s="306" t="s">
        <v>2237</v>
      </c>
      <c r="C1004" s="388"/>
      <c r="D1004" s="319" t="s">
        <v>1584</v>
      </c>
      <c r="E1004" s="335">
        <f>'[5]COSTO CDMX,QRO,GDL '!I996</f>
        <v>2832.2349670820367</v>
      </c>
      <c r="F1004" s="310" t="s">
        <v>236</v>
      </c>
    </row>
    <row r="1005" spans="1:6" ht="14.25" customHeight="1">
      <c r="A1005" s="305"/>
      <c r="B1005" s="306"/>
      <c r="C1005" s="382"/>
      <c r="D1005" s="319"/>
      <c r="E1005" s="335"/>
      <c r="F1005" s="373"/>
    </row>
    <row r="1006" spans="1:6" ht="14.25" customHeight="1">
      <c r="A1006" s="305"/>
      <c r="B1006" s="306" t="s">
        <v>2238</v>
      </c>
      <c r="C1006" s="382" t="s">
        <v>2233</v>
      </c>
      <c r="D1006" s="319" t="s">
        <v>1586</v>
      </c>
      <c r="E1006" s="335">
        <f>'[5]COSTO CDMX,QRO,GDL '!I998</f>
        <v>3764.0106435226085</v>
      </c>
      <c r="F1006" s="310" t="s">
        <v>236</v>
      </c>
    </row>
    <row r="1007" spans="1:6" ht="14.25" customHeight="1">
      <c r="A1007" s="305"/>
      <c r="B1007" s="306" t="s">
        <v>2239</v>
      </c>
      <c r="C1007" s="382" t="s">
        <v>1576</v>
      </c>
      <c r="D1007" s="319" t="s">
        <v>1588</v>
      </c>
      <c r="E1007" s="335">
        <f>'[5]COSTO CDMX,QRO,GDL '!I999</f>
        <v>4017.7209254193008</v>
      </c>
      <c r="F1007" s="310" t="s">
        <v>236</v>
      </c>
    </row>
    <row r="1008" spans="1:6" ht="14.25" customHeight="1">
      <c r="A1008" s="305"/>
      <c r="B1008" s="306" t="s">
        <v>2240</v>
      </c>
      <c r="C1008" s="385" t="s">
        <v>1590</v>
      </c>
      <c r="D1008" s="319" t="s">
        <v>1591</v>
      </c>
      <c r="E1008" s="335">
        <f>'[5]COSTO CDMX,QRO,GDL '!I1000</f>
        <v>4079.6404300632644</v>
      </c>
      <c r="F1008" s="310" t="s">
        <v>236</v>
      </c>
    </row>
    <row r="1009" spans="1:60" ht="14.25" customHeight="1">
      <c r="A1009" s="305"/>
      <c r="B1009" s="306" t="s">
        <v>2241</v>
      </c>
      <c r="C1009" s="388"/>
      <c r="D1009" s="319" t="s">
        <v>1593</v>
      </c>
      <c r="E1009" s="335">
        <f>'[5]COSTO CDMX,QRO,GDL '!I1001</f>
        <v>4383.8118493234888</v>
      </c>
      <c r="F1009" s="310" t="s">
        <v>236</v>
      </c>
    </row>
    <row r="1010" spans="1:60" ht="14.25" customHeight="1">
      <c r="A1010" s="305"/>
      <c r="B1010" s="314"/>
      <c r="C1010" s="382"/>
      <c r="D1010" s="319"/>
      <c r="E1010" s="320"/>
      <c r="F1010" s="321"/>
    </row>
    <row r="1011" spans="1:60" s="277" customFormat="1" ht="15" customHeight="1">
      <c r="A1011" s="325" t="s">
        <v>1905</v>
      </c>
      <c r="B1011" s="326"/>
      <c r="C1011" s="1494" t="s">
        <v>2263</v>
      </c>
      <c r="D1011" s="325"/>
      <c r="E1011" s="328"/>
      <c r="F1011" s="329"/>
      <c r="G1011" s="276"/>
      <c r="H1011" s="276"/>
      <c r="I1011" s="276"/>
      <c r="J1011" s="276"/>
      <c r="K1011" s="276"/>
      <c r="L1011" s="276"/>
      <c r="M1011" s="276"/>
      <c r="N1011" s="283"/>
      <c r="O1011" s="283"/>
      <c r="P1011" s="283"/>
      <c r="Q1011" s="283"/>
      <c r="R1011" s="283"/>
      <c r="S1011" s="283"/>
      <c r="T1011" s="283"/>
      <c r="U1011" s="283"/>
      <c r="V1011" s="283"/>
      <c r="W1011" s="283"/>
      <c r="X1011" s="283"/>
      <c r="Y1011" s="283"/>
      <c r="Z1011" s="283"/>
      <c r="AA1011" s="283"/>
      <c r="AB1011" s="283"/>
      <c r="AC1011" s="283"/>
      <c r="AD1011" s="283"/>
      <c r="AE1011" s="283"/>
      <c r="AF1011" s="283"/>
      <c r="AG1011" s="283"/>
      <c r="AH1011" s="283"/>
      <c r="AI1011" s="283"/>
      <c r="AJ1011" s="283"/>
      <c r="AK1011" s="283"/>
      <c r="AL1011" s="283"/>
      <c r="AM1011" s="283"/>
      <c r="AN1011" s="283"/>
      <c r="AO1011" s="283"/>
      <c r="AP1011" s="283"/>
      <c r="AQ1011" s="283"/>
      <c r="AR1011" s="283"/>
      <c r="AS1011" s="283"/>
      <c r="AT1011" s="283"/>
      <c r="AU1011" s="283"/>
      <c r="AV1011" s="283"/>
      <c r="AW1011" s="283"/>
      <c r="AX1011" s="283"/>
      <c r="AY1011" s="283"/>
      <c r="AZ1011" s="283"/>
      <c r="BA1011" s="283"/>
      <c r="BB1011" s="283"/>
      <c r="BC1011" s="283"/>
      <c r="BD1011" s="283"/>
      <c r="BE1011" s="283"/>
      <c r="BF1011" s="283"/>
      <c r="BG1011" s="283"/>
      <c r="BH1011" s="283"/>
    </row>
    <row r="1012" spans="1:60" s="291" customFormat="1" ht="15" customHeight="1">
      <c r="A1012" s="330" t="s">
        <v>1562</v>
      </c>
      <c r="B1012" s="331"/>
      <c r="C1012" s="1495"/>
      <c r="D1012" s="378"/>
      <c r="E1012" s="379"/>
      <c r="F1012" s="380"/>
      <c r="G1012" s="289"/>
      <c r="H1012" s="289"/>
      <c r="I1012" s="289"/>
      <c r="J1012" s="289"/>
      <c r="K1012" s="289"/>
      <c r="L1012" s="289"/>
      <c r="M1012" s="289"/>
      <c r="N1012" s="290"/>
      <c r="O1012" s="290"/>
      <c r="P1012" s="290"/>
      <c r="Q1012" s="290"/>
      <c r="R1012" s="290"/>
      <c r="S1012" s="290"/>
      <c r="T1012" s="290"/>
      <c r="U1012" s="290"/>
      <c r="V1012" s="290"/>
      <c r="W1012" s="290"/>
      <c r="X1012" s="290"/>
      <c r="Y1012" s="290"/>
      <c r="Z1012" s="290"/>
      <c r="AA1012" s="290"/>
      <c r="AB1012" s="290"/>
      <c r="AC1012" s="290"/>
      <c r="AD1012" s="290"/>
      <c r="AE1012" s="290"/>
      <c r="AF1012" s="290"/>
      <c r="AG1012" s="290"/>
      <c r="AH1012" s="290"/>
      <c r="AI1012" s="290"/>
      <c r="AJ1012" s="290"/>
      <c r="AK1012" s="290"/>
      <c r="AL1012" s="290"/>
      <c r="AM1012" s="290"/>
      <c r="AN1012" s="290"/>
      <c r="AO1012" s="290"/>
      <c r="AP1012" s="290"/>
      <c r="AQ1012" s="290"/>
      <c r="AR1012" s="290"/>
      <c r="AS1012" s="290"/>
      <c r="AT1012" s="290"/>
      <c r="AU1012" s="290"/>
      <c r="AV1012" s="290"/>
      <c r="AW1012" s="290"/>
      <c r="AX1012" s="290"/>
      <c r="AY1012" s="290"/>
      <c r="AZ1012" s="290"/>
      <c r="BA1012" s="290"/>
      <c r="BB1012" s="290"/>
      <c r="BC1012" s="290"/>
      <c r="BD1012" s="290"/>
      <c r="BE1012" s="290"/>
      <c r="BF1012" s="290"/>
      <c r="BG1012" s="290"/>
      <c r="BH1012" s="290"/>
    </row>
    <row r="1013" spans="1:60" s="297" customFormat="1">
      <c r="A1013" s="292" t="s">
        <v>405</v>
      </c>
      <c r="B1013" s="293" t="s">
        <v>406</v>
      </c>
      <c r="C1013" s="294" t="s">
        <v>407</v>
      </c>
      <c r="D1013" s="292" t="s">
        <v>408</v>
      </c>
      <c r="E1013" s="295" t="s">
        <v>409</v>
      </c>
      <c r="F1013" s="296" t="s">
        <v>1563</v>
      </c>
      <c r="G1013" s="277"/>
      <c r="N1013" s="298"/>
      <c r="O1013" s="298"/>
      <c r="P1013" s="298"/>
      <c r="Q1013" s="298"/>
      <c r="R1013" s="298"/>
      <c r="S1013" s="298"/>
      <c r="T1013" s="298"/>
      <c r="U1013" s="298"/>
      <c r="V1013" s="298"/>
      <c r="W1013" s="298"/>
      <c r="X1013" s="298"/>
      <c r="Y1013" s="298"/>
      <c r="Z1013" s="298"/>
      <c r="AA1013" s="298"/>
      <c r="AB1013" s="298"/>
      <c r="AC1013" s="298"/>
      <c r="AD1013" s="298"/>
      <c r="AE1013" s="298"/>
      <c r="AF1013" s="298"/>
      <c r="AG1013" s="298"/>
      <c r="AH1013" s="298"/>
      <c r="AI1013" s="298"/>
      <c r="AJ1013" s="298"/>
      <c r="AK1013" s="298"/>
      <c r="AL1013" s="298"/>
      <c r="AM1013" s="298"/>
      <c r="AN1013" s="298"/>
      <c r="AO1013" s="298"/>
      <c r="AP1013" s="298"/>
      <c r="AQ1013" s="298"/>
      <c r="AR1013" s="298"/>
      <c r="AS1013" s="298"/>
      <c r="AT1013" s="298"/>
      <c r="AU1013" s="298"/>
      <c r="AV1013" s="298"/>
      <c r="AW1013" s="298"/>
      <c r="AX1013" s="298"/>
      <c r="AY1013" s="298"/>
      <c r="AZ1013" s="298"/>
      <c r="BA1013" s="298"/>
      <c r="BB1013" s="298"/>
      <c r="BC1013" s="298"/>
      <c r="BD1013" s="298"/>
      <c r="BE1013" s="298"/>
      <c r="BF1013" s="298"/>
      <c r="BG1013" s="298"/>
      <c r="BH1013" s="298"/>
    </row>
    <row r="1014" spans="1:60" ht="14.25" customHeight="1">
      <c r="A1014" s="338"/>
      <c r="B1014" s="339"/>
      <c r="C1014" s="301" t="s">
        <v>1766</v>
      </c>
      <c r="D1014" s="340"/>
      <c r="E1014" s="341"/>
      <c r="F1014" s="391"/>
    </row>
    <row r="1015" spans="1:60" ht="14.25" customHeight="1">
      <c r="A1015" s="305"/>
      <c r="B1015" s="306" t="s">
        <v>1611</v>
      </c>
      <c r="C1015" s="382" t="s">
        <v>1767</v>
      </c>
      <c r="D1015" s="319" t="s">
        <v>1586</v>
      </c>
      <c r="E1015" s="442">
        <f>'[5]COSTO CDMX,QRO,GDL '!$I$1007</f>
        <v>6081.8713450292398</v>
      </c>
      <c r="F1015" s="352" t="s">
        <v>236</v>
      </c>
    </row>
    <row r="1016" spans="1:60" ht="14.25" customHeight="1">
      <c r="A1016" s="305"/>
      <c r="B1016" s="306" t="s">
        <v>1613</v>
      </c>
      <c r="C1016" s="382" t="s">
        <v>1576</v>
      </c>
      <c r="D1016" s="319" t="s">
        <v>1588</v>
      </c>
      <c r="E1016" s="442">
        <f>'[5]COSTO CDMX,QRO,GDL '!$I$1008</f>
        <v>7907.4320980878156</v>
      </c>
      <c r="F1016" s="352" t="s">
        <v>236</v>
      </c>
    </row>
    <row r="1017" spans="1:60" ht="14.25" customHeight="1">
      <c r="A1017" s="305"/>
      <c r="B1017" s="306" t="s">
        <v>1614</v>
      </c>
      <c r="C1017" s="385" t="s">
        <v>1590</v>
      </c>
      <c r="D1017" s="319" t="s">
        <v>1591</v>
      </c>
      <c r="E1017" s="442">
        <f>'[5]COSTO CDMX,QRO,GDL '!$I$1009</f>
        <v>7928.0719329691356</v>
      </c>
      <c r="F1017" s="352" t="s">
        <v>236</v>
      </c>
    </row>
    <row r="1018" spans="1:60" ht="14.25" customHeight="1">
      <c r="A1018" s="305"/>
      <c r="B1018" s="306" t="s">
        <v>1616</v>
      </c>
      <c r="C1018" s="392"/>
      <c r="D1018" s="319" t="s">
        <v>1593</v>
      </c>
      <c r="E1018" s="442">
        <f>'[5]COSTO CDMX,QRO,GDL '!$I$1010</f>
        <v>8077.5510487151587</v>
      </c>
      <c r="F1018" s="352" t="s">
        <v>236</v>
      </c>
    </row>
    <row r="1019" spans="1:60" ht="14.25" customHeight="1">
      <c r="A1019" s="305"/>
      <c r="B1019" s="306"/>
      <c r="C1019" s="388"/>
      <c r="D1019" s="319"/>
      <c r="E1019" s="442"/>
      <c r="F1019" s="419"/>
    </row>
    <row r="1020" spans="1:60" ht="14.25" customHeight="1">
      <c r="A1020" s="305"/>
      <c r="B1020" s="306"/>
      <c r="C1020" s="388"/>
      <c r="D1020" s="319"/>
      <c r="E1020" s="442"/>
      <c r="F1020" s="377"/>
    </row>
    <row r="1021" spans="1:60" ht="14.25" customHeight="1">
      <c r="A1021" s="305"/>
      <c r="B1021" s="306"/>
      <c r="C1021" s="388"/>
      <c r="D1021" s="319"/>
      <c r="E1021" s="442"/>
      <c r="F1021" s="377"/>
    </row>
    <row r="1022" spans="1:60" ht="14.25" customHeight="1">
      <c r="A1022" s="305"/>
      <c r="B1022" s="314"/>
      <c r="C1022" s="388"/>
      <c r="D1022" s="319"/>
      <c r="E1022" s="442"/>
      <c r="F1022" s="321"/>
    </row>
    <row r="1023" spans="1:60" ht="14.25" customHeight="1">
      <c r="A1023" s="305"/>
      <c r="B1023" s="314"/>
      <c r="C1023" s="382"/>
      <c r="D1023" s="319"/>
      <c r="E1023" s="442"/>
      <c r="F1023" s="321"/>
    </row>
    <row r="1024" spans="1:60" ht="14.25" customHeight="1">
      <c r="A1024" s="305"/>
      <c r="B1024" s="314"/>
      <c r="C1024" s="382"/>
      <c r="D1024" s="319"/>
      <c r="E1024" s="443"/>
      <c r="F1024" s="321"/>
    </row>
    <row r="1025" spans="1:60" s="277" customFormat="1" ht="15" customHeight="1">
      <c r="A1025" s="325" t="s">
        <v>1905</v>
      </c>
      <c r="B1025" s="326"/>
      <c r="C1025" s="1494" t="s">
        <v>2264</v>
      </c>
      <c r="D1025" s="325"/>
      <c r="E1025" s="328"/>
      <c r="F1025" s="329"/>
      <c r="G1025" s="276"/>
      <c r="H1025" s="276"/>
      <c r="I1025" s="276"/>
      <c r="J1025" s="276"/>
      <c r="K1025" s="276"/>
      <c r="L1025" s="276"/>
      <c r="M1025" s="276"/>
      <c r="N1025" s="283"/>
      <c r="O1025" s="283"/>
      <c r="P1025" s="283"/>
      <c r="Q1025" s="283"/>
      <c r="R1025" s="283"/>
      <c r="S1025" s="283"/>
      <c r="T1025" s="283"/>
      <c r="U1025" s="283"/>
      <c r="V1025" s="283"/>
      <c r="W1025" s="283"/>
      <c r="X1025" s="283"/>
      <c r="Y1025" s="283"/>
      <c r="Z1025" s="283"/>
      <c r="AA1025" s="283"/>
      <c r="AB1025" s="283"/>
      <c r="AC1025" s="283"/>
      <c r="AD1025" s="283"/>
      <c r="AE1025" s="283"/>
      <c r="AF1025" s="283"/>
      <c r="AG1025" s="283"/>
      <c r="AH1025" s="283"/>
      <c r="AI1025" s="283"/>
      <c r="AJ1025" s="283"/>
      <c r="AK1025" s="283"/>
      <c r="AL1025" s="283"/>
      <c r="AM1025" s="283"/>
      <c r="AN1025" s="283"/>
      <c r="AO1025" s="283"/>
      <c r="AP1025" s="283"/>
      <c r="AQ1025" s="283"/>
      <c r="AR1025" s="283"/>
      <c r="AS1025" s="283"/>
      <c r="AT1025" s="283"/>
      <c r="AU1025" s="283"/>
      <c r="AV1025" s="283"/>
      <c r="AW1025" s="283"/>
      <c r="AX1025" s="283"/>
      <c r="AY1025" s="283"/>
      <c r="AZ1025" s="283"/>
      <c r="BA1025" s="283"/>
      <c r="BB1025" s="283"/>
      <c r="BC1025" s="283"/>
      <c r="BD1025" s="283"/>
      <c r="BE1025" s="283"/>
      <c r="BF1025" s="283"/>
      <c r="BG1025" s="283"/>
      <c r="BH1025" s="283"/>
    </row>
    <row r="1026" spans="1:60" s="291" customFormat="1" ht="15" customHeight="1">
      <c r="A1026" s="330" t="s">
        <v>1562</v>
      </c>
      <c r="B1026" s="331"/>
      <c r="C1026" s="1495"/>
      <c r="D1026" s="378"/>
      <c r="E1026" s="379"/>
      <c r="F1026" s="380"/>
      <c r="G1026" s="289"/>
      <c r="H1026" s="289"/>
      <c r="I1026" s="289"/>
      <c r="J1026" s="289"/>
      <c r="K1026" s="289"/>
      <c r="L1026" s="289"/>
      <c r="M1026" s="289"/>
      <c r="N1026" s="290"/>
      <c r="O1026" s="290"/>
      <c r="P1026" s="290"/>
      <c r="Q1026" s="290"/>
      <c r="R1026" s="290"/>
      <c r="S1026" s="290"/>
      <c r="T1026" s="290"/>
      <c r="U1026" s="290"/>
      <c r="V1026" s="290"/>
      <c r="W1026" s="290"/>
      <c r="X1026" s="290"/>
      <c r="Y1026" s="290"/>
      <c r="Z1026" s="290"/>
      <c r="AA1026" s="290"/>
      <c r="AB1026" s="290"/>
      <c r="AC1026" s="290"/>
      <c r="AD1026" s="290"/>
      <c r="AE1026" s="290"/>
      <c r="AF1026" s="290"/>
      <c r="AG1026" s="290"/>
      <c r="AH1026" s="290"/>
      <c r="AI1026" s="290"/>
      <c r="AJ1026" s="290"/>
      <c r="AK1026" s="290"/>
      <c r="AL1026" s="290"/>
      <c r="AM1026" s="290"/>
      <c r="AN1026" s="290"/>
      <c r="AO1026" s="290"/>
      <c r="AP1026" s="290"/>
      <c r="AQ1026" s="290"/>
      <c r="AR1026" s="290"/>
      <c r="AS1026" s="290"/>
      <c r="AT1026" s="290"/>
      <c r="AU1026" s="290"/>
      <c r="AV1026" s="290"/>
      <c r="AW1026" s="290"/>
      <c r="AX1026" s="290"/>
      <c r="AY1026" s="290"/>
      <c r="AZ1026" s="290"/>
      <c r="BA1026" s="290"/>
      <c r="BB1026" s="290"/>
      <c r="BC1026" s="290"/>
      <c r="BD1026" s="290"/>
      <c r="BE1026" s="290"/>
      <c r="BF1026" s="290"/>
      <c r="BG1026" s="290"/>
      <c r="BH1026" s="290"/>
    </row>
    <row r="1027" spans="1:60" s="297" customFormat="1">
      <c r="A1027" s="292" t="s">
        <v>405</v>
      </c>
      <c r="B1027" s="293" t="s">
        <v>406</v>
      </c>
      <c r="C1027" s="294" t="s">
        <v>407</v>
      </c>
      <c r="D1027" s="292" t="s">
        <v>408</v>
      </c>
      <c r="E1027" s="295" t="s">
        <v>409</v>
      </c>
      <c r="F1027" s="296" t="s">
        <v>1563</v>
      </c>
      <c r="G1027" s="277"/>
      <c r="N1027" s="298"/>
      <c r="O1027" s="298"/>
      <c r="P1027" s="298"/>
      <c r="Q1027" s="298"/>
      <c r="R1027" s="298"/>
      <c r="S1027" s="298"/>
      <c r="T1027" s="298"/>
      <c r="U1027" s="298"/>
      <c r="V1027" s="298"/>
      <c r="W1027" s="298"/>
      <c r="X1027" s="298"/>
      <c r="Y1027" s="298"/>
      <c r="Z1027" s="298"/>
      <c r="AA1027" s="298"/>
      <c r="AB1027" s="298"/>
      <c r="AC1027" s="298"/>
      <c r="AD1027" s="298"/>
      <c r="AE1027" s="298"/>
      <c r="AF1027" s="298"/>
      <c r="AG1027" s="298"/>
      <c r="AH1027" s="298"/>
      <c r="AI1027" s="298"/>
      <c r="AJ1027" s="298"/>
      <c r="AK1027" s="298"/>
      <c r="AL1027" s="298"/>
      <c r="AM1027" s="298"/>
      <c r="AN1027" s="298"/>
      <c r="AO1027" s="298"/>
      <c r="AP1027" s="298"/>
      <c r="AQ1027" s="298"/>
      <c r="AR1027" s="298"/>
      <c r="AS1027" s="298"/>
      <c r="AT1027" s="298"/>
      <c r="AU1027" s="298"/>
      <c r="AV1027" s="298"/>
      <c r="AW1027" s="298"/>
      <c r="AX1027" s="298"/>
      <c r="AY1027" s="298"/>
      <c r="AZ1027" s="298"/>
      <c r="BA1027" s="298"/>
      <c r="BB1027" s="298"/>
      <c r="BC1027" s="298"/>
      <c r="BD1027" s="298"/>
      <c r="BE1027" s="298"/>
      <c r="BF1027" s="298"/>
      <c r="BG1027" s="298"/>
      <c r="BH1027" s="298"/>
    </row>
    <row r="1028" spans="1:60" ht="14.25" customHeight="1">
      <c r="A1028" s="299"/>
      <c r="B1028" s="300"/>
      <c r="C1028" s="301" t="s">
        <v>1639</v>
      </c>
      <c r="D1028" s="302"/>
      <c r="E1028" s="303"/>
      <c r="F1028" s="304"/>
    </row>
    <row r="1029" spans="1:60" ht="14.25" customHeight="1">
      <c r="A1029" s="305"/>
      <c r="B1029" s="314" t="s">
        <v>2265</v>
      </c>
      <c r="C1029" s="382" t="s">
        <v>2266</v>
      </c>
      <c r="D1029" s="319" t="s">
        <v>1574</v>
      </c>
      <c r="E1029" s="335">
        <f>'[5]COSTO CDMX,QRO,GDL '!I1021</f>
        <v>2844.9776442627399</v>
      </c>
      <c r="F1029" s="310" t="s">
        <v>236</v>
      </c>
    </row>
    <row r="1030" spans="1:60" ht="14.25" customHeight="1">
      <c r="A1030" s="305"/>
      <c r="B1030" s="314" t="s">
        <v>2267</v>
      </c>
      <c r="C1030" s="382" t="s">
        <v>1576</v>
      </c>
      <c r="D1030" s="319" t="s">
        <v>1577</v>
      </c>
      <c r="E1030" s="335">
        <f>'[5]COSTO CDMX,QRO,GDL '!I1022</f>
        <v>2930.0613545705005</v>
      </c>
      <c r="F1030" s="310" t="s">
        <v>236</v>
      </c>
    </row>
    <row r="1031" spans="1:60" ht="14.25" customHeight="1">
      <c r="A1031" s="305"/>
      <c r="B1031" s="314" t="s">
        <v>2268</v>
      </c>
      <c r="C1031" s="385" t="s">
        <v>1579</v>
      </c>
      <c r="D1031" s="319" t="s">
        <v>1580</v>
      </c>
      <c r="E1031" s="335">
        <f>'[5]COSTO CDMX,QRO,GDL '!I1023</f>
        <v>3034.170957783901</v>
      </c>
      <c r="F1031" s="310" t="s">
        <v>236</v>
      </c>
    </row>
    <row r="1032" spans="1:60" ht="14.25" customHeight="1">
      <c r="A1032" s="305"/>
      <c r="B1032" s="314" t="s">
        <v>2269</v>
      </c>
      <c r="C1032" s="382"/>
      <c r="D1032" s="319" t="s">
        <v>1582</v>
      </c>
      <c r="E1032" s="335">
        <f>'[5]COSTO CDMX,QRO,GDL '!I1024</f>
        <v>3037.5126453361154</v>
      </c>
      <c r="F1032" s="310" t="s">
        <v>236</v>
      </c>
    </row>
    <row r="1033" spans="1:60" ht="14.25" customHeight="1">
      <c r="A1033" s="305"/>
      <c r="B1033" s="314" t="s">
        <v>2270</v>
      </c>
      <c r="C1033" s="382"/>
      <c r="D1033" s="319" t="s">
        <v>1584</v>
      </c>
      <c r="E1033" s="335">
        <f>'[5]COSTO CDMX,QRO,GDL '!I1025</f>
        <v>3125.8676918792016</v>
      </c>
      <c r="F1033" s="310" t="s">
        <v>236</v>
      </c>
    </row>
    <row r="1034" spans="1:60" ht="14.25" customHeight="1">
      <c r="A1034" s="305"/>
      <c r="B1034" s="314"/>
      <c r="C1034" s="382"/>
      <c r="D1034" s="319"/>
      <c r="E1034" s="335"/>
      <c r="F1034" s="389"/>
    </row>
    <row r="1035" spans="1:60" ht="14.25" customHeight="1">
      <c r="A1035" s="305"/>
      <c r="B1035" s="314"/>
      <c r="C1035" s="382"/>
      <c r="D1035" s="319"/>
      <c r="E1035" s="335"/>
      <c r="F1035" s="389"/>
    </row>
    <row r="1036" spans="1:60" ht="14.25" customHeight="1">
      <c r="A1036" s="305"/>
      <c r="B1036" s="314"/>
      <c r="C1036" s="382"/>
      <c r="D1036" s="319"/>
      <c r="E1036" s="335"/>
      <c r="F1036" s="389"/>
    </row>
    <row r="1037" spans="1:60" ht="14.25" customHeight="1">
      <c r="A1037" s="305"/>
      <c r="B1037" s="314"/>
      <c r="C1037" s="382"/>
      <c r="D1037" s="319"/>
      <c r="E1037" s="335"/>
      <c r="F1037" s="389"/>
    </row>
    <row r="1038" spans="1:60" ht="14.25" customHeight="1">
      <c r="A1038" s="305"/>
      <c r="B1038" s="314" t="s">
        <v>2271</v>
      </c>
      <c r="C1038" s="382" t="s">
        <v>2272</v>
      </c>
      <c r="D1038" s="319" t="s">
        <v>1586</v>
      </c>
      <c r="E1038" s="335">
        <f>'[5]COSTO CDMX,QRO,GDL '!I1030</f>
        <v>3810.2187955903555</v>
      </c>
      <c r="F1038" s="310" t="s">
        <v>236</v>
      </c>
    </row>
    <row r="1039" spans="1:60" ht="14.25" customHeight="1">
      <c r="A1039" s="305"/>
      <c r="B1039" s="314" t="s">
        <v>2273</v>
      </c>
      <c r="C1039" s="382" t="s">
        <v>1576</v>
      </c>
      <c r="D1039" s="319" t="s">
        <v>1588</v>
      </c>
      <c r="E1039" s="335">
        <f>'[5]COSTO CDMX,QRO,GDL '!I1031</f>
        <v>4051.8476354919676</v>
      </c>
      <c r="F1039" s="310" t="s">
        <v>236</v>
      </c>
    </row>
    <row r="1040" spans="1:60" ht="14.25" customHeight="1">
      <c r="A1040" s="305"/>
      <c r="B1040" s="314" t="s">
        <v>2274</v>
      </c>
      <c r="C1040" s="385" t="s">
        <v>1615</v>
      </c>
      <c r="D1040" s="319" t="s">
        <v>1591</v>
      </c>
      <c r="E1040" s="335">
        <f>'[5]COSTO CDMX,QRO,GDL '!I1032</f>
        <v>4110.8185922957409</v>
      </c>
      <c r="F1040" s="310" t="s">
        <v>236</v>
      </c>
    </row>
    <row r="1041" spans="1:6" ht="14.25" customHeight="1">
      <c r="A1041" s="305"/>
      <c r="B1041" s="306" t="s">
        <v>2275</v>
      </c>
      <c r="C1041" s="382"/>
      <c r="D1041" s="319" t="s">
        <v>1593</v>
      </c>
      <c r="E1041" s="335">
        <f>'[5]COSTO CDMX,QRO,GDL '!I1033</f>
        <v>4400.50565825786</v>
      </c>
      <c r="F1041" s="310" t="s">
        <v>236</v>
      </c>
    </row>
    <row r="1042" spans="1:6" ht="14.25" customHeight="1">
      <c r="A1042" s="305"/>
      <c r="B1042" s="306"/>
      <c r="C1042" s="263"/>
      <c r="D1042" s="319"/>
      <c r="E1042" s="335"/>
      <c r="F1042" s="389"/>
    </row>
    <row r="1043" spans="1:6" ht="14.25" customHeight="1">
      <c r="A1043" s="305"/>
      <c r="B1043" s="314"/>
      <c r="C1043" s="263"/>
      <c r="D1043" s="319"/>
      <c r="E1043" s="335"/>
      <c r="F1043" s="373"/>
    </row>
    <row r="1044" spans="1:6" ht="14.25" customHeight="1">
      <c r="A1044" s="305"/>
      <c r="B1044" s="314"/>
      <c r="C1044" s="382"/>
      <c r="D1044" s="319"/>
      <c r="E1044" s="335"/>
      <c r="F1044" s="389"/>
    </row>
    <row r="1045" spans="1:6" ht="14.25" customHeight="1">
      <c r="A1045" s="305"/>
      <c r="B1045" s="314"/>
      <c r="C1045" s="382"/>
      <c r="D1045" s="319"/>
      <c r="E1045" s="335"/>
      <c r="F1045" s="389"/>
    </row>
    <row r="1046" spans="1:6" ht="14.25" customHeight="1">
      <c r="A1046" s="299"/>
      <c r="B1046" s="300"/>
      <c r="C1046" s="301" t="s">
        <v>1650</v>
      </c>
      <c r="D1046" s="302"/>
      <c r="E1046" s="421"/>
      <c r="F1046" s="302"/>
    </row>
    <row r="1047" spans="1:6" ht="14.25" customHeight="1">
      <c r="A1047" s="305"/>
      <c r="B1047" s="444" t="s">
        <v>2276</v>
      </c>
      <c r="C1047" s="382" t="s">
        <v>2277</v>
      </c>
      <c r="D1047" s="319" t="s">
        <v>1574</v>
      </c>
      <c r="E1047" s="335">
        <f>'[5]COSTO CDMX,QRO,GDL '!I1039</f>
        <v>2844.9776442627399</v>
      </c>
      <c r="F1047" s="310" t="s">
        <v>236</v>
      </c>
    </row>
    <row r="1048" spans="1:6" ht="14.25" customHeight="1">
      <c r="A1048" s="305"/>
      <c r="B1048" s="444" t="s">
        <v>2278</v>
      </c>
      <c r="C1048" s="382" t="s">
        <v>1576</v>
      </c>
      <c r="D1048" s="319" t="s">
        <v>1577</v>
      </c>
      <c r="E1048" s="335">
        <f>'[5]COSTO CDMX,QRO,GDL '!I1040</f>
        <v>2930.0613545705005</v>
      </c>
      <c r="F1048" s="310" t="s">
        <v>236</v>
      </c>
    </row>
    <row r="1049" spans="1:6" ht="14.25" customHeight="1">
      <c r="A1049" s="305"/>
      <c r="B1049" s="444" t="s">
        <v>2279</v>
      </c>
      <c r="C1049" s="385" t="s">
        <v>1579</v>
      </c>
      <c r="D1049" s="319" t="s">
        <v>1580</v>
      </c>
      <c r="E1049" s="335">
        <f>'[5]COSTO CDMX,QRO,GDL '!I1041</f>
        <v>3034.170957783901</v>
      </c>
      <c r="F1049" s="310" t="s">
        <v>236</v>
      </c>
    </row>
    <row r="1050" spans="1:6" ht="14.25" customHeight="1">
      <c r="A1050" s="305"/>
      <c r="B1050" s="444" t="s">
        <v>2280</v>
      </c>
      <c r="C1050" s="382"/>
      <c r="D1050" s="319" t="s">
        <v>1582</v>
      </c>
      <c r="E1050" s="335">
        <f>'[5]COSTO CDMX,QRO,GDL '!I1042</f>
        <v>3037.5126453361154</v>
      </c>
      <c r="F1050" s="310" t="s">
        <v>236</v>
      </c>
    </row>
    <row r="1051" spans="1:6" ht="14.25" customHeight="1">
      <c r="A1051" s="305"/>
      <c r="B1051" s="444" t="s">
        <v>2281</v>
      </c>
      <c r="C1051" s="382"/>
      <c r="D1051" s="319" t="s">
        <v>1584</v>
      </c>
      <c r="E1051" s="335">
        <f>'[5]COSTO CDMX,QRO,GDL '!I1043</f>
        <v>3125.8676918792016</v>
      </c>
      <c r="F1051" s="310" t="s">
        <v>236</v>
      </c>
    </row>
    <row r="1052" spans="1:6" ht="14.25" customHeight="1">
      <c r="A1052" s="305"/>
      <c r="B1052" s="314"/>
      <c r="C1052" s="382"/>
      <c r="D1052" s="319"/>
      <c r="E1052" s="335"/>
      <c r="F1052" s="389"/>
    </row>
    <row r="1053" spans="1:6" ht="14.25" customHeight="1">
      <c r="A1053" s="305"/>
      <c r="B1053" s="314"/>
      <c r="C1053" s="382"/>
      <c r="D1053" s="319"/>
      <c r="E1053" s="335"/>
      <c r="F1053" s="389"/>
    </row>
    <row r="1054" spans="1:6" ht="14.25" customHeight="1">
      <c r="A1054" s="305"/>
      <c r="B1054" s="314"/>
      <c r="C1054" s="382"/>
      <c r="D1054" s="319"/>
      <c r="E1054" s="335"/>
      <c r="F1054" s="389"/>
    </row>
    <row r="1055" spans="1:6" ht="14.25" customHeight="1">
      <c r="A1055" s="305"/>
      <c r="B1055" s="314"/>
      <c r="C1055" s="382"/>
      <c r="D1055" s="319"/>
      <c r="E1055" s="335"/>
      <c r="F1055" s="389"/>
    </row>
    <row r="1056" spans="1:6" ht="14.25" customHeight="1">
      <c r="A1056" s="305"/>
      <c r="B1056" s="444" t="s">
        <v>2282</v>
      </c>
      <c r="C1056" s="382" t="s">
        <v>2277</v>
      </c>
      <c r="D1056" s="319" t="s">
        <v>1586</v>
      </c>
      <c r="E1056" s="335">
        <f>'[5]COSTO CDMX,QRO,GDL '!I1048</f>
        <v>3810.2187955903555</v>
      </c>
      <c r="F1056" s="310" t="s">
        <v>236</v>
      </c>
    </row>
    <row r="1057" spans="1:6" ht="14.25" customHeight="1">
      <c r="A1057" s="305"/>
      <c r="B1057" s="444" t="s">
        <v>2283</v>
      </c>
      <c r="C1057" s="382" t="s">
        <v>1576</v>
      </c>
      <c r="D1057" s="319" t="s">
        <v>1588</v>
      </c>
      <c r="E1057" s="335">
        <f>'[5]COSTO CDMX,QRO,GDL '!I1049</f>
        <v>4051.8476354919676</v>
      </c>
      <c r="F1057" s="310" t="s">
        <v>236</v>
      </c>
    </row>
    <row r="1058" spans="1:6" ht="14.25" customHeight="1">
      <c r="A1058" s="305"/>
      <c r="B1058" s="444" t="s">
        <v>2284</v>
      </c>
      <c r="C1058" s="385" t="s">
        <v>1615</v>
      </c>
      <c r="D1058" s="319" t="s">
        <v>1591</v>
      </c>
      <c r="E1058" s="335">
        <f>'[5]COSTO CDMX,QRO,GDL '!I1050</f>
        <v>4110.8185922957409</v>
      </c>
      <c r="F1058" s="310" t="s">
        <v>236</v>
      </c>
    </row>
    <row r="1059" spans="1:6" ht="14.25" customHeight="1">
      <c r="A1059" s="305"/>
      <c r="B1059" s="444" t="s">
        <v>2285</v>
      </c>
      <c r="C1059" s="385"/>
      <c r="D1059" s="319" t="s">
        <v>1593</v>
      </c>
      <c r="E1059" s="335">
        <f>'[5]COSTO CDMX,QRO,GDL '!I1051</f>
        <v>4400.50565825786</v>
      </c>
      <c r="F1059" s="310" t="s">
        <v>236</v>
      </c>
    </row>
    <row r="1060" spans="1:6" ht="14.25" customHeight="1">
      <c r="A1060" s="305"/>
      <c r="B1060" s="306"/>
      <c r="C1060" s="263"/>
      <c r="D1060" s="319"/>
      <c r="E1060" s="335"/>
      <c r="F1060" s="389"/>
    </row>
    <row r="1061" spans="1:6" ht="14.25" customHeight="1">
      <c r="A1061" s="305"/>
      <c r="B1061" s="306"/>
      <c r="C1061" s="263"/>
      <c r="D1061" s="319"/>
      <c r="E1061" s="335"/>
      <c r="F1061" s="373"/>
    </row>
    <row r="1062" spans="1:6" ht="14.25" customHeight="1">
      <c r="A1062" s="305"/>
      <c r="B1062" s="314"/>
      <c r="C1062" s="382"/>
      <c r="D1062" s="319"/>
      <c r="E1062" s="335"/>
      <c r="F1062" s="389"/>
    </row>
    <row r="1063" spans="1:6" ht="14.25" customHeight="1">
      <c r="A1063" s="305"/>
      <c r="B1063" s="314"/>
      <c r="C1063" s="382"/>
      <c r="D1063" s="319"/>
      <c r="E1063" s="335"/>
      <c r="F1063" s="389"/>
    </row>
    <row r="1064" spans="1:6" ht="14.25" customHeight="1">
      <c r="A1064" s="299"/>
      <c r="B1064" s="300"/>
      <c r="C1064" s="301" t="s">
        <v>1661</v>
      </c>
      <c r="D1064" s="302"/>
      <c r="E1064" s="303"/>
      <c r="F1064" s="304"/>
    </row>
    <row r="1065" spans="1:6" ht="14.25" customHeight="1">
      <c r="A1065" s="305"/>
      <c r="B1065" s="444" t="s">
        <v>2286</v>
      </c>
      <c r="C1065" s="382" t="s">
        <v>2287</v>
      </c>
      <c r="D1065" s="319" t="s">
        <v>1574</v>
      </c>
      <c r="E1065" s="335">
        <f>'[5]COSTO CDMX,QRO,GDL '!I1057</f>
        <v>2611.4788305801449</v>
      </c>
      <c r="F1065" s="310" t="s">
        <v>236</v>
      </c>
    </row>
    <row r="1066" spans="1:6" ht="14.25" customHeight="1">
      <c r="A1066" s="305"/>
      <c r="B1066" s="444" t="s">
        <v>2288</v>
      </c>
      <c r="C1066" s="382" t="s">
        <v>1576</v>
      </c>
      <c r="D1066" s="319" t="s">
        <v>1577</v>
      </c>
      <c r="E1066" s="335">
        <f>'[5]COSTO CDMX,QRO,GDL '!I1058</f>
        <v>2700.370445500454</v>
      </c>
      <c r="F1066" s="310" t="s">
        <v>236</v>
      </c>
    </row>
    <row r="1067" spans="1:6" ht="14.25" customHeight="1">
      <c r="A1067" s="305"/>
      <c r="B1067" s="444" t="s">
        <v>2289</v>
      </c>
      <c r="C1067" s="385" t="s">
        <v>1579</v>
      </c>
      <c r="D1067" s="319" t="s">
        <v>1580</v>
      </c>
      <c r="E1067" s="335">
        <f>'[5]COSTO CDMX,QRO,GDL '!I1059</f>
        <v>2807.3359771732648</v>
      </c>
      <c r="F1067" s="310" t="s">
        <v>236</v>
      </c>
    </row>
    <row r="1068" spans="1:6" ht="14.25" customHeight="1">
      <c r="A1068" s="305"/>
      <c r="B1068" s="444" t="s">
        <v>2290</v>
      </c>
      <c r="C1068" s="382"/>
      <c r="D1068" s="319" t="s">
        <v>1582</v>
      </c>
      <c r="E1068" s="335">
        <f>'[5]COSTO CDMX,QRO,GDL '!I1060</f>
        <v>2863.1898976888392</v>
      </c>
      <c r="F1068" s="310" t="s">
        <v>236</v>
      </c>
    </row>
    <row r="1069" spans="1:6" ht="14.25" customHeight="1">
      <c r="A1069" s="305"/>
      <c r="B1069" s="444" t="s">
        <v>2291</v>
      </c>
      <c r="C1069" s="382"/>
      <c r="D1069" s="319" t="s">
        <v>1584</v>
      </c>
      <c r="E1069" s="335">
        <f>'[5]COSTO CDMX,QRO,GDL '!I1061</f>
        <v>2955.543244075101</v>
      </c>
      <c r="F1069" s="310" t="s">
        <v>236</v>
      </c>
    </row>
    <row r="1070" spans="1:6" ht="14.25" customHeight="1">
      <c r="A1070" s="305"/>
      <c r="B1070" s="314"/>
      <c r="C1070" s="382"/>
      <c r="D1070" s="319"/>
      <c r="E1070" s="335"/>
      <c r="F1070" s="389"/>
    </row>
    <row r="1071" spans="1:6" ht="14.25" customHeight="1">
      <c r="A1071" s="305"/>
      <c r="B1071" s="314"/>
      <c r="C1071" s="382"/>
      <c r="D1071" s="319"/>
      <c r="E1071" s="335"/>
      <c r="F1071" s="389"/>
    </row>
    <row r="1072" spans="1:6" ht="14.25" customHeight="1">
      <c r="A1072" s="305"/>
      <c r="B1072" s="314"/>
      <c r="C1072" s="382"/>
      <c r="D1072" s="319"/>
      <c r="E1072" s="335"/>
      <c r="F1072" s="389"/>
    </row>
    <row r="1073" spans="1:6" ht="14.25" customHeight="1">
      <c r="A1073" s="305"/>
      <c r="B1073" s="314"/>
      <c r="C1073" s="382"/>
      <c r="D1073" s="319"/>
      <c r="E1073" s="335"/>
      <c r="F1073" s="389"/>
    </row>
    <row r="1074" spans="1:6" ht="14.25" customHeight="1">
      <c r="A1074" s="305"/>
      <c r="B1074" s="444" t="s">
        <v>2292</v>
      </c>
      <c r="C1074" s="382" t="s">
        <v>2293</v>
      </c>
      <c r="D1074" s="319" t="s">
        <v>1586</v>
      </c>
      <c r="E1074" s="335">
        <f>'[5]COSTO CDMX,QRO,GDL '!I1066</f>
        <v>3377.4826865187447</v>
      </c>
      <c r="F1074" s="310" t="s">
        <v>236</v>
      </c>
    </row>
    <row r="1075" spans="1:6" ht="14.25" customHeight="1">
      <c r="A1075" s="305"/>
      <c r="B1075" s="444" t="s">
        <v>2294</v>
      </c>
      <c r="C1075" s="382" t="s">
        <v>1576</v>
      </c>
      <c r="D1075" s="319" t="s">
        <v>1588</v>
      </c>
      <c r="E1075" s="335">
        <f>'[5]COSTO CDMX,QRO,GDL '!I1067</f>
        <v>3545.4981845000239</v>
      </c>
      <c r="F1075" s="310" t="s">
        <v>236</v>
      </c>
    </row>
    <row r="1076" spans="1:6" ht="14.25" customHeight="1">
      <c r="A1076" s="305"/>
      <c r="B1076" s="444" t="s">
        <v>2295</v>
      </c>
      <c r="C1076" s="385" t="s">
        <v>1615</v>
      </c>
      <c r="D1076" s="319" t="s">
        <v>1591</v>
      </c>
      <c r="E1076" s="335">
        <f>'[5]COSTO CDMX,QRO,GDL '!I1068</f>
        <v>3604.4691413037976</v>
      </c>
      <c r="F1076" s="310" t="s">
        <v>236</v>
      </c>
    </row>
    <row r="1077" spans="1:6" ht="14.25" customHeight="1">
      <c r="A1077" s="305"/>
      <c r="B1077" s="444" t="s">
        <v>2296</v>
      </c>
      <c r="C1077" s="382"/>
      <c r="D1077" s="319" t="s">
        <v>1593</v>
      </c>
      <c r="E1077" s="335">
        <f>'[5]COSTO CDMX,QRO,GDL '!I1069</f>
        <v>3904.1519568738549</v>
      </c>
      <c r="F1077" s="310" t="s">
        <v>236</v>
      </c>
    </row>
    <row r="1078" spans="1:6" ht="14.25" customHeight="1">
      <c r="A1078" s="305"/>
      <c r="B1078" s="306"/>
      <c r="C1078" s="263"/>
      <c r="D1078" s="319"/>
      <c r="E1078" s="335"/>
      <c r="F1078" s="389"/>
    </row>
    <row r="1079" spans="1:6" ht="14.25" customHeight="1">
      <c r="A1079" s="305"/>
      <c r="B1079" s="314"/>
      <c r="C1079" s="263"/>
      <c r="D1079" s="319"/>
      <c r="E1079" s="335"/>
      <c r="F1079" s="373"/>
    </row>
    <row r="1080" spans="1:6" ht="14.25" customHeight="1">
      <c r="A1080" s="305"/>
      <c r="B1080" s="314"/>
      <c r="C1080" s="382"/>
      <c r="D1080" s="319"/>
      <c r="E1080" s="335"/>
      <c r="F1080" s="389"/>
    </row>
    <row r="1081" spans="1:6" ht="14.25" customHeight="1">
      <c r="A1081" s="305"/>
      <c r="B1081" s="314"/>
      <c r="C1081" s="382"/>
      <c r="D1081" s="319"/>
      <c r="E1081" s="335"/>
      <c r="F1081" s="389"/>
    </row>
    <row r="1082" spans="1:6" ht="14.25" customHeight="1">
      <c r="A1082" s="426"/>
      <c r="B1082" s="427"/>
      <c r="C1082" s="428"/>
      <c r="D1082" s="427"/>
      <c r="E1082" s="429"/>
      <c r="F1082" s="430"/>
    </row>
    <row r="1083" spans="1:6" ht="14.25" customHeight="1">
      <c r="A1083" s="305"/>
      <c r="B1083" s="431"/>
      <c r="C1083" s="432"/>
      <c r="D1083" s="431"/>
      <c r="E1083" s="433"/>
      <c r="F1083" s="434"/>
    </row>
    <row r="1084" spans="1:6" ht="14.25" customHeight="1">
      <c r="A1084" s="305"/>
      <c r="B1084" s="431"/>
      <c r="C1084" s="432"/>
      <c r="D1084" s="431"/>
      <c r="E1084" s="433"/>
      <c r="F1084" s="434"/>
    </row>
    <row r="1085" spans="1:6" ht="14.25" customHeight="1">
      <c r="A1085" s="305"/>
      <c r="B1085" s="431"/>
      <c r="C1085" s="432"/>
      <c r="D1085" s="431"/>
      <c r="E1085" s="433"/>
      <c r="F1085" s="434"/>
    </row>
    <row r="1086" spans="1:6" ht="14.25" customHeight="1">
      <c r="A1086" s="305"/>
      <c r="B1086" s="431"/>
      <c r="C1086" s="432"/>
      <c r="D1086" s="431"/>
      <c r="E1086" s="433"/>
      <c r="F1086" s="434"/>
    </row>
    <row r="1087" spans="1:6" ht="14.25" customHeight="1">
      <c r="A1087" s="305"/>
      <c r="B1087" s="431"/>
      <c r="C1087" s="432"/>
      <c r="D1087" s="431"/>
      <c r="E1087" s="433"/>
      <c r="F1087" s="434"/>
    </row>
    <row r="1088" spans="1:6" ht="14.25" customHeight="1">
      <c r="A1088" s="305"/>
      <c r="B1088" s="431"/>
      <c r="C1088" s="432"/>
      <c r="D1088" s="431"/>
      <c r="E1088" s="433"/>
      <c r="F1088" s="434"/>
    </row>
    <row r="1089" spans="1:6" ht="14.25" customHeight="1">
      <c r="A1089" s="305"/>
      <c r="B1089" s="431"/>
      <c r="C1089" s="432"/>
      <c r="D1089" s="431"/>
      <c r="E1089" s="433"/>
      <c r="F1089" s="434"/>
    </row>
    <row r="1090" spans="1:6" ht="14.25" customHeight="1">
      <c r="A1090" s="305"/>
      <c r="B1090" s="431"/>
      <c r="C1090" s="432"/>
      <c r="D1090" s="431"/>
      <c r="E1090" s="433"/>
      <c r="F1090" s="434"/>
    </row>
    <row r="1091" spans="1:6" ht="14.25" customHeight="1">
      <c r="A1091" s="305"/>
      <c r="B1091" s="431"/>
      <c r="C1091" s="432"/>
      <c r="D1091" s="431"/>
      <c r="E1091" s="433"/>
      <c r="F1091" s="434"/>
    </row>
    <row r="1092" spans="1:6" ht="14.25" customHeight="1">
      <c r="A1092" s="305"/>
      <c r="B1092" s="431"/>
      <c r="C1092" s="432"/>
      <c r="D1092" s="431"/>
      <c r="E1092" s="433"/>
      <c r="F1092" s="434"/>
    </row>
    <row r="1093" spans="1:6" ht="14.25" customHeight="1">
      <c r="A1093" s="305"/>
      <c r="B1093" s="431"/>
      <c r="C1093" s="432"/>
      <c r="D1093" s="431"/>
      <c r="E1093" s="433"/>
      <c r="F1093" s="434"/>
    </row>
    <row r="1094" spans="1:6" ht="14.25" customHeight="1">
      <c r="A1094" s="305"/>
      <c r="B1094" s="431"/>
      <c r="C1094" s="432"/>
      <c r="D1094" s="431"/>
      <c r="E1094" s="433"/>
      <c r="F1094" s="434"/>
    </row>
    <row r="1095" spans="1:6" ht="14.25" customHeight="1">
      <c r="A1095" s="305"/>
      <c r="B1095" s="431"/>
      <c r="C1095" s="432"/>
      <c r="D1095" s="431"/>
      <c r="E1095" s="433"/>
      <c r="F1095" s="434"/>
    </row>
    <row r="1096" spans="1:6" ht="14.25" customHeight="1">
      <c r="A1096" s="305"/>
      <c r="B1096" s="431"/>
      <c r="C1096" s="432"/>
      <c r="D1096" s="431"/>
      <c r="E1096" s="433"/>
      <c r="F1096" s="434"/>
    </row>
    <row r="1097" spans="1:6" ht="14.25" customHeight="1">
      <c r="A1097" s="305"/>
      <c r="B1097" s="431"/>
      <c r="C1097" s="432"/>
      <c r="D1097" s="431"/>
      <c r="E1097" s="433"/>
      <c r="F1097" s="434"/>
    </row>
    <row r="1098" spans="1:6" ht="14.25" customHeight="1">
      <c r="A1098" s="305"/>
      <c r="B1098" s="431"/>
      <c r="C1098" s="432"/>
      <c r="D1098" s="431"/>
      <c r="E1098" s="433"/>
      <c r="F1098" s="434"/>
    </row>
    <row r="1099" spans="1:6" ht="14.25" customHeight="1">
      <c r="A1099" s="305"/>
      <c r="B1099" s="431"/>
      <c r="C1099" s="432"/>
      <c r="D1099" s="431"/>
      <c r="E1099" s="433"/>
      <c r="F1099" s="434"/>
    </row>
    <row r="1100" spans="1:6" ht="14.25" customHeight="1">
      <c r="A1100" s="305"/>
      <c r="B1100" s="431"/>
      <c r="C1100" s="432"/>
      <c r="D1100" s="431"/>
      <c r="E1100" s="433"/>
      <c r="F1100" s="434"/>
    </row>
    <row r="1101" spans="1:6" ht="14.25" customHeight="1">
      <c r="A1101" s="305"/>
      <c r="B1101" s="431"/>
      <c r="C1101" s="432"/>
      <c r="D1101" s="431"/>
      <c r="E1101" s="433"/>
      <c r="F1101" s="434"/>
    </row>
    <row r="1102" spans="1:6" ht="14.25" customHeight="1">
      <c r="A1102" s="305"/>
      <c r="B1102" s="431"/>
      <c r="C1102" s="432"/>
      <c r="D1102" s="431"/>
      <c r="E1102" s="433"/>
      <c r="F1102" s="434"/>
    </row>
    <row r="1103" spans="1:6" ht="14.25" customHeight="1">
      <c r="A1103" s="305"/>
      <c r="B1103" s="431"/>
      <c r="C1103" s="432"/>
      <c r="D1103" s="431"/>
      <c r="E1103" s="433"/>
      <c r="F1103" s="434"/>
    </row>
    <row r="1104" spans="1:6" ht="14.25" customHeight="1">
      <c r="A1104" s="305"/>
      <c r="B1104" s="431"/>
      <c r="C1104" s="432"/>
      <c r="D1104" s="431"/>
      <c r="E1104" s="433"/>
      <c r="F1104" s="434"/>
    </row>
    <row r="1105" spans="1:6" ht="14.25" customHeight="1">
      <c r="A1105" s="305"/>
      <c r="B1105" s="431"/>
      <c r="C1105" s="432"/>
      <c r="D1105" s="431"/>
      <c r="E1105" s="433"/>
      <c r="F1105" s="434"/>
    </row>
    <row r="1106" spans="1:6" ht="14.25" customHeight="1">
      <c r="A1106" s="305"/>
      <c r="B1106" s="431"/>
      <c r="C1106" s="432"/>
      <c r="D1106" s="431"/>
      <c r="E1106" s="433"/>
      <c r="F1106" s="434"/>
    </row>
    <row r="1107" spans="1:6" ht="14.25" customHeight="1">
      <c r="A1107" s="305"/>
      <c r="B1107" s="431"/>
      <c r="C1107" s="432"/>
      <c r="D1107" s="431"/>
      <c r="E1107" s="433"/>
      <c r="F1107" s="434"/>
    </row>
    <row r="1108" spans="1:6" ht="14.25" customHeight="1">
      <c r="A1108" s="435"/>
      <c r="B1108" s="436"/>
      <c r="C1108" s="437"/>
      <c r="D1108" s="436"/>
      <c r="E1108" s="438"/>
      <c r="F1108" s="439"/>
    </row>
    <row r="1109" spans="1:6" ht="15" customHeight="1">
      <c r="A1109" s="299"/>
      <c r="B1109" s="300"/>
      <c r="C1109" s="301" t="s">
        <v>1672</v>
      </c>
      <c r="D1109" s="302"/>
      <c r="E1109" s="302"/>
      <c r="F1109" s="302"/>
    </row>
    <row r="1110" spans="1:6" ht="14.25" customHeight="1">
      <c r="A1110" s="305"/>
      <c r="B1110" s="306" t="s">
        <v>1673</v>
      </c>
      <c r="C1110" s="388" t="s">
        <v>1674</v>
      </c>
      <c r="D1110" s="319" t="s">
        <v>1580</v>
      </c>
      <c r="E1110" s="335">
        <f>'[5]COSTO CDMX,QRO,GDL '!I1102</f>
        <v>545.63728205963844</v>
      </c>
      <c r="F1110" s="310" t="s">
        <v>236</v>
      </c>
    </row>
    <row r="1111" spans="1:6" ht="14.25" customHeight="1">
      <c r="A1111" s="305"/>
      <c r="B1111" s="306" t="s">
        <v>1675</v>
      </c>
      <c r="C1111" s="382" t="s">
        <v>1676</v>
      </c>
      <c r="D1111" s="319" t="s">
        <v>1582</v>
      </c>
      <c r="E1111" s="335">
        <f>'[5]COSTO CDMX,QRO,GDL '!I1103</f>
        <v>581.7037640540982</v>
      </c>
      <c r="F1111" s="310" t="s">
        <v>236</v>
      </c>
    </row>
    <row r="1112" spans="1:6" ht="14.25" customHeight="1">
      <c r="A1112" s="305"/>
      <c r="B1112" s="306" t="s">
        <v>1677</v>
      </c>
      <c r="C1112" s="388"/>
      <c r="D1112" s="319" t="s">
        <v>1584</v>
      </c>
      <c r="E1112" s="335">
        <f>'[5]COSTO CDMX,QRO,GDL '!I1104</f>
        <v>589.50562163923757</v>
      </c>
      <c r="F1112" s="310" t="s">
        <v>236</v>
      </c>
    </row>
    <row r="1113" spans="1:6" ht="14.25" customHeight="1">
      <c r="A1113" s="305"/>
      <c r="B1113" s="306" t="s">
        <v>1678</v>
      </c>
      <c r="C1113" s="388"/>
      <c r="D1113" s="319" t="s">
        <v>1679</v>
      </c>
      <c r="E1113" s="335">
        <f>'[5]COSTO CDMX,QRO,GDL '!I1105</f>
        <v>647.80055401662082</v>
      </c>
      <c r="F1113" s="310" t="s">
        <v>236</v>
      </c>
    </row>
    <row r="1114" spans="1:6" ht="14.25" customHeight="1">
      <c r="A1114" s="305"/>
      <c r="B1114" s="306" t="s">
        <v>1680</v>
      </c>
      <c r="C1114" s="388"/>
      <c r="D1114" s="319" t="s">
        <v>1586</v>
      </c>
      <c r="E1114" s="335">
        <f>'[5]COSTO CDMX,QRO,GDL '!I1106</f>
        <v>655.60241160175997</v>
      </c>
      <c r="F1114" s="310" t="s">
        <v>236</v>
      </c>
    </row>
    <row r="1115" spans="1:6" ht="14.25" customHeight="1">
      <c r="A1115" s="305"/>
      <c r="B1115" s="306" t="s">
        <v>1681</v>
      </c>
      <c r="C1115" s="388"/>
      <c r="D1115" s="319" t="s">
        <v>1682</v>
      </c>
      <c r="E1115" s="335">
        <f>'[5]COSTO CDMX,QRO,GDL '!I1107</f>
        <v>752.40703927000175</v>
      </c>
      <c r="F1115" s="310" t="s">
        <v>236</v>
      </c>
    </row>
    <row r="1116" spans="1:6" ht="14.25" customHeight="1">
      <c r="A1116" s="305"/>
      <c r="B1116" s="306" t="s">
        <v>1683</v>
      </c>
      <c r="C1116" s="388"/>
      <c r="D1116" s="319" t="s">
        <v>1588</v>
      </c>
      <c r="E1116" s="335">
        <f>'[5]COSTO CDMX,QRO,GDL '!I1108</f>
        <v>760.20889685514112</v>
      </c>
      <c r="F1116" s="310" t="s">
        <v>236</v>
      </c>
    </row>
    <row r="1117" spans="1:6" ht="14.25" customHeight="1">
      <c r="A1117" s="305"/>
      <c r="B1117" s="306" t="s">
        <v>1684</v>
      </c>
      <c r="C1117" s="388"/>
      <c r="D1117" s="319" t="s">
        <v>1685</v>
      </c>
      <c r="E1117" s="335">
        <f>'[5]COSTO CDMX,QRO,GDL '!I1109</f>
        <v>894.24344142088955</v>
      </c>
      <c r="F1117" s="310" t="s">
        <v>236</v>
      </c>
    </row>
    <row r="1118" spans="1:6" ht="14.25" customHeight="1">
      <c r="A1118" s="305"/>
      <c r="B1118" s="306" t="s">
        <v>1686</v>
      </c>
      <c r="C1118" s="388"/>
      <c r="D1118" s="319" t="s">
        <v>1593</v>
      </c>
      <c r="E1118" s="335">
        <f>'[5]COSTO CDMX,QRO,GDL '!I1110</f>
        <v>902.04529900602904</v>
      </c>
      <c r="F1118" s="310" t="s">
        <v>236</v>
      </c>
    </row>
    <row r="1119" spans="1:6" ht="14.25" customHeight="1">
      <c r="A1119" s="305"/>
      <c r="B1119" s="306" t="s">
        <v>1687</v>
      </c>
      <c r="C1119" s="388"/>
      <c r="D1119" s="319" t="s">
        <v>1688</v>
      </c>
      <c r="E1119" s="335">
        <f>'[5]COSTO CDMX,QRO,GDL '!I1111</f>
        <v>909.84715659116864</v>
      </c>
      <c r="F1119" s="310" t="s">
        <v>236</v>
      </c>
    </row>
    <row r="1120" spans="1:6" ht="14.25" customHeight="1">
      <c r="A1120" s="305"/>
      <c r="B1120" s="306" t="s">
        <v>1689</v>
      </c>
      <c r="C1120" s="388"/>
      <c r="D1120" s="319" t="s">
        <v>1690</v>
      </c>
      <c r="E1120" s="335">
        <f>'[5]COSTO CDMX,QRO,GDL '!I1112</f>
        <v>930.91217207104455</v>
      </c>
      <c r="F1120" s="310" t="s">
        <v>236</v>
      </c>
    </row>
    <row r="1121" spans="1:60" ht="14.25" customHeight="1">
      <c r="A1121" s="305"/>
      <c r="B1121" s="306" t="s">
        <v>1691</v>
      </c>
      <c r="C1121" s="388"/>
      <c r="D1121" s="319" t="s">
        <v>1692</v>
      </c>
      <c r="E1121" s="335">
        <f>'[5]COSTO CDMX,QRO,GDL '!I1113</f>
        <v>951.9771875509208</v>
      </c>
      <c r="F1121" s="310" t="s">
        <v>236</v>
      </c>
    </row>
    <row r="1122" spans="1:60" ht="14.25" customHeight="1">
      <c r="A1122" s="305"/>
      <c r="B1122" s="306" t="s">
        <v>1693</v>
      </c>
      <c r="C1122" s="388"/>
      <c r="D1122" s="319" t="s">
        <v>1694</v>
      </c>
      <c r="E1122" s="335">
        <f>'[5]COSTO CDMX,QRO,GDL '!I1114</f>
        <v>1225.5075769920161</v>
      </c>
      <c r="F1122" s="310" t="s">
        <v>236</v>
      </c>
    </row>
    <row r="1123" spans="1:60" ht="14.25" customHeight="1">
      <c r="A1123" s="305"/>
      <c r="B1123" s="306" t="s">
        <v>1695</v>
      </c>
      <c r="C1123" s="388"/>
      <c r="D1123" s="319" t="s">
        <v>1696</v>
      </c>
      <c r="E1123" s="335">
        <f>'[5]COSTO CDMX,QRO,GDL '!I1115</f>
        <v>1253.4565844587794</v>
      </c>
      <c r="F1123" s="310" t="s">
        <v>236</v>
      </c>
    </row>
    <row r="1124" spans="1:60" s="277" customFormat="1" ht="15" customHeight="1">
      <c r="A1124" s="325" t="s">
        <v>1905</v>
      </c>
      <c r="B1124" s="326"/>
      <c r="C1124" s="1494" t="s">
        <v>2297</v>
      </c>
      <c r="D1124" s="325"/>
      <c r="E1124" s="328"/>
      <c r="F1124" s="329"/>
      <c r="G1124" s="276"/>
      <c r="H1124" s="276"/>
      <c r="I1124" s="276"/>
      <c r="J1124" s="276"/>
      <c r="K1124" s="276"/>
      <c r="L1124" s="276"/>
      <c r="M1124" s="276"/>
      <c r="N1124" s="283"/>
      <c r="O1124" s="283"/>
      <c r="P1124" s="283"/>
      <c r="Q1124" s="283"/>
      <c r="R1124" s="283"/>
      <c r="S1124" s="283"/>
      <c r="T1124" s="283"/>
      <c r="U1124" s="283"/>
      <c r="V1124" s="283"/>
      <c r="W1124" s="283"/>
      <c r="X1124" s="283"/>
      <c r="Y1124" s="283"/>
      <c r="Z1124" s="283"/>
      <c r="AA1124" s="283"/>
      <c r="AB1124" s="283"/>
      <c r="AC1124" s="283"/>
      <c r="AD1124" s="283"/>
      <c r="AE1124" s="283"/>
      <c r="AF1124" s="283"/>
      <c r="AG1124" s="283"/>
      <c r="AH1124" s="283"/>
      <c r="AI1124" s="283"/>
      <c r="AJ1124" s="283"/>
      <c r="AK1124" s="283"/>
      <c r="AL1124" s="283"/>
      <c r="AM1124" s="283"/>
      <c r="AN1124" s="283"/>
      <c r="AO1124" s="283"/>
      <c r="AP1124" s="283"/>
      <c r="AQ1124" s="283"/>
      <c r="AR1124" s="283"/>
      <c r="AS1124" s="283"/>
      <c r="AT1124" s="283"/>
      <c r="AU1124" s="283"/>
      <c r="AV1124" s="283"/>
      <c r="AW1124" s="283"/>
      <c r="AX1124" s="283"/>
      <c r="AY1124" s="283"/>
      <c r="AZ1124" s="283"/>
      <c r="BA1124" s="283"/>
      <c r="BB1124" s="283"/>
      <c r="BC1124" s="283"/>
      <c r="BD1124" s="283"/>
      <c r="BE1124" s="283"/>
      <c r="BF1124" s="283"/>
      <c r="BG1124" s="283"/>
      <c r="BH1124" s="283"/>
    </row>
    <row r="1125" spans="1:60" s="291" customFormat="1" ht="15" customHeight="1">
      <c r="A1125" s="330" t="s">
        <v>1562</v>
      </c>
      <c r="B1125" s="331"/>
      <c r="C1125" s="1495"/>
      <c r="D1125" s="378"/>
      <c r="E1125" s="379"/>
      <c r="F1125" s="380"/>
      <c r="G1125" s="289"/>
      <c r="H1125" s="289"/>
      <c r="I1125" s="289"/>
      <c r="J1125" s="289"/>
      <c r="K1125" s="289"/>
      <c r="L1125" s="289"/>
      <c r="M1125" s="289"/>
      <c r="N1125" s="290"/>
      <c r="O1125" s="290"/>
      <c r="P1125" s="290"/>
      <c r="Q1125" s="290"/>
      <c r="R1125" s="290"/>
      <c r="S1125" s="290"/>
      <c r="T1125" s="290"/>
      <c r="U1125" s="290"/>
      <c r="V1125" s="290"/>
      <c r="W1125" s="290"/>
      <c r="X1125" s="290"/>
      <c r="Y1125" s="290"/>
      <c r="Z1125" s="290"/>
      <c r="AA1125" s="290"/>
      <c r="AB1125" s="290"/>
      <c r="AC1125" s="290"/>
      <c r="AD1125" s="290"/>
      <c r="AE1125" s="290"/>
      <c r="AF1125" s="290"/>
      <c r="AG1125" s="290"/>
      <c r="AH1125" s="290"/>
      <c r="AI1125" s="290"/>
      <c r="AJ1125" s="290"/>
      <c r="AK1125" s="290"/>
      <c r="AL1125" s="290"/>
      <c r="AM1125" s="290"/>
      <c r="AN1125" s="290"/>
      <c r="AO1125" s="290"/>
      <c r="AP1125" s="290"/>
      <c r="AQ1125" s="290"/>
      <c r="AR1125" s="290"/>
      <c r="AS1125" s="290"/>
      <c r="AT1125" s="290"/>
      <c r="AU1125" s="290"/>
      <c r="AV1125" s="290"/>
      <c r="AW1125" s="290"/>
      <c r="AX1125" s="290"/>
      <c r="AY1125" s="290"/>
      <c r="AZ1125" s="290"/>
      <c r="BA1125" s="290"/>
      <c r="BB1125" s="290"/>
      <c r="BC1125" s="290"/>
      <c r="BD1125" s="290"/>
      <c r="BE1125" s="290"/>
      <c r="BF1125" s="290"/>
      <c r="BG1125" s="290"/>
      <c r="BH1125" s="290"/>
    </row>
    <row r="1126" spans="1:60" s="297" customFormat="1">
      <c r="A1126" s="292" t="s">
        <v>405</v>
      </c>
      <c r="B1126" s="293" t="s">
        <v>406</v>
      </c>
      <c r="C1126" s="294" t="s">
        <v>407</v>
      </c>
      <c r="D1126" s="292" t="s">
        <v>408</v>
      </c>
      <c r="E1126" s="295" t="s">
        <v>409</v>
      </c>
      <c r="F1126" s="296" t="s">
        <v>1563</v>
      </c>
      <c r="G1126" s="277"/>
      <c r="N1126" s="298"/>
      <c r="O1126" s="298"/>
      <c r="P1126" s="298"/>
      <c r="Q1126" s="298"/>
      <c r="R1126" s="298"/>
      <c r="S1126" s="298"/>
      <c r="T1126" s="298"/>
      <c r="U1126" s="298"/>
      <c r="V1126" s="298"/>
      <c r="W1126" s="298"/>
      <c r="X1126" s="298"/>
      <c r="Y1126" s="298"/>
      <c r="Z1126" s="298"/>
      <c r="AA1126" s="298"/>
      <c r="AB1126" s="298"/>
      <c r="AC1126" s="298"/>
      <c r="AD1126" s="298"/>
      <c r="AE1126" s="298"/>
      <c r="AF1126" s="298"/>
      <c r="AG1126" s="298"/>
      <c r="AH1126" s="298"/>
      <c r="AI1126" s="298"/>
      <c r="AJ1126" s="298"/>
      <c r="AK1126" s="298"/>
      <c r="AL1126" s="298"/>
      <c r="AM1126" s="298"/>
      <c r="AN1126" s="298"/>
      <c r="AO1126" s="298"/>
      <c r="AP1126" s="298"/>
      <c r="AQ1126" s="298"/>
      <c r="AR1126" s="298"/>
      <c r="AS1126" s="298"/>
      <c r="AT1126" s="298"/>
      <c r="AU1126" s="298"/>
      <c r="AV1126" s="298"/>
      <c r="AW1126" s="298"/>
      <c r="AX1126" s="298"/>
      <c r="AY1126" s="298"/>
      <c r="AZ1126" s="298"/>
      <c r="BA1126" s="298"/>
      <c r="BB1126" s="298"/>
      <c r="BC1126" s="298"/>
      <c r="BD1126" s="298"/>
      <c r="BE1126" s="298"/>
      <c r="BF1126" s="298"/>
      <c r="BG1126" s="298"/>
      <c r="BH1126" s="298"/>
    </row>
    <row r="1127" spans="1:60" ht="15" customHeight="1">
      <c r="A1127" s="299"/>
      <c r="B1127" s="300"/>
      <c r="C1127" s="301" t="s">
        <v>2298</v>
      </c>
      <c r="D1127" s="302"/>
      <c r="E1127" s="302"/>
      <c r="F1127" s="302"/>
    </row>
    <row r="1128" spans="1:60" ht="14.25" customHeight="1">
      <c r="A1128" s="305"/>
      <c r="B1128" s="306" t="s">
        <v>2299</v>
      </c>
      <c r="C1128" s="450" t="s">
        <v>2300</v>
      </c>
      <c r="D1128" s="319" t="s">
        <v>1584</v>
      </c>
      <c r="E1128" s="335">
        <f>'[5]COSTO CDMX,QRO,GDL '!I1120</f>
        <v>3957.5348540936411</v>
      </c>
      <c r="F1128" s="310" t="s">
        <v>236</v>
      </c>
    </row>
    <row r="1129" spans="1:60" ht="14.25" customHeight="1">
      <c r="A1129" s="305"/>
      <c r="B1129" s="306" t="s">
        <v>2301</v>
      </c>
      <c r="C1129" s="451" t="s">
        <v>2302</v>
      </c>
      <c r="D1129" s="319" t="s">
        <v>1679</v>
      </c>
      <c r="E1129" s="335">
        <f>'[5]COSTO CDMX,QRO,GDL '!I1121</f>
        <v>3957.5348540936411</v>
      </c>
      <c r="F1129" s="310" t="s">
        <v>236</v>
      </c>
    </row>
    <row r="1130" spans="1:60" ht="14.25" customHeight="1">
      <c r="A1130" s="305"/>
      <c r="B1130" s="306" t="s">
        <v>2303</v>
      </c>
      <c r="C1130" s="382" t="s">
        <v>2304</v>
      </c>
      <c r="D1130" s="319" t="s">
        <v>1586</v>
      </c>
      <c r="E1130" s="335">
        <f>'[5]COSTO CDMX,QRO,GDL '!I1122</f>
        <v>3957.5348540936411</v>
      </c>
      <c r="F1130" s="310" t="s">
        <v>236</v>
      </c>
    </row>
    <row r="1131" spans="1:60" ht="14.25" customHeight="1">
      <c r="A1131" s="305"/>
      <c r="B1131" s="306" t="s">
        <v>2305</v>
      </c>
      <c r="C1131" s="385" t="s">
        <v>2306</v>
      </c>
      <c r="D1131" s="319" t="s">
        <v>1682</v>
      </c>
      <c r="E1131" s="335">
        <f>'[5]COSTO CDMX,QRO,GDL '!I1123</f>
        <v>4051.4971144840883</v>
      </c>
      <c r="F1131" s="310" t="s">
        <v>236</v>
      </c>
    </row>
    <row r="1132" spans="1:60" ht="14.25" customHeight="1">
      <c r="A1132" s="305"/>
      <c r="B1132" s="306" t="s">
        <v>2307</v>
      </c>
      <c r="C1132" s="452"/>
      <c r="D1132" s="319" t="s">
        <v>1588</v>
      </c>
      <c r="E1132" s="335">
        <f>'[5]COSTO CDMX,QRO,GDL '!I1124</f>
        <v>4145.4593748745365</v>
      </c>
      <c r="F1132" s="310" t="s">
        <v>236</v>
      </c>
    </row>
    <row r="1133" spans="1:60" ht="14.25" customHeight="1">
      <c r="A1133" s="305"/>
      <c r="B1133" s="306" t="s">
        <v>2308</v>
      </c>
      <c r="C1133" s="451"/>
      <c r="D1133" s="319" t="s">
        <v>1685</v>
      </c>
      <c r="E1133" s="335">
        <f>'[5]COSTO CDMX,QRO,GDL '!I1125</f>
        <v>4239.4216352649846</v>
      </c>
      <c r="F1133" s="310" t="s">
        <v>236</v>
      </c>
    </row>
    <row r="1134" spans="1:60" ht="14.25" customHeight="1">
      <c r="A1134" s="305"/>
      <c r="B1134" s="306" t="s">
        <v>2309</v>
      </c>
      <c r="C1134" s="451"/>
      <c r="D1134" s="319" t="s">
        <v>1593</v>
      </c>
      <c r="E1134" s="335">
        <f>'[5]COSTO CDMX,QRO,GDL '!I1126</f>
        <v>4333.3838956554318</v>
      </c>
      <c r="F1134" s="310" t="s">
        <v>236</v>
      </c>
    </row>
    <row r="1135" spans="1:60" ht="14.25" customHeight="1">
      <c r="A1135" s="305"/>
      <c r="B1135" s="306" t="s">
        <v>2310</v>
      </c>
      <c r="C1135" s="432"/>
      <c r="D1135" s="319" t="s">
        <v>1688</v>
      </c>
      <c r="E1135" s="335">
        <f>'[5]COSTO CDMX,QRO,GDL '!I1127</f>
        <v>4427.3461560458809</v>
      </c>
      <c r="F1135" s="310" t="s">
        <v>236</v>
      </c>
    </row>
    <row r="1136" spans="1:60" ht="14.25" customHeight="1">
      <c r="A1136" s="305"/>
      <c r="B1136" s="306" t="s">
        <v>2311</v>
      </c>
      <c r="C1136" s="432"/>
      <c r="D1136" s="319" t="s">
        <v>1690</v>
      </c>
      <c r="E1136" s="335">
        <f>'[5]COSTO CDMX,QRO,GDL '!I1128</f>
        <v>4521.308416436329</v>
      </c>
      <c r="F1136" s="310" t="s">
        <v>236</v>
      </c>
    </row>
    <row r="1137" spans="1:64" ht="14.25" customHeight="1">
      <c r="A1137" s="426"/>
      <c r="B1137" s="427"/>
      <c r="C1137" s="428"/>
      <c r="D1137" s="427"/>
      <c r="E1137" s="429"/>
      <c r="F1137" s="430"/>
      <c r="N1137" s="263"/>
      <c r="O1137" s="263"/>
      <c r="P1137" s="263"/>
      <c r="Q1137" s="263"/>
      <c r="BI1137" s="264"/>
      <c r="BJ1137" s="264"/>
      <c r="BK1137" s="264"/>
      <c r="BL1137" s="264"/>
    </row>
    <row r="1138" spans="1:64" ht="14.25" customHeight="1">
      <c r="A1138" s="305"/>
      <c r="B1138" s="431"/>
      <c r="C1138" s="432"/>
      <c r="D1138" s="431"/>
      <c r="E1138" s="433"/>
      <c r="F1138" s="434"/>
      <c r="N1138" s="263"/>
      <c r="O1138" s="263"/>
      <c r="P1138" s="263"/>
      <c r="Q1138" s="263"/>
      <c r="BI1138" s="264"/>
      <c r="BJ1138" s="264"/>
      <c r="BK1138" s="264"/>
      <c r="BL1138" s="264"/>
    </row>
    <row r="1139" spans="1:64" ht="14.25" customHeight="1">
      <c r="A1139" s="305"/>
      <c r="B1139" s="431"/>
      <c r="C1139" s="432"/>
      <c r="D1139" s="431"/>
      <c r="E1139" s="433"/>
      <c r="F1139" s="434"/>
      <c r="N1139" s="263"/>
      <c r="O1139" s="263"/>
      <c r="P1139" s="263"/>
      <c r="Q1139" s="263"/>
      <c r="BI1139" s="264"/>
      <c r="BJ1139" s="264"/>
      <c r="BK1139" s="264"/>
      <c r="BL1139" s="264"/>
    </row>
    <row r="1140" spans="1:64" ht="14.25" customHeight="1">
      <c r="A1140" s="305"/>
      <c r="B1140" s="431"/>
      <c r="C1140" s="432"/>
      <c r="D1140" s="431"/>
      <c r="E1140" s="433"/>
      <c r="F1140" s="434"/>
      <c r="N1140" s="263"/>
      <c r="O1140" s="263"/>
      <c r="P1140" s="263"/>
      <c r="Q1140" s="263"/>
      <c r="BI1140" s="264"/>
      <c r="BJ1140" s="264"/>
      <c r="BK1140" s="264"/>
      <c r="BL1140" s="264"/>
    </row>
    <row r="1141" spans="1:64" ht="14.25" customHeight="1">
      <c r="A1141" s="305"/>
      <c r="B1141" s="431"/>
      <c r="C1141" s="432"/>
      <c r="D1141" s="431"/>
      <c r="E1141" s="433"/>
      <c r="F1141" s="434"/>
      <c r="N1141" s="263"/>
      <c r="O1141" s="263"/>
      <c r="P1141" s="263"/>
      <c r="Q1141" s="263"/>
      <c r="BI1141" s="264"/>
      <c r="BJ1141" s="264"/>
      <c r="BK1141" s="264"/>
      <c r="BL1141" s="264"/>
    </row>
    <row r="1142" spans="1:64" ht="14.25" customHeight="1">
      <c r="A1142" s="305"/>
      <c r="B1142" s="431"/>
      <c r="C1142" s="432"/>
      <c r="D1142" s="431"/>
      <c r="E1142" s="433"/>
      <c r="F1142" s="434"/>
      <c r="N1142" s="263"/>
      <c r="O1142" s="263"/>
      <c r="P1142" s="263"/>
      <c r="Q1142" s="263"/>
      <c r="BI1142" s="264"/>
      <c r="BJ1142" s="264"/>
      <c r="BK1142" s="264"/>
      <c r="BL1142" s="264"/>
    </row>
    <row r="1143" spans="1:64" ht="14.25" customHeight="1">
      <c r="A1143" s="305"/>
      <c r="B1143" s="431"/>
      <c r="C1143" s="432"/>
      <c r="D1143" s="431"/>
      <c r="E1143" s="433"/>
      <c r="F1143" s="434"/>
      <c r="N1143" s="263"/>
      <c r="O1143" s="263"/>
      <c r="P1143" s="263"/>
      <c r="Q1143" s="263"/>
      <c r="BI1143" s="264"/>
      <c r="BJ1143" s="264"/>
      <c r="BK1143" s="264"/>
      <c r="BL1143" s="264"/>
    </row>
    <row r="1144" spans="1:64" ht="14.25" customHeight="1">
      <c r="A1144" s="305"/>
      <c r="B1144" s="431"/>
      <c r="C1144" s="432"/>
      <c r="D1144" s="431"/>
      <c r="E1144" s="433"/>
      <c r="F1144" s="434"/>
      <c r="N1144" s="263"/>
      <c r="O1144" s="263"/>
      <c r="P1144" s="263"/>
      <c r="Q1144" s="263"/>
      <c r="BI1144" s="264"/>
      <c r="BJ1144" s="264"/>
      <c r="BK1144" s="264"/>
      <c r="BL1144" s="264"/>
    </row>
    <row r="1145" spans="1:64" ht="14.25" customHeight="1">
      <c r="A1145" s="305"/>
      <c r="B1145" s="431"/>
      <c r="C1145" s="432"/>
      <c r="D1145" s="431"/>
      <c r="E1145" s="433"/>
      <c r="F1145" s="434"/>
      <c r="N1145" s="263"/>
      <c r="O1145" s="263"/>
      <c r="P1145" s="263"/>
      <c r="Q1145" s="263"/>
      <c r="BI1145" s="264"/>
      <c r="BJ1145" s="264"/>
      <c r="BK1145" s="264"/>
      <c r="BL1145" s="264"/>
    </row>
    <row r="1146" spans="1:64" ht="14.25" customHeight="1">
      <c r="A1146" s="305"/>
      <c r="B1146" s="431"/>
      <c r="C1146" s="432"/>
      <c r="D1146" s="431"/>
      <c r="E1146" s="433"/>
      <c r="F1146" s="434"/>
      <c r="N1146" s="263"/>
      <c r="O1146" s="263"/>
      <c r="P1146" s="263"/>
      <c r="Q1146" s="263"/>
      <c r="BI1146" s="264"/>
      <c r="BJ1146" s="264"/>
      <c r="BK1146" s="264"/>
      <c r="BL1146" s="264"/>
    </row>
    <row r="1147" spans="1:64" ht="14.25" customHeight="1">
      <c r="A1147" s="305"/>
      <c r="B1147" s="431"/>
      <c r="C1147" s="432"/>
      <c r="D1147" s="431"/>
      <c r="E1147" s="433"/>
      <c r="F1147" s="434"/>
      <c r="N1147" s="263"/>
      <c r="O1147" s="263"/>
      <c r="P1147" s="263"/>
      <c r="Q1147" s="263"/>
      <c r="BI1147" s="264"/>
      <c r="BJ1147" s="264"/>
      <c r="BK1147" s="264"/>
      <c r="BL1147" s="264"/>
    </row>
    <row r="1148" spans="1:64" ht="14.25" customHeight="1">
      <c r="A1148" s="305"/>
      <c r="B1148" s="431"/>
      <c r="C1148" s="432"/>
      <c r="D1148" s="431"/>
      <c r="E1148" s="433"/>
      <c r="F1148" s="434"/>
      <c r="N1148" s="263"/>
      <c r="O1148" s="263"/>
      <c r="P1148" s="263"/>
      <c r="Q1148" s="263"/>
      <c r="BI1148" s="264"/>
      <c r="BJ1148" s="264"/>
      <c r="BK1148" s="264"/>
      <c r="BL1148" s="264"/>
    </row>
    <row r="1149" spans="1:64" ht="14.25" customHeight="1">
      <c r="A1149" s="305"/>
      <c r="B1149" s="431"/>
      <c r="C1149" s="432"/>
      <c r="E1149" s="433"/>
      <c r="F1149" s="434"/>
      <c r="N1149" s="263"/>
      <c r="O1149" s="263"/>
      <c r="P1149" s="263"/>
      <c r="Q1149" s="263"/>
      <c r="BI1149" s="264"/>
      <c r="BJ1149" s="264"/>
      <c r="BK1149" s="264"/>
      <c r="BL1149" s="264"/>
    </row>
    <row r="1150" spans="1:64" ht="14.25" customHeight="1">
      <c r="A1150" s="305"/>
      <c r="B1150" s="431"/>
      <c r="C1150" s="432"/>
      <c r="D1150" s="431"/>
      <c r="E1150" s="433"/>
      <c r="F1150" s="434"/>
      <c r="N1150" s="263"/>
      <c r="O1150" s="263"/>
      <c r="P1150" s="263"/>
      <c r="Q1150" s="263"/>
      <c r="BI1150" s="264"/>
      <c r="BJ1150" s="264"/>
      <c r="BK1150" s="264"/>
      <c r="BL1150" s="264"/>
    </row>
    <row r="1151" spans="1:64" ht="14.25" customHeight="1">
      <c r="A1151" s="305"/>
      <c r="B1151" s="431"/>
      <c r="C1151" s="432"/>
      <c r="D1151" s="431"/>
      <c r="E1151" s="433"/>
      <c r="F1151" s="434"/>
      <c r="N1151" s="263"/>
      <c r="O1151" s="263"/>
      <c r="P1151" s="263"/>
      <c r="Q1151" s="263"/>
      <c r="BI1151" s="264"/>
      <c r="BJ1151" s="264"/>
      <c r="BK1151" s="264"/>
      <c r="BL1151" s="264"/>
    </row>
    <row r="1152" spans="1:64" ht="14.25" customHeight="1">
      <c r="A1152" s="305"/>
      <c r="B1152" s="431"/>
      <c r="C1152" s="432"/>
      <c r="D1152" s="431"/>
      <c r="E1152" s="433"/>
      <c r="F1152" s="434"/>
      <c r="N1152" s="263"/>
      <c r="O1152" s="263"/>
      <c r="P1152" s="263"/>
      <c r="Q1152" s="263"/>
      <c r="BI1152" s="264"/>
      <c r="BJ1152" s="264"/>
      <c r="BK1152" s="264"/>
      <c r="BL1152" s="264"/>
    </row>
    <row r="1153" spans="1:64" ht="14.25" customHeight="1">
      <c r="A1153" s="305"/>
      <c r="B1153" s="431"/>
      <c r="C1153" s="432"/>
      <c r="D1153" s="431"/>
      <c r="E1153" s="433"/>
      <c r="F1153" s="434"/>
      <c r="N1153" s="263"/>
      <c r="O1153" s="263"/>
      <c r="P1153" s="263"/>
      <c r="Q1153" s="263"/>
      <c r="BI1153" s="264"/>
      <c r="BJ1153" s="264"/>
      <c r="BK1153" s="264"/>
      <c r="BL1153" s="264"/>
    </row>
    <row r="1154" spans="1:64" ht="14.25" customHeight="1">
      <c r="A1154" s="305"/>
      <c r="B1154" s="431"/>
      <c r="C1154" s="432"/>
      <c r="D1154" s="431"/>
      <c r="E1154" s="433"/>
      <c r="F1154" s="434"/>
      <c r="N1154" s="263"/>
      <c r="O1154" s="263"/>
      <c r="P1154" s="263"/>
      <c r="Q1154" s="263"/>
      <c r="BI1154" s="264"/>
      <c r="BJ1154" s="264"/>
      <c r="BK1154" s="264"/>
      <c r="BL1154" s="264"/>
    </row>
    <row r="1155" spans="1:64" ht="14.25" customHeight="1">
      <c r="A1155" s="305"/>
      <c r="B1155" s="431"/>
      <c r="C1155" s="432"/>
      <c r="D1155" s="431"/>
      <c r="E1155" s="433"/>
      <c r="F1155" s="434"/>
      <c r="N1155" s="263"/>
      <c r="O1155" s="263"/>
      <c r="P1155" s="263"/>
      <c r="Q1155" s="263"/>
      <c r="BI1155" s="264"/>
      <c r="BJ1155" s="264"/>
      <c r="BK1155" s="264"/>
      <c r="BL1155" s="264"/>
    </row>
    <row r="1156" spans="1:64" ht="14.25" customHeight="1">
      <c r="A1156" s="435"/>
      <c r="B1156" s="436"/>
      <c r="C1156" s="437"/>
      <c r="D1156" s="436"/>
      <c r="E1156" s="438"/>
      <c r="F1156" s="439"/>
      <c r="N1156" s="263"/>
      <c r="O1156" s="263"/>
      <c r="P1156" s="263"/>
      <c r="Q1156" s="263"/>
      <c r="BI1156" s="264"/>
      <c r="BJ1156" s="264"/>
      <c r="BK1156" s="264"/>
      <c r="BL1156" s="264"/>
    </row>
    <row r="1157" spans="1:64" ht="15" customHeight="1">
      <c r="A1157" s="299"/>
      <c r="B1157" s="300"/>
      <c r="C1157" s="301" t="s">
        <v>1802</v>
      </c>
      <c r="D1157" s="302"/>
      <c r="E1157" s="302"/>
      <c r="F1157" s="304"/>
    </row>
    <row r="1158" spans="1:64" ht="14.25" customHeight="1">
      <c r="A1158" s="305"/>
      <c r="B1158" s="319" t="s">
        <v>2312</v>
      </c>
      <c r="C1158" s="450" t="s">
        <v>2313</v>
      </c>
      <c r="D1158" s="431" t="s">
        <v>1586</v>
      </c>
      <c r="E1158" s="453">
        <f>'[5]COSTO CDMX,QRO,GDL '!I1150</f>
        <v>2416.8421052631579</v>
      </c>
      <c r="F1158" s="310" t="s">
        <v>236</v>
      </c>
    </row>
    <row r="1159" spans="1:64" ht="14.25" customHeight="1">
      <c r="A1159" s="305"/>
      <c r="B1159" s="319"/>
      <c r="C1159" s="451" t="s">
        <v>2314</v>
      </c>
      <c r="D1159" s="431"/>
      <c r="E1159" s="453"/>
      <c r="F1159" s="377"/>
    </row>
    <row r="1160" spans="1:64" ht="14.25" customHeight="1">
      <c r="A1160" s="305"/>
      <c r="B1160" s="319"/>
      <c r="C1160" s="451" t="s">
        <v>1808</v>
      </c>
      <c r="D1160" s="431"/>
      <c r="E1160" s="453"/>
      <c r="F1160" s="377"/>
    </row>
    <row r="1161" spans="1:64" ht="14.25" customHeight="1">
      <c r="A1161" s="305"/>
      <c r="B1161" s="319"/>
      <c r="C1161" s="454" t="s">
        <v>2306</v>
      </c>
      <c r="D1161" s="431"/>
      <c r="E1161" s="453"/>
      <c r="F1161" s="377"/>
    </row>
    <row r="1162" spans="1:64" ht="14.25" customHeight="1">
      <c r="A1162" s="305"/>
      <c r="B1162" s="319"/>
      <c r="C1162" s="454" t="s">
        <v>2315</v>
      </c>
      <c r="D1162" s="431"/>
      <c r="E1162" s="453"/>
      <c r="F1162" s="377"/>
    </row>
    <row r="1163" spans="1:64" ht="14.25" customHeight="1">
      <c r="A1163" s="305"/>
      <c r="B1163" s="319"/>
      <c r="C1163" s="454" t="s">
        <v>2316</v>
      </c>
      <c r="D1163" s="431"/>
      <c r="E1163" s="453"/>
      <c r="F1163" s="377"/>
    </row>
    <row r="1164" spans="1:64" ht="14.25" customHeight="1">
      <c r="A1164" s="305"/>
      <c r="B1164" s="319"/>
      <c r="C1164" s="451"/>
      <c r="D1164" s="431"/>
      <c r="E1164" s="453"/>
      <c r="F1164" s="377"/>
    </row>
    <row r="1165" spans="1:64" ht="14.25" customHeight="1">
      <c r="A1165" s="305"/>
      <c r="B1165" s="319"/>
      <c r="C1165" s="451"/>
      <c r="D1165" s="431"/>
      <c r="E1165" s="453"/>
      <c r="F1165" s="377"/>
    </row>
    <row r="1166" spans="1:64" ht="15" customHeight="1">
      <c r="A1166" s="299"/>
      <c r="B1166" s="300"/>
      <c r="C1166" s="301" t="s">
        <v>2317</v>
      </c>
      <c r="D1166" s="302"/>
      <c r="E1166" s="302"/>
      <c r="F1166" s="304"/>
    </row>
    <row r="1167" spans="1:64" ht="14.25" customHeight="1">
      <c r="A1167" s="305"/>
      <c r="B1167" s="319" t="s">
        <v>2318</v>
      </c>
      <c r="C1167" s="450" t="s">
        <v>2319</v>
      </c>
      <c r="D1167" s="431" t="s">
        <v>1586</v>
      </c>
      <c r="E1167" s="453">
        <f>'[5]COSTO CDMX,QRO,GDL '!I1159</f>
        <v>2193.9415204678362</v>
      </c>
      <c r="F1167" s="310" t="s">
        <v>236</v>
      </c>
    </row>
    <row r="1168" spans="1:64" ht="14.25" customHeight="1">
      <c r="A1168" s="305"/>
      <c r="B1168" s="319" t="s">
        <v>2320</v>
      </c>
      <c r="C1168" s="451" t="s">
        <v>2314</v>
      </c>
      <c r="D1168" s="431" t="s">
        <v>1682</v>
      </c>
      <c r="E1168" s="453">
        <f>'[5]COSTO CDMX,QRO,GDL '!I1160</f>
        <v>2360.2339181286552</v>
      </c>
      <c r="F1168" s="310" t="s">
        <v>236</v>
      </c>
    </row>
    <row r="1169" spans="1:64" ht="14.25" customHeight="1">
      <c r="A1169" s="305"/>
      <c r="B1169" s="319" t="s">
        <v>2321</v>
      </c>
      <c r="C1169" s="451" t="s">
        <v>1808</v>
      </c>
      <c r="D1169" s="431" t="s">
        <v>1588</v>
      </c>
      <c r="E1169" s="453">
        <f>'[5]COSTO CDMX,QRO,GDL '!I1161</f>
        <v>2526.2222222222226</v>
      </c>
      <c r="F1169" s="310" t="s">
        <v>236</v>
      </c>
    </row>
    <row r="1170" spans="1:64" ht="14.25" customHeight="1">
      <c r="A1170" s="305"/>
      <c r="B1170" s="319" t="s">
        <v>2322</v>
      </c>
      <c r="C1170" s="454" t="s">
        <v>2306</v>
      </c>
      <c r="D1170" s="431" t="s">
        <v>1685</v>
      </c>
      <c r="E1170" s="453">
        <f>'[5]COSTO CDMX,QRO,GDL '!I1162</f>
        <v>2543.2514619883041</v>
      </c>
      <c r="F1170" s="310" t="s">
        <v>236</v>
      </c>
    </row>
    <row r="1171" spans="1:64" ht="14.25" customHeight="1">
      <c r="A1171" s="305"/>
      <c r="B1171" s="319" t="s">
        <v>2323</v>
      </c>
      <c r="C1171" s="454" t="s">
        <v>2315</v>
      </c>
      <c r="D1171" s="431" t="s">
        <v>1593</v>
      </c>
      <c r="E1171" s="453">
        <f>'[5]COSTO CDMX,QRO,GDL '!I1163</f>
        <v>2695.2046783625733</v>
      </c>
      <c r="F1171" s="310" t="s">
        <v>236</v>
      </c>
    </row>
    <row r="1172" spans="1:64" ht="14.25" customHeight="1">
      <c r="A1172" s="305"/>
      <c r="B1172" s="319" t="s">
        <v>2324</v>
      </c>
      <c r="C1172" s="454" t="s">
        <v>2316</v>
      </c>
      <c r="D1172" s="431" t="s">
        <v>1688</v>
      </c>
      <c r="E1172" s="453">
        <f>'[5]COSTO CDMX,QRO,GDL '!I1164</f>
        <v>2861.1228070175443</v>
      </c>
      <c r="F1172" s="310" t="s">
        <v>236</v>
      </c>
    </row>
    <row r="1173" spans="1:64" ht="14.25" customHeight="1">
      <c r="A1173" s="305"/>
      <c r="B1173" s="319" t="s">
        <v>2325</v>
      </c>
      <c r="C1173" s="451"/>
      <c r="D1173" s="431" t="s">
        <v>1690</v>
      </c>
      <c r="E1173" s="453">
        <f>'[5]COSTO CDMX,QRO,GDL '!I1165</f>
        <v>3539.1111111111113</v>
      </c>
      <c r="F1173" s="310" t="s">
        <v>236</v>
      </c>
    </row>
    <row r="1174" spans="1:64" ht="14.25" customHeight="1">
      <c r="A1174" s="305"/>
      <c r="B1174" s="319"/>
      <c r="C1174" s="455"/>
      <c r="D1174" s="431"/>
      <c r="E1174" s="453"/>
      <c r="F1174" s="377"/>
    </row>
    <row r="1175" spans="1:64" ht="14.25" customHeight="1">
      <c r="A1175" s="426"/>
      <c r="B1175" s="427"/>
      <c r="C1175" s="428"/>
      <c r="D1175" s="427"/>
      <c r="E1175" s="429"/>
      <c r="F1175" s="430"/>
      <c r="N1175" s="263"/>
      <c r="O1175" s="263"/>
      <c r="P1175" s="263"/>
      <c r="Q1175" s="263"/>
      <c r="BI1175" s="264"/>
      <c r="BJ1175" s="264"/>
      <c r="BK1175" s="264"/>
      <c r="BL1175" s="264"/>
    </row>
    <row r="1176" spans="1:64" ht="14.25" customHeight="1">
      <c r="A1176" s="305"/>
      <c r="B1176" s="431"/>
      <c r="C1176" s="432"/>
      <c r="D1176" s="431"/>
      <c r="E1176" s="433"/>
      <c r="F1176" s="434"/>
      <c r="N1176" s="263"/>
      <c r="O1176" s="263"/>
      <c r="P1176" s="263"/>
      <c r="Q1176" s="263"/>
      <c r="BI1176" s="264"/>
      <c r="BJ1176" s="264"/>
      <c r="BK1176" s="264"/>
      <c r="BL1176" s="264"/>
    </row>
    <row r="1177" spans="1:64" ht="14.25" customHeight="1">
      <c r="A1177" s="305"/>
      <c r="B1177" s="431"/>
      <c r="C1177" s="432"/>
      <c r="D1177" s="431"/>
      <c r="E1177" s="433"/>
      <c r="F1177" s="434"/>
      <c r="N1177" s="263"/>
      <c r="O1177" s="263"/>
      <c r="P1177" s="263"/>
      <c r="Q1177" s="263"/>
      <c r="BI1177" s="264"/>
      <c r="BJ1177" s="264"/>
      <c r="BK1177" s="264"/>
      <c r="BL1177" s="264"/>
    </row>
    <row r="1178" spans="1:64" ht="14.25" customHeight="1">
      <c r="A1178" s="305"/>
      <c r="B1178" s="431"/>
      <c r="C1178" s="432"/>
      <c r="D1178" s="431"/>
      <c r="E1178" s="433"/>
      <c r="F1178" s="434"/>
      <c r="N1178" s="263"/>
      <c r="O1178" s="263"/>
      <c r="P1178" s="263"/>
      <c r="Q1178" s="263"/>
      <c r="BI1178" s="264"/>
      <c r="BJ1178" s="264"/>
      <c r="BK1178" s="264"/>
      <c r="BL1178" s="264"/>
    </row>
    <row r="1179" spans="1:64" ht="14.25" customHeight="1">
      <c r="A1179" s="305"/>
      <c r="B1179" s="431"/>
      <c r="C1179" s="432"/>
      <c r="D1179" s="431"/>
      <c r="E1179" s="433"/>
      <c r="F1179" s="434"/>
      <c r="N1179" s="263"/>
      <c r="O1179" s="263"/>
      <c r="P1179" s="263"/>
      <c r="Q1179" s="263"/>
      <c r="BI1179" s="264"/>
      <c r="BJ1179" s="264"/>
      <c r="BK1179" s="264"/>
      <c r="BL1179" s="264"/>
    </row>
    <row r="1180" spans="1:64" ht="14.25" customHeight="1">
      <c r="A1180" s="305"/>
      <c r="B1180" s="431"/>
      <c r="C1180" s="432"/>
      <c r="D1180" s="431"/>
      <c r="E1180" s="433"/>
      <c r="F1180" s="434"/>
      <c r="N1180" s="263"/>
      <c r="O1180" s="263"/>
      <c r="P1180" s="263"/>
      <c r="Q1180" s="263"/>
      <c r="BI1180" s="264"/>
      <c r="BJ1180" s="264"/>
      <c r="BK1180" s="264"/>
      <c r="BL1180" s="264"/>
    </row>
    <row r="1181" spans="1:64" ht="14.25" customHeight="1">
      <c r="A1181" s="305"/>
      <c r="B1181" s="431"/>
      <c r="C1181" s="432"/>
      <c r="D1181" s="431"/>
      <c r="E1181" s="433"/>
      <c r="F1181" s="434"/>
      <c r="N1181" s="263"/>
      <c r="O1181" s="263"/>
      <c r="P1181" s="263"/>
      <c r="Q1181" s="263"/>
      <c r="BI1181" s="264"/>
      <c r="BJ1181" s="264"/>
      <c r="BK1181" s="264"/>
      <c r="BL1181" s="264"/>
    </row>
    <row r="1182" spans="1:64" ht="14.25" customHeight="1">
      <c r="A1182" s="305"/>
      <c r="B1182" s="431"/>
      <c r="C1182" s="432"/>
      <c r="D1182" s="431"/>
      <c r="E1182" s="433"/>
      <c r="F1182" s="434"/>
      <c r="N1182" s="263"/>
      <c r="O1182" s="263"/>
      <c r="P1182" s="263"/>
      <c r="Q1182" s="263"/>
      <c r="BI1182" s="264"/>
      <c r="BJ1182" s="264"/>
      <c r="BK1182" s="264"/>
      <c r="BL1182" s="264"/>
    </row>
    <row r="1183" spans="1:64" ht="14.25" customHeight="1">
      <c r="A1183" s="305"/>
      <c r="B1183" s="431"/>
      <c r="C1183" s="432"/>
      <c r="D1183" s="431"/>
      <c r="E1183" s="433"/>
      <c r="F1183" s="434"/>
      <c r="N1183" s="263"/>
      <c r="O1183" s="263"/>
      <c r="P1183" s="263"/>
      <c r="Q1183" s="263"/>
      <c r="BI1183" s="264"/>
      <c r="BJ1183" s="264"/>
      <c r="BK1183" s="264"/>
      <c r="BL1183" s="264"/>
    </row>
    <row r="1184" spans="1:64" ht="14.25" customHeight="1">
      <c r="A1184" s="305"/>
      <c r="B1184" s="431"/>
      <c r="C1184" s="432"/>
      <c r="D1184" s="431"/>
      <c r="E1184" s="433"/>
      <c r="F1184" s="434"/>
      <c r="N1184" s="263"/>
      <c r="O1184" s="263"/>
      <c r="P1184" s="263"/>
      <c r="Q1184" s="263"/>
      <c r="BI1184" s="264"/>
      <c r="BJ1184" s="264"/>
      <c r="BK1184" s="264"/>
      <c r="BL1184" s="264"/>
    </row>
    <row r="1185" spans="1:64" ht="14.25" customHeight="1">
      <c r="A1185" s="305"/>
      <c r="B1185" s="431"/>
      <c r="C1185" s="432"/>
      <c r="D1185" s="431"/>
      <c r="E1185" s="433"/>
      <c r="F1185" s="434"/>
      <c r="N1185" s="263"/>
      <c r="O1185" s="263"/>
      <c r="P1185" s="263"/>
      <c r="Q1185" s="263"/>
      <c r="BI1185" s="264"/>
      <c r="BJ1185" s="264"/>
      <c r="BK1185" s="264"/>
      <c r="BL1185" s="264"/>
    </row>
    <row r="1186" spans="1:64" ht="14.25" customHeight="1">
      <c r="A1186" s="305"/>
      <c r="B1186" s="431"/>
      <c r="C1186" s="432"/>
      <c r="D1186" s="431"/>
      <c r="E1186" s="433"/>
      <c r="F1186" s="434"/>
      <c r="N1186" s="263"/>
      <c r="O1186" s="263"/>
      <c r="P1186" s="263"/>
      <c r="Q1186" s="263"/>
      <c r="BI1186" s="264"/>
      <c r="BJ1186" s="264"/>
      <c r="BK1186" s="264"/>
      <c r="BL1186" s="264"/>
    </row>
    <row r="1187" spans="1:64" ht="14.25" customHeight="1">
      <c r="A1187" s="305"/>
      <c r="B1187" s="431"/>
      <c r="C1187" s="432"/>
      <c r="D1187" s="431"/>
      <c r="E1187" s="433"/>
      <c r="F1187" s="434"/>
      <c r="N1187" s="263"/>
      <c r="O1187" s="263"/>
      <c r="P1187" s="263"/>
      <c r="Q1187" s="263"/>
      <c r="BI1187" s="264"/>
      <c r="BJ1187" s="264"/>
      <c r="BK1187" s="264"/>
      <c r="BL1187" s="264"/>
    </row>
    <row r="1188" spans="1:64" ht="14.25" customHeight="1">
      <c r="A1188" s="305"/>
      <c r="B1188" s="431"/>
      <c r="C1188" s="432"/>
      <c r="D1188" s="431"/>
      <c r="E1188" s="433"/>
      <c r="F1188" s="434"/>
      <c r="N1188" s="263"/>
      <c r="O1188" s="263"/>
      <c r="P1188" s="263"/>
      <c r="Q1188" s="263"/>
      <c r="BI1188" s="264"/>
      <c r="BJ1188" s="264"/>
      <c r="BK1188" s="264"/>
      <c r="BL1188" s="264"/>
    </row>
    <row r="1189" spans="1:64" ht="14.25" customHeight="1">
      <c r="A1189" s="305"/>
      <c r="B1189" s="431"/>
      <c r="C1189" s="432"/>
      <c r="D1189" s="431"/>
      <c r="E1189" s="433"/>
      <c r="F1189" s="434"/>
      <c r="N1189" s="263"/>
      <c r="O1189" s="263"/>
      <c r="P1189" s="263"/>
      <c r="Q1189" s="263"/>
      <c r="BI1189" s="264"/>
      <c r="BJ1189" s="264"/>
      <c r="BK1189" s="264"/>
      <c r="BL1189" s="264"/>
    </row>
    <row r="1190" spans="1:64" ht="14.25" customHeight="1">
      <c r="A1190" s="305"/>
      <c r="B1190" s="431"/>
      <c r="C1190" s="432"/>
      <c r="D1190" s="431"/>
      <c r="E1190" s="433"/>
      <c r="F1190" s="434"/>
      <c r="N1190" s="263"/>
      <c r="O1190" s="263"/>
      <c r="P1190" s="263"/>
      <c r="Q1190" s="263"/>
      <c r="BI1190" s="264"/>
      <c r="BJ1190" s="264"/>
      <c r="BK1190" s="264"/>
      <c r="BL1190" s="264"/>
    </row>
    <row r="1191" spans="1:64" ht="14.25" customHeight="1">
      <c r="A1191" s="305"/>
      <c r="B1191" s="431"/>
      <c r="C1191" s="432"/>
      <c r="D1191" s="431"/>
      <c r="E1191" s="433"/>
      <c r="F1191" s="434"/>
      <c r="N1191" s="263"/>
      <c r="O1191" s="263"/>
      <c r="P1191" s="263"/>
      <c r="Q1191" s="263"/>
      <c r="BI1191" s="264"/>
      <c r="BJ1191" s="264"/>
      <c r="BK1191" s="264"/>
      <c r="BL1191" s="264"/>
    </row>
    <row r="1192" spans="1:64" ht="14.25" customHeight="1">
      <c r="A1192" s="305"/>
      <c r="B1192" s="431"/>
      <c r="C1192" s="432"/>
      <c r="D1192" s="431"/>
      <c r="E1192" s="433"/>
      <c r="F1192" s="434"/>
      <c r="N1192" s="263"/>
      <c r="O1192" s="263"/>
      <c r="P1192" s="263"/>
      <c r="Q1192" s="263"/>
      <c r="BI1192" s="264"/>
      <c r="BJ1192" s="264"/>
      <c r="BK1192" s="264"/>
      <c r="BL1192" s="264"/>
    </row>
    <row r="1193" spans="1:64" ht="14.25" customHeight="1">
      <c r="A1193" s="305"/>
      <c r="B1193" s="431"/>
      <c r="C1193" s="432"/>
      <c r="D1193" s="431"/>
      <c r="E1193" s="433"/>
      <c r="F1193" s="434"/>
      <c r="N1193" s="263"/>
      <c r="O1193" s="263"/>
      <c r="P1193" s="263"/>
      <c r="Q1193" s="263"/>
      <c r="BI1193" s="264"/>
      <c r="BJ1193" s="264"/>
      <c r="BK1193" s="264"/>
      <c r="BL1193" s="264"/>
    </row>
    <row r="1194" spans="1:64" ht="14.25" customHeight="1">
      <c r="A1194" s="435"/>
      <c r="B1194" s="436"/>
      <c r="C1194" s="437"/>
      <c r="D1194" s="436"/>
      <c r="E1194" s="438"/>
      <c r="F1194" s="439"/>
      <c r="N1194" s="263"/>
      <c r="O1194" s="263"/>
      <c r="P1194" s="263"/>
      <c r="Q1194" s="263"/>
      <c r="BI1194" s="264"/>
      <c r="BJ1194" s="264"/>
      <c r="BK1194" s="264"/>
      <c r="BL1194" s="264"/>
    </row>
    <row r="1195" spans="1:64" ht="15" customHeight="1">
      <c r="A1195" s="299"/>
      <c r="B1195" s="300"/>
      <c r="C1195" s="301" t="s">
        <v>1802</v>
      </c>
      <c r="D1195" s="302"/>
      <c r="E1195" s="302"/>
      <c r="F1195" s="304"/>
    </row>
    <row r="1196" spans="1:64" ht="14.25" customHeight="1">
      <c r="A1196" s="305"/>
      <c r="B1196" s="456" t="s">
        <v>1803</v>
      </c>
      <c r="C1196" s="450" t="s">
        <v>1804</v>
      </c>
      <c r="D1196" s="431" t="s">
        <v>1584</v>
      </c>
      <c r="E1196" s="457">
        <f>'[5]COSTO CDMX,QRO,GDL '!I1188</f>
        <v>1857.4917216344131</v>
      </c>
      <c r="F1196" s="310" t="s">
        <v>236</v>
      </c>
    </row>
    <row r="1197" spans="1:64" ht="14.25" customHeight="1">
      <c r="A1197" s="305"/>
      <c r="B1197" s="456" t="s">
        <v>1805</v>
      </c>
      <c r="C1197" s="451" t="s">
        <v>1806</v>
      </c>
      <c r="D1197" s="431" t="s">
        <v>1679</v>
      </c>
      <c r="E1197" s="457">
        <f>'[5]COSTO CDMX,QRO,GDL '!I1189</f>
        <v>1964.177098971375</v>
      </c>
      <c r="F1197" s="310" t="s">
        <v>236</v>
      </c>
    </row>
    <row r="1198" spans="1:64" ht="14.25" customHeight="1">
      <c r="A1198" s="305"/>
      <c r="B1198" s="456" t="s">
        <v>1807</v>
      </c>
      <c r="C1198" s="451" t="s">
        <v>1808</v>
      </c>
      <c r="D1198" s="431" t="s">
        <v>1586</v>
      </c>
      <c r="E1198" s="457">
        <f>'[5]COSTO CDMX,QRO,GDL '!I1190</f>
        <v>2070.862476308338</v>
      </c>
      <c r="F1198" s="310" t="s">
        <v>236</v>
      </c>
    </row>
    <row r="1199" spans="1:64" ht="14.25" customHeight="1">
      <c r="A1199" s="305"/>
      <c r="B1199" s="456" t="s">
        <v>1809</v>
      </c>
      <c r="C1199" s="454"/>
      <c r="D1199" s="431" t="s">
        <v>1682</v>
      </c>
      <c r="E1199" s="457">
        <f>'[5]COSTO CDMX,QRO,GDL '!I1191</f>
        <v>2177.5478536453002</v>
      </c>
      <c r="F1199" s="310" t="s">
        <v>236</v>
      </c>
    </row>
    <row r="1200" spans="1:64" ht="14.25" customHeight="1">
      <c r="A1200" s="305"/>
      <c r="B1200" s="456" t="s">
        <v>1810</v>
      </c>
      <c r="C1200" s="454"/>
      <c r="D1200" s="431" t="s">
        <v>1588</v>
      </c>
      <c r="E1200" s="457">
        <f>'[5]COSTO CDMX,QRO,GDL '!I1192</f>
        <v>2321.4512760950442</v>
      </c>
      <c r="F1200" s="310" t="s">
        <v>236</v>
      </c>
    </row>
    <row r="1201" spans="1:64" ht="14.25" customHeight="1">
      <c r="A1201" s="305"/>
      <c r="B1201" s="456" t="s">
        <v>1811</v>
      </c>
      <c r="C1201" s="454"/>
      <c r="D1201" s="431" t="s">
        <v>1685</v>
      </c>
      <c r="E1201" s="457">
        <f>'[5]COSTO CDMX,QRO,GDL '!I1193</f>
        <v>2446.7456759883985</v>
      </c>
      <c r="F1201" s="310" t="s">
        <v>236</v>
      </c>
    </row>
    <row r="1202" spans="1:64" ht="14.25" customHeight="1">
      <c r="A1202" s="305"/>
      <c r="B1202" s="456" t="s">
        <v>1812</v>
      </c>
      <c r="C1202" s="451"/>
      <c r="D1202" s="431" t="s">
        <v>1593</v>
      </c>
      <c r="E1202" s="457">
        <f>'[5]COSTO CDMX,QRO,GDL '!I1194</f>
        <v>2572.0400758817514</v>
      </c>
      <c r="F1202" s="310" t="s">
        <v>236</v>
      </c>
    </row>
    <row r="1203" spans="1:64" ht="14.25" customHeight="1">
      <c r="A1203" s="305"/>
      <c r="B1203" s="317"/>
      <c r="C1203" s="455"/>
      <c r="D1203" s="431"/>
      <c r="E1203" s="457"/>
      <c r="F1203" s="377"/>
    </row>
    <row r="1204" spans="1:64" ht="14.25" customHeight="1">
      <c r="A1204" s="426"/>
      <c r="B1204" s="427"/>
      <c r="C1204" s="428"/>
      <c r="D1204" s="427"/>
      <c r="E1204" s="429"/>
      <c r="F1204" s="430"/>
      <c r="N1204" s="263"/>
      <c r="O1204" s="263"/>
      <c r="P1204" s="263"/>
      <c r="Q1204" s="263"/>
      <c r="BI1204" s="264"/>
      <c r="BJ1204" s="264"/>
      <c r="BK1204" s="264"/>
      <c r="BL1204" s="264"/>
    </row>
    <row r="1205" spans="1:64" ht="14.25" customHeight="1">
      <c r="A1205" s="305"/>
      <c r="B1205" s="431"/>
      <c r="C1205" s="432"/>
      <c r="D1205" s="431"/>
      <c r="E1205" s="433"/>
      <c r="F1205" s="434"/>
      <c r="N1205" s="263"/>
      <c r="O1205" s="263"/>
      <c r="P1205" s="263"/>
      <c r="Q1205" s="263"/>
      <c r="BI1205" s="264"/>
      <c r="BJ1205" s="264"/>
      <c r="BK1205" s="264"/>
      <c r="BL1205" s="264"/>
    </row>
    <row r="1206" spans="1:64" ht="14.25" customHeight="1">
      <c r="A1206" s="305"/>
      <c r="B1206" s="431"/>
      <c r="C1206" s="432"/>
      <c r="D1206" s="431"/>
      <c r="E1206" s="433"/>
      <c r="F1206" s="434"/>
      <c r="N1206" s="263"/>
      <c r="O1206" s="263"/>
      <c r="P1206" s="263"/>
      <c r="Q1206" s="263"/>
      <c r="BI1206" s="264"/>
      <c r="BJ1206" s="264"/>
      <c r="BK1206" s="264"/>
      <c r="BL1206" s="264"/>
    </row>
    <row r="1207" spans="1:64" ht="14.25" customHeight="1">
      <c r="A1207" s="305"/>
      <c r="B1207" s="431"/>
      <c r="C1207" s="432"/>
      <c r="D1207" s="431"/>
      <c r="E1207" s="433"/>
      <c r="F1207" s="434"/>
      <c r="N1207" s="263"/>
      <c r="O1207" s="263"/>
      <c r="P1207" s="263"/>
      <c r="Q1207" s="263"/>
      <c r="BI1207" s="264"/>
      <c r="BJ1207" s="264"/>
      <c r="BK1207" s="264"/>
      <c r="BL1207" s="264"/>
    </row>
    <row r="1208" spans="1:64" ht="14.25" customHeight="1">
      <c r="A1208" s="305"/>
      <c r="B1208" s="431"/>
      <c r="C1208" s="432"/>
      <c r="D1208" s="431"/>
      <c r="E1208" s="433"/>
      <c r="F1208" s="434"/>
      <c r="N1208" s="263"/>
      <c r="O1208" s="263"/>
      <c r="P1208" s="263"/>
      <c r="Q1208" s="263"/>
      <c r="BI1208" s="264"/>
      <c r="BJ1208" s="264"/>
      <c r="BK1208" s="264"/>
      <c r="BL1208" s="264"/>
    </row>
    <row r="1209" spans="1:64" ht="14.25" customHeight="1">
      <c r="A1209" s="305"/>
      <c r="B1209" s="431"/>
      <c r="C1209" s="432"/>
      <c r="D1209" s="431"/>
      <c r="E1209" s="433"/>
      <c r="F1209" s="434"/>
      <c r="N1209" s="263"/>
      <c r="O1209" s="263"/>
      <c r="P1209" s="263"/>
      <c r="Q1209" s="263"/>
      <c r="BI1209" s="264"/>
      <c r="BJ1209" s="264"/>
      <c r="BK1209" s="264"/>
      <c r="BL1209" s="264"/>
    </row>
    <row r="1210" spans="1:64" ht="14.25" customHeight="1">
      <c r="A1210" s="305"/>
      <c r="B1210" s="431"/>
      <c r="C1210" s="432"/>
      <c r="D1210" s="431"/>
      <c r="E1210" s="433"/>
      <c r="F1210" s="434"/>
      <c r="N1210" s="263"/>
      <c r="O1210" s="263"/>
      <c r="P1210" s="263"/>
      <c r="Q1210" s="263"/>
      <c r="BI1210" s="264"/>
      <c r="BJ1210" s="264"/>
      <c r="BK1210" s="264"/>
      <c r="BL1210" s="264"/>
    </row>
    <row r="1211" spans="1:64" ht="14.25" customHeight="1">
      <c r="A1211" s="305"/>
      <c r="B1211" s="431"/>
      <c r="C1211" s="432"/>
      <c r="D1211" s="431"/>
      <c r="E1211" s="433"/>
      <c r="F1211" s="434"/>
      <c r="N1211" s="263"/>
      <c r="O1211" s="263"/>
      <c r="P1211" s="263"/>
      <c r="Q1211" s="263"/>
      <c r="BI1211" s="264"/>
      <c r="BJ1211" s="264"/>
      <c r="BK1211" s="264"/>
      <c r="BL1211" s="264"/>
    </row>
    <row r="1212" spans="1:64" ht="14.25" customHeight="1">
      <c r="A1212" s="305"/>
      <c r="B1212" s="431"/>
      <c r="C1212" s="432"/>
      <c r="D1212" s="431"/>
      <c r="E1212" s="433"/>
      <c r="F1212" s="434"/>
      <c r="N1212" s="263"/>
      <c r="O1212" s="263"/>
      <c r="P1212" s="263"/>
      <c r="Q1212" s="263"/>
      <c r="BI1212" s="264"/>
      <c r="BJ1212" s="264"/>
      <c r="BK1212" s="264"/>
      <c r="BL1212" s="264"/>
    </row>
    <row r="1213" spans="1:64" ht="14.25" customHeight="1">
      <c r="A1213" s="305"/>
      <c r="B1213" s="431"/>
      <c r="C1213" s="432"/>
      <c r="D1213" s="431"/>
      <c r="E1213" s="433"/>
      <c r="F1213" s="434"/>
      <c r="N1213" s="263"/>
      <c r="O1213" s="263"/>
      <c r="P1213" s="263"/>
      <c r="Q1213" s="263"/>
      <c r="BI1213" s="264"/>
      <c r="BJ1213" s="264"/>
      <c r="BK1213" s="264"/>
      <c r="BL1213" s="264"/>
    </row>
    <row r="1214" spans="1:64" ht="14.25" customHeight="1">
      <c r="A1214" s="305"/>
      <c r="B1214" s="431"/>
      <c r="C1214" s="432"/>
      <c r="D1214" s="431"/>
      <c r="E1214" s="433"/>
      <c r="F1214" s="434"/>
      <c r="N1214" s="263"/>
      <c r="O1214" s="263"/>
      <c r="P1214" s="263"/>
      <c r="Q1214" s="263"/>
      <c r="BI1214" s="264"/>
      <c r="BJ1214" s="264"/>
      <c r="BK1214" s="264"/>
      <c r="BL1214" s="264"/>
    </row>
    <row r="1215" spans="1:64" ht="14.25" customHeight="1">
      <c r="A1215" s="305"/>
      <c r="B1215" s="431"/>
      <c r="C1215" s="432"/>
      <c r="D1215" s="431"/>
      <c r="E1215" s="433"/>
      <c r="F1215" s="434"/>
      <c r="N1215" s="263"/>
      <c r="O1215" s="263"/>
      <c r="P1215" s="263"/>
      <c r="Q1215" s="263"/>
      <c r="BI1215" s="264"/>
      <c r="BJ1215" s="264"/>
      <c r="BK1215" s="264"/>
      <c r="BL1215" s="264"/>
    </row>
    <row r="1216" spans="1:64" ht="14.25" customHeight="1">
      <c r="A1216" s="305"/>
      <c r="B1216" s="431"/>
      <c r="C1216" s="432"/>
      <c r="D1216" s="431"/>
      <c r="E1216" s="433"/>
      <c r="F1216" s="434"/>
      <c r="N1216" s="263"/>
      <c r="O1216" s="263"/>
      <c r="P1216" s="263"/>
      <c r="Q1216" s="263"/>
      <c r="BI1216" s="264"/>
      <c r="BJ1216" s="264"/>
      <c r="BK1216" s="264"/>
      <c r="BL1216" s="264"/>
    </row>
    <row r="1217" spans="1:64" ht="14.25" customHeight="1">
      <c r="A1217" s="305"/>
      <c r="B1217" s="431"/>
      <c r="C1217" s="432"/>
      <c r="D1217" s="431"/>
      <c r="E1217" s="433"/>
      <c r="F1217" s="434"/>
      <c r="N1217" s="263"/>
      <c r="O1217" s="263"/>
      <c r="P1217" s="263"/>
      <c r="Q1217" s="263"/>
      <c r="BI1217" s="264"/>
      <c r="BJ1217" s="264"/>
      <c r="BK1217" s="264"/>
      <c r="BL1217" s="264"/>
    </row>
    <row r="1218" spans="1:64" ht="14.25" customHeight="1">
      <c r="A1218" s="305"/>
      <c r="B1218" s="431"/>
      <c r="C1218" s="432"/>
      <c r="D1218" s="431"/>
      <c r="E1218" s="433"/>
      <c r="F1218" s="434"/>
      <c r="N1218" s="263"/>
      <c r="O1218" s="263"/>
      <c r="P1218" s="263"/>
      <c r="Q1218" s="263"/>
      <c r="BI1218" s="264"/>
      <c r="BJ1218" s="264"/>
      <c r="BK1218" s="264"/>
      <c r="BL1218" s="264"/>
    </row>
    <row r="1219" spans="1:64" ht="14.25" customHeight="1">
      <c r="A1219" s="305"/>
      <c r="B1219" s="431"/>
      <c r="C1219" s="432"/>
      <c r="D1219" s="431"/>
      <c r="E1219" s="433"/>
      <c r="F1219" s="434"/>
      <c r="N1219" s="263"/>
      <c r="O1219" s="263"/>
      <c r="P1219" s="263"/>
      <c r="Q1219" s="263"/>
      <c r="BI1219" s="264"/>
      <c r="BJ1219" s="264"/>
      <c r="BK1219" s="264"/>
      <c r="BL1219" s="264"/>
    </row>
    <row r="1220" spans="1:64" ht="14.25" customHeight="1">
      <c r="A1220" s="305"/>
      <c r="B1220" s="431"/>
      <c r="C1220" s="432"/>
      <c r="D1220" s="431"/>
      <c r="E1220" s="433"/>
      <c r="F1220" s="434"/>
      <c r="N1220" s="263"/>
      <c r="O1220" s="263"/>
      <c r="P1220" s="263"/>
      <c r="Q1220" s="263"/>
      <c r="BI1220" s="264"/>
      <c r="BJ1220" s="264"/>
      <c r="BK1220" s="264"/>
      <c r="BL1220" s="264"/>
    </row>
    <row r="1221" spans="1:64" ht="14.25" customHeight="1">
      <c r="A1221" s="305"/>
      <c r="B1221" s="431"/>
      <c r="C1221" s="432"/>
      <c r="D1221" s="431"/>
      <c r="E1221" s="433"/>
      <c r="F1221" s="434"/>
      <c r="N1221" s="263"/>
      <c r="O1221" s="263"/>
      <c r="P1221" s="263"/>
      <c r="Q1221" s="263"/>
      <c r="BI1221" s="264"/>
      <c r="BJ1221" s="264"/>
      <c r="BK1221" s="264"/>
      <c r="BL1221" s="264"/>
    </row>
    <row r="1222" spans="1:64" ht="14.25" customHeight="1">
      <c r="A1222" s="305"/>
      <c r="B1222" s="431"/>
      <c r="C1222" s="432"/>
      <c r="D1222" s="431"/>
      <c r="E1222" s="433"/>
      <c r="F1222" s="434"/>
      <c r="N1222" s="263"/>
      <c r="O1222" s="263"/>
      <c r="P1222" s="263"/>
      <c r="Q1222" s="263"/>
      <c r="BI1222" s="264"/>
      <c r="BJ1222" s="264"/>
      <c r="BK1222" s="264"/>
      <c r="BL1222" s="264"/>
    </row>
    <row r="1223" spans="1:64" ht="14.25" customHeight="1">
      <c r="A1223" s="435"/>
      <c r="B1223" s="436"/>
      <c r="C1223" s="437"/>
      <c r="D1223" s="436"/>
      <c r="E1223" s="438"/>
      <c r="F1223" s="439"/>
      <c r="N1223" s="263"/>
      <c r="O1223" s="263"/>
      <c r="P1223" s="263"/>
      <c r="Q1223" s="263"/>
      <c r="BI1223" s="264"/>
      <c r="BJ1223" s="264"/>
      <c r="BK1223" s="264"/>
      <c r="BL1223" s="264"/>
    </row>
    <row r="1224" spans="1:64" ht="14.25" customHeight="1">
      <c r="A1224" s="299"/>
      <c r="B1224" s="302"/>
      <c r="C1224" s="301" t="s">
        <v>1813</v>
      </c>
      <c r="D1224" s="345"/>
      <c r="E1224" s="345"/>
      <c r="F1224" s="458"/>
    </row>
    <row r="1225" spans="1:64" ht="14.25" customHeight="1">
      <c r="A1225" s="305"/>
      <c r="B1225" s="308" t="s">
        <v>1814</v>
      </c>
      <c r="C1225" s="450" t="s">
        <v>1815</v>
      </c>
      <c r="D1225" s="431" t="s">
        <v>1580</v>
      </c>
      <c r="E1225" s="453">
        <f>'[5]COSTO CDMX,QRO,GDL '!I1217</f>
        <v>2087.9766081871344</v>
      </c>
      <c r="F1225" s="310" t="s">
        <v>236</v>
      </c>
    </row>
    <row r="1226" spans="1:64" ht="14.25" customHeight="1">
      <c r="A1226" s="305"/>
      <c r="B1226" s="308" t="s">
        <v>1816</v>
      </c>
      <c r="C1226" s="451" t="s">
        <v>1817</v>
      </c>
      <c r="D1226" s="431" t="s">
        <v>1679</v>
      </c>
      <c r="E1226" s="453">
        <f>'[5]COSTO CDMX,QRO,GDL '!I1218</f>
        <v>2435.9298245614036</v>
      </c>
      <c r="F1226" s="310" t="s">
        <v>236</v>
      </c>
    </row>
    <row r="1227" spans="1:64" ht="14.25" customHeight="1">
      <c r="A1227" s="305"/>
      <c r="B1227" s="319"/>
      <c r="C1227" s="451"/>
      <c r="D1227" s="431"/>
      <c r="E1227" s="335"/>
      <c r="F1227" s="459"/>
    </row>
    <row r="1228" spans="1:64" ht="14.25" customHeight="1">
      <c r="A1228" s="460"/>
      <c r="B1228" s="319"/>
      <c r="C1228" s="454"/>
      <c r="D1228" s="431"/>
      <c r="E1228" s="335"/>
      <c r="F1228" s="459"/>
    </row>
    <row r="1229" spans="1:64" ht="14.25" customHeight="1">
      <c r="A1229" s="460"/>
      <c r="B1229" s="308"/>
      <c r="C1229" s="454"/>
      <c r="D1229" s="431"/>
      <c r="E1229" s="335"/>
      <c r="F1229" s="459"/>
    </row>
    <row r="1230" spans="1:64" ht="13.5" customHeight="1">
      <c r="A1230" s="305"/>
      <c r="B1230" s="308"/>
      <c r="C1230" s="454"/>
      <c r="D1230" s="431"/>
      <c r="E1230" s="335"/>
      <c r="F1230" s="459"/>
    </row>
    <row r="1231" spans="1:64" ht="14.25" customHeight="1">
      <c r="A1231" s="305"/>
      <c r="B1231" s="319"/>
      <c r="C1231" s="461"/>
      <c r="D1231" s="431"/>
      <c r="E1231" s="335"/>
      <c r="F1231" s="459"/>
    </row>
    <row r="1232" spans="1:64" ht="14.25" customHeight="1">
      <c r="A1232" s="426"/>
      <c r="B1232" s="427"/>
      <c r="C1232" s="428"/>
      <c r="D1232" s="427"/>
      <c r="E1232" s="429"/>
      <c r="F1232" s="430"/>
      <c r="N1232" s="263"/>
      <c r="O1232" s="263"/>
      <c r="P1232" s="263"/>
      <c r="Q1232" s="263"/>
      <c r="BI1232" s="264"/>
      <c r="BJ1232" s="264"/>
      <c r="BK1232" s="264"/>
      <c r="BL1232" s="264"/>
    </row>
    <row r="1233" spans="1:64" ht="14.25" customHeight="1">
      <c r="A1233" s="305"/>
      <c r="B1233" s="431"/>
      <c r="C1233" s="432"/>
      <c r="D1233" s="431"/>
      <c r="E1233" s="433"/>
      <c r="F1233" s="434"/>
      <c r="N1233" s="263"/>
      <c r="O1233" s="263"/>
      <c r="P1233" s="263"/>
      <c r="Q1233" s="263"/>
      <c r="BI1233" s="264"/>
      <c r="BJ1233" s="264"/>
      <c r="BK1233" s="264"/>
      <c r="BL1233" s="264"/>
    </row>
    <row r="1234" spans="1:64" ht="14.25" customHeight="1">
      <c r="A1234" s="305"/>
      <c r="B1234" s="431"/>
      <c r="C1234" s="432"/>
      <c r="D1234" s="431"/>
      <c r="E1234" s="433"/>
      <c r="F1234" s="434"/>
      <c r="N1234" s="263"/>
      <c r="O1234" s="263"/>
      <c r="P1234" s="263"/>
      <c r="Q1234" s="263"/>
      <c r="BI1234" s="264"/>
      <c r="BJ1234" s="264"/>
      <c r="BK1234" s="264"/>
      <c r="BL1234" s="264"/>
    </row>
    <row r="1235" spans="1:64" ht="14.25" customHeight="1">
      <c r="A1235" s="305"/>
      <c r="B1235" s="431"/>
      <c r="C1235" s="432"/>
      <c r="D1235" s="431"/>
      <c r="E1235" s="433"/>
      <c r="F1235" s="434"/>
      <c r="N1235" s="263"/>
      <c r="O1235" s="263"/>
      <c r="P1235" s="263"/>
      <c r="Q1235" s="263"/>
      <c r="BI1235" s="264"/>
      <c r="BJ1235" s="264"/>
      <c r="BK1235" s="264"/>
      <c r="BL1235" s="264"/>
    </row>
    <row r="1236" spans="1:64" ht="14.25" customHeight="1">
      <c r="A1236" s="305"/>
      <c r="B1236" s="431"/>
      <c r="C1236" s="432"/>
      <c r="D1236" s="431"/>
      <c r="E1236" s="433"/>
      <c r="F1236" s="434"/>
      <c r="N1236" s="263"/>
      <c r="O1236" s="263"/>
      <c r="P1236" s="263"/>
      <c r="Q1236" s="263"/>
      <c r="BI1236" s="264"/>
      <c r="BJ1236" s="264"/>
      <c r="BK1236" s="264"/>
      <c r="BL1236" s="264"/>
    </row>
    <row r="1237" spans="1:64" ht="14.25" customHeight="1">
      <c r="A1237" s="305"/>
      <c r="B1237" s="431"/>
      <c r="C1237" s="432"/>
      <c r="D1237" s="431"/>
      <c r="E1237" s="433"/>
      <c r="F1237" s="434"/>
      <c r="N1237" s="263"/>
      <c r="O1237" s="263"/>
      <c r="P1237" s="263"/>
      <c r="Q1237" s="263"/>
      <c r="BI1237" s="264"/>
      <c r="BJ1237" s="264"/>
      <c r="BK1237" s="264"/>
      <c r="BL1237" s="264"/>
    </row>
    <row r="1238" spans="1:64" ht="14.25" customHeight="1">
      <c r="A1238" s="305"/>
      <c r="B1238" s="431"/>
      <c r="C1238" s="432"/>
      <c r="D1238" s="431"/>
      <c r="E1238" s="433"/>
      <c r="F1238" s="434"/>
      <c r="N1238" s="263"/>
      <c r="O1238" s="263"/>
      <c r="P1238" s="263"/>
      <c r="Q1238" s="263"/>
      <c r="BI1238" s="264"/>
      <c r="BJ1238" s="264"/>
      <c r="BK1238" s="264"/>
      <c r="BL1238" s="264"/>
    </row>
    <row r="1239" spans="1:64" ht="14.25" customHeight="1">
      <c r="A1239" s="305"/>
      <c r="B1239" s="431"/>
      <c r="C1239" s="432"/>
      <c r="D1239" s="431"/>
      <c r="E1239" s="433"/>
      <c r="F1239" s="434"/>
      <c r="N1239" s="263"/>
      <c r="O1239" s="263"/>
      <c r="P1239" s="263"/>
      <c r="Q1239" s="263"/>
      <c r="BI1239" s="264"/>
      <c r="BJ1239" s="264"/>
      <c r="BK1239" s="264"/>
      <c r="BL1239" s="264"/>
    </row>
    <row r="1240" spans="1:64" ht="14.25" customHeight="1">
      <c r="A1240" s="305"/>
      <c r="B1240" s="431"/>
      <c r="C1240" s="432"/>
      <c r="D1240" s="431"/>
      <c r="E1240" s="433"/>
      <c r="F1240" s="434"/>
      <c r="N1240" s="263"/>
      <c r="O1240" s="263"/>
      <c r="P1240" s="263"/>
      <c r="Q1240" s="263"/>
      <c r="BI1240" s="264"/>
      <c r="BJ1240" s="264"/>
      <c r="BK1240" s="264"/>
      <c r="BL1240" s="264"/>
    </row>
    <row r="1241" spans="1:64" ht="14.25" customHeight="1">
      <c r="A1241" s="305"/>
      <c r="B1241" s="431"/>
      <c r="C1241" s="432"/>
      <c r="D1241" s="431"/>
      <c r="E1241" s="433"/>
      <c r="F1241" s="434"/>
      <c r="N1241" s="263"/>
      <c r="O1241" s="263"/>
      <c r="P1241" s="263"/>
      <c r="Q1241" s="263"/>
      <c r="BI1241" s="264"/>
      <c r="BJ1241" s="264"/>
      <c r="BK1241" s="264"/>
      <c r="BL1241" s="264"/>
    </row>
    <row r="1242" spans="1:64" ht="14.25" customHeight="1">
      <c r="A1242" s="305"/>
      <c r="B1242" s="431"/>
      <c r="C1242" s="432"/>
      <c r="D1242" s="431"/>
      <c r="E1242" s="433"/>
      <c r="F1242" s="434"/>
      <c r="N1242" s="263"/>
      <c r="O1242" s="263"/>
      <c r="P1242" s="263"/>
      <c r="Q1242" s="263"/>
      <c r="BI1242" s="264"/>
      <c r="BJ1242" s="264"/>
      <c r="BK1242" s="264"/>
      <c r="BL1242" s="264"/>
    </row>
    <row r="1243" spans="1:64" ht="14.25" customHeight="1">
      <c r="A1243" s="305"/>
      <c r="B1243" s="431"/>
      <c r="C1243" s="432"/>
      <c r="D1243" s="431"/>
      <c r="E1243" s="433"/>
      <c r="F1243" s="434"/>
      <c r="N1243" s="263"/>
      <c r="O1243" s="263"/>
      <c r="P1243" s="263"/>
      <c r="Q1243" s="263"/>
      <c r="BI1243" s="264"/>
      <c r="BJ1243" s="264"/>
      <c r="BK1243" s="264"/>
      <c r="BL1243" s="264"/>
    </row>
    <row r="1244" spans="1:64" ht="14.25" customHeight="1">
      <c r="A1244" s="305"/>
      <c r="B1244" s="431"/>
      <c r="C1244" s="432"/>
      <c r="D1244" s="431"/>
      <c r="E1244" s="433"/>
      <c r="F1244" s="434"/>
      <c r="N1244" s="263"/>
      <c r="O1244" s="263"/>
      <c r="P1244" s="263"/>
      <c r="Q1244" s="263"/>
      <c r="BI1244" s="264"/>
      <c r="BJ1244" s="264"/>
      <c r="BK1244" s="264"/>
      <c r="BL1244" s="264"/>
    </row>
    <row r="1245" spans="1:64" ht="14.25" customHeight="1">
      <c r="A1245" s="305"/>
      <c r="B1245" s="431"/>
      <c r="C1245" s="432"/>
      <c r="D1245" s="431"/>
      <c r="E1245" s="433"/>
      <c r="F1245" s="434"/>
      <c r="N1245" s="263"/>
      <c r="O1245" s="263"/>
      <c r="P1245" s="263"/>
      <c r="Q1245" s="263"/>
      <c r="BI1245" s="264"/>
      <c r="BJ1245" s="264"/>
      <c r="BK1245" s="264"/>
      <c r="BL1245" s="264"/>
    </row>
    <row r="1246" spans="1:64" ht="14.25" customHeight="1">
      <c r="A1246" s="305"/>
      <c r="B1246" s="431"/>
      <c r="C1246" s="432"/>
      <c r="D1246" s="431"/>
      <c r="E1246" s="433"/>
      <c r="F1246" s="434"/>
      <c r="N1246" s="263"/>
      <c r="O1246" s="263"/>
      <c r="P1246" s="263"/>
      <c r="Q1246" s="263"/>
      <c r="BI1246" s="264"/>
      <c r="BJ1246" s="264"/>
      <c r="BK1246" s="264"/>
      <c r="BL1246" s="264"/>
    </row>
    <row r="1247" spans="1:64" ht="14.25" customHeight="1">
      <c r="A1247" s="305"/>
      <c r="B1247" s="431"/>
      <c r="C1247" s="432"/>
      <c r="D1247" s="431"/>
      <c r="E1247" s="433"/>
      <c r="F1247" s="434"/>
      <c r="N1247" s="263"/>
      <c r="O1247" s="263"/>
      <c r="P1247" s="263"/>
      <c r="Q1247" s="263"/>
      <c r="BI1247" s="264"/>
      <c r="BJ1247" s="264"/>
      <c r="BK1247" s="264"/>
      <c r="BL1247" s="264"/>
    </row>
    <row r="1248" spans="1:64" ht="14.25" customHeight="1">
      <c r="A1248" s="305"/>
      <c r="B1248" s="431"/>
      <c r="C1248" s="432"/>
      <c r="D1248" s="431"/>
      <c r="E1248" s="433"/>
      <c r="F1248" s="434"/>
      <c r="N1248" s="263"/>
      <c r="O1248" s="263"/>
      <c r="P1248" s="263"/>
      <c r="Q1248" s="263"/>
      <c r="BI1248" s="264"/>
      <c r="BJ1248" s="264"/>
      <c r="BK1248" s="264"/>
      <c r="BL1248" s="264"/>
    </row>
    <row r="1249" spans="1:64" ht="14.25" customHeight="1">
      <c r="A1249" s="305"/>
      <c r="B1249" s="431"/>
      <c r="C1249" s="432"/>
      <c r="D1249" s="431"/>
      <c r="E1249" s="433"/>
      <c r="F1249" s="434"/>
      <c r="N1249" s="263"/>
      <c r="O1249" s="263"/>
      <c r="P1249" s="263"/>
      <c r="Q1249" s="263"/>
      <c r="BI1249" s="264"/>
      <c r="BJ1249" s="264"/>
      <c r="BK1249" s="264"/>
      <c r="BL1249" s="264"/>
    </row>
    <row r="1250" spans="1:64" ht="14.25" customHeight="1">
      <c r="A1250" s="305"/>
      <c r="B1250" s="431"/>
      <c r="C1250" s="432"/>
      <c r="D1250" s="431"/>
      <c r="E1250" s="433"/>
      <c r="F1250" s="434"/>
      <c r="N1250" s="263"/>
      <c r="O1250" s="263"/>
      <c r="P1250" s="263"/>
      <c r="Q1250" s="263"/>
      <c r="BI1250" s="264"/>
      <c r="BJ1250" s="264"/>
      <c r="BK1250" s="264"/>
      <c r="BL1250" s="264"/>
    </row>
    <row r="1251" spans="1:64" ht="14.25" customHeight="1">
      <c r="A1251" s="435"/>
      <c r="B1251" s="436"/>
      <c r="C1251" s="437"/>
      <c r="D1251" s="436"/>
      <c r="E1251" s="438"/>
      <c r="F1251" s="439"/>
      <c r="N1251" s="263"/>
      <c r="O1251" s="263"/>
      <c r="P1251" s="263"/>
      <c r="Q1251" s="263"/>
      <c r="BI1251" s="264"/>
      <c r="BJ1251" s="264"/>
      <c r="BK1251" s="264"/>
      <c r="BL1251" s="264"/>
    </row>
    <row r="1252" spans="1:64" ht="15" customHeight="1">
      <c r="A1252" s="299"/>
      <c r="B1252" s="300"/>
      <c r="C1252" s="301" t="s">
        <v>2326</v>
      </c>
      <c r="D1252" s="302"/>
      <c r="E1252" s="302"/>
      <c r="F1252" s="304"/>
    </row>
    <row r="1253" spans="1:64" ht="14.25" customHeight="1">
      <c r="A1253" s="305"/>
      <c r="B1253" s="308" t="s">
        <v>2327</v>
      </c>
      <c r="C1253" s="450" t="s">
        <v>2328</v>
      </c>
      <c r="D1253" s="431" t="s">
        <v>1580</v>
      </c>
      <c r="E1253" s="335">
        <f>'[5]COSTO CDMX,QRO,GDL '!I1245</f>
        <v>5406.7211993934825</v>
      </c>
      <c r="F1253" s="310" t="s">
        <v>236</v>
      </c>
    </row>
    <row r="1254" spans="1:64" ht="14.25" customHeight="1">
      <c r="A1254" s="305"/>
      <c r="B1254" s="308" t="s">
        <v>2329</v>
      </c>
      <c r="C1254" s="451" t="s">
        <v>2314</v>
      </c>
      <c r="D1254" s="431" t="s">
        <v>1679</v>
      </c>
      <c r="E1254" s="335">
        <f>'[5]COSTO CDMX,QRO,GDL '!I1246</f>
        <v>5916.8461853206445</v>
      </c>
      <c r="F1254" s="310" t="s">
        <v>236</v>
      </c>
    </row>
    <row r="1255" spans="1:64" ht="14.25" customHeight="1">
      <c r="A1255" s="305"/>
      <c r="B1255" s="319"/>
      <c r="C1255" s="451" t="s">
        <v>1808</v>
      </c>
      <c r="D1255" s="431"/>
      <c r="E1255" s="335"/>
      <c r="F1255" s="377"/>
    </row>
    <row r="1256" spans="1:64" ht="14.25" customHeight="1">
      <c r="A1256" s="305"/>
      <c r="B1256" s="319"/>
      <c r="C1256" s="454" t="s">
        <v>2306</v>
      </c>
      <c r="D1256" s="431"/>
      <c r="E1256" s="335"/>
      <c r="F1256" s="377"/>
    </row>
    <row r="1257" spans="1:64" ht="14.25" customHeight="1">
      <c r="A1257" s="305"/>
      <c r="B1257" s="319"/>
      <c r="C1257" s="454" t="s">
        <v>2315</v>
      </c>
      <c r="D1257" s="431"/>
      <c r="E1257" s="335"/>
      <c r="F1257" s="377"/>
    </row>
    <row r="1258" spans="1:64" ht="14.25" customHeight="1">
      <c r="A1258" s="305"/>
      <c r="B1258" s="319"/>
      <c r="C1258" s="454" t="s">
        <v>2316</v>
      </c>
      <c r="D1258" s="431"/>
      <c r="E1258" s="335"/>
      <c r="F1258" s="377"/>
    </row>
    <row r="1259" spans="1:64" ht="14.25" customHeight="1">
      <c r="A1259" s="305"/>
      <c r="B1259" s="319"/>
      <c r="C1259" s="461"/>
      <c r="D1259" s="431"/>
      <c r="E1259" s="335"/>
      <c r="F1259" s="377"/>
    </row>
    <row r="1260" spans="1:64" ht="14.25" customHeight="1">
      <c r="A1260" s="299"/>
      <c r="B1260" s="302"/>
      <c r="C1260" s="346" t="s">
        <v>2330</v>
      </c>
      <c r="D1260" s="345"/>
      <c r="E1260" s="345"/>
      <c r="F1260" s="458"/>
    </row>
    <row r="1261" spans="1:64" ht="14.25" customHeight="1">
      <c r="A1261" s="305"/>
      <c r="B1261" s="308" t="s">
        <v>2331</v>
      </c>
      <c r="C1261" s="450" t="s">
        <v>2332</v>
      </c>
      <c r="D1261" s="431" t="s">
        <v>1580</v>
      </c>
      <c r="E1261" s="335">
        <f>'[5]COSTO CDMX,QRO,GDL '!I1253</f>
        <v>4383.326506609279</v>
      </c>
      <c r="F1261" s="310" t="s">
        <v>1821</v>
      </c>
    </row>
    <row r="1262" spans="1:64" ht="14.25" customHeight="1">
      <c r="A1262" s="305"/>
      <c r="B1262" s="308" t="s">
        <v>2333</v>
      </c>
      <c r="C1262" s="451" t="s">
        <v>2334</v>
      </c>
      <c r="D1262" s="431" t="s">
        <v>1679</v>
      </c>
      <c r="E1262" s="335">
        <f>'[5]COSTO CDMX,QRO,GDL '!I1254</f>
        <v>4830.3296680875565</v>
      </c>
      <c r="F1262" s="310" t="s">
        <v>1821</v>
      </c>
    </row>
    <row r="1263" spans="1:64" ht="14.25" customHeight="1">
      <c r="A1263" s="305"/>
      <c r="B1263" s="319"/>
      <c r="C1263" s="451" t="s">
        <v>2335</v>
      </c>
      <c r="D1263" s="431"/>
      <c r="E1263" s="335"/>
      <c r="F1263" s="459"/>
    </row>
    <row r="1264" spans="1:64" ht="14.25" customHeight="1">
      <c r="A1264" s="460"/>
      <c r="B1264" s="319"/>
      <c r="C1264" s="454" t="s">
        <v>2306</v>
      </c>
      <c r="D1264" s="431"/>
      <c r="E1264" s="335"/>
      <c r="F1264" s="459"/>
    </row>
    <row r="1265" spans="1:64" ht="14.25" customHeight="1">
      <c r="A1265" s="460"/>
      <c r="B1265" s="308"/>
      <c r="C1265" s="454" t="s">
        <v>2315</v>
      </c>
      <c r="D1265" s="431"/>
      <c r="E1265" s="335"/>
      <c r="F1265" s="459"/>
    </row>
    <row r="1266" spans="1:64" ht="13.5" customHeight="1">
      <c r="A1266" s="305"/>
      <c r="B1266" s="308"/>
      <c r="C1266" s="454" t="s">
        <v>2316</v>
      </c>
      <c r="D1266" s="431"/>
      <c r="E1266" s="335"/>
      <c r="F1266" s="459"/>
    </row>
    <row r="1267" spans="1:64" ht="14.25" customHeight="1">
      <c r="A1267" s="305"/>
      <c r="B1267" s="319"/>
      <c r="C1267" s="461"/>
      <c r="D1267" s="431"/>
      <c r="E1267" s="335"/>
      <c r="F1267" s="459"/>
    </row>
    <row r="1268" spans="1:64" ht="14.25" customHeight="1">
      <c r="A1268" s="426"/>
      <c r="B1268" s="427"/>
      <c r="C1268" s="428"/>
      <c r="D1268" s="427"/>
      <c r="E1268" s="429"/>
      <c r="F1268" s="430"/>
      <c r="N1268" s="263"/>
      <c r="O1268" s="263"/>
      <c r="P1268" s="263"/>
      <c r="Q1268" s="263"/>
      <c r="BI1268" s="264"/>
      <c r="BJ1268" s="264"/>
      <c r="BK1268" s="264"/>
      <c r="BL1268" s="264"/>
    </row>
    <row r="1269" spans="1:64" ht="14.25" customHeight="1">
      <c r="A1269" s="305"/>
      <c r="B1269" s="431"/>
      <c r="C1269" s="432"/>
      <c r="D1269" s="431"/>
      <c r="E1269" s="433"/>
      <c r="F1269" s="434"/>
      <c r="N1269" s="263"/>
      <c r="O1269" s="263"/>
      <c r="P1269" s="263"/>
      <c r="Q1269" s="263"/>
      <c r="BI1269" s="264"/>
      <c r="BJ1269" s="264"/>
      <c r="BK1269" s="264"/>
      <c r="BL1269" s="264"/>
    </row>
    <row r="1270" spans="1:64" ht="14.25" customHeight="1">
      <c r="A1270" s="305"/>
      <c r="B1270" s="431"/>
      <c r="C1270" s="432"/>
      <c r="D1270" s="431"/>
      <c r="E1270" s="433"/>
      <c r="F1270" s="434"/>
      <c r="N1270" s="263"/>
      <c r="O1270" s="263"/>
      <c r="P1270" s="263"/>
      <c r="Q1270" s="263"/>
      <c r="BI1270" s="264"/>
      <c r="BJ1270" s="264"/>
      <c r="BK1270" s="264"/>
      <c r="BL1270" s="264"/>
    </row>
    <row r="1271" spans="1:64" ht="14.25" customHeight="1">
      <c r="A1271" s="305"/>
      <c r="B1271" s="431"/>
      <c r="C1271" s="432"/>
      <c r="D1271" s="431"/>
      <c r="E1271" s="433"/>
      <c r="F1271" s="434"/>
      <c r="N1271" s="263"/>
      <c r="O1271" s="263"/>
      <c r="P1271" s="263"/>
      <c r="Q1271" s="263"/>
      <c r="BI1271" s="264"/>
      <c r="BJ1271" s="264"/>
      <c r="BK1271" s="264"/>
      <c r="BL1271" s="264"/>
    </row>
    <row r="1272" spans="1:64" ht="14.25" customHeight="1">
      <c r="A1272" s="305"/>
      <c r="B1272" s="431"/>
      <c r="C1272" s="432"/>
      <c r="D1272" s="431"/>
      <c r="E1272" s="433"/>
      <c r="F1272" s="434"/>
      <c r="N1272" s="263"/>
      <c r="O1272" s="263"/>
      <c r="P1272" s="263"/>
      <c r="Q1272" s="263"/>
      <c r="BI1272" s="264"/>
      <c r="BJ1272" s="264"/>
      <c r="BK1272" s="264"/>
      <c r="BL1272" s="264"/>
    </row>
    <row r="1273" spans="1:64" ht="14.25" customHeight="1">
      <c r="A1273" s="305"/>
      <c r="B1273" s="431"/>
      <c r="C1273" s="432"/>
      <c r="D1273" s="431"/>
      <c r="E1273" s="433"/>
      <c r="F1273" s="434"/>
      <c r="N1273" s="263"/>
      <c r="O1273" s="263"/>
      <c r="P1273" s="263"/>
      <c r="Q1273" s="263"/>
      <c r="BI1273" s="264"/>
      <c r="BJ1273" s="264"/>
      <c r="BK1273" s="264"/>
      <c r="BL1273" s="264"/>
    </row>
    <row r="1274" spans="1:64" ht="14.25" customHeight="1">
      <c r="A1274" s="305"/>
      <c r="B1274" s="431"/>
      <c r="C1274" s="432"/>
      <c r="D1274" s="431"/>
      <c r="E1274" s="433"/>
      <c r="F1274" s="434"/>
      <c r="N1274" s="263"/>
      <c r="O1274" s="263"/>
      <c r="P1274" s="263"/>
      <c r="Q1274" s="263"/>
      <c r="BI1274" s="264"/>
      <c r="BJ1274" s="264"/>
      <c r="BK1274" s="264"/>
      <c r="BL1274" s="264"/>
    </row>
    <row r="1275" spans="1:64" ht="14.25" customHeight="1">
      <c r="A1275" s="305"/>
      <c r="B1275" s="431"/>
      <c r="C1275" s="432"/>
      <c r="D1275" s="431"/>
      <c r="E1275" s="433"/>
      <c r="F1275" s="434"/>
      <c r="N1275" s="263"/>
      <c r="O1275" s="263"/>
      <c r="P1275" s="263"/>
      <c r="Q1275" s="263"/>
      <c r="BI1275" s="264"/>
      <c r="BJ1275" s="264"/>
      <c r="BK1275" s="264"/>
      <c r="BL1275" s="264"/>
    </row>
    <row r="1276" spans="1:64" ht="14.25" customHeight="1">
      <c r="A1276" s="305"/>
      <c r="B1276" s="431"/>
      <c r="C1276" s="432"/>
      <c r="D1276" s="431"/>
      <c r="E1276" s="433"/>
      <c r="F1276" s="434"/>
      <c r="N1276" s="263"/>
      <c r="O1276" s="263"/>
      <c r="P1276" s="263"/>
      <c r="Q1276" s="263"/>
      <c r="BI1276" s="264"/>
      <c r="BJ1276" s="264"/>
      <c r="BK1276" s="264"/>
      <c r="BL1276" s="264"/>
    </row>
    <row r="1277" spans="1:64" ht="14.25" customHeight="1">
      <c r="A1277" s="305"/>
      <c r="B1277" s="431"/>
      <c r="C1277" s="432"/>
      <c r="D1277" s="431"/>
      <c r="E1277" s="433"/>
      <c r="F1277" s="434"/>
      <c r="N1277" s="263"/>
      <c r="O1277" s="263"/>
      <c r="P1277" s="263"/>
      <c r="Q1277" s="263"/>
      <c r="BI1277" s="264"/>
      <c r="BJ1277" s="264"/>
      <c r="BK1277" s="264"/>
      <c r="BL1277" s="264"/>
    </row>
    <row r="1278" spans="1:64" ht="14.25" customHeight="1">
      <c r="A1278" s="305"/>
      <c r="B1278" s="431"/>
      <c r="C1278" s="432"/>
      <c r="D1278" s="431"/>
      <c r="E1278" s="433"/>
      <c r="F1278" s="434"/>
      <c r="N1278" s="263"/>
      <c r="O1278" s="263"/>
      <c r="P1278" s="263"/>
      <c r="Q1278" s="263"/>
      <c r="BI1278" s="264"/>
      <c r="BJ1278" s="264"/>
      <c r="BK1278" s="264"/>
      <c r="BL1278" s="264"/>
    </row>
    <row r="1279" spans="1:64" ht="14.25" customHeight="1">
      <c r="A1279" s="305"/>
      <c r="B1279" s="431"/>
      <c r="C1279" s="432"/>
      <c r="D1279" s="431"/>
      <c r="E1279" s="433"/>
      <c r="F1279" s="434"/>
      <c r="N1279" s="263"/>
      <c r="O1279" s="263"/>
      <c r="P1279" s="263"/>
      <c r="Q1279" s="263"/>
      <c r="BI1279" s="264"/>
      <c r="BJ1279" s="264"/>
      <c r="BK1279" s="264"/>
      <c r="BL1279" s="264"/>
    </row>
    <row r="1280" spans="1:64" ht="14.25" customHeight="1">
      <c r="A1280" s="305"/>
      <c r="B1280" s="431"/>
      <c r="C1280" s="432"/>
      <c r="D1280" s="431"/>
      <c r="E1280" s="433"/>
      <c r="F1280" s="434"/>
      <c r="N1280" s="263"/>
      <c r="O1280" s="263"/>
      <c r="P1280" s="263"/>
      <c r="Q1280" s="263"/>
      <c r="BI1280" s="264"/>
      <c r="BJ1280" s="264"/>
      <c r="BK1280" s="264"/>
      <c r="BL1280" s="264"/>
    </row>
    <row r="1281" spans="1:64" ht="14.25" customHeight="1">
      <c r="A1281" s="305"/>
      <c r="B1281" s="431"/>
      <c r="C1281" s="432"/>
      <c r="D1281" s="431"/>
      <c r="E1281" s="433"/>
      <c r="F1281" s="434"/>
      <c r="N1281" s="263"/>
      <c r="O1281" s="263"/>
      <c r="P1281" s="263"/>
      <c r="Q1281" s="263"/>
      <c r="BI1281" s="264"/>
      <c r="BJ1281" s="264"/>
      <c r="BK1281" s="264"/>
      <c r="BL1281" s="264"/>
    </row>
    <row r="1282" spans="1:64" ht="14.25" customHeight="1">
      <c r="A1282" s="305"/>
      <c r="B1282" s="431"/>
      <c r="C1282" s="432"/>
      <c r="D1282" s="431"/>
      <c r="E1282" s="433"/>
      <c r="F1282" s="434"/>
      <c r="N1282" s="263"/>
      <c r="O1282" s="263"/>
      <c r="P1282" s="263"/>
      <c r="Q1282" s="263"/>
      <c r="BI1282" s="264"/>
      <c r="BJ1282" s="264"/>
      <c r="BK1282" s="264"/>
      <c r="BL1282" s="264"/>
    </row>
    <row r="1283" spans="1:64" ht="14.25" customHeight="1">
      <c r="A1283" s="305"/>
      <c r="B1283" s="431"/>
      <c r="C1283" s="432"/>
      <c r="D1283" s="431"/>
      <c r="E1283" s="433"/>
      <c r="F1283" s="434"/>
      <c r="N1283" s="263"/>
      <c r="O1283" s="263"/>
      <c r="P1283" s="263"/>
      <c r="Q1283" s="263"/>
      <c r="BI1283" s="264"/>
      <c r="BJ1283" s="264"/>
      <c r="BK1283" s="264"/>
      <c r="BL1283" s="264"/>
    </row>
    <row r="1284" spans="1:64" ht="14.25" customHeight="1">
      <c r="A1284" s="305"/>
      <c r="B1284" s="431"/>
      <c r="C1284" s="432"/>
      <c r="D1284" s="431"/>
      <c r="E1284" s="433"/>
      <c r="F1284" s="434"/>
      <c r="N1284" s="263"/>
      <c r="O1284" s="263"/>
      <c r="P1284" s="263"/>
      <c r="Q1284" s="263"/>
      <c r="BI1284" s="264"/>
      <c r="BJ1284" s="264"/>
      <c r="BK1284" s="264"/>
      <c r="BL1284" s="264"/>
    </row>
    <row r="1285" spans="1:64" ht="14.25" customHeight="1">
      <c r="A1285" s="305"/>
      <c r="B1285" s="431"/>
      <c r="C1285" s="432"/>
      <c r="D1285" s="431"/>
      <c r="E1285" s="433"/>
      <c r="F1285" s="434"/>
      <c r="N1285" s="263"/>
      <c r="O1285" s="263"/>
      <c r="P1285" s="263"/>
      <c r="Q1285" s="263"/>
      <c r="BI1285" s="264"/>
      <c r="BJ1285" s="264"/>
      <c r="BK1285" s="264"/>
      <c r="BL1285" s="264"/>
    </row>
    <row r="1286" spans="1:64" ht="14.25" customHeight="1">
      <c r="A1286" s="305"/>
      <c r="B1286" s="431"/>
      <c r="C1286" s="432"/>
      <c r="D1286" s="431"/>
      <c r="E1286" s="433"/>
      <c r="F1286" s="434"/>
      <c r="N1286" s="263"/>
      <c r="O1286" s="263"/>
      <c r="P1286" s="263"/>
      <c r="Q1286" s="263"/>
      <c r="BI1286" s="264"/>
      <c r="BJ1286" s="264"/>
      <c r="BK1286" s="264"/>
      <c r="BL1286" s="264"/>
    </row>
    <row r="1287" spans="1:64" ht="14.25" customHeight="1">
      <c r="A1287" s="305"/>
      <c r="B1287" s="431"/>
      <c r="C1287" s="432"/>
      <c r="D1287" s="431"/>
      <c r="E1287" s="433"/>
      <c r="F1287" s="434"/>
      <c r="N1287" s="263"/>
      <c r="O1287" s="263"/>
      <c r="P1287" s="263"/>
      <c r="Q1287" s="263"/>
      <c r="BI1287" s="264"/>
      <c r="BJ1287" s="264"/>
      <c r="BK1287" s="264"/>
      <c r="BL1287" s="264"/>
    </row>
    <row r="1288" spans="1:64" ht="14.25" customHeight="1">
      <c r="A1288" s="435"/>
      <c r="B1288" s="436"/>
      <c r="C1288" s="437"/>
      <c r="D1288" s="436"/>
      <c r="E1288" s="438"/>
      <c r="F1288" s="439"/>
      <c r="N1288" s="263"/>
      <c r="O1288" s="263"/>
      <c r="P1288" s="263"/>
      <c r="Q1288" s="263"/>
      <c r="BI1288" s="264"/>
      <c r="BJ1288" s="264"/>
      <c r="BK1288" s="264"/>
      <c r="BL1288" s="264"/>
    </row>
    <row r="1289" spans="1:64" ht="15" customHeight="1">
      <c r="A1289" s="299"/>
      <c r="B1289" s="302"/>
      <c r="C1289" s="346" t="s">
        <v>2336</v>
      </c>
      <c r="D1289" s="345"/>
      <c r="E1289" s="300"/>
      <c r="F1289" s="304"/>
    </row>
    <row r="1290" spans="1:64" ht="15" customHeight="1">
      <c r="A1290" s="462"/>
      <c r="B1290" s="308" t="s">
        <v>2337</v>
      </c>
      <c r="C1290" s="451" t="s">
        <v>2338</v>
      </c>
      <c r="D1290" s="431" t="s">
        <v>2339</v>
      </c>
      <c r="E1290" s="463">
        <f>'[5]COSTO CDMX,QRO,GDL '!I1282</f>
        <v>489.01091829120651</v>
      </c>
      <c r="F1290" s="310" t="s">
        <v>1821</v>
      </c>
    </row>
    <row r="1291" spans="1:64" ht="15" customHeight="1">
      <c r="A1291" s="462"/>
      <c r="B1291" s="308"/>
      <c r="C1291" s="451" t="s">
        <v>2340</v>
      </c>
      <c r="D1291" s="431"/>
      <c r="E1291" s="335"/>
      <c r="F1291" s="377"/>
    </row>
    <row r="1292" spans="1:64" ht="15" customHeight="1">
      <c r="A1292" s="462"/>
      <c r="B1292" s="308"/>
      <c r="C1292" s="451" t="s">
        <v>2341</v>
      </c>
      <c r="D1292" s="431"/>
      <c r="E1292" s="335"/>
      <c r="F1292" s="377"/>
    </row>
    <row r="1293" spans="1:64" ht="15" customHeight="1">
      <c r="A1293" s="462"/>
      <c r="B1293" s="308"/>
      <c r="C1293" s="451"/>
      <c r="D1293" s="431"/>
      <c r="E1293" s="335"/>
      <c r="F1293" s="377"/>
    </row>
    <row r="1294" spans="1:64" ht="15" customHeight="1">
      <c r="A1294" s="462"/>
      <c r="B1294" s="308"/>
      <c r="C1294" s="451"/>
      <c r="D1294" s="431"/>
      <c r="E1294" s="335"/>
      <c r="F1294" s="377"/>
    </row>
    <row r="1295" spans="1:64" ht="15" customHeight="1">
      <c r="A1295" s="462"/>
      <c r="B1295" s="308" t="s">
        <v>2342</v>
      </c>
      <c r="C1295" s="451" t="s">
        <v>2343</v>
      </c>
      <c r="D1295" s="431" t="s">
        <v>2344</v>
      </c>
      <c r="E1295" s="335">
        <f>'[5]COSTO CDMX,QRO,GDL '!I1287</f>
        <v>764.76616936233165</v>
      </c>
      <c r="F1295" s="310" t="s">
        <v>1821</v>
      </c>
    </row>
    <row r="1296" spans="1:64" ht="15" customHeight="1">
      <c r="A1296" s="462"/>
      <c r="B1296" s="308"/>
      <c r="C1296" s="451" t="s">
        <v>2340</v>
      </c>
      <c r="D1296" s="431"/>
      <c r="E1296" s="335"/>
      <c r="F1296" s="377"/>
    </row>
    <row r="1297" spans="1:6" ht="15" customHeight="1">
      <c r="A1297" s="462"/>
      <c r="B1297" s="308"/>
      <c r="C1297" s="451" t="s">
        <v>2341</v>
      </c>
      <c r="D1297" s="431"/>
      <c r="E1297" s="335"/>
      <c r="F1297" s="377"/>
    </row>
    <row r="1298" spans="1:6" ht="15" customHeight="1">
      <c r="A1298" s="462"/>
      <c r="B1298" s="464"/>
      <c r="C1298" s="465"/>
      <c r="D1298" s="466"/>
      <c r="E1298" s="335"/>
      <c r="F1298" s="321"/>
    </row>
    <row r="1299" spans="1:6" ht="15" customHeight="1">
      <c r="A1299" s="462"/>
      <c r="B1299" s="464"/>
      <c r="C1299" s="465"/>
      <c r="D1299" s="466"/>
      <c r="E1299" s="335"/>
      <c r="F1299" s="321"/>
    </row>
    <row r="1300" spans="1:6" ht="14.25" customHeight="1">
      <c r="A1300" s="305"/>
      <c r="B1300" s="308" t="s">
        <v>2345</v>
      </c>
      <c r="C1300" s="451" t="s">
        <v>2346</v>
      </c>
      <c r="D1300" s="431" t="s">
        <v>2347</v>
      </c>
      <c r="E1300" s="335">
        <f>'[5]COSTO CDMX,QRO,GDL '!I1292</f>
        <v>800.13083264920999</v>
      </c>
      <c r="F1300" s="310" t="s">
        <v>1821</v>
      </c>
    </row>
    <row r="1301" spans="1:6" ht="14.25" customHeight="1">
      <c r="A1301" s="305"/>
      <c r="B1301" s="319"/>
      <c r="C1301" s="451" t="s">
        <v>2340</v>
      </c>
      <c r="D1301" s="431"/>
      <c r="E1301" s="386"/>
      <c r="F1301" s="377"/>
    </row>
    <row r="1302" spans="1:6" ht="14.25" customHeight="1">
      <c r="A1302" s="305"/>
      <c r="B1302" s="319"/>
      <c r="C1302" s="451" t="s">
        <v>2341</v>
      </c>
      <c r="D1302" s="431"/>
      <c r="E1302" s="386"/>
      <c r="F1302" s="377"/>
    </row>
    <row r="1303" spans="1:6" ht="14.25" customHeight="1">
      <c r="A1303" s="305"/>
      <c r="B1303" s="319"/>
      <c r="C1303" s="451"/>
      <c r="D1303" s="431"/>
      <c r="E1303" s="386"/>
      <c r="F1303" s="377"/>
    </row>
    <row r="1304" spans="1:6" ht="14.25" customHeight="1">
      <c r="A1304" s="305"/>
      <c r="B1304" s="319"/>
      <c r="C1304" s="451"/>
      <c r="D1304" s="431"/>
      <c r="E1304" s="386"/>
      <c r="F1304" s="377"/>
    </row>
    <row r="1305" spans="1:6" ht="15" customHeight="1">
      <c r="A1305" s="467"/>
      <c r="B1305" s="468"/>
      <c r="C1305" s="469" t="s">
        <v>1818</v>
      </c>
      <c r="D1305" s="470"/>
      <c r="E1305" s="471"/>
      <c r="F1305" s="472"/>
    </row>
    <row r="1306" spans="1:6" ht="14.25" customHeight="1">
      <c r="A1306" s="305"/>
      <c r="B1306" s="308" t="s">
        <v>1819</v>
      </c>
      <c r="C1306" s="450" t="s">
        <v>1820</v>
      </c>
      <c r="D1306" s="431" t="s">
        <v>1574</v>
      </c>
      <c r="E1306" s="473">
        <f>'[5]COSTO CDMX,QRO,GDL '!I1298</f>
        <v>778.55724006292905</v>
      </c>
      <c r="F1306" s="310" t="s">
        <v>1821</v>
      </c>
    </row>
    <row r="1307" spans="1:6" ht="14.25" customHeight="1">
      <c r="A1307" s="305"/>
      <c r="B1307" s="308" t="s">
        <v>1822</v>
      </c>
      <c r="C1307" s="451" t="s">
        <v>1823</v>
      </c>
      <c r="D1307" s="431" t="s">
        <v>1584</v>
      </c>
      <c r="E1307" s="473">
        <f>'[5]COSTO CDMX,QRO,GDL '!I1299</f>
        <v>1180.7691789565536</v>
      </c>
      <c r="F1307" s="310" t="s">
        <v>1821</v>
      </c>
    </row>
    <row r="1308" spans="1:6" ht="14.25" customHeight="1">
      <c r="A1308" s="305"/>
      <c r="B1308" s="319"/>
      <c r="C1308" s="451"/>
      <c r="D1308" s="431"/>
      <c r="E1308" s="473"/>
      <c r="F1308" s="377"/>
    </row>
    <row r="1309" spans="1:6" ht="14.25" customHeight="1">
      <c r="A1309" s="305"/>
      <c r="B1309" s="319"/>
      <c r="C1309" s="451"/>
      <c r="D1309" s="431"/>
      <c r="E1309" s="473"/>
      <c r="F1309" s="377"/>
    </row>
    <row r="1310" spans="1:6" ht="14.25" customHeight="1">
      <c r="A1310" s="305"/>
      <c r="B1310" s="319"/>
      <c r="C1310" s="451"/>
      <c r="D1310" s="431"/>
      <c r="E1310" s="473"/>
      <c r="F1310" s="377"/>
    </row>
    <row r="1311" spans="1:6" ht="14.25" customHeight="1">
      <c r="A1311" s="305"/>
      <c r="B1311" s="319"/>
      <c r="C1311" s="451"/>
      <c r="D1311" s="431"/>
      <c r="E1311" s="473"/>
      <c r="F1311" s="377"/>
    </row>
    <row r="1312" spans="1:6" ht="15" customHeight="1">
      <c r="A1312" s="299"/>
      <c r="B1312" s="300"/>
      <c r="C1312" s="301" t="s">
        <v>1824</v>
      </c>
      <c r="D1312" s="302"/>
      <c r="E1312" s="302"/>
      <c r="F1312" s="304"/>
    </row>
    <row r="1313" spans="1:60" ht="14.25" customHeight="1">
      <c r="A1313" s="305"/>
      <c r="B1313" s="308" t="s">
        <v>1825</v>
      </c>
      <c r="C1313" s="450" t="s">
        <v>1826</v>
      </c>
      <c r="D1313" s="431" t="s">
        <v>1827</v>
      </c>
      <c r="E1313" s="473">
        <f>'[5]COSTO CDMX,QRO,GDL '!I1305</f>
        <v>314.18728423427604</v>
      </c>
      <c r="F1313" s="310" t="s">
        <v>1821</v>
      </c>
    </row>
    <row r="1314" spans="1:60" ht="14.25" customHeight="1">
      <c r="A1314" s="305"/>
      <c r="B1314" s="319"/>
      <c r="C1314" s="451" t="s">
        <v>1823</v>
      </c>
      <c r="D1314" s="431"/>
      <c r="E1314" s="473"/>
      <c r="F1314" s="377"/>
    </row>
    <row r="1315" spans="1:60" ht="14.25" customHeight="1">
      <c r="A1315" s="305"/>
      <c r="B1315" s="319"/>
      <c r="C1315" s="460"/>
      <c r="D1315" s="431"/>
      <c r="E1315" s="474"/>
      <c r="F1315" s="377"/>
    </row>
    <row r="1316" spans="1:60" ht="14.25" customHeight="1">
      <c r="A1316" s="305"/>
      <c r="B1316" s="319"/>
      <c r="C1316" s="460"/>
      <c r="D1316" s="431"/>
      <c r="E1316" s="475"/>
      <c r="F1316" s="321"/>
    </row>
    <row r="1317" spans="1:60" ht="14.25" customHeight="1">
      <c r="A1317" s="305"/>
      <c r="B1317" s="319"/>
      <c r="C1317" s="476"/>
      <c r="D1317" s="431"/>
      <c r="E1317" s="475"/>
      <c r="F1317" s="321"/>
    </row>
    <row r="1318" spans="1:60" s="277" customFormat="1" ht="15" customHeight="1">
      <c r="A1318" s="325" t="s">
        <v>1905</v>
      </c>
      <c r="B1318" s="326"/>
      <c r="C1318" s="1494" t="s">
        <v>2348</v>
      </c>
      <c r="D1318" s="325"/>
      <c r="E1318" s="328"/>
      <c r="F1318" s="477"/>
      <c r="G1318" s="276"/>
      <c r="H1318" s="276"/>
      <c r="I1318" s="276"/>
      <c r="J1318" s="276"/>
      <c r="K1318" s="276"/>
      <c r="L1318" s="276"/>
      <c r="M1318" s="276"/>
      <c r="N1318" s="283"/>
      <c r="O1318" s="283"/>
      <c r="P1318" s="283"/>
      <c r="Q1318" s="283"/>
      <c r="R1318" s="283"/>
      <c r="S1318" s="283"/>
      <c r="T1318" s="283"/>
      <c r="U1318" s="283"/>
      <c r="V1318" s="283"/>
      <c r="W1318" s="283"/>
      <c r="X1318" s="283"/>
      <c r="Y1318" s="283"/>
      <c r="Z1318" s="283"/>
      <c r="AA1318" s="283"/>
      <c r="AB1318" s="283"/>
      <c r="AC1318" s="283"/>
      <c r="AD1318" s="283"/>
      <c r="AE1318" s="283"/>
      <c r="AF1318" s="283"/>
      <c r="AG1318" s="283"/>
      <c r="AH1318" s="283"/>
      <c r="AI1318" s="283"/>
      <c r="AJ1318" s="283"/>
      <c r="AK1318" s="283"/>
      <c r="AL1318" s="283"/>
      <c r="AM1318" s="283"/>
      <c r="AN1318" s="283"/>
      <c r="AO1318" s="283"/>
      <c r="AP1318" s="283"/>
      <c r="AQ1318" s="283"/>
      <c r="AR1318" s="283"/>
      <c r="AS1318" s="283"/>
      <c r="AT1318" s="283"/>
      <c r="AU1318" s="283"/>
      <c r="AV1318" s="283"/>
      <c r="AW1318" s="283"/>
      <c r="AX1318" s="283"/>
      <c r="AY1318" s="283"/>
      <c r="AZ1318" s="283"/>
      <c r="BA1318" s="283"/>
      <c r="BB1318" s="283"/>
      <c r="BC1318" s="283"/>
      <c r="BD1318" s="283"/>
      <c r="BE1318" s="283"/>
      <c r="BF1318" s="283"/>
      <c r="BG1318" s="283"/>
      <c r="BH1318" s="283"/>
    </row>
    <row r="1319" spans="1:60" s="291" customFormat="1" ht="15" customHeight="1">
      <c r="A1319" s="330" t="s">
        <v>1562</v>
      </c>
      <c r="B1319" s="331"/>
      <c r="C1319" s="1495"/>
      <c r="D1319" s="378"/>
      <c r="E1319" s="379"/>
      <c r="F1319" s="478"/>
      <c r="G1319" s="289"/>
      <c r="H1319" s="289"/>
      <c r="I1319" s="289"/>
      <c r="J1319" s="289"/>
      <c r="K1319" s="289"/>
      <c r="L1319" s="289"/>
      <c r="M1319" s="289"/>
      <c r="N1319" s="290"/>
      <c r="O1319" s="290"/>
      <c r="P1319" s="290"/>
      <c r="Q1319" s="290"/>
      <c r="R1319" s="290"/>
      <c r="S1319" s="290"/>
      <c r="T1319" s="290"/>
      <c r="U1319" s="290"/>
      <c r="V1319" s="290"/>
      <c r="W1319" s="290"/>
      <c r="X1319" s="290"/>
      <c r="Y1319" s="290"/>
      <c r="Z1319" s="290"/>
      <c r="AA1319" s="290"/>
      <c r="AB1319" s="290"/>
      <c r="AC1319" s="290"/>
      <c r="AD1319" s="290"/>
      <c r="AE1319" s="290"/>
      <c r="AF1319" s="290"/>
      <c r="AG1319" s="290"/>
      <c r="AH1319" s="290"/>
      <c r="AI1319" s="290"/>
      <c r="AJ1319" s="290"/>
      <c r="AK1319" s="290"/>
      <c r="AL1319" s="290"/>
      <c r="AM1319" s="290"/>
      <c r="AN1319" s="290"/>
      <c r="AO1319" s="290"/>
      <c r="AP1319" s="290"/>
      <c r="AQ1319" s="290"/>
      <c r="AR1319" s="290"/>
      <c r="AS1319" s="290"/>
      <c r="AT1319" s="290"/>
      <c r="AU1319" s="290"/>
      <c r="AV1319" s="290"/>
      <c r="AW1319" s="290"/>
      <c r="AX1319" s="290"/>
      <c r="AY1319" s="290"/>
      <c r="AZ1319" s="290"/>
      <c r="BA1319" s="290"/>
      <c r="BB1319" s="290"/>
      <c r="BC1319" s="290"/>
      <c r="BD1319" s="290"/>
      <c r="BE1319" s="290"/>
      <c r="BF1319" s="290"/>
      <c r="BG1319" s="290"/>
      <c r="BH1319" s="290"/>
    </row>
    <row r="1320" spans="1:60" s="297" customFormat="1">
      <c r="A1320" s="292" t="s">
        <v>405</v>
      </c>
      <c r="B1320" s="293" t="s">
        <v>406</v>
      </c>
      <c r="C1320" s="294" t="s">
        <v>407</v>
      </c>
      <c r="D1320" s="292" t="s">
        <v>408</v>
      </c>
      <c r="E1320" s="295" t="s">
        <v>409</v>
      </c>
      <c r="F1320" s="296" t="s">
        <v>1563</v>
      </c>
      <c r="G1320" s="277"/>
      <c r="N1320" s="298"/>
      <c r="O1320" s="298"/>
      <c r="P1320" s="298"/>
      <c r="Q1320" s="298"/>
      <c r="R1320" s="298"/>
      <c r="S1320" s="298"/>
      <c r="T1320" s="298"/>
      <c r="U1320" s="298"/>
      <c r="V1320" s="298"/>
      <c r="W1320" s="298"/>
      <c r="X1320" s="298"/>
      <c r="Y1320" s="298"/>
      <c r="Z1320" s="298"/>
      <c r="AA1320" s="298"/>
      <c r="AB1320" s="298"/>
      <c r="AC1320" s="298"/>
      <c r="AD1320" s="298"/>
      <c r="AE1320" s="298"/>
      <c r="AF1320" s="298"/>
      <c r="AG1320" s="298"/>
      <c r="AH1320" s="298"/>
      <c r="AI1320" s="298"/>
      <c r="AJ1320" s="298"/>
      <c r="AK1320" s="298"/>
      <c r="AL1320" s="298"/>
      <c r="AM1320" s="298"/>
      <c r="AN1320" s="298"/>
      <c r="AO1320" s="298"/>
      <c r="AP1320" s="298"/>
      <c r="AQ1320" s="298"/>
      <c r="AR1320" s="298"/>
      <c r="AS1320" s="298"/>
      <c r="AT1320" s="298"/>
      <c r="AU1320" s="298"/>
      <c r="AV1320" s="298"/>
      <c r="AW1320" s="298"/>
      <c r="AX1320" s="298"/>
      <c r="AY1320" s="298"/>
      <c r="AZ1320" s="298"/>
      <c r="BA1320" s="298"/>
      <c r="BB1320" s="298"/>
      <c r="BC1320" s="298"/>
      <c r="BD1320" s="298"/>
      <c r="BE1320" s="298"/>
      <c r="BF1320" s="298"/>
      <c r="BG1320" s="298"/>
      <c r="BH1320" s="298"/>
    </row>
    <row r="1321" spans="1:60" ht="15" customHeight="1">
      <c r="A1321" s="299"/>
      <c r="B1321" s="300"/>
      <c r="C1321" s="301" t="s">
        <v>2349</v>
      </c>
      <c r="D1321" s="302"/>
      <c r="E1321" s="479"/>
      <c r="F1321" s="304"/>
    </row>
    <row r="1322" spans="1:60" ht="14.25" customHeight="1">
      <c r="A1322" s="305"/>
      <c r="B1322" s="306" t="s">
        <v>2350</v>
      </c>
      <c r="C1322" s="388" t="s">
        <v>2351</v>
      </c>
      <c r="D1322" s="319" t="s">
        <v>2352</v>
      </c>
      <c r="E1322" s="453">
        <f>'[5]COSTO CDMX,QRO,GDL '!I1314</f>
        <v>779.58411819021239</v>
      </c>
      <c r="F1322" s="310" t="s">
        <v>1821</v>
      </c>
      <c r="G1322" s="453"/>
    </row>
    <row r="1323" spans="1:60" ht="14.25" customHeight="1">
      <c r="A1323" s="305"/>
      <c r="B1323" s="306" t="s">
        <v>2353</v>
      </c>
      <c r="C1323" s="382" t="s">
        <v>2354</v>
      </c>
      <c r="D1323" s="319" t="s">
        <v>2355</v>
      </c>
      <c r="E1323" s="453">
        <f>'[5]COSTO CDMX,QRO,GDL '!I1315</f>
        <v>1032.3545706371192</v>
      </c>
      <c r="F1323" s="310" t="s">
        <v>1821</v>
      </c>
      <c r="G1323" s="453"/>
    </row>
    <row r="1324" spans="1:60" ht="14.25" customHeight="1">
      <c r="A1324" s="305"/>
      <c r="B1324" s="306" t="s">
        <v>2356</v>
      </c>
      <c r="C1324" s="388" t="s">
        <v>2357</v>
      </c>
      <c r="D1324" s="319" t="s">
        <v>2358</v>
      </c>
      <c r="E1324" s="453">
        <f>'[5]COSTO CDMX,QRO,GDL '!I1316</f>
        <v>1409.6332409972304</v>
      </c>
      <c r="F1324" s="310" t="s">
        <v>1821</v>
      </c>
      <c r="G1324" s="453"/>
    </row>
    <row r="1325" spans="1:60" ht="14.25" customHeight="1">
      <c r="A1325" s="305"/>
      <c r="B1325" s="314"/>
      <c r="C1325" s="388"/>
      <c r="D1325" s="319"/>
      <c r="E1325" s="453"/>
      <c r="F1325" s="321"/>
    </row>
    <row r="1326" spans="1:60" ht="14.25" customHeight="1">
      <c r="A1326" s="305"/>
      <c r="B1326" s="314"/>
      <c r="C1326" s="388"/>
      <c r="D1326" s="319"/>
      <c r="E1326" s="453"/>
      <c r="F1326" s="321"/>
    </row>
    <row r="1327" spans="1:60" ht="15" customHeight="1">
      <c r="A1327" s="299"/>
      <c r="B1327" s="300"/>
      <c r="C1327" s="301" t="s">
        <v>2359</v>
      </c>
      <c r="D1327" s="302"/>
      <c r="E1327" s="302"/>
      <c r="F1327" s="304"/>
    </row>
    <row r="1328" spans="1:60" ht="14.25" customHeight="1">
      <c r="A1328" s="305"/>
      <c r="B1328" s="308" t="s">
        <v>2360</v>
      </c>
      <c r="C1328" s="451" t="s">
        <v>2361</v>
      </c>
      <c r="D1328" s="431" t="s">
        <v>2362</v>
      </c>
      <c r="E1328" s="335">
        <f>'[5]COSTO CDMX,QRO,GDL '!I1320</f>
        <v>1930.8158818097882</v>
      </c>
      <c r="F1328" s="310" t="s">
        <v>1821</v>
      </c>
      <c r="G1328" s="335"/>
    </row>
    <row r="1329" spans="1:7" ht="14.25" customHeight="1">
      <c r="A1329" s="305"/>
      <c r="B1329" s="308"/>
      <c r="C1329" s="451" t="s">
        <v>2363</v>
      </c>
      <c r="D1329" s="431"/>
      <c r="E1329" s="335"/>
      <c r="F1329" s="377"/>
      <c r="G1329" s="335"/>
    </row>
    <row r="1330" spans="1:7" ht="14.25" customHeight="1">
      <c r="A1330" s="305"/>
      <c r="B1330" s="308"/>
      <c r="C1330" s="451" t="s">
        <v>2341</v>
      </c>
      <c r="D1330" s="431"/>
      <c r="E1330" s="335"/>
      <c r="F1330" s="377"/>
      <c r="G1330" s="335"/>
    </row>
    <row r="1331" spans="1:7" ht="14.25" customHeight="1">
      <c r="A1331" s="305"/>
      <c r="B1331" s="308"/>
      <c r="C1331" s="451"/>
      <c r="D1331" s="431"/>
      <c r="E1331" s="335"/>
      <c r="F1331" s="377"/>
      <c r="G1331" s="335"/>
    </row>
    <row r="1332" spans="1:7" ht="14.25" customHeight="1">
      <c r="A1332" s="305"/>
      <c r="B1332" s="308"/>
      <c r="C1332" s="451"/>
      <c r="D1332" s="431"/>
      <c r="E1332" s="335"/>
      <c r="F1332" s="377"/>
      <c r="G1332" s="335"/>
    </row>
    <row r="1333" spans="1:7" ht="14.25" customHeight="1">
      <c r="A1333" s="305"/>
      <c r="B1333" s="308"/>
      <c r="C1333" s="451"/>
      <c r="D1333" s="431"/>
      <c r="E1333" s="335"/>
      <c r="F1333" s="377"/>
      <c r="G1333" s="335"/>
    </row>
    <row r="1334" spans="1:7" ht="14.25" customHeight="1">
      <c r="A1334" s="305"/>
      <c r="B1334" s="308"/>
      <c r="C1334" s="451"/>
      <c r="D1334" s="431"/>
      <c r="E1334" s="335"/>
      <c r="F1334" s="377"/>
      <c r="G1334" s="335"/>
    </row>
    <row r="1335" spans="1:7" ht="14.25" customHeight="1">
      <c r="A1335" s="305"/>
      <c r="B1335" s="308"/>
      <c r="C1335" s="451"/>
      <c r="D1335" s="431"/>
      <c r="E1335" s="335"/>
      <c r="F1335" s="377"/>
      <c r="G1335" s="335"/>
    </row>
    <row r="1336" spans="1:7" ht="14.25" customHeight="1">
      <c r="A1336" s="305"/>
      <c r="B1336" s="308" t="s">
        <v>2364</v>
      </c>
      <c r="C1336" s="451" t="s">
        <v>2361</v>
      </c>
      <c r="D1336" s="431" t="s">
        <v>2365</v>
      </c>
      <c r="E1336" s="335">
        <f>'[5]COSTO CDMX,QRO,GDL '!I1328</f>
        <v>2401.3192982456144</v>
      </c>
      <c r="F1336" s="310" t="s">
        <v>1821</v>
      </c>
      <c r="G1336" s="335"/>
    </row>
    <row r="1337" spans="1:7" ht="14.25" customHeight="1">
      <c r="A1337" s="305"/>
      <c r="B1337" s="308"/>
      <c r="C1337" s="451" t="s">
        <v>2363</v>
      </c>
      <c r="D1337" s="431"/>
      <c r="E1337" s="335"/>
      <c r="F1337" s="377"/>
      <c r="G1337" s="335"/>
    </row>
    <row r="1338" spans="1:7" ht="14.25" customHeight="1">
      <c r="A1338" s="305"/>
      <c r="B1338" s="319"/>
      <c r="C1338" s="451" t="s">
        <v>2341</v>
      </c>
      <c r="D1338" s="431"/>
      <c r="E1338" s="335"/>
      <c r="F1338" s="377"/>
    </row>
    <row r="1339" spans="1:7" ht="14.25" customHeight="1">
      <c r="A1339" s="305"/>
      <c r="B1339" s="319"/>
      <c r="C1339" s="451"/>
      <c r="D1339" s="431"/>
      <c r="E1339" s="335"/>
      <c r="F1339" s="377"/>
    </row>
    <row r="1340" spans="1:7" ht="14.25" customHeight="1">
      <c r="A1340" s="305"/>
      <c r="B1340" s="319"/>
      <c r="C1340" s="451"/>
      <c r="D1340" s="431"/>
      <c r="E1340" s="335"/>
      <c r="F1340" s="377"/>
    </row>
    <row r="1341" spans="1:7" ht="14.25" customHeight="1">
      <c r="A1341" s="305"/>
      <c r="B1341" s="319"/>
      <c r="C1341" s="451"/>
      <c r="D1341" s="431"/>
      <c r="E1341" s="335"/>
      <c r="F1341" s="377"/>
    </row>
    <row r="1342" spans="1:7" ht="14.25" customHeight="1">
      <c r="A1342" s="305"/>
      <c r="B1342" s="319"/>
      <c r="C1342" s="451"/>
      <c r="D1342" s="431"/>
      <c r="E1342" s="335"/>
      <c r="F1342" s="377"/>
    </row>
    <row r="1343" spans="1:7" ht="14.25" customHeight="1">
      <c r="A1343" s="305"/>
      <c r="B1343" s="319"/>
      <c r="C1343" s="451"/>
      <c r="D1343" s="431"/>
      <c r="E1343" s="335"/>
      <c r="F1343" s="377"/>
    </row>
    <row r="1344" spans="1:7" ht="14.25" customHeight="1">
      <c r="A1344" s="338"/>
      <c r="B1344" s="408"/>
      <c r="C1344" s="409" t="s">
        <v>2366</v>
      </c>
      <c r="D1344" s="410"/>
      <c r="E1344" s="410"/>
      <c r="F1344" s="342"/>
    </row>
    <row r="1345" spans="1:6" ht="14.25" customHeight="1">
      <c r="A1345" s="305"/>
      <c r="B1345" s="306" t="s">
        <v>2367</v>
      </c>
      <c r="C1345" s="388" t="s">
        <v>2368</v>
      </c>
      <c r="D1345" s="319" t="s">
        <v>2369</v>
      </c>
      <c r="E1345" s="453">
        <f>'[5]COSTO CDMX,QRO,GDL '!I1337</f>
        <v>453.38011695906437</v>
      </c>
      <c r="F1345" s="310" t="s">
        <v>1821</v>
      </c>
    </row>
    <row r="1346" spans="1:6" ht="14.25" customHeight="1">
      <c r="A1346" s="305"/>
      <c r="B1346" s="314"/>
      <c r="C1346" s="385" t="s">
        <v>2370</v>
      </c>
      <c r="D1346" s="319"/>
      <c r="E1346" s="453"/>
      <c r="F1346" s="321"/>
    </row>
    <row r="1347" spans="1:6" ht="14.25" customHeight="1">
      <c r="A1347" s="305"/>
      <c r="B1347" s="314"/>
      <c r="C1347" s="385" t="s">
        <v>2371</v>
      </c>
      <c r="D1347" s="319"/>
      <c r="E1347" s="453"/>
      <c r="F1347" s="321"/>
    </row>
    <row r="1348" spans="1:6" ht="14.25" customHeight="1">
      <c r="A1348" s="305"/>
      <c r="B1348" s="314"/>
      <c r="C1348" s="480"/>
      <c r="D1348" s="319"/>
      <c r="E1348" s="453"/>
      <c r="F1348" s="321"/>
    </row>
    <row r="1349" spans="1:6" ht="14.25" customHeight="1">
      <c r="A1349" s="305"/>
      <c r="B1349" s="314"/>
      <c r="C1349" s="337"/>
      <c r="D1349" s="319"/>
      <c r="E1349" s="453"/>
      <c r="F1349" s="321"/>
    </row>
    <row r="1350" spans="1:6" ht="15" customHeight="1">
      <c r="A1350" s="299"/>
      <c r="B1350" s="300"/>
      <c r="C1350" s="301" t="s">
        <v>1828</v>
      </c>
      <c r="D1350" s="302"/>
      <c r="E1350" s="302"/>
      <c r="F1350" s="302"/>
    </row>
    <row r="1351" spans="1:6" ht="14.25" customHeight="1">
      <c r="A1351" s="305"/>
      <c r="B1351" s="306" t="s">
        <v>1829</v>
      </c>
      <c r="C1351" s="1506" t="s">
        <v>1830</v>
      </c>
      <c r="D1351" s="319" t="s">
        <v>1831</v>
      </c>
      <c r="E1351" s="453">
        <f>'[5]COSTO CDMX,QRO,GDL '!I1343</f>
        <v>487.86801075150436</v>
      </c>
      <c r="F1351" s="310" t="s">
        <v>236</v>
      </c>
    </row>
    <row r="1352" spans="1:6" ht="14.25" customHeight="1">
      <c r="A1352" s="305"/>
      <c r="B1352" s="306"/>
      <c r="C1352" s="1506"/>
      <c r="D1352" s="319"/>
      <c r="E1352" s="453"/>
      <c r="F1352" s="310"/>
    </row>
    <row r="1353" spans="1:6" ht="14.25" customHeight="1">
      <c r="A1353" s="305"/>
      <c r="B1353" s="306"/>
      <c r="C1353" s="460"/>
      <c r="D1353" s="319"/>
      <c r="E1353" s="453"/>
      <c r="F1353" s="310"/>
    </row>
    <row r="1354" spans="1:6" ht="14.25" customHeight="1">
      <c r="A1354" s="305"/>
      <c r="B1354" s="306"/>
      <c r="C1354" s="460"/>
      <c r="D1354" s="319"/>
      <c r="E1354" s="453"/>
      <c r="F1354" s="310"/>
    </row>
    <row r="1355" spans="1:6" ht="14.25" customHeight="1">
      <c r="A1355" s="305"/>
      <c r="B1355" s="306" t="s">
        <v>1832</v>
      </c>
      <c r="C1355" s="1506" t="s">
        <v>1833</v>
      </c>
      <c r="D1355" s="319" t="s">
        <v>1834</v>
      </c>
      <c r="E1355" s="453">
        <f>'[5]COSTO CDMX,QRO,GDL '!I1347</f>
        <v>494.88555461115345</v>
      </c>
      <c r="F1355" s="310" t="s">
        <v>236</v>
      </c>
    </row>
    <row r="1356" spans="1:6" ht="14.25" customHeight="1">
      <c r="A1356" s="305"/>
      <c r="B1356" s="306"/>
      <c r="C1356" s="1506"/>
      <c r="D1356" s="319"/>
      <c r="E1356" s="453"/>
      <c r="F1356" s="310"/>
    </row>
    <row r="1357" spans="1:6" ht="14.25" customHeight="1">
      <c r="A1357" s="305"/>
      <c r="B1357" s="306"/>
      <c r="C1357" s="460"/>
      <c r="D1357" s="319"/>
      <c r="E1357" s="453"/>
      <c r="F1357" s="310"/>
    </row>
    <row r="1358" spans="1:6" ht="14.25" customHeight="1">
      <c r="A1358" s="305"/>
      <c r="B1358" s="306"/>
      <c r="C1358" s="460"/>
      <c r="D1358" s="319"/>
      <c r="E1358" s="453"/>
      <c r="F1358" s="310"/>
    </row>
    <row r="1359" spans="1:6" ht="14.25" customHeight="1">
      <c r="A1359" s="305"/>
      <c r="B1359" s="306" t="s">
        <v>1835</v>
      </c>
      <c r="C1359" s="1506" t="s">
        <v>1836</v>
      </c>
      <c r="D1359" s="319" t="s">
        <v>1837</v>
      </c>
      <c r="E1359" s="453">
        <f>'[5]COSTO CDMX,QRO,GDL '!I1351</f>
        <v>506.49025039378637</v>
      </c>
      <c r="F1359" s="310" t="s">
        <v>236</v>
      </c>
    </row>
    <row r="1360" spans="1:6" ht="14.25" customHeight="1">
      <c r="A1360" s="305"/>
      <c r="B1360" s="306"/>
      <c r="C1360" s="1506"/>
      <c r="D1360" s="319"/>
      <c r="E1360" s="453"/>
      <c r="F1360" s="310"/>
    </row>
    <row r="1361" spans="1:6" ht="14.25" customHeight="1">
      <c r="A1361" s="305"/>
      <c r="B1361" s="306"/>
      <c r="C1361" s="460"/>
      <c r="D1361" s="319"/>
      <c r="E1361" s="453"/>
      <c r="F1361" s="310"/>
    </row>
    <row r="1362" spans="1:6" ht="14.25" customHeight="1">
      <c r="A1362" s="305"/>
      <c r="B1362" s="306"/>
      <c r="C1362" s="460"/>
      <c r="D1362" s="319"/>
      <c r="E1362" s="453"/>
      <c r="F1362" s="310"/>
    </row>
    <row r="1363" spans="1:6" ht="14.25" customHeight="1">
      <c r="A1363" s="305"/>
      <c r="B1363" s="306" t="s">
        <v>1838</v>
      </c>
      <c r="C1363" s="1506" t="s">
        <v>1839</v>
      </c>
      <c r="D1363" s="319" t="s">
        <v>1840</v>
      </c>
      <c r="E1363" s="453">
        <f>'[5]COSTO CDMX,QRO,GDL '!I1355</f>
        <v>501.90309847080255</v>
      </c>
      <c r="F1363" s="310" t="s">
        <v>236</v>
      </c>
    </row>
    <row r="1364" spans="1:6" ht="14.25" customHeight="1">
      <c r="A1364" s="305"/>
      <c r="B1364" s="314"/>
      <c r="C1364" s="1506"/>
      <c r="D1364" s="319"/>
      <c r="E1364" s="453"/>
      <c r="F1364" s="373"/>
    </row>
    <row r="1365" spans="1:6" ht="14.25" customHeight="1">
      <c r="A1365" s="305"/>
      <c r="B1365" s="314"/>
      <c r="C1365" s="451"/>
      <c r="D1365" s="319"/>
      <c r="E1365" s="453"/>
      <c r="F1365" s="373"/>
    </row>
    <row r="1366" spans="1:6" ht="14.25" customHeight="1">
      <c r="A1366" s="305"/>
      <c r="B1366" s="314"/>
      <c r="C1366" s="460"/>
      <c r="D1366" s="319"/>
      <c r="E1366" s="453"/>
      <c r="F1366" s="377"/>
    </row>
    <row r="1367" spans="1:6" ht="15" customHeight="1">
      <c r="A1367" s="299"/>
      <c r="B1367" s="300"/>
      <c r="C1367" s="301" t="s">
        <v>1841</v>
      </c>
      <c r="D1367" s="302"/>
      <c r="E1367" s="302"/>
      <c r="F1367" s="304"/>
    </row>
    <row r="1368" spans="1:6" ht="14.25" customHeight="1">
      <c r="A1368" s="305"/>
      <c r="B1368" s="306" t="s">
        <v>1842</v>
      </c>
      <c r="C1368" s="450" t="s">
        <v>1843</v>
      </c>
      <c r="D1368" s="319" t="s">
        <v>1831</v>
      </c>
      <c r="E1368" s="453">
        <f>'[5]COSTO CDMX,QRO,GDL '!I1360</f>
        <v>464.2596491228071</v>
      </c>
      <c r="F1368" s="310" t="s">
        <v>236</v>
      </c>
    </row>
    <row r="1369" spans="1:6" ht="14.25" customHeight="1">
      <c r="A1369" s="305"/>
      <c r="B1369" s="314"/>
      <c r="C1369" s="451" t="s">
        <v>1844</v>
      </c>
      <c r="D1369" s="319"/>
      <c r="E1369" s="453"/>
      <c r="F1369" s="377"/>
    </row>
    <row r="1370" spans="1:6" ht="14.25" customHeight="1">
      <c r="A1370" s="305"/>
      <c r="B1370" s="481"/>
      <c r="C1370" s="482"/>
      <c r="D1370" s="319"/>
      <c r="E1370" s="453"/>
      <c r="F1370" s="377"/>
    </row>
    <row r="1371" spans="1:6" ht="14.25" customHeight="1">
      <c r="A1371" s="305"/>
      <c r="B1371" s="481"/>
      <c r="C1371" s="482"/>
      <c r="D1371" s="319"/>
      <c r="E1371" s="453"/>
      <c r="F1371" s="377"/>
    </row>
    <row r="1372" spans="1:6" ht="14.25" customHeight="1">
      <c r="A1372" s="305"/>
      <c r="B1372" s="314"/>
      <c r="C1372" s="460"/>
      <c r="D1372" s="319"/>
      <c r="E1372" s="453"/>
      <c r="F1372" s="377"/>
    </row>
    <row r="1373" spans="1:6" ht="14.25" customHeight="1">
      <c r="A1373" s="338"/>
      <c r="B1373" s="408"/>
      <c r="C1373" s="409" t="s">
        <v>1845</v>
      </c>
      <c r="D1373" s="410"/>
      <c r="E1373" s="410"/>
      <c r="F1373" s="342"/>
    </row>
    <row r="1374" spans="1:6" ht="14.25" customHeight="1">
      <c r="A1374" s="483"/>
      <c r="B1374" s="484" t="str">
        <f>'[5]COSTO CDMX,QRO,GDL '!B1366</f>
        <v>SCBR-0380</v>
      </c>
      <c r="C1374" s="388" t="s">
        <v>1846</v>
      </c>
      <c r="D1374" s="319"/>
      <c r="E1374" s="453">
        <f>'[5]COSTO CDMX,QRO,GDL '!I1366</f>
        <v>775.67251461988303</v>
      </c>
      <c r="F1374" s="310" t="s">
        <v>1821</v>
      </c>
    </row>
    <row r="1375" spans="1:6" ht="14.25" customHeight="1">
      <c r="A1375" s="483"/>
      <c r="B1375" s="314"/>
      <c r="C1375" s="388" t="s">
        <v>1847</v>
      </c>
      <c r="D1375" s="319"/>
      <c r="E1375" s="453"/>
      <c r="F1375" s="321"/>
    </row>
    <row r="1376" spans="1:6" ht="14.25" customHeight="1">
      <c r="A1376" s="483"/>
      <c r="B1376" s="314"/>
      <c r="C1376" s="388"/>
      <c r="D1376" s="319"/>
      <c r="E1376" s="453"/>
      <c r="F1376" s="321"/>
    </row>
    <row r="1377" spans="1:6" ht="14.25" customHeight="1">
      <c r="A1377" s="483"/>
      <c r="B1377" s="314"/>
      <c r="C1377" s="480"/>
      <c r="D1377" s="319"/>
      <c r="E1377" s="453"/>
      <c r="F1377" s="321"/>
    </row>
    <row r="1378" spans="1:6" ht="14.25" customHeight="1">
      <c r="A1378" s="483"/>
      <c r="B1378" s="314"/>
      <c r="C1378" s="480"/>
      <c r="D1378" s="319"/>
      <c r="E1378" s="453"/>
      <c r="F1378" s="321"/>
    </row>
    <row r="1379" spans="1:6" ht="14.25" customHeight="1">
      <c r="A1379" s="485"/>
      <c r="B1379" s="317"/>
      <c r="C1379" s="337"/>
      <c r="D1379" s="399"/>
      <c r="E1379" s="453"/>
      <c r="F1379" s="321"/>
    </row>
    <row r="1380" spans="1:6" ht="14.25" customHeight="1">
      <c r="A1380" s="338"/>
      <c r="B1380" s="408"/>
      <c r="C1380" s="409" t="s">
        <v>1845</v>
      </c>
      <c r="D1380" s="410"/>
      <c r="E1380" s="410"/>
      <c r="F1380" s="342"/>
    </row>
    <row r="1381" spans="1:6" ht="14.25" customHeight="1">
      <c r="A1381" s="483"/>
      <c r="B1381" s="306" t="s">
        <v>1848</v>
      </c>
      <c r="C1381" s="388" t="s">
        <v>1849</v>
      </c>
      <c r="D1381" s="319" t="s">
        <v>1850</v>
      </c>
      <c r="E1381" s="453">
        <f>'[5]COSTO CDMX,QRO,GDL '!I1375</f>
        <v>237.7543859649123</v>
      </c>
      <c r="F1381" s="310" t="s">
        <v>1821</v>
      </c>
    </row>
    <row r="1382" spans="1:6" ht="14.25" customHeight="1">
      <c r="A1382" s="483"/>
      <c r="B1382" s="314"/>
      <c r="C1382" s="388" t="s">
        <v>1847</v>
      </c>
      <c r="D1382" s="319"/>
      <c r="E1382" s="453"/>
      <c r="F1382" s="321"/>
    </row>
    <row r="1383" spans="1:6" ht="14.25" customHeight="1">
      <c r="A1383" s="483"/>
      <c r="B1383" s="314"/>
      <c r="C1383" s="388"/>
      <c r="D1383" s="319"/>
      <c r="E1383" s="453"/>
      <c r="F1383" s="321"/>
    </row>
    <row r="1384" spans="1:6" ht="14.25" customHeight="1">
      <c r="A1384" s="483"/>
      <c r="B1384" s="314"/>
      <c r="C1384" s="480"/>
      <c r="D1384" s="319"/>
      <c r="E1384" s="453"/>
      <c r="F1384" s="321"/>
    </row>
    <row r="1385" spans="1:6" ht="14.25" customHeight="1">
      <c r="A1385" s="483"/>
      <c r="B1385" s="314"/>
      <c r="C1385" s="480"/>
      <c r="D1385" s="319"/>
      <c r="E1385" s="453"/>
      <c r="F1385" s="321"/>
    </row>
    <row r="1386" spans="1:6" ht="14.25" customHeight="1">
      <c r="A1386" s="485"/>
      <c r="B1386" s="317"/>
      <c r="C1386" s="337"/>
      <c r="D1386" s="399"/>
      <c r="E1386" s="453"/>
      <c r="F1386" s="321"/>
    </row>
    <row r="1387" spans="1:6" ht="15" customHeight="1">
      <c r="A1387" s="299"/>
      <c r="B1387" s="300"/>
      <c r="C1387" s="301" t="s">
        <v>1851</v>
      </c>
      <c r="D1387" s="302"/>
      <c r="E1387" s="302"/>
      <c r="F1387" s="304"/>
    </row>
    <row r="1388" spans="1:6" ht="14.25" customHeight="1">
      <c r="A1388" s="305"/>
      <c r="B1388" s="306">
        <v>1</v>
      </c>
      <c r="C1388" s="486" t="s">
        <v>1852</v>
      </c>
      <c r="D1388" s="319" t="s">
        <v>1853</v>
      </c>
      <c r="E1388" s="453">
        <f>'[5]COSTO CDMX,QRO,GDL '!I1382</f>
        <v>2132.5847953216376</v>
      </c>
      <c r="F1388" s="310" t="s">
        <v>1821</v>
      </c>
    </row>
    <row r="1389" spans="1:6" ht="14.25" customHeight="1">
      <c r="A1389" s="305"/>
      <c r="B1389" s="314"/>
      <c r="C1389" s="388" t="s">
        <v>1854</v>
      </c>
      <c r="D1389" s="319"/>
      <c r="E1389" s="475"/>
      <c r="F1389" s="321"/>
    </row>
    <row r="1390" spans="1:6" ht="14.25" customHeight="1">
      <c r="A1390" s="305"/>
      <c r="B1390" s="314"/>
      <c r="C1390" s="388"/>
      <c r="D1390" s="319"/>
      <c r="E1390" s="475"/>
      <c r="F1390" s="321"/>
    </row>
    <row r="1391" spans="1:6" ht="14.25" customHeight="1">
      <c r="A1391" s="305"/>
      <c r="B1391" s="314"/>
      <c r="C1391" s="337"/>
      <c r="D1391" s="319"/>
      <c r="E1391" s="475"/>
      <c r="F1391" s="321"/>
    </row>
    <row r="1392" spans="1:6" ht="14.25" customHeight="1">
      <c r="A1392" s="305"/>
      <c r="B1392" s="314"/>
      <c r="C1392" s="337"/>
      <c r="D1392" s="319"/>
      <c r="E1392" s="475"/>
      <c r="F1392" s="321"/>
    </row>
    <row r="1393" spans="1:60" ht="14.25" customHeight="1">
      <c r="A1393" s="305"/>
      <c r="B1393" s="314"/>
      <c r="C1393" s="337"/>
      <c r="D1393" s="319"/>
      <c r="E1393" s="475"/>
      <c r="F1393" s="321"/>
    </row>
    <row r="1394" spans="1:60" ht="14.25" customHeight="1">
      <c r="A1394" s="305"/>
      <c r="B1394" s="314"/>
      <c r="C1394" s="337"/>
      <c r="D1394" s="319"/>
      <c r="E1394" s="475"/>
      <c r="F1394" s="321"/>
    </row>
    <row r="1395" spans="1:60" ht="14.25" customHeight="1">
      <c r="A1395" s="305"/>
      <c r="B1395" s="314"/>
      <c r="C1395" s="337"/>
      <c r="D1395" s="319"/>
      <c r="E1395" s="475"/>
      <c r="F1395" s="321"/>
    </row>
    <row r="1396" spans="1:60" ht="14.25" customHeight="1">
      <c r="A1396" s="305"/>
      <c r="B1396" s="314"/>
      <c r="C1396" s="337"/>
      <c r="D1396" s="319"/>
      <c r="E1396" s="475"/>
      <c r="F1396" s="321"/>
    </row>
    <row r="1397" spans="1:60" s="277" customFormat="1" ht="15" customHeight="1">
      <c r="A1397" s="325" t="s">
        <v>1905</v>
      </c>
      <c r="B1397" s="326"/>
      <c r="C1397" s="1494" t="s">
        <v>2372</v>
      </c>
      <c r="D1397" s="325"/>
      <c r="E1397" s="328"/>
      <c r="F1397" s="477"/>
      <c r="G1397" s="276"/>
      <c r="H1397" s="276"/>
      <c r="I1397" s="276"/>
      <c r="J1397" s="276"/>
      <c r="K1397" s="276"/>
      <c r="L1397" s="276"/>
      <c r="M1397" s="276"/>
      <c r="N1397" s="283"/>
      <c r="O1397" s="283"/>
      <c r="P1397" s="283"/>
      <c r="Q1397" s="283"/>
      <c r="R1397" s="283"/>
      <c r="S1397" s="283"/>
      <c r="T1397" s="283"/>
      <c r="U1397" s="283"/>
      <c r="V1397" s="283"/>
      <c r="W1397" s="283"/>
      <c r="X1397" s="283"/>
      <c r="Y1397" s="283"/>
      <c r="Z1397" s="283"/>
      <c r="AA1397" s="283"/>
      <c r="AB1397" s="283"/>
      <c r="AC1397" s="283"/>
      <c r="AD1397" s="283"/>
      <c r="AE1397" s="283"/>
      <c r="AF1397" s="283"/>
      <c r="AG1397" s="283"/>
      <c r="AH1397" s="283"/>
      <c r="AI1397" s="283"/>
      <c r="AJ1397" s="283"/>
      <c r="AK1397" s="283"/>
      <c r="AL1397" s="283"/>
      <c r="AM1397" s="283"/>
      <c r="AN1397" s="283"/>
      <c r="AO1397" s="283"/>
      <c r="AP1397" s="283"/>
      <c r="AQ1397" s="283"/>
      <c r="AR1397" s="283"/>
      <c r="AS1397" s="283"/>
      <c r="AT1397" s="283"/>
      <c r="AU1397" s="283"/>
      <c r="AV1397" s="283"/>
      <c r="AW1397" s="283"/>
      <c r="AX1397" s="283"/>
      <c r="AY1397" s="283"/>
      <c r="AZ1397" s="283"/>
      <c r="BA1397" s="283"/>
      <c r="BB1397" s="283"/>
      <c r="BC1397" s="283"/>
      <c r="BD1397" s="283"/>
      <c r="BE1397" s="283"/>
      <c r="BF1397" s="283"/>
      <c r="BG1397" s="283"/>
      <c r="BH1397" s="283"/>
    </row>
    <row r="1398" spans="1:60" s="291" customFormat="1" ht="15" customHeight="1">
      <c r="A1398" s="330" t="s">
        <v>1562</v>
      </c>
      <c r="B1398" s="331"/>
      <c r="C1398" s="1495"/>
      <c r="D1398" s="378"/>
      <c r="E1398" s="379"/>
      <c r="F1398" s="478"/>
      <c r="G1398" s="289"/>
      <c r="H1398" s="289"/>
      <c r="I1398" s="289"/>
      <c r="J1398" s="289"/>
      <c r="K1398" s="289"/>
      <c r="L1398" s="289"/>
      <c r="M1398" s="289"/>
      <c r="N1398" s="290"/>
      <c r="O1398" s="290"/>
      <c r="P1398" s="290"/>
      <c r="Q1398" s="290"/>
      <c r="R1398" s="290"/>
      <c r="S1398" s="290"/>
      <c r="T1398" s="290"/>
      <c r="U1398" s="290"/>
      <c r="V1398" s="290"/>
      <c r="W1398" s="290"/>
      <c r="X1398" s="290"/>
      <c r="Y1398" s="290"/>
      <c r="Z1398" s="290"/>
      <c r="AA1398" s="290"/>
      <c r="AB1398" s="290"/>
      <c r="AC1398" s="290"/>
      <c r="AD1398" s="290"/>
      <c r="AE1398" s="290"/>
      <c r="AF1398" s="290"/>
      <c r="AG1398" s="290"/>
      <c r="AH1398" s="290"/>
      <c r="AI1398" s="290"/>
      <c r="AJ1398" s="290"/>
      <c r="AK1398" s="290"/>
      <c r="AL1398" s="290"/>
      <c r="AM1398" s="290"/>
      <c r="AN1398" s="290"/>
      <c r="AO1398" s="290"/>
      <c r="AP1398" s="290"/>
      <c r="AQ1398" s="290"/>
      <c r="AR1398" s="290"/>
      <c r="AS1398" s="290"/>
      <c r="AT1398" s="290"/>
      <c r="AU1398" s="290"/>
      <c r="AV1398" s="290"/>
      <c r="AW1398" s="290"/>
      <c r="AX1398" s="290"/>
      <c r="AY1398" s="290"/>
      <c r="AZ1398" s="290"/>
      <c r="BA1398" s="290"/>
      <c r="BB1398" s="290"/>
      <c r="BC1398" s="290"/>
      <c r="BD1398" s="290"/>
      <c r="BE1398" s="290"/>
      <c r="BF1398" s="290"/>
      <c r="BG1398" s="290"/>
      <c r="BH1398" s="290"/>
    </row>
    <row r="1399" spans="1:60" s="297" customFormat="1">
      <c r="A1399" s="292" t="s">
        <v>405</v>
      </c>
      <c r="B1399" s="293" t="s">
        <v>406</v>
      </c>
      <c r="C1399" s="294" t="s">
        <v>407</v>
      </c>
      <c r="D1399" s="292" t="s">
        <v>408</v>
      </c>
      <c r="E1399" s="295" t="s">
        <v>409</v>
      </c>
      <c r="F1399" s="296" t="s">
        <v>1563</v>
      </c>
      <c r="G1399" s="277"/>
      <c r="N1399" s="298"/>
      <c r="O1399" s="298"/>
      <c r="P1399" s="298"/>
      <c r="Q1399" s="298"/>
      <c r="R1399" s="298"/>
      <c r="S1399" s="298"/>
      <c r="T1399" s="298"/>
      <c r="U1399" s="298"/>
      <c r="V1399" s="298"/>
      <c r="W1399" s="298"/>
      <c r="X1399" s="298"/>
      <c r="Y1399" s="298"/>
      <c r="Z1399" s="298"/>
      <c r="AA1399" s="298"/>
      <c r="AB1399" s="298"/>
      <c r="AC1399" s="298"/>
      <c r="AD1399" s="298"/>
      <c r="AE1399" s="298"/>
      <c r="AF1399" s="298"/>
      <c r="AG1399" s="298"/>
      <c r="AH1399" s="298"/>
      <c r="AI1399" s="298"/>
      <c r="AJ1399" s="298"/>
      <c r="AK1399" s="298"/>
      <c r="AL1399" s="298"/>
      <c r="AM1399" s="298"/>
      <c r="AN1399" s="298"/>
      <c r="AO1399" s="298"/>
      <c r="AP1399" s="298"/>
      <c r="AQ1399" s="298"/>
      <c r="AR1399" s="298"/>
      <c r="AS1399" s="298"/>
      <c r="AT1399" s="298"/>
      <c r="AU1399" s="298"/>
      <c r="AV1399" s="298"/>
      <c r="AW1399" s="298"/>
      <c r="AX1399" s="298"/>
      <c r="AY1399" s="298"/>
      <c r="AZ1399" s="298"/>
      <c r="BA1399" s="298"/>
      <c r="BB1399" s="298"/>
      <c r="BC1399" s="298"/>
      <c r="BD1399" s="298"/>
      <c r="BE1399" s="298"/>
      <c r="BF1399" s="298"/>
      <c r="BG1399" s="298"/>
      <c r="BH1399" s="298"/>
    </row>
    <row r="1400" spans="1:60" ht="14.25" customHeight="1">
      <c r="A1400" s="344"/>
      <c r="B1400" s="345"/>
      <c r="C1400" s="346" t="s">
        <v>2373</v>
      </c>
      <c r="D1400" s="345"/>
      <c r="E1400" s="479"/>
      <c r="F1400" s="304"/>
    </row>
    <row r="1401" spans="1:60" s="356" customFormat="1" ht="3" customHeight="1">
      <c r="A1401" s="487"/>
      <c r="B1401" s="488"/>
      <c r="C1401" s="489"/>
      <c r="D1401" s="490"/>
      <c r="E1401" s="474"/>
      <c r="F1401" s="491"/>
    </row>
    <row r="1402" spans="1:60" s="356" customFormat="1" ht="14.25" customHeight="1">
      <c r="A1402" s="348"/>
      <c r="B1402" s="349" t="s">
        <v>2374</v>
      </c>
      <c r="C1402" s="350" t="s">
        <v>2375</v>
      </c>
      <c r="D1402" s="351" t="s">
        <v>2376</v>
      </c>
      <c r="E1402" s="492">
        <f>'[5]COSTO CDMX,QRO,GDL '!I1396</f>
        <v>1789.4736842105262</v>
      </c>
      <c r="F1402" s="310" t="s">
        <v>236</v>
      </c>
      <c r="G1402" s="353"/>
      <c r="H1402" s="354"/>
      <c r="I1402" s="355"/>
      <c r="J1402" s="355"/>
    </row>
    <row r="1403" spans="1:60" s="356" customFormat="1" ht="14.25" customHeight="1">
      <c r="A1403" s="348"/>
      <c r="B1403" s="349" t="s">
        <v>2377</v>
      </c>
      <c r="C1403" s="350" t="s">
        <v>2378</v>
      </c>
      <c r="D1403" s="351" t="s">
        <v>2379</v>
      </c>
      <c r="E1403" s="492">
        <f>'[5]COSTO CDMX,QRO,GDL '!I1397</f>
        <v>2067.8362573099416</v>
      </c>
      <c r="F1403" s="310" t="s">
        <v>236</v>
      </c>
      <c r="G1403" s="353"/>
      <c r="H1403" s="354"/>
      <c r="I1403" s="355"/>
      <c r="J1403" s="355"/>
    </row>
    <row r="1404" spans="1:60" s="356" customFormat="1" ht="14.25" customHeight="1">
      <c r="A1404" s="348"/>
      <c r="B1404" s="349" t="s">
        <v>2380</v>
      </c>
      <c r="C1404" s="350"/>
      <c r="D1404" s="351" t="s">
        <v>2381</v>
      </c>
      <c r="E1404" s="492">
        <f>'[5]COSTO CDMX,QRO,GDL '!I1398</f>
        <v>2067.8362573099416</v>
      </c>
      <c r="F1404" s="310" t="s">
        <v>236</v>
      </c>
      <c r="G1404" s="353"/>
      <c r="H1404" s="354"/>
      <c r="I1404" s="355"/>
      <c r="J1404" s="355"/>
    </row>
    <row r="1405" spans="1:60" s="356" customFormat="1" ht="14.25" customHeight="1">
      <c r="A1405" s="348"/>
      <c r="B1405" s="349" t="s">
        <v>2382</v>
      </c>
      <c r="C1405" s="350"/>
      <c r="D1405" s="351" t="s">
        <v>2383</v>
      </c>
      <c r="E1405" s="492">
        <f>'[5]COSTO CDMX,QRO,GDL '!I1399</f>
        <v>1918.1286549707604</v>
      </c>
      <c r="F1405" s="310" t="s">
        <v>236</v>
      </c>
      <c r="G1405" s="353"/>
      <c r="H1405" s="354"/>
      <c r="I1405" s="355"/>
      <c r="J1405" s="355"/>
    </row>
    <row r="1406" spans="1:60" s="356" customFormat="1" ht="14.25" customHeight="1">
      <c r="A1406" s="348"/>
      <c r="B1406" s="349" t="s">
        <v>2384</v>
      </c>
      <c r="C1406" s="350"/>
      <c r="D1406" s="351" t="s">
        <v>2385</v>
      </c>
      <c r="E1406" s="492">
        <f>'[5]COSTO CDMX,QRO,GDL '!I1400</f>
        <v>2292.3976608187136</v>
      </c>
      <c r="F1406" s="310" t="s">
        <v>236</v>
      </c>
      <c r="G1406" s="353"/>
      <c r="H1406" s="354"/>
      <c r="I1406" s="355"/>
      <c r="J1406" s="355"/>
    </row>
    <row r="1407" spans="1:60" s="356" customFormat="1" ht="15">
      <c r="A1407" s="348"/>
      <c r="B1407" s="349" t="s">
        <v>2386</v>
      </c>
      <c r="C1407" s="350"/>
      <c r="D1407" s="351" t="s">
        <v>2387</v>
      </c>
      <c r="E1407" s="492">
        <f>'[5]COSTO CDMX,QRO,GDL '!I1401</f>
        <v>2636.2573099415204</v>
      </c>
      <c r="F1407" s="310" t="s">
        <v>236</v>
      </c>
      <c r="G1407" s="353"/>
      <c r="H1407" s="355"/>
      <c r="I1407" s="355"/>
      <c r="J1407" s="355"/>
    </row>
    <row r="1408" spans="1:60" s="356" customFormat="1">
      <c r="A1408" s="348"/>
      <c r="B1408" s="493"/>
      <c r="C1408" s="494"/>
      <c r="D1408" s="495"/>
      <c r="E1408" s="496"/>
      <c r="F1408" s="373"/>
      <c r="G1408" s="353"/>
      <c r="H1408" s="355"/>
      <c r="I1408" s="355"/>
      <c r="J1408" s="355"/>
    </row>
    <row r="1409" spans="1:10" s="356" customFormat="1">
      <c r="A1409" s="348"/>
      <c r="B1409" s="493"/>
      <c r="C1409" s="494"/>
      <c r="D1409" s="495"/>
      <c r="E1409" s="496"/>
      <c r="F1409" s="497"/>
      <c r="G1409" s="353"/>
      <c r="H1409" s="355"/>
      <c r="I1409" s="355"/>
      <c r="J1409" s="355"/>
    </row>
    <row r="1410" spans="1:10" ht="14.25" customHeight="1">
      <c r="A1410" s="344"/>
      <c r="B1410" s="345"/>
      <c r="C1410" s="346" t="s">
        <v>2373</v>
      </c>
      <c r="D1410" s="345"/>
      <c r="E1410" s="345"/>
      <c r="F1410" s="345"/>
    </row>
    <row r="1411" spans="1:10" s="356" customFormat="1" ht="14.25" customHeight="1">
      <c r="A1411" s="348"/>
      <c r="B1411" s="349" t="s">
        <v>2388</v>
      </c>
      <c r="C1411" s="350" t="s">
        <v>2389</v>
      </c>
      <c r="D1411" s="351" t="s">
        <v>1994</v>
      </c>
      <c r="E1411" s="492">
        <f>'[5]COSTO CDMX,QRO,GDL '!I1405</f>
        <v>1789.4736842105262</v>
      </c>
      <c r="F1411" s="310" t="s">
        <v>236</v>
      </c>
      <c r="G1411" s="353"/>
      <c r="H1411" s="354"/>
      <c r="I1411" s="355"/>
      <c r="J1411" s="355"/>
    </row>
    <row r="1412" spans="1:10" s="356" customFormat="1" ht="14.25" customHeight="1">
      <c r="A1412" s="348"/>
      <c r="B1412" s="349" t="s">
        <v>2390</v>
      </c>
      <c r="C1412" s="350" t="s">
        <v>2391</v>
      </c>
      <c r="D1412" s="351" t="s">
        <v>1997</v>
      </c>
      <c r="E1412" s="492">
        <f>'[5]COSTO CDMX,QRO,GDL '!I1406</f>
        <v>2219.8830409356729</v>
      </c>
      <c r="F1412" s="310" t="s">
        <v>236</v>
      </c>
      <c r="G1412" s="353"/>
      <c r="H1412" s="354"/>
      <c r="I1412" s="355"/>
      <c r="J1412" s="355"/>
    </row>
    <row r="1413" spans="1:10" s="356" customFormat="1" ht="14.25" customHeight="1">
      <c r="A1413" s="348"/>
      <c r="B1413" s="349" t="s">
        <v>2392</v>
      </c>
      <c r="C1413" s="350"/>
      <c r="D1413" s="351" t="s">
        <v>2000</v>
      </c>
      <c r="E1413" s="492">
        <f>'[5]COSTO CDMX,QRO,GDL '!I1407</f>
        <v>2290.0584795321638</v>
      </c>
      <c r="F1413" s="310" t="s">
        <v>236</v>
      </c>
      <c r="G1413" s="353"/>
      <c r="H1413" s="354"/>
      <c r="I1413" s="355"/>
      <c r="J1413" s="355"/>
    </row>
    <row r="1414" spans="1:10" s="356" customFormat="1" ht="14.25" customHeight="1">
      <c r="A1414" s="348"/>
      <c r="B1414" s="349" t="s">
        <v>2393</v>
      </c>
      <c r="C1414" s="350"/>
      <c r="D1414" s="351" t="s">
        <v>2002</v>
      </c>
      <c r="E1414" s="492">
        <f>'[5]COSTO CDMX,QRO,GDL '!I1408</f>
        <v>2388.3040935672511</v>
      </c>
      <c r="F1414" s="310" t="s">
        <v>236</v>
      </c>
      <c r="G1414" s="353"/>
      <c r="H1414" s="354"/>
      <c r="I1414" s="355"/>
      <c r="J1414" s="355"/>
    </row>
    <row r="1415" spans="1:10" s="356" customFormat="1" ht="14.25" customHeight="1">
      <c r="A1415" s="348"/>
      <c r="B1415" s="349" t="s">
        <v>2394</v>
      </c>
      <c r="C1415" s="350"/>
      <c r="D1415" s="351" t="s">
        <v>2004</v>
      </c>
      <c r="E1415" s="492">
        <f>'[5]COSTO CDMX,QRO,GDL '!I1409</f>
        <v>2484.2105263157891</v>
      </c>
      <c r="F1415" s="310" t="s">
        <v>236</v>
      </c>
      <c r="G1415" s="353"/>
      <c r="H1415" s="354"/>
      <c r="I1415" s="355"/>
      <c r="J1415" s="355"/>
    </row>
    <row r="1416" spans="1:10" s="356" customFormat="1" ht="15">
      <c r="A1416" s="348"/>
      <c r="B1416" s="349" t="s">
        <v>2395</v>
      </c>
      <c r="C1416" s="350"/>
      <c r="D1416" s="351" t="s">
        <v>2006</v>
      </c>
      <c r="E1416" s="492">
        <f>'[5]COSTO CDMX,QRO,GDL '!I1410</f>
        <v>2886.5497076023394</v>
      </c>
      <c r="F1416" s="310" t="s">
        <v>236</v>
      </c>
      <c r="G1416" s="353"/>
      <c r="H1416" s="355"/>
      <c r="I1416" s="355"/>
      <c r="J1416" s="355"/>
    </row>
    <row r="1417" spans="1:10" s="356" customFormat="1">
      <c r="A1417" s="348"/>
      <c r="B1417" s="357"/>
      <c r="C1417" s="350"/>
      <c r="D1417" s="351"/>
      <c r="E1417" s="496"/>
      <c r="F1417" s="498"/>
      <c r="G1417" s="353"/>
      <c r="H1417" s="355"/>
      <c r="I1417" s="355"/>
      <c r="J1417" s="355"/>
    </row>
    <row r="1418" spans="1:10" s="356" customFormat="1">
      <c r="A1418" s="348"/>
      <c r="B1418" s="493"/>
      <c r="C1418" s="494"/>
      <c r="D1418" s="495"/>
      <c r="E1418" s="496"/>
      <c r="F1418" s="497"/>
      <c r="G1418" s="353"/>
      <c r="H1418" s="355"/>
      <c r="I1418" s="355"/>
      <c r="J1418" s="355"/>
    </row>
    <row r="1419" spans="1:10" ht="14.25" customHeight="1">
      <c r="A1419" s="344"/>
      <c r="B1419" s="345"/>
      <c r="C1419" s="346" t="s">
        <v>2373</v>
      </c>
      <c r="D1419" s="345"/>
      <c r="E1419" s="345"/>
      <c r="F1419" s="345"/>
    </row>
    <row r="1420" spans="1:10" s="356" customFormat="1" ht="14.25" customHeight="1">
      <c r="A1420" s="348"/>
      <c r="B1420" s="349" t="s">
        <v>2396</v>
      </c>
      <c r="C1420" s="350" t="s">
        <v>2397</v>
      </c>
      <c r="D1420" s="351" t="s">
        <v>2398</v>
      </c>
      <c r="E1420" s="492">
        <f>'[5]COSTO CDMX,QRO,GDL '!I1414</f>
        <v>1901.7543859649122</v>
      </c>
      <c r="F1420" s="310" t="s">
        <v>236</v>
      </c>
      <c r="G1420" s="353"/>
      <c r="H1420" s="354"/>
      <c r="I1420" s="355"/>
      <c r="J1420" s="355"/>
    </row>
    <row r="1421" spans="1:10" s="356" customFormat="1" ht="14.25" customHeight="1">
      <c r="A1421" s="348"/>
      <c r="B1421" s="349" t="s">
        <v>2399</v>
      </c>
      <c r="C1421" s="350" t="s">
        <v>2400</v>
      </c>
      <c r="D1421" s="351" t="s">
        <v>2401</v>
      </c>
      <c r="E1421" s="492">
        <f>'[5]COSTO CDMX,QRO,GDL '!I1415</f>
        <v>2290.0584795321638</v>
      </c>
      <c r="F1421" s="310" t="s">
        <v>236</v>
      </c>
      <c r="G1421" s="353"/>
      <c r="H1421" s="354"/>
      <c r="I1421" s="355"/>
      <c r="J1421" s="355"/>
    </row>
    <row r="1422" spans="1:10" s="356" customFormat="1" ht="14.25" customHeight="1">
      <c r="A1422" s="348"/>
      <c r="B1422" s="349" t="s">
        <v>2402</v>
      </c>
      <c r="C1422" s="350"/>
      <c r="D1422" s="351" t="s">
        <v>2403</v>
      </c>
      <c r="E1422" s="492">
        <f>'[5]COSTO CDMX,QRO,GDL '!I1416</f>
        <v>2346.198830409357</v>
      </c>
      <c r="F1422" s="310" t="s">
        <v>236</v>
      </c>
      <c r="G1422" s="353"/>
      <c r="H1422" s="354"/>
      <c r="I1422" s="355"/>
      <c r="J1422" s="355"/>
    </row>
    <row r="1423" spans="1:10" s="356" customFormat="1" ht="14.25" customHeight="1">
      <c r="A1423" s="348"/>
      <c r="B1423" s="349" t="s">
        <v>2404</v>
      </c>
      <c r="C1423" s="350"/>
      <c r="D1423" s="351" t="s">
        <v>2405</v>
      </c>
      <c r="E1423" s="492">
        <f>'[5]COSTO CDMX,QRO,GDL '!I1417</f>
        <v>2442.105263157895</v>
      </c>
      <c r="F1423" s="310" t="s">
        <v>236</v>
      </c>
      <c r="G1423" s="353"/>
      <c r="H1423" s="354"/>
      <c r="I1423" s="355"/>
      <c r="J1423" s="355"/>
    </row>
    <row r="1424" spans="1:10" s="356" customFormat="1" ht="14.25" customHeight="1">
      <c r="A1424" s="348"/>
      <c r="B1424" s="349" t="s">
        <v>2406</v>
      </c>
      <c r="C1424" s="350"/>
      <c r="D1424" s="351" t="s">
        <v>2407</v>
      </c>
      <c r="E1424" s="492">
        <f>'[5]COSTO CDMX,QRO,GDL '!I1418</f>
        <v>2650.292397660819</v>
      </c>
      <c r="F1424" s="310" t="s">
        <v>236</v>
      </c>
      <c r="G1424" s="353"/>
      <c r="H1424" s="354"/>
      <c r="I1424" s="355"/>
      <c r="J1424" s="355"/>
    </row>
    <row r="1425" spans="1:10" s="356" customFormat="1" ht="15">
      <c r="A1425" s="348"/>
      <c r="B1425" s="349" t="s">
        <v>2408</v>
      </c>
      <c r="C1425" s="350"/>
      <c r="D1425" s="351" t="s">
        <v>2409</v>
      </c>
      <c r="E1425" s="492">
        <f>'[5]COSTO CDMX,QRO,GDL '!I1419</f>
        <v>2968.4210526315792</v>
      </c>
      <c r="F1425" s="310" t="s">
        <v>236</v>
      </c>
      <c r="G1425" s="353"/>
      <c r="H1425" s="355"/>
      <c r="I1425" s="355"/>
      <c r="J1425" s="355"/>
    </row>
    <row r="1426" spans="1:10" s="356" customFormat="1">
      <c r="A1426" s="348"/>
      <c r="B1426" s="357"/>
      <c r="C1426" s="360"/>
      <c r="D1426" s="351"/>
      <c r="E1426" s="496"/>
      <c r="F1426" s="499"/>
      <c r="G1426" s="353"/>
      <c r="H1426" s="354"/>
      <c r="I1426" s="355"/>
      <c r="J1426" s="355"/>
    </row>
    <row r="1427" spans="1:10" s="356" customFormat="1">
      <c r="A1427" s="348"/>
      <c r="B1427" s="357"/>
      <c r="C1427" s="360"/>
      <c r="D1427" s="351"/>
      <c r="E1427" s="496"/>
      <c r="F1427" s="499"/>
      <c r="G1427" s="353"/>
      <c r="H1427" s="354"/>
      <c r="I1427" s="355"/>
      <c r="J1427" s="355"/>
    </row>
    <row r="1428" spans="1:10" ht="14.25" customHeight="1">
      <c r="A1428" s="344"/>
      <c r="B1428" s="345"/>
      <c r="C1428" s="346" t="s">
        <v>2410</v>
      </c>
      <c r="D1428" s="345"/>
      <c r="E1428" s="345"/>
      <c r="F1428" s="364"/>
    </row>
    <row r="1429" spans="1:10" s="356" customFormat="1" ht="15">
      <c r="A1429" s="348"/>
      <c r="B1429" s="349" t="s">
        <v>2411</v>
      </c>
      <c r="C1429" s="350" t="s">
        <v>2412</v>
      </c>
      <c r="D1429" s="351" t="s">
        <v>2413</v>
      </c>
      <c r="E1429" s="500">
        <f>'[5]COSTO CDMX,QRO,GDL '!I1423</f>
        <v>991.81286549707602</v>
      </c>
      <c r="F1429" s="310" t="s">
        <v>236</v>
      </c>
      <c r="G1429" s="353"/>
      <c r="H1429" s="354"/>
      <c r="I1429" s="355"/>
      <c r="J1429" s="355"/>
    </row>
    <row r="1430" spans="1:10" s="356" customFormat="1" ht="15">
      <c r="A1430" s="348"/>
      <c r="B1430" s="349" t="s">
        <v>2414</v>
      </c>
      <c r="C1430" s="350" t="s">
        <v>2415</v>
      </c>
      <c r="D1430" s="351" t="s">
        <v>2416</v>
      </c>
      <c r="E1430" s="500">
        <f>'[5]COSTO CDMX,QRO,GDL '!I1424</f>
        <v>1225.7309941520468</v>
      </c>
      <c r="F1430" s="310" t="s">
        <v>236</v>
      </c>
      <c r="G1430" s="353"/>
      <c r="H1430" s="354"/>
      <c r="I1430" s="355"/>
      <c r="J1430" s="355"/>
    </row>
    <row r="1431" spans="1:10" s="356" customFormat="1" ht="15">
      <c r="A1431" s="348"/>
      <c r="B1431" s="349" t="s">
        <v>2417</v>
      </c>
      <c r="C1431" s="350"/>
      <c r="D1431" s="351" t="s">
        <v>2418</v>
      </c>
      <c r="E1431" s="500">
        <f>'[5]COSTO CDMX,QRO,GDL '!I1425</f>
        <v>1242.1052631578946</v>
      </c>
      <c r="F1431" s="310" t="s">
        <v>236</v>
      </c>
      <c r="G1431" s="353"/>
      <c r="H1431" s="354"/>
      <c r="I1431" s="355"/>
      <c r="J1431" s="355"/>
    </row>
    <row r="1432" spans="1:10" s="356" customFormat="1" ht="16" customHeight="1">
      <c r="A1432" s="348"/>
      <c r="B1432" s="349" t="s">
        <v>2419</v>
      </c>
      <c r="C1432" s="1507" t="s">
        <v>2420</v>
      </c>
      <c r="D1432" s="351" t="s">
        <v>2421</v>
      </c>
      <c r="E1432" s="500">
        <f>'[5]COSTO CDMX,QRO,GDL '!I1426</f>
        <v>1263.1578947368421</v>
      </c>
      <c r="F1432" s="310" t="s">
        <v>236</v>
      </c>
      <c r="G1432" s="353"/>
      <c r="H1432" s="354"/>
      <c r="I1432" s="355"/>
      <c r="J1432" s="355"/>
    </row>
    <row r="1433" spans="1:10" s="356" customFormat="1" ht="15">
      <c r="A1433" s="348"/>
      <c r="B1433" s="349" t="s">
        <v>2422</v>
      </c>
      <c r="C1433" s="1507"/>
      <c r="D1433" s="351" t="s">
        <v>2423</v>
      </c>
      <c r="E1433" s="500">
        <f>'[5]COSTO CDMX,QRO,GDL '!I1427</f>
        <v>1270.1754385964912</v>
      </c>
      <c r="F1433" s="310" t="s">
        <v>236</v>
      </c>
      <c r="G1433" s="353"/>
      <c r="H1433" s="354"/>
      <c r="I1433" s="355"/>
      <c r="J1433" s="355"/>
    </row>
    <row r="1434" spans="1:10" s="356" customFormat="1" ht="15">
      <c r="A1434" s="348"/>
      <c r="B1434" s="349" t="s">
        <v>2424</v>
      </c>
      <c r="C1434" s="1507"/>
      <c r="D1434" s="351" t="s">
        <v>2425</v>
      </c>
      <c r="E1434" s="500">
        <f>'[5]COSTO CDMX,QRO,GDL '!I1428</f>
        <v>1742.6900584795321</v>
      </c>
      <c r="F1434" s="310" t="s">
        <v>236</v>
      </c>
      <c r="G1434" s="353"/>
      <c r="H1434" s="354"/>
      <c r="I1434" s="355"/>
      <c r="J1434" s="355"/>
    </row>
    <row r="1435" spans="1:10" s="356" customFormat="1" ht="15">
      <c r="A1435" s="348"/>
      <c r="B1435" s="349" t="s">
        <v>2426</v>
      </c>
      <c r="C1435" s="350"/>
      <c r="D1435" s="351" t="s">
        <v>2427</v>
      </c>
      <c r="E1435" s="500">
        <f>'[5]COSTO CDMX,QRO,GDL '!I1429</f>
        <v>1756.7251461988305</v>
      </c>
      <c r="F1435" s="310" t="s">
        <v>236</v>
      </c>
      <c r="G1435" s="353"/>
      <c r="H1435" s="354"/>
      <c r="I1435" s="355"/>
      <c r="J1435" s="355"/>
    </row>
    <row r="1436" spans="1:10" s="356" customFormat="1" ht="15">
      <c r="A1436" s="348"/>
      <c r="B1436" s="349" t="s">
        <v>2428</v>
      </c>
      <c r="C1436" s="350"/>
      <c r="D1436" s="351" t="s">
        <v>2429</v>
      </c>
      <c r="E1436" s="500">
        <f>'[5]COSTO CDMX,QRO,GDL '!I1430</f>
        <v>1770.7602339181287</v>
      </c>
      <c r="F1436" s="310" t="s">
        <v>236</v>
      </c>
      <c r="G1436" s="353"/>
      <c r="H1436" s="354"/>
      <c r="I1436" s="355"/>
      <c r="J1436" s="355"/>
    </row>
    <row r="1437" spans="1:10" s="356" customFormat="1" ht="15">
      <c r="A1437" s="348"/>
      <c r="B1437" s="349" t="s">
        <v>2430</v>
      </c>
      <c r="C1437" s="350"/>
      <c r="D1437" s="351" t="s">
        <v>2431</v>
      </c>
      <c r="E1437" s="500">
        <f>'[5]COSTO CDMX,QRO,GDL '!I1431</f>
        <v>1730.9941520467837</v>
      </c>
      <c r="F1437" s="310" t="s">
        <v>236</v>
      </c>
      <c r="G1437" s="353"/>
      <c r="H1437" s="354"/>
      <c r="I1437" s="355"/>
      <c r="J1437" s="355"/>
    </row>
    <row r="1438" spans="1:10" s="356" customFormat="1" ht="15">
      <c r="A1438" s="348"/>
      <c r="B1438" s="349" t="s">
        <v>2432</v>
      </c>
      <c r="C1438" s="350"/>
      <c r="D1438" s="351" t="s">
        <v>2433</v>
      </c>
      <c r="E1438" s="500">
        <f>'[5]COSTO CDMX,QRO,GDL '!I1432</f>
        <v>1745.0292397660819</v>
      </c>
      <c r="F1438" s="310" t="s">
        <v>236</v>
      </c>
      <c r="G1438" s="353"/>
      <c r="H1438" s="354"/>
      <c r="I1438" s="355"/>
      <c r="J1438" s="355"/>
    </row>
    <row r="1439" spans="1:10" s="356" customFormat="1" ht="15">
      <c r="A1439" s="348"/>
      <c r="B1439" s="349" t="s">
        <v>2434</v>
      </c>
      <c r="C1439" s="350"/>
      <c r="D1439" s="351" t="s">
        <v>2435</v>
      </c>
      <c r="E1439" s="500">
        <f>'[5]COSTO CDMX,QRO,GDL '!I1433</f>
        <v>1763.7426900584796</v>
      </c>
      <c r="F1439" s="310" t="s">
        <v>236</v>
      </c>
      <c r="G1439" s="353"/>
      <c r="H1439" s="354"/>
      <c r="I1439" s="355"/>
      <c r="J1439" s="355"/>
    </row>
    <row r="1440" spans="1:10" s="356" customFormat="1">
      <c r="A1440" s="348"/>
      <c r="B1440" s="357"/>
      <c r="C1440" s="350"/>
      <c r="D1440" s="351"/>
      <c r="E1440" s="496"/>
      <c r="F1440" s="501"/>
      <c r="G1440" s="353"/>
      <c r="H1440" s="354"/>
      <c r="I1440" s="355"/>
      <c r="J1440" s="355"/>
    </row>
    <row r="1441" spans="1:10" ht="14.25" customHeight="1">
      <c r="A1441" s="344"/>
      <c r="B1441" s="345"/>
      <c r="C1441" s="346" t="s">
        <v>2436</v>
      </c>
      <c r="D1441" s="345"/>
      <c r="E1441" s="345"/>
      <c r="F1441" s="364"/>
    </row>
    <row r="1442" spans="1:10" s="356" customFormat="1" ht="15">
      <c r="A1442" s="502"/>
      <c r="B1442" s="503" t="s">
        <v>2437</v>
      </c>
      <c r="C1442" s="504" t="s">
        <v>2438</v>
      </c>
      <c r="D1442" s="505" t="s">
        <v>2439</v>
      </c>
      <c r="E1442" s="496">
        <f>'[5]COSTO CDMX,QRO,GDL '!I1436</f>
        <v>802.42105263157919</v>
      </c>
      <c r="F1442" s="310" t="s">
        <v>236</v>
      </c>
      <c r="G1442" s="353"/>
      <c r="H1442" s="263"/>
      <c r="I1442" s="355"/>
      <c r="J1442" s="355"/>
    </row>
    <row r="1443" spans="1:10" s="356" customFormat="1" ht="15">
      <c r="A1443" s="506"/>
      <c r="B1443" s="507" t="s">
        <v>2440</v>
      </c>
      <c r="C1443" s="508"/>
      <c r="D1443" s="509" t="s">
        <v>2441</v>
      </c>
      <c r="E1443" s="496">
        <f>'[5]COSTO CDMX,QRO,GDL '!I1437</f>
        <v>837.54385964912285</v>
      </c>
      <c r="F1443" s="310" t="s">
        <v>236</v>
      </c>
      <c r="G1443" s="353"/>
      <c r="H1443" s="263"/>
      <c r="I1443" s="355"/>
      <c r="J1443" s="355"/>
    </row>
    <row r="1444" spans="1:10" s="356" customFormat="1" ht="15">
      <c r="A1444" s="506"/>
      <c r="B1444" s="507" t="s">
        <v>2442</v>
      </c>
      <c r="C1444" s="508"/>
      <c r="D1444" s="509" t="s">
        <v>2443</v>
      </c>
      <c r="E1444" s="496">
        <f>'[5]COSTO CDMX,QRO,GDL '!I1438</f>
        <v>1045.5789473684213</v>
      </c>
      <c r="F1444" s="310" t="s">
        <v>236</v>
      </c>
      <c r="G1444" s="353"/>
      <c r="H1444" s="263"/>
      <c r="I1444" s="355"/>
      <c r="J1444" s="355"/>
    </row>
    <row r="1445" spans="1:10" s="511" customFormat="1" ht="15">
      <c r="A1445" s="510"/>
      <c r="B1445" s="507" t="s">
        <v>2444</v>
      </c>
      <c r="C1445" s="508"/>
      <c r="D1445" s="509" t="s">
        <v>2445</v>
      </c>
      <c r="E1445" s="496">
        <f>'[5]COSTO CDMX,QRO,GDL '!I1439</f>
        <v>1072.5964912280704</v>
      </c>
      <c r="F1445" s="310" t="s">
        <v>236</v>
      </c>
      <c r="G1445" s="353"/>
      <c r="H1445" s="263"/>
      <c r="I1445" s="355"/>
      <c r="J1445" s="355"/>
    </row>
    <row r="1446" spans="1:10" s="356" customFormat="1">
      <c r="A1446" s="506"/>
      <c r="B1446" s="512"/>
      <c r="C1446" s="513"/>
      <c r="D1446" s="348"/>
      <c r="E1446" s="496"/>
      <c r="F1446" s="514"/>
      <c r="G1446" s="353"/>
      <c r="H1446" s="263"/>
      <c r="I1446" s="355"/>
      <c r="J1446" s="355"/>
    </row>
    <row r="1447" spans="1:10" s="356" customFormat="1">
      <c r="A1447" s="506"/>
      <c r="B1447" s="512"/>
      <c r="C1447" s="513"/>
      <c r="D1447" s="348"/>
      <c r="E1447" s="496"/>
      <c r="F1447" s="514"/>
      <c r="G1447" s="353"/>
      <c r="H1447" s="515"/>
      <c r="I1447" s="355"/>
      <c r="J1447" s="355"/>
    </row>
    <row r="1448" spans="1:10" s="356" customFormat="1">
      <c r="A1448" s="506"/>
      <c r="B1448" s="512"/>
      <c r="C1448" s="513"/>
      <c r="D1448" s="348"/>
      <c r="E1448" s="496"/>
      <c r="F1448" s="514"/>
      <c r="G1448" s="353"/>
      <c r="H1448" s="515"/>
      <c r="I1448" s="355"/>
      <c r="J1448" s="355"/>
    </row>
    <row r="1449" spans="1:10" s="356" customFormat="1">
      <c r="A1449" s="506"/>
      <c r="B1449" s="512"/>
      <c r="C1449" s="513"/>
      <c r="D1449" s="348"/>
      <c r="E1449" s="496"/>
      <c r="F1449" s="514"/>
      <c r="H1449" s="515"/>
    </row>
    <row r="1450" spans="1:10" s="356" customFormat="1">
      <c r="A1450" s="516"/>
      <c r="B1450" s="517"/>
      <c r="C1450" s="518"/>
      <c r="D1450" s="519"/>
      <c r="E1450" s="496"/>
      <c r="F1450" s="520"/>
    </row>
    <row r="1451" spans="1:10" ht="14.25" customHeight="1">
      <c r="A1451" s="344"/>
      <c r="B1451" s="345"/>
      <c r="C1451" s="346" t="s">
        <v>2446</v>
      </c>
      <c r="D1451" s="302"/>
      <c r="E1451" s="345"/>
      <c r="F1451" s="521"/>
    </row>
    <row r="1452" spans="1:10" s="356" customFormat="1" ht="15">
      <c r="A1452" s="502"/>
      <c r="B1452" s="522" t="s">
        <v>2447</v>
      </c>
      <c r="C1452" s="523" t="s">
        <v>2448</v>
      </c>
      <c r="D1452" s="509" t="s">
        <v>2449</v>
      </c>
      <c r="E1452" s="496">
        <f>'[5]COSTO CDMX,QRO,GDL '!I1446</f>
        <v>1786.5621052631584</v>
      </c>
      <c r="F1452" s="310" t="s">
        <v>236</v>
      </c>
      <c r="G1452" s="353"/>
      <c r="H1452" s="263"/>
      <c r="I1452" s="355"/>
      <c r="J1452" s="355"/>
    </row>
    <row r="1453" spans="1:10" s="356" customFormat="1" ht="15">
      <c r="A1453" s="506"/>
      <c r="B1453" s="524" t="s">
        <v>2450</v>
      </c>
      <c r="C1453" s="508" t="s">
        <v>2451</v>
      </c>
      <c r="D1453" s="509" t="s">
        <v>2452</v>
      </c>
      <c r="E1453" s="496">
        <f>'[5]COSTO CDMX,QRO,GDL '!I1447</f>
        <v>2061.1954385964914</v>
      </c>
      <c r="F1453" s="310" t="s">
        <v>236</v>
      </c>
      <c r="G1453" s="353"/>
      <c r="H1453" s="263"/>
      <c r="I1453" s="355"/>
      <c r="J1453" s="355"/>
    </row>
    <row r="1454" spans="1:10" s="356" customFormat="1" ht="15">
      <c r="A1454" s="506"/>
      <c r="B1454" s="524" t="s">
        <v>2453</v>
      </c>
      <c r="C1454" s="508"/>
      <c r="D1454" s="509" t="s">
        <v>2454</v>
      </c>
      <c r="E1454" s="496">
        <f>'[5]COSTO CDMX,QRO,GDL '!I1448</f>
        <v>2335.8287719298246</v>
      </c>
      <c r="F1454" s="310" t="s">
        <v>236</v>
      </c>
      <c r="G1454" s="353"/>
      <c r="H1454" s="263"/>
      <c r="I1454" s="355"/>
      <c r="J1454" s="355"/>
    </row>
    <row r="1455" spans="1:10" s="511" customFormat="1">
      <c r="A1455" s="510"/>
      <c r="B1455" s="525"/>
      <c r="C1455" s="508"/>
      <c r="D1455" s="509"/>
      <c r="E1455" s="496"/>
      <c r="F1455" s="498"/>
      <c r="G1455" s="353"/>
      <c r="H1455" s="355"/>
      <c r="I1455" s="355"/>
      <c r="J1455" s="355"/>
    </row>
    <row r="1456" spans="1:10" s="356" customFormat="1">
      <c r="A1456" s="506"/>
      <c r="B1456" s="512"/>
      <c r="C1456" s="513"/>
      <c r="D1456" s="348"/>
      <c r="E1456" s="496"/>
      <c r="F1456" s="498"/>
      <c r="G1456" s="353"/>
      <c r="H1456" s="355"/>
      <c r="I1456" s="355"/>
      <c r="J1456" s="355"/>
    </row>
    <row r="1457" spans="1:10" s="356" customFormat="1">
      <c r="A1457" s="506"/>
      <c r="B1457" s="512"/>
      <c r="C1457" s="513"/>
      <c r="D1457" s="348"/>
      <c r="E1457" s="496"/>
      <c r="F1457" s="498"/>
      <c r="G1457" s="353"/>
      <c r="H1457" s="355"/>
      <c r="I1457" s="355"/>
      <c r="J1457" s="355"/>
    </row>
    <row r="1458" spans="1:10" s="356" customFormat="1">
      <c r="A1458" s="506"/>
      <c r="B1458" s="512"/>
      <c r="C1458" s="513"/>
      <c r="D1458" s="348"/>
      <c r="E1458" s="496"/>
      <c r="F1458" s="498"/>
      <c r="G1458" s="353"/>
      <c r="H1458" s="355"/>
      <c r="I1458" s="355"/>
      <c r="J1458" s="355"/>
    </row>
    <row r="1459" spans="1:10" s="356" customFormat="1">
      <c r="A1459" s="506"/>
      <c r="B1459" s="512"/>
      <c r="C1459" s="513"/>
      <c r="D1459" s="348"/>
      <c r="E1459" s="496"/>
      <c r="F1459" s="498"/>
    </row>
    <row r="1460" spans="1:10" s="356" customFormat="1">
      <c r="A1460" s="516"/>
      <c r="B1460" s="517"/>
      <c r="C1460" s="518"/>
      <c r="D1460" s="519"/>
      <c r="E1460" s="496"/>
      <c r="F1460" s="498"/>
    </row>
    <row r="1461" spans="1:10" ht="14.25" customHeight="1">
      <c r="A1461" s="344"/>
      <c r="B1461" s="345"/>
      <c r="C1461" s="346" t="s">
        <v>2455</v>
      </c>
      <c r="D1461" s="345"/>
      <c r="E1461" s="345"/>
      <c r="F1461" s="364"/>
    </row>
    <row r="1462" spans="1:10" s="356" customFormat="1" ht="15">
      <c r="A1462" s="502"/>
      <c r="B1462" s="503" t="s">
        <v>2456</v>
      </c>
      <c r="C1462" s="504" t="s">
        <v>2457</v>
      </c>
      <c r="D1462" s="505" t="s">
        <v>2439</v>
      </c>
      <c r="E1462" s="496">
        <f>'[5]COSTO CDMX,QRO,GDL '!I1456</f>
        <v>1000.9356725146199</v>
      </c>
      <c r="F1462" s="310" t="s">
        <v>1821</v>
      </c>
      <c r="G1462" s="353"/>
      <c r="H1462" s="354"/>
      <c r="I1462" s="355"/>
      <c r="J1462" s="263"/>
    </row>
    <row r="1463" spans="1:10" s="356" customFormat="1">
      <c r="A1463" s="506"/>
      <c r="B1463" s="525"/>
      <c r="C1463" s="508"/>
      <c r="D1463" s="509"/>
      <c r="E1463" s="496"/>
      <c r="F1463" s="499"/>
      <c r="G1463" s="353"/>
      <c r="H1463" s="355"/>
      <c r="I1463" s="355"/>
      <c r="J1463" s="355"/>
    </row>
    <row r="1464" spans="1:10" s="356" customFormat="1">
      <c r="A1464" s="506"/>
      <c r="B1464" s="525"/>
      <c r="C1464" s="508"/>
      <c r="D1464" s="509"/>
      <c r="E1464" s="496"/>
      <c r="F1464" s="499"/>
      <c r="G1464" s="353"/>
      <c r="H1464" s="355"/>
      <c r="I1464" s="355"/>
      <c r="J1464" s="355"/>
    </row>
    <row r="1465" spans="1:10" s="511" customFormat="1">
      <c r="A1465" s="510"/>
      <c r="B1465" s="525"/>
      <c r="C1465" s="508"/>
      <c r="D1465" s="509"/>
      <c r="E1465" s="496"/>
      <c r="F1465" s="499"/>
      <c r="G1465" s="353"/>
      <c r="H1465" s="355"/>
      <c r="I1465" s="355"/>
      <c r="J1465" s="355"/>
    </row>
    <row r="1466" spans="1:10" s="356" customFormat="1">
      <c r="A1466" s="506"/>
      <c r="B1466" s="512"/>
      <c r="C1466" s="513"/>
      <c r="D1466" s="348"/>
      <c r="E1466" s="496"/>
      <c r="F1466" s="514"/>
      <c r="G1466" s="353"/>
      <c r="H1466" s="355"/>
      <c r="I1466" s="355"/>
      <c r="J1466" s="355"/>
    </row>
    <row r="1467" spans="1:10" s="356" customFormat="1">
      <c r="A1467" s="506"/>
      <c r="B1467" s="512"/>
      <c r="C1467" s="513"/>
      <c r="D1467" s="348"/>
      <c r="E1467" s="496"/>
      <c r="F1467" s="514"/>
      <c r="G1467" s="353"/>
      <c r="H1467" s="355"/>
      <c r="I1467" s="355"/>
      <c r="J1467" s="355"/>
    </row>
    <row r="1468" spans="1:10" s="356" customFormat="1">
      <c r="A1468" s="506"/>
      <c r="B1468" s="512"/>
      <c r="C1468" s="513"/>
      <c r="D1468" s="348"/>
      <c r="E1468" s="496"/>
      <c r="F1468" s="514"/>
      <c r="G1468" s="353"/>
      <c r="H1468" s="355"/>
      <c r="I1468" s="355"/>
      <c r="J1468" s="355"/>
    </row>
    <row r="1469" spans="1:10" s="356" customFormat="1">
      <c r="A1469" s="506"/>
      <c r="B1469" s="512"/>
      <c r="C1469" s="513"/>
      <c r="D1469" s="348"/>
      <c r="E1469" s="496"/>
      <c r="F1469" s="514"/>
    </row>
    <row r="1470" spans="1:10" s="356" customFormat="1">
      <c r="A1470" s="516"/>
      <c r="B1470" s="517"/>
      <c r="C1470" s="518"/>
      <c r="D1470" s="519"/>
      <c r="E1470" s="496"/>
      <c r="F1470" s="520"/>
    </row>
    <row r="1471" spans="1:10" ht="14.25" customHeight="1">
      <c r="A1471" s="344"/>
      <c r="B1471" s="345"/>
      <c r="C1471" s="346" t="s">
        <v>2455</v>
      </c>
      <c r="D1471" s="345"/>
      <c r="E1471" s="345"/>
      <c r="F1471" s="345"/>
    </row>
    <row r="1472" spans="1:10" s="356" customFormat="1" ht="15">
      <c r="A1472" s="502"/>
      <c r="B1472" s="503" t="s">
        <v>2456</v>
      </c>
      <c r="C1472" s="504" t="s">
        <v>2457</v>
      </c>
      <c r="D1472" s="505" t="s">
        <v>2439</v>
      </c>
      <c r="E1472" s="496">
        <f>'[5]COSTO CDMX,QRO,GDL '!I1466</f>
        <v>2637.4269005847955</v>
      </c>
      <c r="F1472" s="310" t="s">
        <v>1821</v>
      </c>
      <c r="G1472" s="353"/>
      <c r="H1472" s="354"/>
      <c r="I1472" s="355"/>
      <c r="J1472" s="355"/>
    </row>
    <row r="1473" spans="1:10" s="356" customFormat="1">
      <c r="A1473" s="506"/>
      <c r="B1473" s="525"/>
      <c r="C1473" s="508"/>
      <c r="D1473" s="509"/>
      <c r="E1473" s="496"/>
      <c r="F1473" s="499"/>
      <c r="G1473" s="353"/>
      <c r="H1473" s="355"/>
      <c r="I1473" s="355"/>
      <c r="J1473" s="355"/>
    </row>
    <row r="1474" spans="1:10" s="356" customFormat="1">
      <c r="A1474" s="506"/>
      <c r="B1474" s="525"/>
      <c r="C1474" s="508"/>
      <c r="D1474" s="509"/>
      <c r="E1474" s="496"/>
      <c r="F1474" s="499"/>
      <c r="G1474" s="353"/>
      <c r="H1474" s="355"/>
      <c r="I1474" s="355"/>
      <c r="J1474" s="355"/>
    </row>
    <row r="1475" spans="1:10" s="511" customFormat="1">
      <c r="A1475" s="510"/>
      <c r="B1475" s="525"/>
      <c r="C1475" s="508"/>
      <c r="D1475" s="509"/>
      <c r="E1475" s="496"/>
      <c r="F1475" s="499"/>
      <c r="G1475" s="353"/>
      <c r="H1475" s="355"/>
      <c r="I1475" s="355"/>
      <c r="J1475" s="355"/>
    </row>
    <row r="1476" spans="1:10" s="356" customFormat="1">
      <c r="A1476" s="506"/>
      <c r="B1476" s="512"/>
      <c r="C1476" s="513"/>
      <c r="D1476" s="348"/>
      <c r="E1476" s="496"/>
      <c r="F1476" s="514"/>
      <c r="G1476" s="353"/>
      <c r="H1476" s="355"/>
      <c r="I1476" s="355"/>
      <c r="J1476" s="355"/>
    </row>
    <row r="1477" spans="1:10" s="356" customFormat="1">
      <c r="A1477" s="506"/>
      <c r="B1477" s="512"/>
      <c r="C1477" s="513"/>
      <c r="D1477" s="348"/>
      <c r="E1477" s="496"/>
      <c r="F1477" s="514"/>
      <c r="G1477" s="353"/>
      <c r="H1477" s="355"/>
      <c r="I1477" s="355"/>
      <c r="J1477" s="355"/>
    </row>
    <row r="1478" spans="1:10" s="356" customFormat="1">
      <c r="A1478" s="506"/>
      <c r="B1478" s="512"/>
      <c r="C1478" s="513"/>
      <c r="D1478" s="348"/>
      <c r="E1478" s="496"/>
      <c r="F1478" s="514"/>
      <c r="G1478" s="353"/>
      <c r="H1478" s="355"/>
      <c r="I1478" s="355"/>
      <c r="J1478" s="355"/>
    </row>
    <row r="1479" spans="1:10" s="356" customFormat="1">
      <c r="A1479" s="506"/>
      <c r="B1479" s="512"/>
      <c r="C1479" s="513"/>
      <c r="D1479" s="348"/>
      <c r="E1479" s="496"/>
      <c r="F1479" s="514"/>
    </row>
    <row r="1480" spans="1:10" s="356" customFormat="1">
      <c r="A1480" s="516"/>
      <c r="B1480" s="517"/>
      <c r="C1480" s="518"/>
      <c r="D1480" s="519"/>
      <c r="E1480" s="496"/>
      <c r="F1480" s="520"/>
    </row>
    <row r="1481" spans="1:10" ht="14.25" customHeight="1">
      <c r="A1481" s="344"/>
      <c r="B1481" s="345"/>
      <c r="C1481" s="346" t="s">
        <v>2458</v>
      </c>
      <c r="D1481" s="345"/>
      <c r="E1481" s="345"/>
      <c r="F1481" s="521"/>
    </row>
    <row r="1482" spans="1:10" s="356" customFormat="1" ht="15">
      <c r="A1482" s="502"/>
      <c r="B1482" s="503" t="s">
        <v>2459</v>
      </c>
      <c r="C1482" s="526" t="s">
        <v>2460</v>
      </c>
      <c r="D1482" s="505" t="s">
        <v>2461</v>
      </c>
      <c r="E1482" s="496">
        <f>'[5]COSTO CDMX,QRO,GDL '!I1476</f>
        <v>17968.115789473686</v>
      </c>
      <c r="F1482" s="310" t="s">
        <v>236</v>
      </c>
      <c r="G1482" s="353"/>
      <c r="H1482" s="263"/>
      <c r="I1482" s="355"/>
      <c r="J1482" s="355"/>
    </row>
    <row r="1483" spans="1:10" s="356" customFormat="1">
      <c r="A1483" s="506"/>
      <c r="B1483" s="525"/>
      <c r="C1483" s="526" t="s">
        <v>2462</v>
      </c>
      <c r="D1483" s="509"/>
      <c r="E1483" s="496"/>
      <c r="F1483" s="498"/>
      <c r="G1483" s="353"/>
      <c r="H1483" s="355"/>
      <c r="I1483" s="355"/>
      <c r="J1483" s="355"/>
    </row>
    <row r="1484" spans="1:10" s="356" customFormat="1">
      <c r="A1484" s="506"/>
      <c r="B1484" s="525"/>
      <c r="C1484" s="526" t="s">
        <v>2463</v>
      </c>
      <c r="D1484" s="509"/>
      <c r="E1484" s="496"/>
      <c r="F1484" s="498"/>
      <c r="G1484" s="353"/>
      <c r="H1484" s="355"/>
      <c r="I1484" s="355"/>
      <c r="J1484" s="355"/>
    </row>
    <row r="1485" spans="1:10" s="511" customFormat="1">
      <c r="A1485" s="510"/>
      <c r="B1485" s="525"/>
      <c r="C1485" s="526" t="s">
        <v>2464</v>
      </c>
      <c r="D1485" s="509"/>
      <c r="E1485" s="496"/>
      <c r="F1485" s="498"/>
      <c r="G1485" s="353"/>
      <c r="H1485" s="355"/>
      <c r="I1485" s="355"/>
      <c r="J1485" s="355"/>
    </row>
    <row r="1486" spans="1:10" s="356" customFormat="1">
      <c r="A1486" s="506"/>
      <c r="B1486" s="512"/>
      <c r="C1486" s="526" t="s">
        <v>2465</v>
      </c>
      <c r="D1486" s="348"/>
      <c r="E1486" s="496"/>
      <c r="F1486" s="498"/>
      <c r="G1486" s="353"/>
      <c r="H1486" s="355"/>
      <c r="I1486" s="355"/>
      <c r="J1486" s="355"/>
    </row>
    <row r="1487" spans="1:10" s="356" customFormat="1">
      <c r="A1487" s="506"/>
      <c r="B1487" s="512"/>
      <c r="C1487" s="526" t="s">
        <v>2466</v>
      </c>
      <c r="D1487" s="348"/>
      <c r="E1487" s="496"/>
      <c r="F1487" s="498"/>
      <c r="G1487" s="353"/>
      <c r="H1487" s="355"/>
      <c r="I1487" s="355"/>
      <c r="J1487" s="355"/>
    </row>
    <row r="1488" spans="1:10" s="356" customFormat="1">
      <c r="A1488" s="506"/>
      <c r="B1488" s="512"/>
      <c r="C1488" s="526" t="s">
        <v>2467</v>
      </c>
      <c r="D1488" s="348"/>
      <c r="E1488" s="496"/>
      <c r="F1488" s="498"/>
      <c r="G1488" s="353"/>
      <c r="H1488" s="355"/>
      <c r="I1488" s="355"/>
      <c r="J1488" s="355"/>
    </row>
    <row r="1489" spans="1:10" s="356" customFormat="1">
      <c r="A1489" s="506"/>
      <c r="B1489" s="512"/>
      <c r="C1489" s="526"/>
      <c r="D1489" s="348"/>
      <c r="E1489" s="496"/>
      <c r="F1489" s="498"/>
    </row>
    <row r="1490" spans="1:10" s="356" customFormat="1">
      <c r="A1490" s="506"/>
      <c r="B1490" s="512"/>
      <c r="C1490" s="526"/>
      <c r="D1490" s="348"/>
      <c r="E1490" s="496"/>
      <c r="F1490" s="498"/>
    </row>
    <row r="1491" spans="1:10" s="356" customFormat="1">
      <c r="A1491" s="506"/>
      <c r="B1491" s="512"/>
      <c r="C1491" s="526"/>
      <c r="D1491" s="348"/>
      <c r="E1491" s="496"/>
      <c r="F1491" s="498"/>
    </row>
    <row r="1492" spans="1:10" s="356" customFormat="1">
      <c r="A1492" s="506"/>
      <c r="B1492" s="512"/>
      <c r="C1492" s="526"/>
      <c r="D1492" s="348"/>
      <c r="E1492" s="496"/>
      <c r="F1492" s="498"/>
    </row>
    <row r="1493" spans="1:10" s="356" customFormat="1">
      <c r="A1493" s="516"/>
      <c r="B1493" s="517"/>
      <c r="C1493" s="526"/>
      <c r="D1493" s="519"/>
      <c r="E1493" s="496"/>
      <c r="F1493" s="498"/>
    </row>
    <row r="1494" spans="1:10" ht="14.25" customHeight="1">
      <c r="A1494" s="344"/>
      <c r="B1494" s="345"/>
      <c r="C1494" s="346" t="s">
        <v>2458</v>
      </c>
      <c r="D1494" s="345"/>
      <c r="E1494" s="345"/>
      <c r="F1494" s="521"/>
    </row>
    <row r="1495" spans="1:10" s="356" customFormat="1" ht="15">
      <c r="A1495" s="502"/>
      <c r="B1495" s="503" t="s">
        <v>2468</v>
      </c>
      <c r="C1495" s="526" t="s">
        <v>2469</v>
      </c>
      <c r="D1495" s="505" t="s">
        <v>2470</v>
      </c>
      <c r="E1495" s="496">
        <f>'[5]COSTO CDMX,QRO,GDL '!I1489</f>
        <v>19342.596491228072</v>
      </c>
      <c r="F1495" s="310" t="s">
        <v>236</v>
      </c>
      <c r="G1495" s="353"/>
      <c r="H1495" s="263"/>
      <c r="I1495" s="527"/>
      <c r="J1495" s="355"/>
    </row>
    <row r="1496" spans="1:10" s="356" customFormat="1" ht="15">
      <c r="A1496" s="506"/>
      <c r="B1496" s="507" t="s">
        <v>2471</v>
      </c>
      <c r="C1496" s="526" t="s">
        <v>2462</v>
      </c>
      <c r="D1496" s="509" t="s">
        <v>2472</v>
      </c>
      <c r="E1496" s="496">
        <f>'[5]COSTO CDMX,QRO,GDL '!I1490</f>
        <v>20853.736842105271</v>
      </c>
      <c r="F1496" s="310" t="s">
        <v>236</v>
      </c>
      <c r="G1496" s="353"/>
      <c r="H1496" s="263"/>
      <c r="I1496" s="527"/>
      <c r="J1496" s="355"/>
    </row>
    <row r="1497" spans="1:10" s="356" customFormat="1">
      <c r="A1497" s="506"/>
      <c r="B1497" s="525"/>
      <c r="C1497" s="526" t="s">
        <v>2463</v>
      </c>
      <c r="D1497" s="509"/>
      <c r="E1497" s="496"/>
      <c r="F1497" s="498"/>
      <c r="G1497" s="353"/>
      <c r="H1497" s="515"/>
      <c r="I1497" s="527"/>
      <c r="J1497" s="355"/>
    </row>
    <row r="1498" spans="1:10" s="511" customFormat="1">
      <c r="A1498" s="510"/>
      <c r="B1498" s="525"/>
      <c r="C1498" s="526" t="s">
        <v>2473</v>
      </c>
      <c r="D1498" s="509"/>
      <c r="E1498" s="496"/>
      <c r="F1498" s="498"/>
      <c r="G1498" s="353"/>
      <c r="H1498" s="515"/>
      <c r="I1498" s="527"/>
      <c r="J1498" s="355"/>
    </row>
    <row r="1499" spans="1:10" s="356" customFormat="1">
      <c r="A1499" s="506"/>
      <c r="B1499" s="512"/>
      <c r="C1499" s="526" t="s">
        <v>2466</v>
      </c>
      <c r="D1499" s="348"/>
      <c r="E1499" s="496"/>
      <c r="F1499" s="498"/>
      <c r="G1499" s="353"/>
      <c r="H1499" s="515"/>
      <c r="I1499" s="527"/>
      <c r="J1499" s="355"/>
    </row>
    <row r="1500" spans="1:10" s="356" customFormat="1">
      <c r="A1500" s="506"/>
      <c r="B1500" s="512"/>
      <c r="C1500" s="526" t="s">
        <v>2467</v>
      </c>
      <c r="D1500" s="348"/>
      <c r="E1500" s="496"/>
      <c r="F1500" s="498"/>
      <c r="G1500" s="353"/>
      <c r="H1500" s="515"/>
      <c r="I1500" s="527"/>
      <c r="J1500" s="355"/>
    </row>
    <row r="1501" spans="1:10" s="356" customFormat="1">
      <c r="A1501" s="506"/>
      <c r="B1501" s="512"/>
      <c r="C1501" s="526"/>
      <c r="D1501" s="348"/>
      <c r="E1501" s="496"/>
      <c r="F1501" s="498"/>
      <c r="G1501" s="353"/>
      <c r="H1501" s="263"/>
      <c r="I1501" s="527"/>
      <c r="J1501" s="355"/>
    </row>
    <row r="1502" spans="1:10" s="356" customFormat="1">
      <c r="A1502" s="506"/>
      <c r="B1502" s="512"/>
      <c r="C1502" s="526"/>
      <c r="D1502" s="348"/>
      <c r="E1502" s="496"/>
      <c r="F1502" s="498"/>
      <c r="H1502" s="515"/>
      <c r="I1502" s="528"/>
    </row>
    <row r="1503" spans="1:10" s="356" customFormat="1">
      <c r="A1503" s="506"/>
      <c r="B1503" s="512"/>
      <c r="C1503" s="526"/>
      <c r="D1503" s="348"/>
      <c r="E1503" s="496"/>
      <c r="F1503" s="498"/>
    </row>
    <row r="1504" spans="1:10" s="356" customFormat="1">
      <c r="A1504" s="506"/>
      <c r="B1504" s="512"/>
      <c r="C1504" s="526"/>
      <c r="D1504" s="348"/>
      <c r="E1504" s="496"/>
      <c r="F1504" s="498"/>
    </row>
    <row r="1505" spans="1:60" s="356" customFormat="1">
      <c r="A1505" s="506"/>
      <c r="B1505" s="512"/>
      <c r="C1505" s="526"/>
      <c r="D1505" s="348"/>
      <c r="E1505" s="496"/>
      <c r="F1505" s="498"/>
    </row>
    <row r="1506" spans="1:60" s="356" customFormat="1">
      <c r="A1506" s="516"/>
      <c r="B1506" s="517"/>
      <c r="C1506" s="526"/>
      <c r="D1506" s="519"/>
      <c r="E1506" s="496"/>
      <c r="F1506" s="498"/>
    </row>
    <row r="1507" spans="1:60" ht="14.25" customHeight="1">
      <c r="A1507" s="344"/>
      <c r="B1507" s="345"/>
      <c r="C1507" s="529" t="s">
        <v>2474</v>
      </c>
      <c r="D1507" s="345"/>
      <c r="E1507" s="345"/>
      <c r="F1507" s="345"/>
    </row>
    <row r="1508" spans="1:60" s="356" customFormat="1" ht="15">
      <c r="A1508" s="502"/>
      <c r="B1508" s="530" t="s">
        <v>2475</v>
      </c>
      <c r="C1508" s="531" t="s">
        <v>2476</v>
      </c>
      <c r="D1508" s="505" t="s">
        <v>2439</v>
      </c>
      <c r="E1508" s="496">
        <f>'[5]COSTO CDMX,QRO,GDL '!I1502</f>
        <v>2691.5122807017542</v>
      </c>
      <c r="F1508" s="310" t="s">
        <v>236</v>
      </c>
      <c r="G1508" s="353"/>
      <c r="H1508" s="263"/>
      <c r="I1508" s="355"/>
      <c r="J1508" s="355"/>
    </row>
    <row r="1509" spans="1:60" s="356" customFormat="1" ht="15">
      <c r="A1509" s="506"/>
      <c r="B1509" s="532"/>
      <c r="C1509" s="533" t="s">
        <v>2477</v>
      </c>
      <c r="D1509" s="509"/>
      <c r="E1509" s="534"/>
      <c r="F1509" s="535"/>
      <c r="G1509" s="353"/>
      <c r="H1509" s="355"/>
      <c r="I1509" s="355"/>
      <c r="J1509" s="355"/>
    </row>
    <row r="1510" spans="1:60" s="356" customFormat="1" ht="15">
      <c r="A1510" s="506"/>
      <c r="B1510" s="532"/>
      <c r="C1510" s="533" t="s">
        <v>2478</v>
      </c>
      <c r="D1510" s="509"/>
      <c r="E1510" s="534"/>
      <c r="F1510" s="535"/>
      <c r="G1510" s="353"/>
      <c r="H1510" s="355"/>
      <c r="I1510" s="355"/>
      <c r="J1510" s="355"/>
    </row>
    <row r="1511" spans="1:60" s="511" customFormat="1">
      <c r="A1511" s="510"/>
      <c r="B1511" s="532"/>
      <c r="C1511" s="533"/>
      <c r="D1511" s="509"/>
      <c r="E1511" s="534"/>
      <c r="F1511" s="535"/>
      <c r="G1511" s="353"/>
      <c r="H1511" s="355"/>
      <c r="I1511" s="355"/>
      <c r="J1511" s="355"/>
    </row>
    <row r="1512" spans="1:60" s="356" customFormat="1">
      <c r="A1512" s="506"/>
      <c r="B1512" s="536"/>
      <c r="C1512" s="537"/>
      <c r="D1512" s="538"/>
      <c r="E1512" s="433"/>
      <c r="F1512" s="491"/>
      <c r="G1512" s="353"/>
      <c r="H1512" s="355"/>
      <c r="I1512" s="355"/>
      <c r="J1512" s="355"/>
    </row>
    <row r="1513" spans="1:60" s="356" customFormat="1">
      <c r="A1513" s="506"/>
      <c r="B1513" s="536"/>
      <c r="C1513" s="537"/>
      <c r="D1513" s="538"/>
      <c r="E1513" s="433"/>
      <c r="F1513" s="491"/>
      <c r="G1513" s="353"/>
      <c r="H1513" s="355"/>
      <c r="I1513" s="355"/>
      <c r="J1513" s="355"/>
    </row>
    <row r="1514" spans="1:60" s="356" customFormat="1">
      <c r="A1514" s="506"/>
      <c r="B1514" s="536"/>
      <c r="C1514" s="537"/>
      <c r="D1514" s="538"/>
      <c r="E1514" s="433"/>
      <c r="F1514" s="491"/>
      <c r="G1514" s="353"/>
      <c r="H1514" s="355"/>
      <c r="I1514" s="355"/>
      <c r="J1514" s="355"/>
    </row>
    <row r="1515" spans="1:60" s="356" customFormat="1">
      <c r="A1515" s="516"/>
      <c r="B1515" s="539"/>
      <c r="C1515" s="540"/>
      <c r="D1515" s="541"/>
      <c r="E1515" s="438"/>
      <c r="F1515" s="542"/>
    </row>
    <row r="1516" spans="1:60" s="277" customFormat="1" ht="15" customHeight="1">
      <c r="A1516" s="325" t="s">
        <v>1905</v>
      </c>
      <c r="B1516" s="326"/>
      <c r="C1516" s="1494" t="s">
        <v>2479</v>
      </c>
      <c r="D1516" s="325"/>
      <c r="E1516" s="328"/>
      <c r="F1516" s="477"/>
      <c r="G1516" s="276"/>
      <c r="H1516" s="276"/>
      <c r="I1516" s="276"/>
      <c r="J1516" s="276"/>
      <c r="K1516" s="276"/>
      <c r="L1516" s="276"/>
      <c r="M1516" s="276"/>
      <c r="N1516" s="283"/>
      <c r="O1516" s="283"/>
      <c r="P1516" s="283"/>
      <c r="Q1516" s="283"/>
      <c r="R1516" s="283"/>
      <c r="S1516" s="283"/>
      <c r="T1516" s="283"/>
      <c r="U1516" s="283"/>
      <c r="V1516" s="283"/>
      <c r="W1516" s="283"/>
      <c r="X1516" s="283"/>
      <c r="Y1516" s="283"/>
      <c r="Z1516" s="283"/>
      <c r="AA1516" s="283"/>
      <c r="AB1516" s="283"/>
      <c r="AC1516" s="283"/>
      <c r="AD1516" s="283"/>
      <c r="AE1516" s="283"/>
      <c r="AF1516" s="283"/>
      <c r="AG1516" s="283"/>
      <c r="AH1516" s="283"/>
      <c r="AI1516" s="283"/>
      <c r="AJ1516" s="283"/>
      <c r="AK1516" s="283"/>
      <c r="AL1516" s="283"/>
      <c r="AM1516" s="283"/>
      <c r="AN1516" s="283"/>
      <c r="AO1516" s="283"/>
      <c r="AP1516" s="283"/>
      <c r="AQ1516" s="283"/>
      <c r="AR1516" s="283"/>
      <c r="AS1516" s="283"/>
      <c r="AT1516" s="283"/>
      <c r="AU1516" s="283"/>
      <c r="AV1516" s="283"/>
      <c r="AW1516" s="283"/>
      <c r="AX1516" s="283"/>
      <c r="AY1516" s="283"/>
      <c r="AZ1516" s="283"/>
      <c r="BA1516" s="283"/>
      <c r="BB1516" s="283"/>
      <c r="BC1516" s="283"/>
      <c r="BD1516" s="283"/>
      <c r="BE1516" s="283"/>
      <c r="BF1516" s="283"/>
      <c r="BG1516" s="283"/>
      <c r="BH1516" s="283"/>
    </row>
    <row r="1517" spans="1:60" s="291" customFormat="1" ht="15" customHeight="1">
      <c r="A1517" s="330" t="s">
        <v>1562</v>
      </c>
      <c r="B1517" s="331"/>
      <c r="C1517" s="1495"/>
      <c r="D1517" s="378"/>
      <c r="E1517" s="379"/>
      <c r="F1517" s="478"/>
      <c r="G1517" s="289"/>
      <c r="H1517" s="289"/>
      <c r="I1517" s="289"/>
      <c r="J1517" s="289"/>
      <c r="K1517" s="289"/>
      <c r="L1517" s="289"/>
      <c r="M1517" s="289"/>
      <c r="N1517" s="290"/>
      <c r="O1517" s="290"/>
      <c r="P1517" s="290"/>
      <c r="Q1517" s="290"/>
      <c r="R1517" s="290"/>
      <c r="S1517" s="290"/>
      <c r="T1517" s="290"/>
      <c r="U1517" s="290"/>
      <c r="V1517" s="290"/>
      <c r="W1517" s="290"/>
      <c r="X1517" s="290"/>
      <c r="Y1517" s="290"/>
      <c r="Z1517" s="290"/>
      <c r="AA1517" s="290"/>
      <c r="AB1517" s="290"/>
      <c r="AC1517" s="290"/>
      <c r="AD1517" s="290"/>
      <c r="AE1517" s="290"/>
      <c r="AF1517" s="290"/>
      <c r="AG1517" s="290"/>
      <c r="AH1517" s="290"/>
      <c r="AI1517" s="290"/>
      <c r="AJ1517" s="290"/>
      <c r="AK1517" s="290"/>
      <c r="AL1517" s="290"/>
      <c r="AM1517" s="290"/>
      <c r="AN1517" s="290"/>
      <c r="AO1517" s="290"/>
      <c r="AP1517" s="290"/>
      <c r="AQ1517" s="290"/>
      <c r="AR1517" s="290"/>
      <c r="AS1517" s="290"/>
      <c r="AT1517" s="290"/>
      <c r="AU1517" s="290"/>
      <c r="AV1517" s="290"/>
      <c r="AW1517" s="290"/>
      <c r="AX1517" s="290"/>
      <c r="AY1517" s="290"/>
      <c r="AZ1517" s="290"/>
      <c r="BA1517" s="290"/>
      <c r="BB1517" s="290"/>
      <c r="BC1517" s="290"/>
      <c r="BD1517" s="290"/>
      <c r="BE1517" s="290"/>
      <c r="BF1517" s="290"/>
      <c r="BG1517" s="290"/>
      <c r="BH1517" s="290"/>
    </row>
    <row r="1518" spans="1:60" s="297" customFormat="1">
      <c r="A1518" s="292" t="s">
        <v>405</v>
      </c>
      <c r="B1518" s="293" t="s">
        <v>406</v>
      </c>
      <c r="C1518" s="294" t="s">
        <v>407</v>
      </c>
      <c r="D1518" s="292" t="s">
        <v>408</v>
      </c>
      <c r="E1518" s="295" t="s">
        <v>409</v>
      </c>
      <c r="F1518" s="296" t="s">
        <v>1563</v>
      </c>
      <c r="G1518" s="277"/>
      <c r="N1518" s="298"/>
      <c r="O1518" s="298"/>
      <c r="P1518" s="298"/>
      <c r="Q1518" s="298"/>
      <c r="R1518" s="298"/>
      <c r="S1518" s="298"/>
      <c r="T1518" s="298"/>
      <c r="U1518" s="298"/>
      <c r="V1518" s="298"/>
      <c r="W1518" s="298"/>
      <c r="X1518" s="298"/>
      <c r="Y1518" s="298"/>
      <c r="Z1518" s="298"/>
      <c r="AA1518" s="298"/>
      <c r="AB1518" s="298"/>
      <c r="AC1518" s="298"/>
      <c r="AD1518" s="298"/>
      <c r="AE1518" s="298"/>
      <c r="AF1518" s="298"/>
      <c r="AG1518" s="298"/>
      <c r="AH1518" s="298"/>
      <c r="AI1518" s="298"/>
      <c r="AJ1518" s="298"/>
      <c r="AK1518" s="298"/>
      <c r="AL1518" s="298"/>
      <c r="AM1518" s="298"/>
      <c r="AN1518" s="298"/>
      <c r="AO1518" s="298"/>
      <c r="AP1518" s="298"/>
      <c r="AQ1518" s="298"/>
      <c r="AR1518" s="298"/>
      <c r="AS1518" s="298"/>
      <c r="AT1518" s="298"/>
      <c r="AU1518" s="298"/>
      <c r="AV1518" s="298"/>
      <c r="AW1518" s="298"/>
      <c r="AX1518" s="298"/>
      <c r="AY1518" s="298"/>
      <c r="AZ1518" s="298"/>
      <c r="BA1518" s="298"/>
      <c r="BB1518" s="298"/>
      <c r="BC1518" s="298"/>
      <c r="BD1518" s="298"/>
      <c r="BE1518" s="298"/>
      <c r="BF1518" s="298"/>
      <c r="BG1518" s="298"/>
      <c r="BH1518" s="298"/>
    </row>
    <row r="1519" spans="1:60" ht="14.25" customHeight="1">
      <c r="A1519" s="338"/>
      <c r="B1519" s="408"/>
      <c r="C1519" s="409" t="s">
        <v>2480</v>
      </c>
      <c r="D1519" s="410"/>
      <c r="E1519" s="543"/>
      <c r="F1519" s="342"/>
    </row>
    <row r="1520" spans="1:60" ht="14.25" customHeight="1">
      <c r="A1520" s="305"/>
      <c r="B1520" s="306" t="s">
        <v>2481</v>
      </c>
      <c r="C1520" s="388" t="s">
        <v>2482</v>
      </c>
      <c r="D1520" s="319" t="s">
        <v>1685</v>
      </c>
      <c r="E1520" s="544">
        <f>'[5]COSTO CDMX,QRO,GDL '!I1514</f>
        <v>10400</v>
      </c>
      <c r="F1520" s="310" t="s">
        <v>236</v>
      </c>
    </row>
    <row r="1521" spans="1:6" ht="14.25" customHeight="1">
      <c r="A1521" s="305"/>
      <c r="B1521" s="314"/>
      <c r="C1521" s="388" t="s">
        <v>2483</v>
      </c>
      <c r="D1521" s="319"/>
      <c r="E1521" s="545"/>
      <c r="F1521" s="321"/>
    </row>
    <row r="1522" spans="1:6" ht="14.25" customHeight="1">
      <c r="A1522" s="305"/>
      <c r="B1522" s="314"/>
      <c r="C1522" s="388" t="s">
        <v>2484</v>
      </c>
      <c r="D1522" s="319"/>
      <c r="E1522" s="545"/>
      <c r="F1522" s="321"/>
    </row>
    <row r="1523" spans="1:6" ht="14.25" customHeight="1">
      <c r="A1523" s="546"/>
      <c r="B1523" s="314"/>
      <c r="C1523" s="547" t="s">
        <v>2485</v>
      </c>
      <c r="D1523" s="319"/>
      <c r="E1523" s="545"/>
      <c r="F1523" s="321"/>
    </row>
    <row r="1524" spans="1:6" ht="14.25" customHeight="1">
      <c r="A1524" s="305"/>
      <c r="B1524" s="314"/>
      <c r="C1524" s="337"/>
      <c r="D1524" s="319"/>
      <c r="E1524" s="545"/>
      <c r="F1524" s="321"/>
    </row>
    <row r="1525" spans="1:6" ht="14.25" customHeight="1">
      <c r="A1525" s="305"/>
      <c r="B1525" s="314"/>
      <c r="C1525" s="337"/>
      <c r="D1525" s="319"/>
      <c r="E1525" s="545"/>
      <c r="F1525" s="321"/>
    </row>
    <row r="1526" spans="1:6" ht="14.25" customHeight="1">
      <c r="A1526" s="305"/>
      <c r="B1526" s="314"/>
      <c r="C1526" s="337"/>
      <c r="D1526" s="319"/>
      <c r="E1526" s="545"/>
      <c r="F1526" s="321"/>
    </row>
    <row r="1527" spans="1:6" ht="14.25" customHeight="1">
      <c r="A1527" s="305"/>
      <c r="B1527" s="314"/>
      <c r="C1527" s="337"/>
      <c r="D1527" s="319"/>
      <c r="E1527" s="545"/>
      <c r="F1527" s="321"/>
    </row>
    <row r="1528" spans="1:6" ht="14.25" customHeight="1">
      <c r="A1528" s="305"/>
      <c r="B1528" s="314"/>
      <c r="C1528" s="337"/>
      <c r="D1528" s="319"/>
      <c r="E1528" s="545"/>
      <c r="F1528" s="321"/>
    </row>
    <row r="1529" spans="1:6" ht="14.25" customHeight="1">
      <c r="A1529" s="305"/>
      <c r="B1529" s="314"/>
      <c r="C1529" s="337"/>
      <c r="D1529" s="319"/>
      <c r="E1529" s="548"/>
      <c r="F1529" s="321"/>
    </row>
    <row r="1530" spans="1:6" ht="14.25" customHeight="1">
      <c r="A1530" s="338"/>
      <c r="B1530" s="408"/>
      <c r="C1530" s="409" t="s">
        <v>1564</v>
      </c>
      <c r="D1530" s="410"/>
      <c r="E1530" s="422"/>
      <c r="F1530" s="549"/>
    </row>
    <row r="1531" spans="1:6" ht="14.25" customHeight="1">
      <c r="A1531" s="393"/>
      <c r="B1531" s="322" t="s">
        <v>2486</v>
      </c>
      <c r="C1531" s="388" t="s">
        <v>2487</v>
      </c>
      <c r="D1531" s="398" t="s">
        <v>2488</v>
      </c>
      <c r="E1531" s="453">
        <f>'[5]COSTO CDMX,QRO,GDL '!I1525</f>
        <v>11578.947368421053</v>
      </c>
      <c r="F1531" s="310" t="s">
        <v>1821</v>
      </c>
    </row>
    <row r="1532" spans="1:6" ht="14.25" customHeight="1">
      <c r="A1532" s="395"/>
      <c r="B1532" s="312" t="s">
        <v>2489</v>
      </c>
      <c r="C1532" s="388" t="s">
        <v>2490</v>
      </c>
      <c r="D1532" s="319" t="s">
        <v>2491</v>
      </c>
      <c r="E1532" s="453">
        <f>'[5]COSTO CDMX,QRO,GDL '!I1526</f>
        <v>11578.947368421053</v>
      </c>
      <c r="F1532" s="310" t="s">
        <v>1821</v>
      </c>
    </row>
    <row r="1533" spans="1:6" ht="14.25" customHeight="1">
      <c r="A1533" s="395"/>
      <c r="B1533" s="312" t="s">
        <v>2492</v>
      </c>
      <c r="C1533" s="388" t="s">
        <v>1568</v>
      </c>
      <c r="D1533" s="319" t="s">
        <v>2493</v>
      </c>
      <c r="E1533" s="453">
        <f>'[5]COSTO CDMX,QRO,GDL '!I1527</f>
        <v>13380.116959064328</v>
      </c>
      <c r="F1533" s="310" t="s">
        <v>1821</v>
      </c>
    </row>
    <row r="1534" spans="1:6" ht="14.25" customHeight="1">
      <c r="A1534" s="395"/>
      <c r="B1534" s="312" t="s">
        <v>2494</v>
      </c>
      <c r="C1534" s="547" t="s">
        <v>2485</v>
      </c>
      <c r="D1534" s="319" t="s">
        <v>2495</v>
      </c>
      <c r="E1534" s="453">
        <f>'[5]COSTO CDMX,QRO,GDL '!I1528</f>
        <v>13380.116959064328</v>
      </c>
      <c r="F1534" s="310" t="s">
        <v>1821</v>
      </c>
    </row>
    <row r="1535" spans="1:6" ht="14.25" customHeight="1">
      <c r="A1535" s="395"/>
      <c r="B1535" s="312" t="s">
        <v>2496</v>
      </c>
      <c r="C1535" s="337"/>
      <c r="D1535" s="319" t="s">
        <v>2497</v>
      </c>
      <c r="E1535" s="453">
        <f>'[5]COSTO CDMX,QRO,GDL '!I1529</f>
        <v>13380.116959064328</v>
      </c>
      <c r="F1535" s="310" t="s">
        <v>1821</v>
      </c>
    </row>
    <row r="1536" spans="1:6" ht="14.25" customHeight="1">
      <c r="A1536" s="395"/>
      <c r="B1536" s="550"/>
      <c r="C1536" s="337"/>
      <c r="D1536" s="319"/>
      <c r="E1536" s="453"/>
      <c r="F1536" s="321"/>
    </row>
    <row r="1537" spans="1:60" ht="14.25" customHeight="1">
      <c r="A1537" s="395"/>
      <c r="B1537" s="550"/>
      <c r="C1537" s="337"/>
      <c r="D1537" s="319"/>
      <c r="E1537" s="453"/>
      <c r="F1537" s="321"/>
    </row>
    <row r="1538" spans="1:60" ht="14.25" customHeight="1">
      <c r="A1538" s="395"/>
      <c r="B1538" s="416"/>
      <c r="C1538" s="337"/>
      <c r="D1538" s="319"/>
      <c r="E1538" s="453"/>
      <c r="F1538" s="321"/>
    </row>
    <row r="1539" spans="1:60" ht="14.25" customHeight="1">
      <c r="A1539" s="395"/>
      <c r="B1539" s="416"/>
      <c r="C1539" s="337"/>
      <c r="D1539" s="319"/>
      <c r="E1539" s="453"/>
      <c r="F1539" s="321"/>
    </row>
    <row r="1540" spans="1:60" ht="14.25" customHeight="1">
      <c r="A1540" s="395"/>
      <c r="B1540" s="416"/>
      <c r="C1540" s="337"/>
      <c r="D1540" s="319"/>
      <c r="E1540" s="453"/>
      <c r="F1540" s="321"/>
    </row>
    <row r="1541" spans="1:60" s="277" customFormat="1" ht="15" customHeight="1">
      <c r="A1541" s="325" t="s">
        <v>1905</v>
      </c>
      <c r="B1541" s="326"/>
      <c r="C1541" s="1494" t="s">
        <v>2498</v>
      </c>
      <c r="D1541" s="325"/>
      <c r="E1541" s="328"/>
      <c r="F1541" s="477"/>
      <c r="G1541" s="276"/>
      <c r="H1541" s="276"/>
      <c r="I1541" s="276"/>
      <c r="J1541" s="276"/>
      <c r="K1541" s="276"/>
      <c r="L1541" s="276"/>
      <c r="M1541" s="276"/>
      <c r="N1541" s="283"/>
      <c r="O1541" s="283"/>
      <c r="P1541" s="283"/>
      <c r="Q1541" s="283"/>
      <c r="R1541" s="283"/>
      <c r="S1541" s="283"/>
      <c r="T1541" s="283"/>
      <c r="U1541" s="283"/>
      <c r="V1541" s="283"/>
      <c r="W1541" s="283"/>
      <c r="X1541" s="283"/>
      <c r="Y1541" s="283"/>
      <c r="Z1541" s="283"/>
      <c r="AA1541" s="283"/>
      <c r="AB1541" s="283"/>
      <c r="AC1541" s="283"/>
      <c r="AD1541" s="283"/>
      <c r="AE1541" s="283"/>
      <c r="AF1541" s="283"/>
      <c r="AG1541" s="283"/>
      <c r="AH1541" s="283"/>
      <c r="AI1541" s="283"/>
      <c r="AJ1541" s="283"/>
      <c r="AK1541" s="283"/>
      <c r="AL1541" s="283"/>
      <c r="AM1541" s="283"/>
      <c r="AN1541" s="283"/>
      <c r="AO1541" s="283"/>
      <c r="AP1541" s="283"/>
      <c r="AQ1541" s="283"/>
      <c r="AR1541" s="283"/>
      <c r="AS1541" s="283"/>
      <c r="AT1541" s="283"/>
      <c r="AU1541" s="283"/>
      <c r="AV1541" s="283"/>
      <c r="AW1541" s="283"/>
      <c r="AX1541" s="283"/>
      <c r="AY1541" s="283"/>
      <c r="AZ1541" s="283"/>
      <c r="BA1541" s="283"/>
      <c r="BB1541" s="283"/>
      <c r="BC1541" s="283"/>
      <c r="BD1541" s="283"/>
      <c r="BE1541" s="283"/>
      <c r="BF1541" s="283"/>
      <c r="BG1541" s="283"/>
      <c r="BH1541" s="283"/>
    </row>
    <row r="1542" spans="1:60" s="291" customFormat="1" ht="15" customHeight="1">
      <c r="A1542" s="330" t="s">
        <v>1562</v>
      </c>
      <c r="B1542" s="331"/>
      <c r="C1542" s="1495"/>
      <c r="D1542" s="378"/>
      <c r="E1542" s="379"/>
      <c r="F1542" s="478"/>
      <c r="G1542" s="289"/>
      <c r="H1542" s="289"/>
      <c r="I1542" s="289"/>
      <c r="J1542" s="289"/>
      <c r="K1542" s="289"/>
      <c r="L1542" s="289"/>
      <c r="M1542" s="289"/>
      <c r="N1542" s="290"/>
      <c r="O1542" s="290"/>
      <c r="P1542" s="290"/>
      <c r="Q1542" s="290"/>
      <c r="R1542" s="290"/>
      <c r="S1542" s="290"/>
      <c r="T1542" s="290"/>
      <c r="U1542" s="290"/>
      <c r="V1542" s="290"/>
      <c r="W1542" s="290"/>
      <c r="X1542" s="290"/>
      <c r="Y1542" s="290"/>
      <c r="Z1542" s="290"/>
      <c r="AA1542" s="290"/>
      <c r="AB1542" s="290"/>
      <c r="AC1542" s="290"/>
      <c r="AD1542" s="290"/>
      <c r="AE1542" s="290"/>
      <c r="AF1542" s="290"/>
      <c r="AG1542" s="290"/>
      <c r="AH1542" s="290"/>
      <c r="AI1542" s="290"/>
      <c r="AJ1542" s="290"/>
      <c r="AK1542" s="290"/>
      <c r="AL1542" s="290"/>
      <c r="AM1542" s="290"/>
      <c r="AN1542" s="290"/>
      <c r="AO1542" s="290"/>
      <c r="AP1542" s="290"/>
      <c r="AQ1542" s="290"/>
      <c r="AR1542" s="290"/>
      <c r="AS1542" s="290"/>
      <c r="AT1542" s="290"/>
      <c r="AU1542" s="290"/>
      <c r="AV1542" s="290"/>
      <c r="AW1542" s="290"/>
      <c r="AX1542" s="290"/>
      <c r="AY1542" s="290"/>
      <c r="AZ1542" s="290"/>
      <c r="BA1542" s="290"/>
      <c r="BB1542" s="290"/>
      <c r="BC1542" s="290"/>
      <c r="BD1542" s="290"/>
      <c r="BE1542" s="290"/>
      <c r="BF1542" s="290"/>
      <c r="BG1542" s="290"/>
      <c r="BH1542" s="290"/>
    </row>
    <row r="1543" spans="1:60" s="297" customFormat="1">
      <c r="A1543" s="292" t="s">
        <v>405</v>
      </c>
      <c r="B1543" s="293" t="s">
        <v>406</v>
      </c>
      <c r="C1543" s="294" t="s">
        <v>407</v>
      </c>
      <c r="D1543" s="292" t="s">
        <v>408</v>
      </c>
      <c r="E1543" s="295" t="s">
        <v>409</v>
      </c>
      <c r="F1543" s="296" t="s">
        <v>1563</v>
      </c>
      <c r="G1543" s="277"/>
      <c r="N1543" s="298"/>
      <c r="O1543" s="298"/>
      <c r="P1543" s="298"/>
      <c r="Q1543" s="298"/>
      <c r="R1543" s="298"/>
      <c r="S1543" s="298"/>
      <c r="T1543" s="298"/>
      <c r="U1543" s="298"/>
      <c r="V1543" s="298"/>
      <c r="W1543" s="298"/>
      <c r="X1543" s="298"/>
      <c r="Y1543" s="298"/>
      <c r="Z1543" s="298"/>
      <c r="AA1543" s="298"/>
      <c r="AB1543" s="298"/>
      <c r="AC1543" s="298"/>
      <c r="AD1543" s="298"/>
      <c r="AE1543" s="298"/>
      <c r="AF1543" s="298"/>
      <c r="AG1543" s="298"/>
      <c r="AH1543" s="298"/>
      <c r="AI1543" s="298"/>
      <c r="AJ1543" s="298"/>
      <c r="AK1543" s="298"/>
      <c r="AL1543" s="298"/>
      <c r="AM1543" s="298"/>
      <c r="AN1543" s="298"/>
      <c r="AO1543" s="298"/>
      <c r="AP1543" s="298"/>
      <c r="AQ1543" s="298"/>
      <c r="AR1543" s="298"/>
      <c r="AS1543" s="298"/>
      <c r="AT1543" s="298"/>
      <c r="AU1543" s="298"/>
      <c r="AV1543" s="298"/>
      <c r="AW1543" s="298"/>
      <c r="AX1543" s="298"/>
      <c r="AY1543" s="298"/>
      <c r="AZ1543" s="298"/>
      <c r="BA1543" s="298"/>
      <c r="BB1543" s="298"/>
      <c r="BC1543" s="298"/>
      <c r="BD1543" s="298"/>
      <c r="BE1543" s="298"/>
      <c r="BF1543" s="298"/>
      <c r="BG1543" s="298"/>
      <c r="BH1543" s="298"/>
    </row>
    <row r="1544" spans="1:60" ht="14.25" customHeight="1">
      <c r="A1544" s="338"/>
      <c r="B1544" s="408"/>
      <c r="C1544" s="409" t="s">
        <v>2499</v>
      </c>
      <c r="D1544" s="410"/>
      <c r="E1544" s="543"/>
      <c r="F1544" s="342"/>
    </row>
    <row r="1545" spans="1:60" ht="14.25" customHeight="1">
      <c r="A1545" s="305"/>
      <c r="B1545" s="306" t="s">
        <v>2500</v>
      </c>
      <c r="C1545" s="1506" t="s">
        <v>2501</v>
      </c>
      <c r="D1545" s="319" t="s">
        <v>2502</v>
      </c>
      <c r="E1545" s="453">
        <f>'[5]COSTO CDMX,QRO,GDL '!I1539</f>
        <v>3006.5122807017547</v>
      </c>
      <c r="F1545" s="310" t="s">
        <v>236</v>
      </c>
    </row>
    <row r="1546" spans="1:60" ht="14.25" customHeight="1">
      <c r="A1546" s="305"/>
      <c r="B1546" s="314"/>
      <c r="C1546" s="1506"/>
      <c r="D1546" s="319"/>
      <c r="E1546" s="453"/>
      <c r="F1546" s="377"/>
    </row>
    <row r="1547" spans="1:60" ht="14.25" customHeight="1">
      <c r="A1547" s="305"/>
      <c r="B1547" s="314"/>
      <c r="C1547" s="1506"/>
      <c r="D1547" s="319"/>
      <c r="E1547" s="453"/>
      <c r="F1547" s="377"/>
    </row>
    <row r="1548" spans="1:60" ht="14.25" customHeight="1">
      <c r="A1548" s="305"/>
      <c r="B1548" s="314"/>
      <c r="C1548" s="460"/>
      <c r="D1548" s="319"/>
      <c r="E1548" s="453"/>
      <c r="F1548" s="377"/>
    </row>
    <row r="1549" spans="1:60" ht="14.25" customHeight="1">
      <c r="A1549" s="305"/>
      <c r="B1549" s="314"/>
      <c r="C1549" s="551"/>
      <c r="D1549" s="319"/>
      <c r="E1549" s="453"/>
      <c r="F1549" s="377"/>
    </row>
    <row r="1550" spans="1:60" ht="14.25" customHeight="1">
      <c r="A1550" s="305"/>
      <c r="B1550" s="314"/>
      <c r="C1550" s="551"/>
      <c r="D1550" s="319"/>
      <c r="E1550" s="453"/>
      <c r="F1550" s="377"/>
    </row>
    <row r="1551" spans="1:60" ht="14.25" customHeight="1">
      <c r="A1551" s="305"/>
      <c r="B1551" s="314"/>
      <c r="C1551" s="551"/>
      <c r="D1551" s="319"/>
      <c r="E1551" s="453"/>
      <c r="F1551" s="377"/>
    </row>
    <row r="1552" spans="1:60" ht="14.25" customHeight="1">
      <c r="A1552" s="305"/>
      <c r="B1552" s="314"/>
      <c r="C1552" s="432"/>
      <c r="D1552" s="319"/>
      <c r="E1552" s="453"/>
      <c r="F1552" s="377"/>
    </row>
    <row r="1553" spans="1:9" ht="14.25" customHeight="1">
      <c r="A1553" s="305"/>
      <c r="B1553" s="314"/>
      <c r="C1553" s="432"/>
      <c r="D1553" s="319"/>
      <c r="E1553" s="453"/>
      <c r="F1553" s="377"/>
    </row>
    <row r="1554" spans="1:9" ht="14.25" customHeight="1">
      <c r="A1554" s="305"/>
      <c r="B1554" s="314"/>
      <c r="C1554" s="432"/>
      <c r="D1554" s="319"/>
      <c r="E1554" s="453"/>
      <c r="F1554" s="377"/>
    </row>
    <row r="1555" spans="1:9" ht="14.25" customHeight="1">
      <c r="A1555" s="338"/>
      <c r="B1555" s="408"/>
      <c r="C1555" s="409" t="s">
        <v>2503</v>
      </c>
      <c r="D1555" s="340"/>
      <c r="E1555" s="410"/>
      <c r="F1555" s="342"/>
    </row>
    <row r="1556" spans="1:9" ht="14.25" customHeight="1">
      <c r="A1556" s="305"/>
      <c r="B1556" s="306" t="s">
        <v>2504</v>
      </c>
      <c r="C1556" s="388" t="s">
        <v>2505</v>
      </c>
      <c r="D1556" s="319" t="s">
        <v>2506</v>
      </c>
      <c r="E1556" s="453">
        <f>'[5]COSTO CDMX,QRO,GDL '!I1550</f>
        <v>4578.7974209026843</v>
      </c>
      <c r="F1556" s="310" t="s">
        <v>236</v>
      </c>
      <c r="I1556" s="552"/>
    </row>
    <row r="1557" spans="1:9" ht="14.25" customHeight="1">
      <c r="A1557" s="305"/>
      <c r="B1557" s="314" t="s">
        <v>2507</v>
      </c>
      <c r="C1557" s="388" t="s">
        <v>2508</v>
      </c>
      <c r="D1557" s="319" t="s">
        <v>2509</v>
      </c>
      <c r="E1557" s="453">
        <f>'[5]COSTO CDMX,QRO,GDL '!I1551</f>
        <v>5140.9206777627833</v>
      </c>
      <c r="F1557" s="310" t="s">
        <v>236</v>
      </c>
      <c r="I1557" s="552"/>
    </row>
    <row r="1558" spans="1:9" ht="14.25" customHeight="1">
      <c r="A1558" s="305"/>
      <c r="B1558" s="314" t="s">
        <v>2510</v>
      </c>
      <c r="C1558" s="388" t="s">
        <v>2511</v>
      </c>
      <c r="D1558" s="319" t="s">
        <v>2512</v>
      </c>
      <c r="E1558" s="453">
        <f>'[5]COSTO CDMX,QRO,GDL '!I1552</f>
        <v>6201.8293597240972</v>
      </c>
      <c r="F1558" s="310" t="s">
        <v>236</v>
      </c>
      <c r="I1558" s="552"/>
    </row>
    <row r="1559" spans="1:9" ht="14.25" customHeight="1">
      <c r="A1559" s="305"/>
      <c r="B1559" s="314"/>
      <c r="C1559" s="388"/>
      <c r="D1559" s="319"/>
      <c r="E1559" s="453"/>
      <c r="F1559" s="321"/>
    </row>
    <row r="1560" spans="1:9" ht="14.25" customHeight="1">
      <c r="A1560" s="305"/>
      <c r="B1560" s="314"/>
      <c r="C1560" s="337"/>
      <c r="D1560" s="319"/>
      <c r="E1560" s="453"/>
      <c r="F1560" s="321"/>
    </row>
    <row r="1561" spans="1:9" ht="14.25" customHeight="1">
      <c r="A1561" s="305"/>
      <c r="B1561" s="314"/>
      <c r="C1561" s="337"/>
      <c r="D1561" s="319"/>
      <c r="E1561" s="453"/>
      <c r="F1561" s="321"/>
    </row>
    <row r="1562" spans="1:9" ht="14.25" customHeight="1">
      <c r="A1562" s="305"/>
      <c r="B1562" s="314"/>
      <c r="C1562" s="337"/>
      <c r="D1562" s="319"/>
      <c r="E1562" s="453"/>
      <c r="F1562" s="321"/>
    </row>
    <row r="1563" spans="1:9" ht="14.25" customHeight="1">
      <c r="A1563" s="305"/>
      <c r="B1563" s="314"/>
      <c r="C1563" s="337"/>
      <c r="D1563" s="319"/>
      <c r="E1563" s="453"/>
      <c r="F1563" s="321"/>
    </row>
    <row r="1564" spans="1:9" ht="14.25" customHeight="1">
      <c r="A1564" s="305"/>
      <c r="B1564" s="314"/>
      <c r="C1564" s="337"/>
      <c r="D1564" s="319"/>
      <c r="E1564" s="453"/>
      <c r="F1564" s="321"/>
    </row>
    <row r="1565" spans="1:9" ht="14.25" customHeight="1">
      <c r="A1565" s="305"/>
      <c r="B1565" s="314"/>
      <c r="C1565" s="337"/>
      <c r="D1565" s="319"/>
      <c r="E1565" s="453"/>
      <c r="F1565" s="321"/>
    </row>
    <row r="1566" spans="1:9" ht="14.25" customHeight="1">
      <c r="A1566" s="305"/>
      <c r="B1566" s="314"/>
      <c r="C1566" s="337"/>
      <c r="D1566" s="319"/>
      <c r="E1566" s="453"/>
      <c r="F1566" s="321"/>
    </row>
    <row r="1567" spans="1:9" ht="14.25" customHeight="1">
      <c r="A1567" s="435"/>
      <c r="B1567" s="317"/>
      <c r="C1567" s="553"/>
      <c r="D1567" s="399"/>
      <c r="E1567" s="453"/>
      <c r="F1567" s="321"/>
    </row>
    <row r="1568" spans="1:9" ht="14.25" customHeight="1">
      <c r="A1568" s="338"/>
      <c r="B1568" s="408"/>
      <c r="C1568" s="409" t="s">
        <v>2513</v>
      </c>
      <c r="D1568" s="340"/>
      <c r="E1568" s="410"/>
      <c r="F1568" s="342"/>
    </row>
    <row r="1569" spans="1:8" ht="14.25" customHeight="1">
      <c r="A1569" s="305"/>
      <c r="B1569" s="306" t="s">
        <v>2514</v>
      </c>
      <c r="C1569" s="388" t="s">
        <v>2515</v>
      </c>
      <c r="D1569" s="319" t="s">
        <v>2516</v>
      </c>
      <c r="E1569" s="453">
        <f>'[5]COSTO CDMX,QRO,GDL '!I1563</f>
        <v>4863.1578947368425</v>
      </c>
      <c r="F1569" s="310" t="s">
        <v>1821</v>
      </c>
    </row>
    <row r="1570" spans="1:8" ht="14.25" customHeight="1">
      <c r="A1570" s="305"/>
      <c r="B1570" s="314"/>
      <c r="C1570" s="388" t="s">
        <v>2508</v>
      </c>
      <c r="D1570" s="319"/>
      <c r="E1570" s="453"/>
      <c r="F1570" s="321"/>
    </row>
    <row r="1571" spans="1:8" ht="14.25" customHeight="1">
      <c r="A1571" s="305"/>
      <c r="B1571" s="314"/>
      <c r="C1571" s="388" t="s">
        <v>2511</v>
      </c>
      <c r="D1571" s="319"/>
      <c r="E1571" s="453"/>
      <c r="F1571" s="321"/>
    </row>
    <row r="1572" spans="1:8" ht="14.25" customHeight="1">
      <c r="A1572" s="305"/>
      <c r="B1572" s="314"/>
      <c r="C1572" s="388"/>
      <c r="D1572" s="319"/>
      <c r="E1572" s="453"/>
      <c r="F1572" s="321"/>
    </row>
    <row r="1573" spans="1:8" ht="14.25" customHeight="1">
      <c r="A1573" s="305"/>
      <c r="B1573" s="314"/>
      <c r="C1573" s="337"/>
      <c r="D1573" s="319"/>
      <c r="E1573" s="453"/>
      <c r="F1573" s="321"/>
    </row>
    <row r="1574" spans="1:8" ht="14.25" customHeight="1">
      <c r="A1574" s="305"/>
      <c r="B1574" s="314"/>
      <c r="C1574" s="337"/>
      <c r="D1574" s="319"/>
      <c r="E1574" s="453"/>
      <c r="F1574" s="321"/>
    </row>
    <row r="1575" spans="1:8" ht="14.25" customHeight="1">
      <c r="A1575" s="305"/>
      <c r="B1575" s="314"/>
      <c r="C1575" s="337"/>
      <c r="D1575" s="319"/>
      <c r="E1575" s="453"/>
      <c r="F1575" s="321"/>
    </row>
    <row r="1576" spans="1:8" ht="14.25" customHeight="1">
      <c r="A1576" s="305"/>
      <c r="B1576" s="314"/>
      <c r="C1576" s="337"/>
      <c r="D1576" s="319"/>
      <c r="E1576" s="453"/>
      <c r="F1576" s="321"/>
    </row>
    <row r="1577" spans="1:8" ht="14.25" customHeight="1">
      <c r="A1577" s="305"/>
      <c r="B1577" s="314"/>
      <c r="C1577" s="337"/>
      <c r="D1577" s="319"/>
      <c r="E1577" s="453"/>
      <c r="F1577" s="321"/>
    </row>
    <row r="1578" spans="1:8" ht="14.25" customHeight="1">
      <c r="A1578" s="435"/>
      <c r="B1578" s="317"/>
      <c r="C1578" s="553"/>
      <c r="D1578" s="399"/>
      <c r="E1578" s="453"/>
      <c r="F1578" s="321"/>
    </row>
    <row r="1579" spans="1:8" ht="14.25" customHeight="1">
      <c r="A1579" s="338"/>
      <c r="B1579" s="408"/>
      <c r="C1579" s="409" t="s">
        <v>2517</v>
      </c>
      <c r="D1579" s="340"/>
      <c r="E1579" s="410"/>
      <c r="F1579" s="342"/>
    </row>
    <row r="1580" spans="1:8" ht="14.25" customHeight="1">
      <c r="A1580" s="305"/>
      <c r="B1580" s="306" t="s">
        <v>2518</v>
      </c>
      <c r="C1580" s="486" t="s">
        <v>2519</v>
      </c>
      <c r="D1580" s="319" t="s">
        <v>2520</v>
      </c>
      <c r="E1580" s="453">
        <f>'[5]COSTO CDMX,QRO,GDL '!I1574</f>
        <v>4334.6725597523227</v>
      </c>
      <c r="F1580" s="310" t="s">
        <v>1821</v>
      </c>
      <c r="H1580" s="554"/>
    </row>
    <row r="1581" spans="1:8" ht="14.25" customHeight="1">
      <c r="A1581" s="305"/>
      <c r="B1581" s="314"/>
      <c r="C1581" s="388" t="s">
        <v>2521</v>
      </c>
      <c r="D1581" s="319"/>
      <c r="E1581" s="453"/>
      <c r="F1581" s="321"/>
    </row>
    <row r="1582" spans="1:8" ht="14.25" customHeight="1">
      <c r="A1582" s="305"/>
      <c r="B1582" s="314"/>
      <c r="C1582" s="388" t="s">
        <v>2522</v>
      </c>
      <c r="D1582" s="319"/>
      <c r="E1582" s="453"/>
      <c r="F1582" s="321"/>
    </row>
    <row r="1583" spans="1:8" ht="14.25" customHeight="1">
      <c r="A1583" s="305"/>
      <c r="B1583" s="314"/>
      <c r="C1583" s="385" t="s">
        <v>2523</v>
      </c>
      <c r="D1583" s="319"/>
      <c r="E1583" s="453"/>
      <c r="F1583" s="321"/>
    </row>
    <row r="1584" spans="1:8" ht="14.25" customHeight="1">
      <c r="A1584" s="305"/>
      <c r="B1584" s="314"/>
      <c r="C1584" s="385" t="s">
        <v>2524</v>
      </c>
      <c r="D1584" s="319"/>
      <c r="E1584" s="453"/>
      <c r="F1584" s="321"/>
    </row>
    <row r="1585" spans="1:8" ht="14.25" customHeight="1">
      <c r="A1585" s="305"/>
      <c r="B1585" s="314"/>
      <c r="C1585" s="480"/>
      <c r="D1585" s="319"/>
      <c r="E1585" s="453"/>
      <c r="F1585" s="321"/>
    </row>
    <row r="1586" spans="1:8" ht="14.25" customHeight="1">
      <c r="A1586" s="305"/>
      <c r="B1586" s="314"/>
      <c r="C1586" s="480"/>
      <c r="D1586" s="319"/>
      <c r="E1586" s="453"/>
      <c r="F1586" s="321"/>
      <c r="H1586" s="554"/>
    </row>
    <row r="1587" spans="1:8" ht="14.25" customHeight="1">
      <c r="A1587" s="305"/>
      <c r="B1587" s="314"/>
      <c r="C1587" s="388"/>
      <c r="D1587" s="319"/>
      <c r="E1587" s="453"/>
      <c r="F1587" s="321"/>
    </row>
    <row r="1588" spans="1:8" ht="14.25" customHeight="1">
      <c r="A1588" s="338"/>
      <c r="B1588" s="408"/>
      <c r="C1588" s="409" t="s">
        <v>2517</v>
      </c>
      <c r="D1588" s="340"/>
      <c r="E1588" s="410"/>
      <c r="F1588" s="342"/>
    </row>
    <row r="1589" spans="1:8" ht="14.25" customHeight="1">
      <c r="A1589" s="305"/>
      <c r="B1589" s="306" t="s">
        <v>2525</v>
      </c>
      <c r="C1589" s="486" t="s">
        <v>2526</v>
      </c>
      <c r="D1589" s="319" t="s">
        <v>2527</v>
      </c>
      <c r="E1589" s="453">
        <f>'[5]COSTO CDMX,QRO,GDL '!I1583</f>
        <v>5475.7778229102169</v>
      </c>
      <c r="F1589" s="310" t="s">
        <v>1821</v>
      </c>
    </row>
    <row r="1590" spans="1:8" ht="14.25" customHeight="1">
      <c r="A1590" s="305"/>
      <c r="B1590" s="314"/>
      <c r="C1590" s="388" t="s">
        <v>2528</v>
      </c>
      <c r="D1590" s="319"/>
      <c r="E1590" s="453"/>
      <c r="F1590" s="321"/>
    </row>
    <row r="1591" spans="1:8" ht="14.25" customHeight="1">
      <c r="A1591" s="305"/>
      <c r="B1591" s="314"/>
      <c r="C1591" s="388" t="s">
        <v>2522</v>
      </c>
      <c r="D1591" s="319"/>
      <c r="E1591" s="453"/>
      <c r="F1591" s="321"/>
    </row>
    <row r="1592" spans="1:8" ht="14.25" customHeight="1">
      <c r="A1592" s="305"/>
      <c r="B1592" s="314"/>
      <c r="C1592" s="385" t="s">
        <v>2529</v>
      </c>
      <c r="D1592" s="319"/>
      <c r="E1592" s="453"/>
      <c r="F1592" s="321"/>
      <c r="H1592" s="554"/>
    </row>
    <row r="1593" spans="1:8" ht="14.25" customHeight="1">
      <c r="A1593" s="305"/>
      <c r="B1593" s="314"/>
      <c r="C1593" s="385" t="s">
        <v>2530</v>
      </c>
      <c r="D1593" s="319"/>
      <c r="E1593" s="453"/>
      <c r="F1593" s="321"/>
    </row>
    <row r="1594" spans="1:8" ht="14.25" customHeight="1">
      <c r="A1594" s="305"/>
      <c r="B1594" s="314"/>
      <c r="C1594" s="480"/>
      <c r="D1594" s="319"/>
      <c r="E1594" s="453"/>
      <c r="F1594" s="321"/>
    </row>
    <row r="1595" spans="1:8" ht="14.25" customHeight="1">
      <c r="A1595" s="305"/>
      <c r="B1595" s="314"/>
      <c r="C1595" s="337"/>
      <c r="D1595" s="319"/>
      <c r="E1595" s="453"/>
      <c r="F1595" s="321"/>
    </row>
    <row r="1596" spans="1:8" ht="14.25" customHeight="1">
      <c r="A1596" s="305"/>
      <c r="B1596" s="314"/>
      <c r="C1596" s="337"/>
      <c r="D1596" s="319"/>
      <c r="E1596" s="453"/>
      <c r="F1596" s="321"/>
    </row>
    <row r="1597" spans="1:8" ht="14.25" customHeight="1">
      <c r="A1597" s="338"/>
      <c r="B1597" s="408"/>
      <c r="C1597" s="409" t="s">
        <v>2531</v>
      </c>
      <c r="D1597" s="340"/>
      <c r="E1597" s="410"/>
      <c r="F1597" s="342"/>
    </row>
    <row r="1598" spans="1:8" ht="14.25" customHeight="1">
      <c r="A1598" s="305"/>
      <c r="B1598" s="306" t="s">
        <v>2532</v>
      </c>
      <c r="C1598" s="486" t="s">
        <v>2533</v>
      </c>
      <c r="D1598" s="319" t="s">
        <v>2534</v>
      </c>
      <c r="E1598" s="453">
        <f>'[5]COSTO CDMX,QRO,GDL '!I1592</f>
        <v>4569.9060000000018</v>
      </c>
      <c r="F1598" s="310" t="s">
        <v>1821</v>
      </c>
      <c r="H1598" s="554"/>
    </row>
    <row r="1599" spans="1:8" ht="14.25" customHeight="1">
      <c r="A1599" s="305"/>
      <c r="B1599" s="314"/>
      <c r="C1599" s="388" t="s">
        <v>2528</v>
      </c>
      <c r="D1599" s="319"/>
      <c r="E1599" s="453"/>
      <c r="F1599" s="321"/>
    </row>
    <row r="1600" spans="1:8" ht="14.25" customHeight="1">
      <c r="A1600" s="305"/>
      <c r="B1600" s="314"/>
      <c r="C1600" s="388" t="s">
        <v>2522</v>
      </c>
      <c r="D1600" s="319"/>
      <c r="E1600" s="453"/>
      <c r="F1600" s="321"/>
    </row>
    <row r="1601" spans="1:6" ht="14.25" customHeight="1">
      <c r="A1601" s="305"/>
      <c r="B1601" s="314"/>
      <c r="C1601" s="385" t="s">
        <v>2523</v>
      </c>
      <c r="D1601" s="319"/>
      <c r="E1601" s="453"/>
      <c r="F1601" s="321"/>
    </row>
    <row r="1602" spans="1:6" ht="14.25" customHeight="1">
      <c r="A1602" s="305"/>
      <c r="B1602" s="314"/>
      <c r="C1602" s="385" t="s">
        <v>2524</v>
      </c>
      <c r="D1602" s="319"/>
      <c r="E1602" s="453"/>
      <c r="F1602" s="321"/>
    </row>
    <row r="1603" spans="1:6" ht="14.25" customHeight="1">
      <c r="A1603" s="305"/>
      <c r="B1603" s="314"/>
      <c r="C1603" s="388"/>
      <c r="D1603" s="319"/>
      <c r="E1603" s="453"/>
      <c r="F1603" s="321"/>
    </row>
    <row r="1604" spans="1:6" ht="14.25" customHeight="1">
      <c r="A1604" s="305"/>
      <c r="B1604" s="314"/>
      <c r="C1604" s="337"/>
      <c r="D1604" s="319"/>
      <c r="E1604" s="453"/>
      <c r="F1604" s="321"/>
    </row>
    <row r="1605" spans="1:6" ht="14.25" customHeight="1">
      <c r="A1605" s="305"/>
      <c r="B1605" s="314"/>
      <c r="C1605" s="337"/>
      <c r="D1605" s="319"/>
      <c r="E1605" s="453"/>
      <c r="F1605" s="321"/>
    </row>
    <row r="1606" spans="1:6" ht="14.25" customHeight="1">
      <c r="A1606" s="305"/>
      <c r="B1606" s="314"/>
      <c r="C1606" s="337"/>
      <c r="D1606" s="319"/>
      <c r="E1606" s="453"/>
      <c r="F1606" s="321"/>
    </row>
    <row r="1607" spans="1:6" ht="14.25" customHeight="1">
      <c r="A1607" s="305"/>
      <c r="B1607" s="314"/>
      <c r="C1607" s="337"/>
      <c r="D1607" s="319"/>
      <c r="E1607" s="453"/>
      <c r="F1607" s="321"/>
    </row>
    <row r="1608" spans="1:6" ht="14.25" customHeight="1">
      <c r="A1608" s="338"/>
      <c r="B1608" s="408"/>
      <c r="C1608" s="409" t="s">
        <v>2535</v>
      </c>
      <c r="D1608" s="340"/>
      <c r="E1608" s="410"/>
      <c r="F1608" s="342"/>
    </row>
    <row r="1609" spans="1:6" ht="14.25" customHeight="1">
      <c r="A1609" s="305"/>
      <c r="B1609" s="306" t="s">
        <v>2536</v>
      </c>
      <c r="C1609" s="486" t="s">
        <v>2537</v>
      </c>
      <c r="D1609" s="319" t="s">
        <v>2538</v>
      </c>
      <c r="E1609" s="453">
        <f>'[5]COSTO CDMX,QRO,GDL '!I1603</f>
        <v>5711.0112631578959</v>
      </c>
      <c r="F1609" s="310" t="s">
        <v>1821</v>
      </c>
    </row>
    <row r="1610" spans="1:6" ht="14.25" customHeight="1">
      <c r="A1610" s="305"/>
      <c r="B1610" s="314"/>
      <c r="C1610" s="388" t="s">
        <v>2528</v>
      </c>
      <c r="D1610" s="319"/>
      <c r="E1610" s="453"/>
      <c r="F1610" s="321"/>
    </row>
    <row r="1611" spans="1:6" ht="14.25" customHeight="1">
      <c r="A1611" s="305"/>
      <c r="B1611" s="314"/>
      <c r="C1611" s="388" t="s">
        <v>2522</v>
      </c>
      <c r="D1611" s="319"/>
      <c r="E1611" s="453"/>
      <c r="F1611" s="321"/>
    </row>
    <row r="1612" spans="1:6" ht="14.25" customHeight="1">
      <c r="A1612" s="305"/>
      <c r="B1612" s="314"/>
      <c r="C1612" s="385" t="s">
        <v>2529</v>
      </c>
      <c r="D1612" s="319"/>
      <c r="E1612" s="453"/>
      <c r="F1612" s="321"/>
    </row>
    <row r="1613" spans="1:6" ht="14.25" customHeight="1">
      <c r="A1613" s="305"/>
      <c r="B1613" s="314"/>
      <c r="C1613" s="385" t="s">
        <v>2530</v>
      </c>
      <c r="D1613" s="319"/>
      <c r="E1613" s="453"/>
      <c r="F1613" s="321"/>
    </row>
    <row r="1614" spans="1:6" ht="14.25" customHeight="1">
      <c r="A1614" s="305"/>
      <c r="B1614" s="314"/>
      <c r="C1614" s="337"/>
      <c r="D1614" s="319"/>
      <c r="E1614" s="453"/>
      <c r="F1614" s="321"/>
    </row>
    <row r="1615" spans="1:6" ht="14.25" customHeight="1">
      <c r="A1615" s="305"/>
      <c r="B1615" s="314"/>
      <c r="C1615" s="388"/>
      <c r="D1615" s="319"/>
      <c r="E1615" s="453"/>
      <c r="F1615" s="321"/>
    </row>
    <row r="1616" spans="1:6" ht="14.25" customHeight="1">
      <c r="A1616" s="305"/>
      <c r="B1616" s="314"/>
      <c r="C1616" s="337"/>
      <c r="D1616" s="319"/>
      <c r="E1616" s="453"/>
      <c r="F1616" s="321"/>
    </row>
    <row r="1617" spans="1:9" ht="14.25" customHeight="1">
      <c r="A1617" s="305"/>
      <c r="B1617" s="314"/>
      <c r="C1617" s="337"/>
      <c r="D1617" s="319"/>
      <c r="E1617" s="453"/>
      <c r="F1617" s="321"/>
    </row>
    <row r="1618" spans="1:9" ht="14.25" customHeight="1">
      <c r="A1618" s="305"/>
      <c r="B1618" s="314"/>
      <c r="C1618" s="337"/>
      <c r="D1618" s="319"/>
      <c r="E1618" s="453"/>
      <c r="F1618" s="321"/>
    </row>
    <row r="1619" spans="1:9" ht="14.25" customHeight="1">
      <c r="A1619" s="338"/>
      <c r="B1619" s="408"/>
      <c r="C1619" s="409" t="s">
        <v>2535</v>
      </c>
      <c r="D1619" s="340"/>
      <c r="E1619" s="410"/>
      <c r="F1619" s="410"/>
    </row>
    <row r="1620" spans="1:9" ht="14.25" customHeight="1">
      <c r="A1620" s="305"/>
      <c r="B1620" s="306" t="s">
        <v>2539</v>
      </c>
      <c r="C1620" s="486" t="s">
        <v>2540</v>
      </c>
      <c r="D1620" s="319" t="s">
        <v>2541</v>
      </c>
      <c r="E1620" s="453">
        <f>'[5]COSTO CDMX,QRO,GDL '!I1614</f>
        <v>6913.3089473684222</v>
      </c>
      <c r="F1620" s="310" t="s">
        <v>1821</v>
      </c>
      <c r="I1620" s="554"/>
    </row>
    <row r="1621" spans="1:9" ht="14.25" customHeight="1">
      <c r="A1621" s="305"/>
      <c r="B1621" s="314"/>
      <c r="C1621" s="388" t="s">
        <v>2528</v>
      </c>
      <c r="D1621" s="319"/>
      <c r="E1621" s="453"/>
      <c r="F1621" s="321"/>
    </row>
    <row r="1622" spans="1:9" ht="14.25" customHeight="1">
      <c r="A1622" s="305"/>
      <c r="B1622" s="314"/>
      <c r="C1622" s="388" t="s">
        <v>2522</v>
      </c>
      <c r="D1622" s="319"/>
      <c r="E1622" s="453"/>
      <c r="F1622" s="321"/>
    </row>
    <row r="1623" spans="1:9" ht="14.25" customHeight="1">
      <c r="A1623" s="305"/>
      <c r="B1623" s="314"/>
      <c r="C1623" s="385" t="s">
        <v>2542</v>
      </c>
      <c r="D1623" s="319"/>
      <c r="E1623" s="453"/>
      <c r="F1623" s="321"/>
    </row>
    <row r="1624" spans="1:9" ht="14.25" customHeight="1">
      <c r="A1624" s="305"/>
      <c r="B1624" s="314"/>
      <c r="C1624" s="385" t="s">
        <v>2543</v>
      </c>
      <c r="D1624" s="319"/>
      <c r="E1624" s="453"/>
      <c r="F1624" s="321"/>
    </row>
    <row r="1625" spans="1:9" ht="14.25" customHeight="1">
      <c r="A1625" s="305"/>
      <c r="B1625" s="314"/>
      <c r="C1625" s="337"/>
      <c r="D1625" s="319"/>
      <c r="E1625" s="453"/>
      <c r="F1625" s="321"/>
    </row>
    <row r="1626" spans="1:9" ht="14.25" customHeight="1">
      <c r="A1626" s="305"/>
      <c r="B1626" s="314"/>
      <c r="C1626" s="388"/>
      <c r="D1626" s="319"/>
      <c r="E1626" s="453"/>
      <c r="F1626" s="321"/>
      <c r="I1626" s="554"/>
    </row>
    <row r="1627" spans="1:9" ht="14.25" customHeight="1">
      <c r="A1627" s="305"/>
      <c r="B1627" s="314"/>
      <c r="C1627" s="337"/>
      <c r="D1627" s="319"/>
      <c r="E1627" s="453"/>
      <c r="F1627" s="321"/>
    </row>
    <row r="1628" spans="1:9" ht="14.25" customHeight="1">
      <c r="A1628" s="305"/>
      <c r="B1628" s="314"/>
      <c r="C1628" s="337"/>
      <c r="D1628" s="319"/>
      <c r="E1628" s="453"/>
      <c r="F1628" s="321"/>
    </row>
    <row r="1629" spans="1:9" ht="14.25" customHeight="1">
      <c r="A1629" s="305"/>
      <c r="B1629" s="314"/>
      <c r="C1629" s="337"/>
      <c r="D1629" s="319"/>
      <c r="E1629" s="453"/>
      <c r="F1629" s="321"/>
    </row>
    <row r="1630" spans="1:9" ht="14.25" customHeight="1">
      <c r="A1630" s="305"/>
      <c r="B1630" s="314"/>
      <c r="C1630" s="337"/>
      <c r="D1630" s="319"/>
      <c r="E1630" s="453"/>
      <c r="F1630" s="321"/>
    </row>
    <row r="1631" spans="1:9" ht="14.25" customHeight="1">
      <c r="A1631" s="338"/>
      <c r="B1631" s="408"/>
      <c r="C1631" s="409" t="s">
        <v>2544</v>
      </c>
      <c r="D1631" s="340"/>
      <c r="E1631" s="410"/>
      <c r="F1631" s="342"/>
    </row>
    <row r="1632" spans="1:9" ht="14.25" customHeight="1">
      <c r="A1632" s="305"/>
      <c r="B1632" s="306" t="s">
        <v>2545</v>
      </c>
      <c r="C1632" s="486" t="s">
        <v>2546</v>
      </c>
      <c r="D1632" s="319" t="s">
        <v>2547</v>
      </c>
      <c r="E1632" s="453">
        <f>'[5]COSTO CDMX,QRO,GDL '!I1626</f>
        <v>5981.2291578947388</v>
      </c>
      <c r="F1632" s="310" t="s">
        <v>1821</v>
      </c>
      <c r="I1632" s="554"/>
    </row>
    <row r="1633" spans="1:9" ht="14.25" customHeight="1">
      <c r="A1633" s="305"/>
      <c r="B1633" s="306"/>
      <c r="C1633" s="388" t="s">
        <v>2528</v>
      </c>
      <c r="D1633" s="319"/>
      <c r="E1633" s="453"/>
      <c r="F1633" s="321"/>
    </row>
    <row r="1634" spans="1:9" ht="14.25" customHeight="1">
      <c r="A1634" s="305"/>
      <c r="B1634" s="314"/>
      <c r="C1634" s="388" t="s">
        <v>2522</v>
      </c>
      <c r="D1634" s="319"/>
      <c r="E1634" s="453"/>
      <c r="F1634" s="321"/>
    </row>
    <row r="1635" spans="1:9" ht="14.25" customHeight="1">
      <c r="A1635" s="305"/>
      <c r="B1635" s="314"/>
      <c r="C1635" s="385" t="s">
        <v>2529</v>
      </c>
      <c r="D1635" s="319"/>
      <c r="E1635" s="453"/>
      <c r="F1635" s="321"/>
    </row>
    <row r="1636" spans="1:9" ht="14.25" customHeight="1">
      <c r="A1636" s="305"/>
      <c r="B1636" s="314"/>
      <c r="C1636" s="385" t="s">
        <v>2530</v>
      </c>
      <c r="D1636" s="319"/>
      <c r="E1636" s="453"/>
      <c r="F1636" s="321"/>
    </row>
    <row r="1637" spans="1:9" ht="14.25" customHeight="1">
      <c r="A1637" s="305"/>
      <c r="B1637" s="314"/>
      <c r="C1637" s="318"/>
      <c r="D1637" s="319"/>
      <c r="E1637" s="453"/>
      <c r="F1637" s="321"/>
    </row>
    <row r="1638" spans="1:9" ht="14.25" customHeight="1">
      <c r="A1638" s="305"/>
      <c r="B1638" s="314"/>
      <c r="C1638" s="388"/>
      <c r="D1638" s="319"/>
      <c r="E1638" s="453"/>
      <c r="F1638" s="321"/>
      <c r="I1638" s="554"/>
    </row>
    <row r="1639" spans="1:9" ht="14.25" customHeight="1">
      <c r="A1639" s="305"/>
      <c r="B1639" s="387"/>
      <c r="C1639" s="555"/>
      <c r="D1639" s="319"/>
      <c r="E1639" s="453"/>
      <c r="F1639" s="321"/>
    </row>
    <row r="1640" spans="1:9" ht="14.25" customHeight="1">
      <c r="A1640" s="305"/>
      <c r="B1640" s="387"/>
      <c r="C1640" s="555"/>
      <c r="D1640" s="319"/>
      <c r="E1640" s="453"/>
      <c r="F1640" s="321"/>
    </row>
    <row r="1641" spans="1:9" ht="14.25" customHeight="1">
      <c r="A1641" s="305"/>
      <c r="B1641" s="387"/>
      <c r="C1641" s="555"/>
      <c r="D1641" s="319"/>
      <c r="E1641" s="453"/>
      <c r="F1641" s="321"/>
    </row>
    <row r="1642" spans="1:9" ht="14.25" customHeight="1">
      <c r="A1642" s="305"/>
      <c r="B1642" s="387"/>
      <c r="C1642" s="555"/>
      <c r="D1642" s="319"/>
      <c r="E1642" s="453"/>
      <c r="F1642" s="321"/>
    </row>
    <row r="1643" spans="1:9" ht="14.25" customHeight="1">
      <c r="A1643" s="338"/>
      <c r="B1643" s="408"/>
      <c r="C1643" s="409" t="s">
        <v>2548</v>
      </c>
      <c r="D1643" s="340"/>
      <c r="E1643" s="410"/>
      <c r="F1643" s="410"/>
    </row>
    <row r="1644" spans="1:9" ht="14.25" customHeight="1">
      <c r="A1644" s="305"/>
      <c r="B1644" s="556" t="s">
        <v>2549</v>
      </c>
      <c r="C1644" s="486" t="s">
        <v>2550</v>
      </c>
      <c r="D1644" s="319" t="s">
        <v>2520</v>
      </c>
      <c r="E1644" s="453">
        <f>'[5]COSTO CDMX,QRO,GDL '!I1638</f>
        <v>3955.2926769230771</v>
      </c>
      <c r="F1644" s="310" t="s">
        <v>1821</v>
      </c>
    </row>
    <row r="1645" spans="1:9" ht="14.25" customHeight="1">
      <c r="A1645" s="305"/>
      <c r="B1645" s="387"/>
      <c r="C1645" s="388" t="s">
        <v>2551</v>
      </c>
      <c r="D1645" s="319"/>
      <c r="E1645" s="453"/>
      <c r="F1645" s="321"/>
    </row>
    <row r="1646" spans="1:9" ht="14.25" customHeight="1">
      <c r="A1646" s="305"/>
      <c r="B1646" s="387"/>
      <c r="C1646" s="388" t="s">
        <v>2522</v>
      </c>
      <c r="D1646" s="319"/>
      <c r="E1646" s="453"/>
      <c r="F1646" s="321"/>
    </row>
    <row r="1647" spans="1:9" ht="14.25" customHeight="1">
      <c r="A1647" s="305"/>
      <c r="B1647" s="387"/>
      <c r="C1647" s="385" t="s">
        <v>2523</v>
      </c>
      <c r="D1647" s="319"/>
      <c r="E1647" s="453"/>
      <c r="F1647" s="321"/>
    </row>
    <row r="1648" spans="1:9" ht="14.25" customHeight="1">
      <c r="A1648" s="305"/>
      <c r="B1648" s="387"/>
      <c r="C1648" s="385" t="s">
        <v>2524</v>
      </c>
      <c r="D1648" s="319"/>
      <c r="E1648" s="453"/>
      <c r="F1648" s="321"/>
    </row>
    <row r="1649" spans="1:7" ht="14.25" customHeight="1">
      <c r="A1649" s="305"/>
      <c r="B1649" s="387"/>
      <c r="C1649" s="555"/>
      <c r="D1649" s="319"/>
      <c r="E1649" s="453"/>
      <c r="F1649" s="321"/>
    </row>
    <row r="1650" spans="1:7" ht="14.25" customHeight="1">
      <c r="A1650" s="305"/>
      <c r="B1650" s="387"/>
      <c r="C1650" s="557"/>
      <c r="D1650" s="319"/>
      <c r="E1650" s="453"/>
      <c r="F1650" s="321"/>
    </row>
    <row r="1651" spans="1:7" ht="14.25" customHeight="1">
      <c r="A1651" s="305"/>
      <c r="B1651" s="387"/>
      <c r="C1651" s="557"/>
      <c r="D1651" s="319"/>
      <c r="E1651" s="453"/>
      <c r="F1651" s="321"/>
    </row>
    <row r="1652" spans="1:7" ht="14.25" customHeight="1">
      <c r="A1652" s="305"/>
      <c r="B1652" s="387"/>
      <c r="C1652" s="558"/>
      <c r="D1652" s="319"/>
      <c r="E1652" s="453"/>
      <c r="F1652" s="321"/>
    </row>
    <row r="1653" spans="1:7" ht="14.25" customHeight="1">
      <c r="A1653" s="338"/>
      <c r="B1653" s="408"/>
      <c r="C1653" s="409" t="s">
        <v>2548</v>
      </c>
      <c r="D1653" s="340"/>
      <c r="E1653" s="410"/>
      <c r="F1653" s="342"/>
    </row>
    <row r="1654" spans="1:7" ht="14.25" customHeight="1">
      <c r="A1654" s="305"/>
      <c r="B1654" s="556" t="s">
        <v>2552</v>
      </c>
      <c r="C1654" s="486" t="s">
        <v>2550</v>
      </c>
      <c r="D1654" s="319" t="s">
        <v>2527</v>
      </c>
      <c r="E1654" s="453">
        <f>'[5]COSTO CDMX,QRO,GDL '!I1648</f>
        <v>5494.9664544891657</v>
      </c>
      <c r="F1654" s="310" t="s">
        <v>1821</v>
      </c>
    </row>
    <row r="1655" spans="1:7" ht="14.25" customHeight="1">
      <c r="A1655" s="305"/>
      <c r="B1655" s="387"/>
      <c r="C1655" s="388" t="s">
        <v>2553</v>
      </c>
      <c r="D1655" s="319"/>
      <c r="E1655" s="453"/>
      <c r="F1655" s="321"/>
    </row>
    <row r="1656" spans="1:7" ht="14.25" customHeight="1">
      <c r="A1656" s="305"/>
      <c r="B1656" s="387"/>
      <c r="C1656" s="388" t="s">
        <v>2522</v>
      </c>
      <c r="D1656" s="319"/>
      <c r="E1656" s="453"/>
      <c r="F1656" s="321"/>
    </row>
    <row r="1657" spans="1:7" ht="14.25" customHeight="1">
      <c r="A1657" s="305"/>
      <c r="B1657" s="387"/>
      <c r="C1657" s="385" t="s">
        <v>2529</v>
      </c>
      <c r="D1657" s="319"/>
      <c r="E1657" s="453"/>
      <c r="F1657" s="321"/>
    </row>
    <row r="1658" spans="1:7" ht="14.25" customHeight="1">
      <c r="A1658" s="305"/>
      <c r="B1658" s="387"/>
      <c r="C1658" s="385" t="s">
        <v>2530</v>
      </c>
      <c r="D1658" s="319"/>
      <c r="E1658" s="453"/>
      <c r="F1658" s="321"/>
    </row>
    <row r="1659" spans="1:7" ht="14.25" customHeight="1">
      <c r="A1659" s="305"/>
      <c r="B1659" s="387"/>
      <c r="C1659" s="555"/>
      <c r="D1659" s="319"/>
      <c r="E1659" s="453"/>
      <c r="F1659" s="321"/>
    </row>
    <row r="1660" spans="1:7" ht="14.25" customHeight="1">
      <c r="A1660" s="305"/>
      <c r="B1660" s="387"/>
      <c r="C1660" s="558"/>
      <c r="D1660" s="319"/>
      <c r="E1660" s="453"/>
      <c r="F1660" s="321"/>
    </row>
    <row r="1661" spans="1:7" ht="14.25" customHeight="1">
      <c r="A1661" s="305"/>
      <c r="B1661" s="387"/>
      <c r="C1661" s="555"/>
      <c r="D1661" s="319"/>
      <c r="E1661" s="453"/>
      <c r="F1661" s="321"/>
    </row>
    <row r="1662" spans="1:7" ht="14.25" customHeight="1">
      <c r="A1662" s="338"/>
      <c r="B1662" s="408"/>
      <c r="C1662" s="409" t="s">
        <v>2554</v>
      </c>
      <c r="D1662" s="340"/>
      <c r="E1662" s="410"/>
      <c r="F1662" s="342"/>
    </row>
    <row r="1663" spans="1:7" ht="14.25" customHeight="1">
      <c r="A1663" s="305"/>
      <c r="B1663" s="556" t="s">
        <v>2555</v>
      </c>
      <c r="C1663" s="486" t="s">
        <v>2556</v>
      </c>
      <c r="D1663" s="319" t="s">
        <v>2534</v>
      </c>
      <c r="E1663" s="453">
        <f>'[5]COSTO CDMX,QRO,GDL '!I1657</f>
        <v>4322.8070175438597</v>
      </c>
      <c r="F1663" s="310" t="s">
        <v>1821</v>
      </c>
      <c r="G1663" s="554"/>
    </row>
    <row r="1664" spans="1:7" ht="14.25" customHeight="1">
      <c r="A1664" s="305"/>
      <c r="B1664" s="387"/>
      <c r="C1664" s="388" t="s">
        <v>2557</v>
      </c>
      <c r="D1664" s="319"/>
      <c r="E1664" s="453"/>
      <c r="F1664" s="321"/>
    </row>
    <row r="1665" spans="1:7" ht="14.25" customHeight="1">
      <c r="A1665" s="305"/>
      <c r="B1665" s="387"/>
      <c r="C1665" s="388" t="s">
        <v>2522</v>
      </c>
      <c r="D1665" s="319"/>
      <c r="E1665" s="453"/>
      <c r="F1665" s="321"/>
    </row>
    <row r="1666" spans="1:7" ht="14.25" customHeight="1">
      <c r="A1666" s="305"/>
      <c r="B1666" s="387"/>
      <c r="C1666" s="385" t="s">
        <v>2523</v>
      </c>
      <c r="D1666" s="319"/>
      <c r="E1666" s="453"/>
      <c r="F1666" s="321"/>
    </row>
    <row r="1667" spans="1:7" ht="14.25" customHeight="1">
      <c r="A1667" s="305"/>
      <c r="B1667" s="387"/>
      <c r="C1667" s="385" t="s">
        <v>2524</v>
      </c>
      <c r="D1667" s="319"/>
      <c r="E1667" s="453"/>
      <c r="F1667" s="321"/>
    </row>
    <row r="1668" spans="1:7" ht="14.25" customHeight="1">
      <c r="A1668" s="305"/>
      <c r="B1668" s="387"/>
      <c r="C1668" s="558"/>
      <c r="D1668" s="319"/>
      <c r="E1668" s="453"/>
      <c r="F1668" s="321"/>
    </row>
    <row r="1669" spans="1:7" ht="14.25" customHeight="1">
      <c r="A1669" s="305"/>
      <c r="B1669" s="387"/>
      <c r="C1669" s="555"/>
      <c r="D1669" s="319"/>
      <c r="E1669" s="453"/>
      <c r="F1669" s="321"/>
      <c r="G1669" s="554"/>
    </row>
    <row r="1670" spans="1:7" ht="14.25" customHeight="1">
      <c r="A1670" s="305"/>
      <c r="B1670" s="387"/>
      <c r="C1670" s="555"/>
      <c r="D1670" s="319"/>
      <c r="E1670" s="453"/>
      <c r="F1670" s="321"/>
    </row>
    <row r="1671" spans="1:7" ht="14.25" customHeight="1">
      <c r="A1671" s="305"/>
      <c r="B1671" s="387"/>
      <c r="C1671" s="555"/>
      <c r="D1671" s="319"/>
      <c r="E1671" s="453"/>
      <c r="F1671" s="321"/>
    </row>
    <row r="1672" spans="1:7" ht="14.25" customHeight="1">
      <c r="A1672" s="305"/>
      <c r="B1672" s="387"/>
      <c r="C1672" s="555"/>
      <c r="D1672" s="319"/>
      <c r="E1672" s="453"/>
      <c r="F1672" s="321"/>
    </row>
    <row r="1673" spans="1:7" ht="14.25" customHeight="1">
      <c r="A1673" s="305"/>
      <c r="B1673" s="387"/>
      <c r="C1673" s="555"/>
      <c r="D1673" s="319"/>
      <c r="E1673" s="453"/>
      <c r="F1673" s="321"/>
    </row>
    <row r="1674" spans="1:7" ht="14.25" customHeight="1">
      <c r="A1674" s="338"/>
      <c r="B1674" s="408"/>
      <c r="C1674" s="409" t="s">
        <v>2558</v>
      </c>
      <c r="D1674" s="340"/>
      <c r="E1674" s="410"/>
      <c r="F1674" s="410"/>
    </row>
    <row r="1675" spans="1:7" ht="14.25" customHeight="1">
      <c r="A1675" s="305"/>
      <c r="B1675" s="556" t="s">
        <v>2559</v>
      </c>
      <c r="C1675" s="486" t="s">
        <v>2560</v>
      </c>
      <c r="D1675" s="319" t="s">
        <v>2538</v>
      </c>
      <c r="E1675" s="453">
        <f>'[5]COSTO CDMX,QRO,GDL '!I1669</f>
        <v>5730.1998947368438</v>
      </c>
      <c r="F1675" s="310" t="s">
        <v>1821</v>
      </c>
      <c r="G1675" s="554"/>
    </row>
    <row r="1676" spans="1:7" ht="14.25" customHeight="1">
      <c r="A1676" s="305"/>
      <c r="B1676" s="387"/>
      <c r="C1676" s="388" t="s">
        <v>2561</v>
      </c>
      <c r="D1676" s="319"/>
      <c r="E1676" s="453"/>
      <c r="F1676" s="321"/>
    </row>
    <row r="1677" spans="1:7" ht="14.25" customHeight="1">
      <c r="A1677" s="305"/>
      <c r="B1677" s="387"/>
      <c r="C1677" s="388" t="s">
        <v>2522</v>
      </c>
      <c r="D1677" s="319"/>
      <c r="E1677" s="453"/>
      <c r="F1677" s="321"/>
    </row>
    <row r="1678" spans="1:7" ht="14.25" customHeight="1">
      <c r="A1678" s="305"/>
      <c r="B1678" s="387"/>
      <c r="C1678" s="385" t="s">
        <v>2529</v>
      </c>
      <c r="D1678" s="319"/>
      <c r="E1678" s="453"/>
      <c r="F1678" s="321"/>
    </row>
    <row r="1679" spans="1:7" ht="14.25" customHeight="1">
      <c r="A1679" s="305"/>
      <c r="B1679" s="387"/>
      <c r="C1679" s="385" t="s">
        <v>2530</v>
      </c>
      <c r="D1679" s="319"/>
      <c r="E1679" s="453"/>
      <c r="F1679" s="321"/>
    </row>
    <row r="1680" spans="1:7" ht="14.25" customHeight="1">
      <c r="A1680" s="305"/>
      <c r="B1680" s="387"/>
      <c r="C1680" s="318"/>
      <c r="D1680" s="319"/>
      <c r="E1680" s="453"/>
      <c r="F1680" s="321"/>
    </row>
    <row r="1681" spans="1:7" ht="14.25" customHeight="1">
      <c r="A1681" s="305"/>
      <c r="B1681" s="387"/>
      <c r="C1681" s="559"/>
      <c r="D1681" s="319"/>
      <c r="E1681" s="453"/>
      <c r="F1681" s="321"/>
      <c r="G1681" s="554"/>
    </row>
    <row r="1682" spans="1:7" ht="14.25" customHeight="1">
      <c r="A1682" s="305"/>
      <c r="B1682" s="387"/>
      <c r="C1682" s="555"/>
      <c r="D1682" s="319"/>
      <c r="E1682" s="453"/>
      <c r="F1682" s="321"/>
    </row>
    <row r="1683" spans="1:7" ht="14.25" customHeight="1">
      <c r="A1683" s="305"/>
      <c r="B1683" s="387"/>
      <c r="C1683" s="555"/>
      <c r="D1683" s="319"/>
      <c r="E1683" s="453"/>
      <c r="F1683" s="321"/>
    </row>
    <row r="1684" spans="1:7" ht="14.25" customHeight="1">
      <c r="A1684" s="305"/>
      <c r="B1684" s="387"/>
      <c r="C1684" s="555"/>
      <c r="D1684" s="319"/>
      <c r="E1684" s="453"/>
      <c r="F1684" s="321"/>
    </row>
    <row r="1685" spans="1:7" ht="14.25" customHeight="1">
      <c r="A1685" s="305"/>
      <c r="B1685" s="387"/>
      <c r="C1685" s="555"/>
      <c r="D1685" s="319"/>
      <c r="E1685" s="453"/>
      <c r="F1685" s="321"/>
    </row>
    <row r="1686" spans="1:7" ht="14.25" customHeight="1">
      <c r="A1686" s="338"/>
      <c r="B1686" s="408"/>
      <c r="C1686" s="409" t="s">
        <v>2562</v>
      </c>
      <c r="D1686" s="340"/>
      <c r="E1686" s="410"/>
      <c r="F1686" s="410"/>
    </row>
    <row r="1687" spans="1:7" ht="14.25" customHeight="1">
      <c r="A1687" s="305"/>
      <c r="B1687" s="556" t="s">
        <v>2563</v>
      </c>
      <c r="C1687" s="486" t="s">
        <v>2564</v>
      </c>
      <c r="D1687" s="319" t="s">
        <v>2541</v>
      </c>
      <c r="E1687" s="453">
        <f>'[5]COSTO CDMX,QRO,GDL '!I1681</f>
        <v>6933.9565263157892</v>
      </c>
      <c r="F1687" s="310" t="s">
        <v>1821</v>
      </c>
    </row>
    <row r="1688" spans="1:7" ht="14.25" customHeight="1">
      <c r="A1688" s="305"/>
      <c r="B1688" s="387"/>
      <c r="C1688" s="388" t="s">
        <v>2565</v>
      </c>
      <c r="D1688" s="319"/>
      <c r="E1688" s="453"/>
      <c r="F1688" s="321"/>
    </row>
    <row r="1689" spans="1:7" ht="14.25" customHeight="1">
      <c r="A1689" s="305"/>
      <c r="B1689" s="387"/>
      <c r="C1689" s="560" t="s">
        <v>2522</v>
      </c>
      <c r="D1689" s="319"/>
      <c r="E1689" s="453"/>
      <c r="F1689" s="321"/>
    </row>
    <row r="1690" spans="1:7" ht="14.25" customHeight="1">
      <c r="A1690" s="305"/>
      <c r="B1690" s="387"/>
      <c r="C1690" s="385" t="s">
        <v>2542</v>
      </c>
      <c r="D1690" s="319"/>
      <c r="E1690" s="453"/>
      <c r="F1690" s="321"/>
    </row>
    <row r="1691" spans="1:7" ht="14.25" customHeight="1">
      <c r="A1691" s="305"/>
      <c r="B1691" s="387"/>
      <c r="C1691" s="385" t="s">
        <v>2543</v>
      </c>
      <c r="D1691" s="319"/>
      <c r="E1691" s="453"/>
      <c r="F1691" s="321"/>
    </row>
    <row r="1692" spans="1:7" ht="14.25" customHeight="1">
      <c r="A1692" s="305"/>
      <c r="B1692" s="387"/>
      <c r="C1692" s="318"/>
      <c r="D1692" s="319"/>
      <c r="E1692" s="453"/>
      <c r="F1692" s="321"/>
    </row>
    <row r="1693" spans="1:7" ht="14.25" customHeight="1">
      <c r="A1693" s="305"/>
      <c r="B1693" s="387"/>
      <c r="C1693" s="558"/>
      <c r="D1693" s="319"/>
      <c r="E1693" s="453"/>
      <c r="F1693" s="321"/>
    </row>
    <row r="1694" spans="1:7" ht="14.25" customHeight="1">
      <c r="A1694" s="305"/>
      <c r="B1694" s="387"/>
      <c r="C1694" s="555"/>
      <c r="D1694" s="319"/>
      <c r="E1694" s="453"/>
      <c r="F1694" s="321"/>
    </row>
    <row r="1695" spans="1:7" ht="14.25" customHeight="1">
      <c r="A1695" s="305"/>
      <c r="B1695" s="387"/>
      <c r="C1695" s="555"/>
      <c r="D1695" s="319"/>
      <c r="E1695" s="453"/>
      <c r="F1695" s="321"/>
    </row>
    <row r="1696" spans="1:7" ht="14.25" customHeight="1">
      <c r="A1696" s="435"/>
      <c r="B1696" s="561"/>
      <c r="C1696" s="562"/>
      <c r="D1696" s="399"/>
      <c r="E1696" s="453"/>
      <c r="F1696" s="321"/>
    </row>
    <row r="1697" spans="1:60" ht="14.25" customHeight="1">
      <c r="A1697" s="338"/>
      <c r="B1697" s="408"/>
      <c r="C1697" s="409" t="s">
        <v>2566</v>
      </c>
      <c r="D1697" s="340"/>
      <c r="E1697" s="410"/>
      <c r="F1697" s="342"/>
    </row>
    <row r="1698" spans="1:60" ht="14.25" customHeight="1">
      <c r="A1698" s="305"/>
      <c r="B1698" s="556" t="s">
        <v>2567</v>
      </c>
      <c r="C1698" s="486" t="s">
        <v>2568</v>
      </c>
      <c r="D1698" s="319" t="s">
        <v>2547</v>
      </c>
      <c r="E1698" s="453">
        <f>'[5]COSTO CDMX,QRO,GDL '!I1692</f>
        <v>6000.4177894736868</v>
      </c>
      <c r="F1698" s="310" t="s">
        <v>1821</v>
      </c>
    </row>
    <row r="1699" spans="1:60" ht="14.25" customHeight="1">
      <c r="A1699" s="305"/>
      <c r="B1699" s="387"/>
      <c r="C1699" s="388" t="s">
        <v>2569</v>
      </c>
      <c r="D1699" s="319"/>
      <c r="E1699" s="453"/>
      <c r="F1699" s="321"/>
    </row>
    <row r="1700" spans="1:60" ht="14.25" customHeight="1">
      <c r="A1700" s="305"/>
      <c r="B1700" s="387"/>
      <c r="C1700" s="560" t="s">
        <v>2522</v>
      </c>
      <c r="D1700" s="319"/>
      <c r="E1700" s="453"/>
      <c r="F1700" s="321"/>
    </row>
    <row r="1701" spans="1:60" ht="14.25" customHeight="1">
      <c r="A1701" s="305"/>
      <c r="B1701" s="387"/>
      <c r="C1701" s="385" t="s">
        <v>2529</v>
      </c>
      <c r="D1701" s="319"/>
      <c r="E1701" s="453"/>
      <c r="F1701" s="321"/>
    </row>
    <row r="1702" spans="1:60" ht="14.25" customHeight="1">
      <c r="A1702" s="305"/>
      <c r="B1702" s="387"/>
      <c r="C1702" s="385" t="s">
        <v>2530</v>
      </c>
      <c r="D1702" s="563"/>
      <c r="E1702" s="453"/>
      <c r="F1702" s="321"/>
    </row>
    <row r="1703" spans="1:60" ht="14.25" customHeight="1">
      <c r="A1703" s="305"/>
      <c r="B1703" s="387"/>
      <c r="C1703" s="385"/>
      <c r="D1703" s="563"/>
      <c r="E1703" s="453"/>
      <c r="F1703" s="321"/>
    </row>
    <row r="1704" spans="1:60" ht="14.25" customHeight="1">
      <c r="A1704" s="305"/>
      <c r="B1704" s="387"/>
      <c r="C1704" s="558"/>
      <c r="D1704" s="563"/>
      <c r="E1704" s="453"/>
      <c r="F1704" s="321"/>
    </row>
    <row r="1705" spans="1:60" ht="14.25" customHeight="1">
      <c r="A1705" s="305"/>
      <c r="B1705" s="387"/>
      <c r="C1705" s="558"/>
      <c r="D1705" s="563"/>
      <c r="E1705" s="453"/>
      <c r="F1705" s="321"/>
    </row>
    <row r="1706" spans="1:60" ht="14.25" customHeight="1">
      <c r="A1706" s="305"/>
      <c r="B1706" s="387"/>
      <c r="C1706" s="558"/>
      <c r="D1706" s="563"/>
      <c r="E1706" s="475"/>
      <c r="F1706" s="321"/>
    </row>
    <row r="1707" spans="1:60" ht="14.25" customHeight="1">
      <c r="A1707" s="305"/>
      <c r="B1707" s="387"/>
      <c r="C1707" s="558"/>
      <c r="D1707" s="563"/>
      <c r="E1707" s="475"/>
      <c r="F1707" s="321"/>
    </row>
    <row r="1708" spans="1:60" ht="14.25" customHeight="1">
      <c r="A1708" s="305"/>
      <c r="B1708" s="387"/>
      <c r="C1708" s="555"/>
      <c r="D1708" s="563"/>
      <c r="E1708" s="475"/>
      <c r="F1708" s="321"/>
    </row>
    <row r="1709" spans="1:60" ht="14.25" customHeight="1">
      <c r="A1709" s="305"/>
      <c r="B1709" s="387"/>
      <c r="C1709" s="555"/>
      <c r="D1709" s="563"/>
      <c r="E1709" s="475"/>
      <c r="F1709" s="321"/>
    </row>
    <row r="1710" spans="1:60" ht="14.25" customHeight="1">
      <c r="A1710" s="305"/>
      <c r="B1710" s="387"/>
      <c r="C1710" s="555"/>
      <c r="D1710" s="563"/>
      <c r="E1710" s="475"/>
      <c r="F1710" s="321"/>
    </row>
    <row r="1711" spans="1:60" s="277" customFormat="1" ht="15" customHeight="1">
      <c r="A1711" s="325" t="s">
        <v>1905</v>
      </c>
      <c r="B1711" s="326"/>
      <c r="C1711" s="1494" t="s">
        <v>2570</v>
      </c>
      <c r="D1711" s="325"/>
      <c r="E1711" s="328"/>
      <c r="F1711" s="477"/>
      <c r="G1711" s="276"/>
      <c r="H1711" s="276"/>
      <c r="I1711" s="276"/>
      <c r="J1711" s="276"/>
      <c r="K1711" s="276"/>
      <c r="L1711" s="276"/>
      <c r="M1711" s="276"/>
      <c r="N1711" s="283"/>
      <c r="O1711" s="283"/>
      <c r="P1711" s="283"/>
      <c r="Q1711" s="283"/>
      <c r="R1711" s="283"/>
      <c r="S1711" s="283"/>
      <c r="T1711" s="283"/>
      <c r="U1711" s="283"/>
      <c r="V1711" s="283"/>
      <c r="W1711" s="283"/>
      <c r="X1711" s="283"/>
      <c r="Y1711" s="283"/>
      <c r="Z1711" s="283"/>
      <c r="AA1711" s="283"/>
      <c r="AB1711" s="283"/>
      <c r="AC1711" s="283"/>
      <c r="AD1711" s="283"/>
      <c r="AE1711" s="283"/>
      <c r="AF1711" s="283"/>
      <c r="AG1711" s="283"/>
      <c r="AH1711" s="283"/>
      <c r="AI1711" s="283"/>
      <c r="AJ1711" s="283"/>
      <c r="AK1711" s="283"/>
      <c r="AL1711" s="283"/>
      <c r="AM1711" s="283"/>
      <c r="AN1711" s="283"/>
      <c r="AO1711" s="283"/>
      <c r="AP1711" s="283"/>
      <c r="AQ1711" s="283"/>
      <c r="AR1711" s="283"/>
      <c r="AS1711" s="283"/>
      <c r="AT1711" s="283"/>
      <c r="AU1711" s="283"/>
      <c r="AV1711" s="283"/>
      <c r="AW1711" s="283"/>
      <c r="AX1711" s="283"/>
      <c r="AY1711" s="283"/>
      <c r="AZ1711" s="283"/>
      <c r="BA1711" s="283"/>
      <c r="BB1711" s="283"/>
      <c r="BC1711" s="283"/>
      <c r="BD1711" s="283"/>
      <c r="BE1711" s="283"/>
      <c r="BF1711" s="283"/>
      <c r="BG1711" s="283"/>
      <c r="BH1711" s="283"/>
    </row>
    <row r="1712" spans="1:60" s="291" customFormat="1" ht="15" customHeight="1">
      <c r="A1712" s="330" t="s">
        <v>2571</v>
      </c>
      <c r="B1712" s="331"/>
      <c r="C1712" s="1495"/>
      <c r="D1712" s="378"/>
      <c r="E1712" s="379"/>
      <c r="F1712" s="478"/>
      <c r="G1712" s="289"/>
      <c r="H1712" s="289"/>
      <c r="I1712" s="289"/>
      <c r="J1712" s="289"/>
      <c r="K1712" s="289"/>
      <c r="L1712" s="289"/>
      <c r="M1712" s="289"/>
      <c r="N1712" s="290"/>
      <c r="O1712" s="290"/>
      <c r="P1712" s="290"/>
      <c r="Q1712" s="290"/>
      <c r="R1712" s="290"/>
      <c r="S1712" s="290"/>
      <c r="T1712" s="290"/>
      <c r="U1712" s="290"/>
      <c r="V1712" s="290"/>
      <c r="W1712" s="290"/>
      <c r="X1712" s="290"/>
      <c r="Y1712" s="290"/>
      <c r="Z1712" s="290"/>
      <c r="AA1712" s="290"/>
      <c r="AB1712" s="290"/>
      <c r="AC1712" s="290"/>
      <c r="AD1712" s="290"/>
      <c r="AE1712" s="290"/>
      <c r="AF1712" s="290"/>
      <c r="AG1712" s="290"/>
      <c r="AH1712" s="290"/>
      <c r="AI1712" s="290"/>
      <c r="AJ1712" s="290"/>
      <c r="AK1712" s="290"/>
      <c r="AL1712" s="290"/>
      <c r="AM1712" s="290"/>
      <c r="AN1712" s="290"/>
      <c r="AO1712" s="290"/>
      <c r="AP1712" s="290"/>
      <c r="AQ1712" s="290"/>
      <c r="AR1712" s="290"/>
      <c r="AS1712" s="290"/>
      <c r="AT1712" s="290"/>
      <c r="AU1712" s="290"/>
      <c r="AV1712" s="290"/>
      <c r="AW1712" s="290"/>
      <c r="AX1712" s="290"/>
      <c r="AY1712" s="290"/>
      <c r="AZ1712" s="290"/>
      <c r="BA1712" s="290"/>
      <c r="BB1712" s="290"/>
      <c r="BC1712" s="290"/>
      <c r="BD1712" s="290"/>
      <c r="BE1712" s="290"/>
      <c r="BF1712" s="290"/>
      <c r="BG1712" s="290"/>
      <c r="BH1712" s="290"/>
    </row>
    <row r="1713" spans="1:60" s="297" customFormat="1">
      <c r="A1713" s="292" t="s">
        <v>405</v>
      </c>
      <c r="B1713" s="293" t="s">
        <v>406</v>
      </c>
      <c r="C1713" s="294" t="s">
        <v>407</v>
      </c>
      <c r="D1713" s="292" t="s">
        <v>408</v>
      </c>
      <c r="E1713" s="295" t="s">
        <v>409</v>
      </c>
      <c r="F1713" s="296" t="s">
        <v>1563</v>
      </c>
      <c r="G1713" s="277"/>
      <c r="N1713" s="298"/>
      <c r="O1713" s="298"/>
      <c r="P1713" s="298"/>
      <c r="Q1713" s="298"/>
      <c r="R1713" s="298"/>
      <c r="S1713" s="298"/>
      <c r="T1713" s="298"/>
      <c r="U1713" s="298"/>
      <c r="V1713" s="298"/>
      <c r="W1713" s="298"/>
      <c r="X1713" s="298"/>
      <c r="Y1713" s="298"/>
      <c r="Z1713" s="298"/>
      <c r="AA1713" s="298"/>
      <c r="AB1713" s="298"/>
      <c r="AC1713" s="298"/>
      <c r="AD1713" s="298"/>
      <c r="AE1713" s="298"/>
      <c r="AF1713" s="298"/>
      <c r="AG1713" s="298"/>
      <c r="AH1713" s="298"/>
      <c r="AI1713" s="298"/>
      <c r="AJ1713" s="298"/>
      <c r="AK1713" s="298"/>
      <c r="AL1713" s="298"/>
      <c r="AM1713" s="298"/>
      <c r="AN1713" s="298"/>
      <c r="AO1713" s="298"/>
      <c r="AP1713" s="298"/>
      <c r="AQ1713" s="298"/>
      <c r="AR1713" s="298"/>
      <c r="AS1713" s="298"/>
      <c r="AT1713" s="298"/>
      <c r="AU1713" s="298"/>
      <c r="AV1713" s="298"/>
      <c r="AW1713" s="298"/>
      <c r="AX1713" s="298"/>
      <c r="AY1713" s="298"/>
      <c r="AZ1713" s="298"/>
      <c r="BA1713" s="298"/>
      <c r="BB1713" s="298"/>
      <c r="BC1713" s="298"/>
      <c r="BD1713" s="298"/>
      <c r="BE1713" s="298"/>
      <c r="BF1713" s="298"/>
      <c r="BG1713" s="298"/>
      <c r="BH1713" s="298"/>
    </row>
    <row r="1714" spans="1:60" ht="14.25" customHeight="1">
      <c r="A1714" s="338"/>
      <c r="B1714" s="408"/>
      <c r="C1714" s="409" t="s">
        <v>2572</v>
      </c>
      <c r="D1714" s="410"/>
      <c r="E1714" s="543"/>
      <c r="F1714" s="342"/>
    </row>
    <row r="1715" spans="1:60" ht="14.25" customHeight="1">
      <c r="A1715" s="305"/>
      <c r="B1715" s="556" t="s">
        <v>2573</v>
      </c>
      <c r="C1715" s="486" t="s">
        <v>2574</v>
      </c>
      <c r="D1715" s="319" t="s">
        <v>2575</v>
      </c>
      <c r="E1715" s="453">
        <v>1597.4597100000001</v>
      </c>
      <c r="F1715" s="310" t="s">
        <v>236</v>
      </c>
    </row>
    <row r="1716" spans="1:60" ht="14.25" customHeight="1">
      <c r="A1716" s="305"/>
      <c r="B1716" s="387"/>
      <c r="C1716" s="385" t="s">
        <v>2576</v>
      </c>
      <c r="D1716" s="319"/>
      <c r="E1716" s="453"/>
      <c r="F1716" s="389"/>
    </row>
    <row r="1717" spans="1:60" ht="14.25" customHeight="1">
      <c r="A1717" s="305"/>
      <c r="B1717" s="387"/>
      <c r="C1717" s="318"/>
      <c r="D1717" s="319"/>
      <c r="E1717" s="453"/>
      <c r="F1717" s="389"/>
    </row>
    <row r="1718" spans="1:60" ht="14.25" customHeight="1">
      <c r="A1718" s="305"/>
      <c r="B1718" s="387"/>
      <c r="C1718" s="318"/>
      <c r="D1718" s="319"/>
      <c r="E1718" s="453"/>
      <c r="F1718" s="389"/>
    </row>
    <row r="1719" spans="1:60" ht="14.25" customHeight="1">
      <c r="A1719" s="305"/>
      <c r="B1719" s="387"/>
      <c r="C1719" s="318"/>
      <c r="D1719" s="319"/>
      <c r="E1719" s="453"/>
      <c r="F1719" s="389"/>
    </row>
    <row r="1720" spans="1:60" ht="14.25" customHeight="1">
      <c r="A1720" s="305"/>
      <c r="B1720" s="387"/>
      <c r="C1720" s="555"/>
      <c r="D1720" s="319"/>
      <c r="E1720" s="453"/>
      <c r="F1720" s="389"/>
    </row>
    <row r="1721" spans="1:60" ht="14.25" customHeight="1">
      <c r="A1721" s="305"/>
      <c r="B1721" s="387"/>
      <c r="C1721" s="557"/>
      <c r="D1721" s="319"/>
      <c r="E1721" s="453"/>
      <c r="F1721" s="389"/>
    </row>
    <row r="1722" spans="1:60" ht="14.25" customHeight="1">
      <c r="A1722" s="305"/>
      <c r="B1722" s="387"/>
      <c r="C1722" s="557"/>
      <c r="D1722" s="319"/>
      <c r="E1722" s="453"/>
      <c r="F1722" s="389"/>
    </row>
    <row r="1723" spans="1:60" ht="14.25" customHeight="1">
      <c r="A1723" s="305"/>
      <c r="B1723" s="387"/>
      <c r="C1723" s="558"/>
      <c r="D1723" s="319"/>
      <c r="E1723" s="453"/>
      <c r="F1723" s="389"/>
    </row>
    <row r="1724" spans="1:60" ht="14.25" customHeight="1">
      <c r="A1724" s="338"/>
      <c r="B1724" s="408"/>
      <c r="C1724" s="409" t="s">
        <v>2577</v>
      </c>
      <c r="D1724" s="422"/>
      <c r="E1724" s="422"/>
      <c r="F1724" s="391"/>
    </row>
    <row r="1725" spans="1:60" ht="14.25" customHeight="1">
      <c r="A1725" s="305"/>
      <c r="B1725" s="556" t="s">
        <v>2578</v>
      </c>
      <c r="C1725" s="564" t="s">
        <v>2579</v>
      </c>
      <c r="D1725" s="319" t="s">
        <v>2580</v>
      </c>
      <c r="E1725" s="453">
        <v>2241.2775000000001</v>
      </c>
      <c r="F1725" s="310" t="s">
        <v>236</v>
      </c>
    </row>
    <row r="1726" spans="1:60" ht="14.25" customHeight="1">
      <c r="A1726" s="305"/>
      <c r="B1726" s="387"/>
      <c r="C1726" s="385" t="s">
        <v>2581</v>
      </c>
      <c r="D1726" s="319"/>
      <c r="E1726" s="453"/>
      <c r="F1726" s="389"/>
    </row>
    <row r="1727" spans="1:60" ht="14.25" customHeight="1">
      <c r="A1727" s="305"/>
      <c r="B1727" s="387"/>
      <c r="C1727" s="318"/>
      <c r="D1727" s="319"/>
      <c r="E1727" s="453"/>
      <c r="F1727" s="389"/>
    </row>
    <row r="1728" spans="1:60" ht="14.25" customHeight="1">
      <c r="A1728" s="305"/>
      <c r="B1728" s="387"/>
      <c r="C1728" s="318"/>
      <c r="D1728" s="319"/>
      <c r="E1728" s="453"/>
      <c r="F1728" s="389"/>
    </row>
    <row r="1729" spans="1:6" ht="14.25" customHeight="1">
      <c r="A1729" s="305"/>
      <c r="B1729" s="387"/>
      <c r="C1729" s="318"/>
      <c r="D1729" s="319"/>
      <c r="E1729" s="453"/>
      <c r="F1729" s="389"/>
    </row>
    <row r="1730" spans="1:6" ht="14.25" customHeight="1">
      <c r="A1730" s="305"/>
      <c r="B1730" s="387"/>
      <c r="C1730" s="555"/>
      <c r="D1730" s="319"/>
      <c r="E1730" s="453"/>
      <c r="F1730" s="389"/>
    </row>
    <row r="1731" spans="1:6" ht="14.25" customHeight="1">
      <c r="A1731" s="305"/>
      <c r="B1731" s="387"/>
      <c r="C1731" s="557"/>
      <c r="D1731" s="319"/>
      <c r="E1731" s="453"/>
      <c r="F1731" s="389"/>
    </row>
    <row r="1732" spans="1:6" ht="14.25" customHeight="1">
      <c r="A1732" s="305"/>
      <c r="B1732" s="387"/>
      <c r="C1732" s="557"/>
      <c r="D1732" s="319"/>
      <c r="E1732" s="453"/>
      <c r="F1732" s="389"/>
    </row>
    <row r="1733" spans="1:6" ht="14.25" customHeight="1">
      <c r="A1733" s="305"/>
      <c r="B1733" s="387"/>
      <c r="C1733" s="558"/>
      <c r="D1733" s="319"/>
      <c r="E1733" s="453"/>
      <c r="F1733" s="389"/>
    </row>
    <row r="1734" spans="1:6" ht="14.25" customHeight="1">
      <c r="A1734" s="338"/>
      <c r="B1734" s="408"/>
      <c r="C1734" s="409" t="s">
        <v>2582</v>
      </c>
      <c r="D1734" s="422"/>
      <c r="E1734" s="422"/>
      <c r="F1734" s="422"/>
    </row>
    <row r="1735" spans="1:6" ht="14.25" customHeight="1">
      <c r="A1735" s="305"/>
      <c r="B1735" s="556" t="s">
        <v>2573</v>
      </c>
      <c r="C1735" s="564" t="s">
        <v>2583</v>
      </c>
      <c r="D1735" s="319" t="s">
        <v>2575</v>
      </c>
      <c r="E1735" s="453">
        <v>1569.0360000000001</v>
      </c>
      <c r="F1735" s="310" t="s">
        <v>236</v>
      </c>
    </row>
    <row r="1736" spans="1:6" ht="14.25" customHeight="1">
      <c r="A1736" s="305"/>
      <c r="B1736" s="387"/>
      <c r="C1736" s="385" t="s">
        <v>2584</v>
      </c>
      <c r="D1736" s="319"/>
      <c r="E1736" s="453"/>
      <c r="F1736" s="389"/>
    </row>
    <row r="1737" spans="1:6" ht="14.25" customHeight="1">
      <c r="A1737" s="305"/>
      <c r="B1737" s="387"/>
      <c r="C1737" s="318"/>
      <c r="D1737" s="319"/>
      <c r="E1737" s="453"/>
      <c r="F1737" s="389"/>
    </row>
    <row r="1738" spans="1:6" ht="14.25" customHeight="1">
      <c r="A1738" s="305"/>
      <c r="B1738" s="387"/>
      <c r="C1738" s="318"/>
      <c r="D1738" s="319"/>
      <c r="E1738" s="453"/>
      <c r="F1738" s="389"/>
    </row>
    <row r="1739" spans="1:6" ht="14.25" customHeight="1">
      <c r="A1739" s="305"/>
      <c r="B1739" s="387"/>
      <c r="C1739" s="318"/>
      <c r="D1739" s="319"/>
      <c r="E1739" s="453"/>
      <c r="F1739" s="321"/>
    </row>
    <row r="1740" spans="1:6" ht="14.25" customHeight="1">
      <c r="A1740" s="305"/>
      <c r="B1740" s="387"/>
      <c r="C1740" s="555"/>
      <c r="D1740" s="319"/>
      <c r="E1740" s="453"/>
      <c r="F1740" s="321"/>
    </row>
    <row r="1741" spans="1:6" ht="14.25" customHeight="1">
      <c r="A1741" s="305"/>
      <c r="B1741" s="387"/>
      <c r="C1741" s="555"/>
      <c r="D1741" s="319"/>
      <c r="E1741" s="453"/>
      <c r="F1741" s="321"/>
    </row>
    <row r="1742" spans="1:6" ht="14.25" customHeight="1">
      <c r="A1742" s="305"/>
      <c r="B1742" s="387"/>
      <c r="C1742" s="558"/>
      <c r="D1742" s="319"/>
      <c r="E1742" s="453"/>
      <c r="F1742" s="321"/>
    </row>
    <row r="1743" spans="1:6" ht="14.25" customHeight="1">
      <c r="A1743" s="305"/>
      <c r="B1743" s="387"/>
      <c r="C1743" s="555"/>
      <c r="D1743" s="319"/>
      <c r="E1743" s="453"/>
      <c r="F1743" s="321"/>
    </row>
    <row r="1744" spans="1:6" ht="14.25" customHeight="1">
      <c r="A1744" s="338"/>
      <c r="B1744" s="408"/>
      <c r="C1744" s="409" t="s">
        <v>2585</v>
      </c>
      <c r="D1744" s="422"/>
      <c r="E1744" s="422"/>
      <c r="F1744" s="422"/>
    </row>
    <row r="1745" spans="1:6" ht="14.25" customHeight="1">
      <c r="A1745" s="305"/>
      <c r="B1745" s="556" t="s">
        <v>2586</v>
      </c>
      <c r="C1745" s="564" t="s">
        <v>2587</v>
      </c>
      <c r="D1745" s="319" t="s">
        <v>2588</v>
      </c>
      <c r="E1745" s="453">
        <v>1825.8046872449761</v>
      </c>
      <c r="F1745" s="310" t="s">
        <v>236</v>
      </c>
    </row>
    <row r="1746" spans="1:6" ht="14.25" customHeight="1">
      <c r="A1746" s="305"/>
      <c r="B1746" s="387"/>
      <c r="C1746" s="385" t="s">
        <v>2589</v>
      </c>
      <c r="D1746" s="319"/>
      <c r="E1746" s="453"/>
      <c r="F1746" s="389"/>
    </row>
    <row r="1747" spans="1:6" ht="14.25" customHeight="1">
      <c r="A1747" s="305"/>
      <c r="B1747" s="387"/>
      <c r="C1747" s="318"/>
      <c r="D1747" s="319"/>
      <c r="E1747" s="453"/>
      <c r="F1747" s="389"/>
    </row>
    <row r="1748" spans="1:6" ht="14.25" customHeight="1">
      <c r="A1748" s="305"/>
      <c r="B1748" s="387"/>
      <c r="C1748" s="318"/>
      <c r="D1748" s="319"/>
      <c r="E1748" s="453"/>
      <c r="F1748" s="389"/>
    </row>
    <row r="1749" spans="1:6" ht="14.25" customHeight="1">
      <c r="A1749" s="305"/>
      <c r="B1749" s="387"/>
      <c r="C1749" s="318"/>
      <c r="D1749" s="319"/>
      <c r="E1749" s="453"/>
      <c r="F1749" s="389"/>
    </row>
    <row r="1750" spans="1:6" ht="14.25" customHeight="1">
      <c r="A1750" s="305"/>
      <c r="B1750" s="387"/>
      <c r="C1750" s="555"/>
      <c r="D1750" s="319"/>
      <c r="E1750" s="453"/>
      <c r="F1750" s="389"/>
    </row>
    <row r="1751" spans="1:6" ht="14.25" customHeight="1">
      <c r="A1751" s="305"/>
      <c r="B1751" s="387"/>
      <c r="C1751" s="555"/>
      <c r="D1751" s="319"/>
      <c r="E1751" s="453"/>
      <c r="F1751" s="389"/>
    </row>
    <row r="1752" spans="1:6" ht="14.25" customHeight="1">
      <c r="A1752" s="305"/>
      <c r="B1752" s="387"/>
      <c r="C1752" s="558"/>
      <c r="D1752" s="319"/>
      <c r="E1752" s="453"/>
      <c r="F1752" s="389"/>
    </row>
    <row r="1753" spans="1:6" ht="14.25" customHeight="1">
      <c r="A1753" s="305"/>
      <c r="B1753" s="387"/>
      <c r="C1753" s="555"/>
      <c r="D1753" s="319"/>
      <c r="E1753" s="453"/>
      <c r="F1753" s="389"/>
    </row>
    <row r="1754" spans="1:6" ht="14.25" customHeight="1">
      <c r="A1754" s="338"/>
      <c r="B1754" s="408"/>
      <c r="C1754" s="409" t="s">
        <v>2590</v>
      </c>
      <c r="D1754" s="422"/>
      <c r="E1754" s="422"/>
      <c r="F1754" s="412"/>
    </row>
    <row r="1755" spans="1:6" ht="14.25" customHeight="1">
      <c r="A1755" s="305"/>
      <c r="B1755" s="556" t="s">
        <v>2591</v>
      </c>
      <c r="C1755" s="565" t="s">
        <v>2592</v>
      </c>
      <c r="D1755" s="319" t="s">
        <v>2593</v>
      </c>
      <c r="E1755" s="453">
        <v>3076.844708291303</v>
      </c>
      <c r="F1755" s="310" t="s">
        <v>236</v>
      </c>
    </row>
    <row r="1756" spans="1:6" ht="14.25" customHeight="1">
      <c r="A1756" s="305"/>
      <c r="B1756" s="556" t="s">
        <v>2594</v>
      </c>
      <c r="C1756" s="558" t="s">
        <v>2595</v>
      </c>
      <c r="D1756" s="319" t="s">
        <v>2596</v>
      </c>
      <c r="E1756" s="453">
        <v>3982.6336813151765</v>
      </c>
      <c r="F1756" s="310" t="s">
        <v>236</v>
      </c>
    </row>
    <row r="1757" spans="1:6" ht="14.25" customHeight="1">
      <c r="A1757" s="305"/>
      <c r="B1757" s="387"/>
      <c r="C1757" s="385" t="s">
        <v>2597</v>
      </c>
      <c r="D1757" s="319"/>
      <c r="E1757" s="453"/>
      <c r="F1757" s="389"/>
    </row>
    <row r="1758" spans="1:6" ht="14.25" customHeight="1">
      <c r="A1758" s="305"/>
      <c r="B1758" s="387"/>
      <c r="C1758" s="385" t="s">
        <v>2598</v>
      </c>
      <c r="D1758" s="319"/>
      <c r="E1758" s="453"/>
      <c r="F1758" s="389"/>
    </row>
    <row r="1759" spans="1:6" ht="14.25" customHeight="1">
      <c r="A1759" s="305"/>
      <c r="B1759" s="387"/>
      <c r="C1759" s="263"/>
      <c r="D1759" s="319"/>
      <c r="E1759" s="453"/>
      <c r="F1759" s="389"/>
    </row>
    <row r="1760" spans="1:6" ht="14.25" customHeight="1">
      <c r="A1760" s="305"/>
      <c r="B1760" s="387"/>
      <c r="C1760" s="558"/>
      <c r="D1760" s="319"/>
      <c r="E1760" s="453"/>
      <c r="F1760" s="321"/>
    </row>
    <row r="1761" spans="1:6" ht="14.25" customHeight="1">
      <c r="A1761" s="305"/>
      <c r="B1761" s="387"/>
      <c r="C1761" s="558"/>
      <c r="D1761" s="319"/>
      <c r="E1761" s="453"/>
      <c r="F1761" s="321"/>
    </row>
    <row r="1762" spans="1:6" ht="14.25" customHeight="1">
      <c r="A1762" s="305"/>
      <c r="B1762" s="387"/>
      <c r="C1762" s="555"/>
      <c r="D1762" s="319"/>
      <c r="E1762" s="453"/>
      <c r="F1762" s="321"/>
    </row>
    <row r="1763" spans="1:6" ht="14.25" customHeight="1">
      <c r="A1763" s="305"/>
      <c r="B1763" s="387"/>
      <c r="C1763" s="555"/>
      <c r="D1763" s="319"/>
      <c r="E1763" s="453"/>
      <c r="F1763" s="321"/>
    </row>
    <row r="1764" spans="1:6" ht="14.25" customHeight="1">
      <c r="A1764" s="435"/>
      <c r="B1764" s="561"/>
      <c r="C1764" s="562"/>
      <c r="D1764" s="399"/>
      <c r="E1764" s="453"/>
      <c r="F1764" s="321"/>
    </row>
    <row r="1765" spans="1:6" ht="14.25" customHeight="1">
      <c r="A1765" s="338"/>
      <c r="B1765" s="408"/>
      <c r="C1765" s="409" t="s">
        <v>2599</v>
      </c>
      <c r="D1765" s="422"/>
      <c r="E1765" s="422"/>
      <c r="F1765" s="549"/>
    </row>
    <row r="1766" spans="1:6" ht="14.25" customHeight="1">
      <c r="A1766" s="305"/>
      <c r="B1766" s="566" t="s">
        <v>2600</v>
      </c>
      <c r="C1766" s="565" t="s">
        <v>2601</v>
      </c>
      <c r="D1766" s="319" t="s">
        <v>2602</v>
      </c>
      <c r="E1766" s="453">
        <v>4062.7894650000007</v>
      </c>
      <c r="F1766" s="310" t="s">
        <v>236</v>
      </c>
    </row>
    <row r="1767" spans="1:6" ht="14.25" customHeight="1">
      <c r="A1767" s="305"/>
      <c r="B1767" s="567" t="s">
        <v>2603</v>
      </c>
      <c r="C1767" s="558" t="s">
        <v>2604</v>
      </c>
      <c r="D1767" s="319" t="s">
        <v>2605</v>
      </c>
      <c r="E1767" s="453">
        <v>3701.022465</v>
      </c>
      <c r="F1767" s="310" t="s">
        <v>236</v>
      </c>
    </row>
    <row r="1768" spans="1:6" ht="14.25" customHeight="1">
      <c r="A1768" s="305"/>
      <c r="B1768" s="567" t="s">
        <v>2606</v>
      </c>
      <c r="C1768" s="385" t="s">
        <v>2607</v>
      </c>
      <c r="D1768" s="319" t="s">
        <v>2608</v>
      </c>
      <c r="E1768" s="453">
        <v>4122.8517750000001</v>
      </c>
      <c r="F1768" s="310" t="s">
        <v>236</v>
      </c>
    </row>
    <row r="1769" spans="1:6" ht="14.25" customHeight="1">
      <c r="A1769" s="305"/>
      <c r="B1769" s="387"/>
      <c r="C1769" s="385" t="s">
        <v>2609</v>
      </c>
      <c r="D1769" s="319"/>
      <c r="E1769" s="453"/>
      <c r="F1769" s="389"/>
    </row>
    <row r="1770" spans="1:6" ht="14.25" customHeight="1">
      <c r="A1770" s="305"/>
      <c r="B1770" s="387"/>
      <c r="C1770" s="318"/>
      <c r="D1770" s="319"/>
      <c r="E1770" s="453"/>
      <c r="F1770" s="389"/>
    </row>
    <row r="1771" spans="1:6" ht="14.25" customHeight="1">
      <c r="A1771" s="305"/>
      <c r="B1771" s="387"/>
      <c r="C1771" s="318"/>
      <c r="D1771" s="319"/>
      <c r="E1771" s="453"/>
      <c r="F1771" s="389"/>
    </row>
    <row r="1772" spans="1:6" ht="14.25" customHeight="1">
      <c r="A1772" s="305"/>
      <c r="B1772" s="387"/>
      <c r="C1772" s="558"/>
      <c r="D1772" s="319"/>
      <c r="E1772" s="453"/>
      <c r="F1772" s="389"/>
    </row>
    <row r="1773" spans="1:6" ht="14.25" customHeight="1">
      <c r="A1773" s="305"/>
      <c r="B1773" s="387"/>
      <c r="C1773" s="558"/>
      <c r="D1773" s="319"/>
      <c r="E1773" s="453"/>
      <c r="F1773" s="321"/>
    </row>
    <row r="1774" spans="1:6" ht="14.25" customHeight="1">
      <c r="A1774" s="305"/>
      <c r="B1774" s="387"/>
      <c r="C1774" s="558"/>
      <c r="D1774" s="319"/>
      <c r="E1774" s="453"/>
      <c r="F1774" s="321"/>
    </row>
    <row r="1775" spans="1:6" ht="14.25" customHeight="1">
      <c r="A1775" s="305"/>
      <c r="B1775" s="387"/>
      <c r="C1775" s="558"/>
      <c r="D1775" s="563"/>
      <c r="E1775" s="475"/>
      <c r="F1775" s="321"/>
    </row>
    <row r="1776" spans="1:6" ht="14.25" customHeight="1">
      <c r="A1776" s="305"/>
      <c r="B1776" s="387"/>
      <c r="C1776" s="555"/>
      <c r="D1776" s="563"/>
      <c r="E1776" s="475"/>
      <c r="F1776" s="321"/>
    </row>
    <row r="1777" spans="1:60" s="277" customFormat="1" ht="15" customHeight="1">
      <c r="A1777" s="325" t="s">
        <v>1905</v>
      </c>
      <c r="B1777" s="326"/>
      <c r="C1777" s="1494" t="s">
        <v>2610</v>
      </c>
      <c r="D1777" s="325"/>
      <c r="E1777" s="328"/>
      <c r="F1777" s="477"/>
      <c r="G1777" s="276"/>
      <c r="H1777" s="276"/>
      <c r="I1777" s="276"/>
      <c r="J1777" s="276"/>
      <c r="K1777" s="276"/>
      <c r="L1777" s="276"/>
      <c r="M1777" s="276"/>
      <c r="N1777" s="283"/>
      <c r="O1777" s="283"/>
      <c r="P1777" s="283"/>
      <c r="Q1777" s="283"/>
      <c r="R1777" s="283"/>
      <c r="S1777" s="283"/>
      <c r="T1777" s="283"/>
      <c r="U1777" s="283"/>
      <c r="V1777" s="283"/>
      <c r="W1777" s="283"/>
      <c r="X1777" s="283"/>
      <c r="Y1777" s="283"/>
      <c r="Z1777" s="283"/>
      <c r="AA1777" s="283"/>
      <c r="AB1777" s="283"/>
      <c r="AC1777" s="283"/>
      <c r="AD1777" s="283"/>
      <c r="AE1777" s="283"/>
      <c r="AF1777" s="283"/>
      <c r="AG1777" s="283"/>
      <c r="AH1777" s="283"/>
      <c r="AI1777" s="283"/>
      <c r="AJ1777" s="283"/>
      <c r="AK1777" s="283"/>
      <c r="AL1777" s="283"/>
      <c r="AM1777" s="283"/>
      <c r="AN1777" s="283"/>
      <c r="AO1777" s="283"/>
      <c r="AP1777" s="283"/>
      <c r="AQ1777" s="283"/>
      <c r="AR1777" s="283"/>
      <c r="AS1777" s="283"/>
      <c r="AT1777" s="283"/>
      <c r="AU1777" s="283"/>
      <c r="AV1777" s="283"/>
      <c r="AW1777" s="283"/>
      <c r="AX1777" s="283"/>
      <c r="AY1777" s="283"/>
      <c r="AZ1777" s="283"/>
      <c r="BA1777" s="283"/>
      <c r="BB1777" s="283"/>
      <c r="BC1777" s="283"/>
      <c r="BD1777" s="283"/>
      <c r="BE1777" s="283"/>
      <c r="BF1777" s="283"/>
      <c r="BG1777" s="283"/>
      <c r="BH1777" s="283"/>
    </row>
    <row r="1778" spans="1:60" s="291" customFormat="1" ht="15" customHeight="1">
      <c r="A1778" s="330" t="s">
        <v>2611</v>
      </c>
      <c r="B1778" s="331"/>
      <c r="C1778" s="1495"/>
      <c r="D1778" s="378"/>
      <c r="E1778" s="379"/>
      <c r="F1778" s="478"/>
      <c r="G1778" s="289"/>
      <c r="H1778" s="289"/>
      <c r="I1778" s="289"/>
      <c r="J1778" s="289"/>
      <c r="K1778" s="289"/>
      <c r="L1778" s="289"/>
      <c r="M1778" s="289"/>
      <c r="N1778" s="290"/>
      <c r="O1778" s="290"/>
      <c r="P1778" s="290"/>
      <c r="Q1778" s="290"/>
      <c r="R1778" s="290"/>
      <c r="S1778" s="290"/>
      <c r="T1778" s="290"/>
      <c r="U1778" s="290"/>
      <c r="V1778" s="290"/>
      <c r="W1778" s="290"/>
      <c r="X1778" s="290"/>
      <c r="Y1778" s="290"/>
      <c r="Z1778" s="290"/>
      <c r="AA1778" s="290"/>
      <c r="AB1778" s="290"/>
      <c r="AC1778" s="290"/>
      <c r="AD1778" s="290"/>
      <c r="AE1778" s="290"/>
      <c r="AF1778" s="290"/>
      <c r="AG1778" s="290"/>
      <c r="AH1778" s="290"/>
      <c r="AI1778" s="290"/>
      <c r="AJ1778" s="290"/>
      <c r="AK1778" s="290"/>
      <c r="AL1778" s="290"/>
      <c r="AM1778" s="290"/>
      <c r="AN1778" s="290"/>
      <c r="AO1778" s="290"/>
      <c r="AP1778" s="290"/>
      <c r="AQ1778" s="290"/>
      <c r="AR1778" s="290"/>
      <c r="AS1778" s="290"/>
      <c r="AT1778" s="290"/>
      <c r="AU1778" s="290"/>
      <c r="AV1778" s="290"/>
      <c r="AW1778" s="290"/>
      <c r="AX1778" s="290"/>
      <c r="AY1778" s="290"/>
      <c r="AZ1778" s="290"/>
      <c r="BA1778" s="290"/>
      <c r="BB1778" s="290"/>
      <c r="BC1778" s="290"/>
      <c r="BD1778" s="290"/>
      <c r="BE1778" s="290"/>
      <c r="BF1778" s="290"/>
      <c r="BG1778" s="290"/>
      <c r="BH1778" s="290"/>
    </row>
    <row r="1779" spans="1:60" s="297" customFormat="1">
      <c r="A1779" s="292" t="s">
        <v>405</v>
      </c>
      <c r="B1779" s="293" t="s">
        <v>406</v>
      </c>
      <c r="C1779" s="294" t="s">
        <v>407</v>
      </c>
      <c r="D1779" s="292" t="s">
        <v>408</v>
      </c>
      <c r="E1779" s="295" t="s">
        <v>409</v>
      </c>
      <c r="F1779" s="296" t="s">
        <v>1563</v>
      </c>
      <c r="G1779" s="277"/>
      <c r="N1779" s="298"/>
      <c r="O1779" s="298"/>
      <c r="P1779" s="298"/>
      <c r="Q1779" s="298"/>
      <c r="R1779" s="298"/>
      <c r="S1779" s="298"/>
      <c r="T1779" s="298"/>
      <c r="U1779" s="298"/>
      <c r="V1779" s="298"/>
      <c r="W1779" s="298"/>
      <c r="X1779" s="298"/>
      <c r="Y1779" s="298"/>
      <c r="Z1779" s="298"/>
      <c r="AA1779" s="298"/>
      <c r="AB1779" s="298"/>
      <c r="AC1779" s="298"/>
      <c r="AD1779" s="298"/>
      <c r="AE1779" s="298"/>
      <c r="AF1779" s="298"/>
      <c r="AG1779" s="298"/>
      <c r="AH1779" s="298"/>
      <c r="AI1779" s="298"/>
      <c r="AJ1779" s="298"/>
      <c r="AK1779" s="298"/>
      <c r="AL1779" s="298"/>
      <c r="AM1779" s="298"/>
      <c r="AN1779" s="298"/>
      <c r="AO1779" s="298"/>
      <c r="AP1779" s="298"/>
      <c r="AQ1779" s="298"/>
      <c r="AR1779" s="298"/>
      <c r="AS1779" s="298"/>
      <c r="AT1779" s="298"/>
      <c r="AU1779" s="298"/>
      <c r="AV1779" s="298"/>
      <c r="AW1779" s="298"/>
      <c r="AX1779" s="298"/>
      <c r="AY1779" s="298"/>
      <c r="AZ1779" s="298"/>
      <c r="BA1779" s="298"/>
      <c r="BB1779" s="298"/>
      <c r="BC1779" s="298"/>
      <c r="BD1779" s="298"/>
      <c r="BE1779" s="298"/>
      <c r="BF1779" s="298"/>
      <c r="BG1779" s="298"/>
      <c r="BH1779" s="298"/>
    </row>
    <row r="1780" spans="1:60" ht="14.25" customHeight="1">
      <c r="A1780" s="338"/>
      <c r="B1780" s="408"/>
      <c r="C1780" s="409" t="s">
        <v>2612</v>
      </c>
      <c r="D1780" s="410"/>
      <c r="E1780" s="543"/>
      <c r="F1780" s="342"/>
    </row>
    <row r="1781" spans="1:60" ht="14.25" customHeight="1">
      <c r="A1781" s="305"/>
      <c r="B1781" s="306" t="s">
        <v>2613</v>
      </c>
      <c r="C1781" s="450" t="s">
        <v>2614</v>
      </c>
      <c r="D1781" s="319"/>
      <c r="E1781" s="568">
        <f>'[5]COSTO CDMX,QRO,GDL '!I1775</f>
        <v>6166.0818713450299</v>
      </c>
      <c r="F1781" s="310" t="s">
        <v>236</v>
      </c>
    </row>
    <row r="1782" spans="1:60" ht="14.25" customHeight="1">
      <c r="A1782" s="305"/>
      <c r="B1782" s="306" t="s">
        <v>2615</v>
      </c>
      <c r="C1782" s="460"/>
      <c r="D1782" s="319"/>
      <c r="E1782" s="568">
        <f>'[5]COSTO CDMX,QRO,GDL '!I1776</f>
        <v>8229.2397660818715</v>
      </c>
      <c r="F1782" s="310" t="s">
        <v>236</v>
      </c>
    </row>
    <row r="1783" spans="1:60" ht="14.25" customHeight="1">
      <c r="A1783" s="305"/>
      <c r="B1783" s="314"/>
      <c r="C1783" s="460"/>
      <c r="D1783" s="319"/>
      <c r="E1783" s="569"/>
      <c r="F1783" s="373"/>
    </row>
    <row r="1784" spans="1:60" ht="14.25" customHeight="1">
      <c r="A1784" s="305"/>
      <c r="B1784" s="314"/>
      <c r="C1784" s="460"/>
      <c r="D1784" s="319"/>
      <c r="E1784" s="569"/>
      <c r="F1784" s="373"/>
    </row>
    <row r="1785" spans="1:60" ht="14.25" customHeight="1">
      <c r="A1785" s="305"/>
      <c r="B1785" s="314"/>
      <c r="C1785" s="551"/>
      <c r="D1785" s="319"/>
      <c r="E1785" s="569"/>
      <c r="F1785" s="373"/>
    </row>
    <row r="1786" spans="1:60" ht="14.25" customHeight="1">
      <c r="A1786" s="305"/>
      <c r="B1786" s="314"/>
      <c r="C1786" s="551"/>
      <c r="D1786" s="319"/>
      <c r="E1786" s="569"/>
      <c r="F1786" s="373"/>
    </row>
    <row r="1787" spans="1:60" ht="14.25" customHeight="1">
      <c r="A1787" s="305"/>
      <c r="B1787" s="314"/>
      <c r="C1787" s="551"/>
      <c r="D1787" s="319"/>
      <c r="E1787" s="569"/>
      <c r="F1787" s="373"/>
    </row>
    <row r="1788" spans="1:60" ht="14.25" customHeight="1">
      <c r="A1788" s="305"/>
      <c r="B1788" s="314"/>
      <c r="C1788" s="432"/>
      <c r="D1788" s="319"/>
      <c r="E1788" s="453"/>
      <c r="F1788" s="373"/>
    </row>
    <row r="1789" spans="1:60" ht="14.25" customHeight="1">
      <c r="A1789" s="305"/>
      <c r="B1789" s="314"/>
      <c r="C1789" s="432"/>
      <c r="D1789" s="319"/>
      <c r="E1789" s="453"/>
      <c r="F1789" s="373"/>
    </row>
    <row r="1790" spans="1:60" ht="14.25" customHeight="1">
      <c r="A1790" s="305"/>
      <c r="B1790" s="314"/>
      <c r="C1790" s="432"/>
      <c r="D1790" s="319"/>
      <c r="E1790" s="453"/>
      <c r="F1790" s="373"/>
    </row>
    <row r="1791" spans="1:60" ht="14.25" customHeight="1">
      <c r="A1791" s="338"/>
      <c r="B1791" s="408"/>
      <c r="C1791" s="409" t="s">
        <v>2616</v>
      </c>
      <c r="D1791" s="410"/>
      <c r="E1791" s="410"/>
      <c r="F1791" s="410"/>
    </row>
    <row r="1792" spans="1:60" ht="14.25" customHeight="1">
      <c r="A1792" s="305"/>
      <c r="B1792" s="306" t="s">
        <v>2617</v>
      </c>
      <c r="C1792" s="450" t="s">
        <v>2618</v>
      </c>
      <c r="D1792" s="319"/>
      <c r="E1792" s="570">
        <f>'[5]COSTO CDMX,QRO,GDL '!I1786</f>
        <v>17345.029239766081</v>
      </c>
      <c r="F1792" s="310" t="s">
        <v>236</v>
      </c>
    </row>
    <row r="1793" spans="1:6" ht="14.25" customHeight="1">
      <c r="A1793" s="305"/>
      <c r="B1793" s="314"/>
      <c r="C1793" s="388"/>
      <c r="D1793" s="319"/>
      <c r="E1793" s="569"/>
      <c r="F1793" s="389"/>
    </row>
    <row r="1794" spans="1:6" ht="14.25" customHeight="1">
      <c r="A1794" s="305"/>
      <c r="B1794" s="314"/>
      <c r="C1794" s="388"/>
      <c r="D1794" s="319"/>
      <c r="E1794" s="569"/>
      <c r="F1794" s="389"/>
    </row>
    <row r="1795" spans="1:6" ht="14.25" customHeight="1">
      <c r="A1795" s="305"/>
      <c r="B1795" s="314"/>
      <c r="C1795" s="388"/>
      <c r="D1795" s="319"/>
      <c r="E1795" s="569"/>
      <c r="F1795" s="389"/>
    </row>
    <row r="1796" spans="1:6" ht="14.25" customHeight="1">
      <c r="A1796" s="305"/>
      <c r="B1796" s="314"/>
      <c r="C1796" s="337"/>
      <c r="D1796" s="319"/>
      <c r="E1796" s="569"/>
      <c r="F1796" s="389"/>
    </row>
    <row r="1797" spans="1:6" ht="14.25" customHeight="1">
      <c r="A1797" s="305"/>
      <c r="B1797" s="314"/>
      <c r="C1797" s="337"/>
      <c r="D1797" s="319"/>
      <c r="E1797" s="569"/>
      <c r="F1797" s="389"/>
    </row>
    <row r="1798" spans="1:6" ht="14.25" customHeight="1">
      <c r="A1798" s="305"/>
      <c r="B1798" s="314"/>
      <c r="C1798" s="337"/>
      <c r="D1798" s="319"/>
      <c r="E1798" s="569"/>
      <c r="F1798" s="389"/>
    </row>
    <row r="1799" spans="1:6" ht="14.25" customHeight="1">
      <c r="A1799" s="305"/>
      <c r="B1799" s="314"/>
      <c r="C1799" s="337"/>
      <c r="D1799" s="319"/>
      <c r="E1799" s="457"/>
      <c r="F1799" s="389"/>
    </row>
    <row r="1800" spans="1:6" ht="14.25" customHeight="1">
      <c r="A1800" s="305"/>
      <c r="B1800" s="314"/>
      <c r="C1800" s="337"/>
      <c r="D1800" s="319"/>
      <c r="E1800" s="453"/>
      <c r="F1800" s="389"/>
    </row>
    <row r="1801" spans="1:6" ht="14.25" customHeight="1">
      <c r="A1801" s="435"/>
      <c r="B1801" s="317"/>
      <c r="C1801" s="553"/>
      <c r="D1801" s="399"/>
      <c r="E1801" s="453"/>
      <c r="F1801" s="389"/>
    </row>
    <row r="1802" spans="1:6" ht="14.25" customHeight="1">
      <c r="A1802" s="338"/>
      <c r="B1802" s="408"/>
      <c r="C1802" s="409" t="s">
        <v>2619</v>
      </c>
      <c r="D1802" s="410"/>
      <c r="E1802" s="410"/>
      <c r="F1802" s="391"/>
    </row>
    <row r="1803" spans="1:6" ht="14.25" customHeight="1">
      <c r="A1803" s="305"/>
      <c r="B1803" s="306" t="s">
        <v>2620</v>
      </c>
      <c r="C1803" s="450" t="s">
        <v>2621</v>
      </c>
      <c r="D1803" s="319"/>
      <c r="E1803" s="568">
        <f>'[5]COSTO CDMX,QRO,GDL '!I1797</f>
        <v>17712.280701754386</v>
      </c>
      <c r="F1803" s="310" t="s">
        <v>236</v>
      </c>
    </row>
    <row r="1804" spans="1:6" ht="14.25" customHeight="1">
      <c r="A1804" s="305"/>
      <c r="B1804" s="314"/>
      <c r="C1804" s="388"/>
      <c r="D1804" s="319"/>
      <c r="E1804" s="569"/>
      <c r="F1804" s="389"/>
    </row>
    <row r="1805" spans="1:6" ht="14.25" customHeight="1">
      <c r="A1805" s="305"/>
      <c r="B1805" s="314"/>
      <c r="C1805" s="388"/>
      <c r="D1805" s="319"/>
      <c r="E1805" s="569"/>
      <c r="F1805" s="321"/>
    </row>
    <row r="1806" spans="1:6" ht="14.25" customHeight="1">
      <c r="A1806" s="305"/>
      <c r="B1806" s="314"/>
      <c r="C1806" s="318"/>
      <c r="D1806" s="319"/>
      <c r="E1806" s="569"/>
      <c r="F1806" s="321"/>
    </row>
    <row r="1807" spans="1:6" ht="14.25" customHeight="1">
      <c r="A1807" s="305"/>
      <c r="B1807" s="314"/>
      <c r="C1807" s="318"/>
      <c r="D1807" s="319"/>
      <c r="E1807" s="569"/>
      <c r="F1807" s="321"/>
    </row>
    <row r="1808" spans="1:6" ht="14.25" customHeight="1">
      <c r="A1808" s="305"/>
      <c r="B1808" s="314"/>
      <c r="C1808" s="480"/>
      <c r="D1808" s="319"/>
      <c r="E1808" s="569"/>
      <c r="F1808" s="321"/>
    </row>
    <row r="1809" spans="1:6" ht="14.25" customHeight="1">
      <c r="A1809" s="305"/>
      <c r="B1809" s="314"/>
      <c r="C1809" s="480"/>
      <c r="D1809" s="319"/>
      <c r="E1809" s="569"/>
      <c r="F1809" s="321"/>
    </row>
    <row r="1810" spans="1:6" ht="14.25" customHeight="1">
      <c r="A1810" s="305"/>
      <c r="B1810" s="314"/>
      <c r="C1810" s="480"/>
      <c r="D1810" s="319"/>
      <c r="E1810" s="453"/>
      <c r="F1810" s="321"/>
    </row>
    <row r="1811" spans="1:6" ht="14.25" customHeight="1">
      <c r="A1811" s="305"/>
      <c r="B1811" s="314"/>
      <c r="C1811" s="480"/>
      <c r="D1811" s="319"/>
      <c r="E1811" s="453"/>
      <c r="F1811" s="321"/>
    </row>
    <row r="1812" spans="1:6" ht="14.25" customHeight="1">
      <c r="A1812" s="305"/>
      <c r="B1812" s="314"/>
      <c r="C1812" s="388"/>
      <c r="D1812" s="319"/>
      <c r="E1812" s="453"/>
      <c r="F1812" s="321"/>
    </row>
    <row r="1813" spans="1:6" ht="14.25" customHeight="1">
      <c r="A1813" s="338"/>
      <c r="B1813" s="408"/>
      <c r="C1813" s="409" t="s">
        <v>2622</v>
      </c>
      <c r="D1813" s="410"/>
      <c r="E1813" s="410"/>
      <c r="F1813" s="549"/>
    </row>
    <row r="1814" spans="1:6" ht="14.25" customHeight="1">
      <c r="A1814" s="305"/>
      <c r="B1814" s="306" t="s">
        <v>2623</v>
      </c>
      <c r="C1814" s="486" t="s">
        <v>2624</v>
      </c>
      <c r="D1814" s="319"/>
      <c r="E1814" s="568">
        <f>'[5]COSTO CDMX,QRO,GDL '!I1808</f>
        <v>43592.982456140358</v>
      </c>
      <c r="F1814" s="310" t="s">
        <v>236</v>
      </c>
    </row>
    <row r="1815" spans="1:6" ht="14.25" customHeight="1">
      <c r="A1815" s="305"/>
      <c r="B1815" s="314"/>
      <c r="C1815" s="388" t="s">
        <v>2625</v>
      </c>
      <c r="D1815" s="319"/>
      <c r="E1815" s="569"/>
      <c r="F1815" s="321"/>
    </row>
    <row r="1816" spans="1:6" ht="14.25" customHeight="1">
      <c r="A1816" s="305"/>
      <c r="B1816" s="314"/>
      <c r="C1816" s="388"/>
      <c r="D1816" s="319"/>
      <c r="E1816" s="569"/>
      <c r="F1816" s="321"/>
    </row>
    <row r="1817" spans="1:6" ht="14.25" customHeight="1">
      <c r="A1817" s="305"/>
      <c r="B1817" s="314"/>
      <c r="C1817" s="318"/>
      <c r="D1817" s="319"/>
      <c r="E1817" s="569"/>
      <c r="F1817" s="321"/>
    </row>
    <row r="1818" spans="1:6" ht="14.25" customHeight="1">
      <c r="A1818" s="305"/>
      <c r="B1818" s="314"/>
      <c r="C1818" s="318"/>
      <c r="D1818" s="319"/>
      <c r="E1818" s="569"/>
      <c r="F1818" s="321"/>
    </row>
    <row r="1819" spans="1:6" ht="14.25" customHeight="1">
      <c r="A1819" s="305"/>
      <c r="B1819" s="314"/>
      <c r="C1819" s="318"/>
      <c r="D1819" s="319"/>
      <c r="E1819" s="569"/>
      <c r="F1819" s="321"/>
    </row>
    <row r="1820" spans="1:6" ht="14.25" customHeight="1">
      <c r="A1820" s="305"/>
      <c r="B1820" s="314"/>
      <c r="C1820" s="318"/>
      <c r="D1820" s="319"/>
      <c r="E1820" s="569"/>
      <c r="F1820" s="321"/>
    </row>
    <row r="1821" spans="1:6" ht="14.25" customHeight="1">
      <c r="A1821" s="305"/>
      <c r="B1821" s="314"/>
      <c r="C1821" s="480"/>
      <c r="D1821" s="319"/>
      <c r="E1821" s="453"/>
      <c r="F1821" s="321"/>
    </row>
    <row r="1822" spans="1:6" ht="14.25" customHeight="1">
      <c r="A1822" s="305"/>
      <c r="B1822" s="314"/>
      <c r="C1822" s="337"/>
      <c r="D1822" s="319"/>
      <c r="E1822" s="453"/>
      <c r="F1822" s="321"/>
    </row>
    <row r="1823" spans="1:6" ht="14.25" customHeight="1">
      <c r="A1823" s="305"/>
      <c r="B1823" s="314"/>
      <c r="C1823" s="337"/>
      <c r="D1823" s="319"/>
      <c r="E1823" s="453"/>
      <c r="F1823" s="321"/>
    </row>
    <row r="1824" spans="1:6" ht="14.25" customHeight="1">
      <c r="A1824" s="338"/>
      <c r="B1824" s="408"/>
      <c r="C1824" s="409" t="s">
        <v>2626</v>
      </c>
      <c r="D1824" s="410"/>
      <c r="E1824" s="410"/>
      <c r="F1824" s="342"/>
    </row>
    <row r="1825" spans="1:6" ht="14.25" customHeight="1">
      <c r="A1825" s="426"/>
      <c r="B1825" s="306" t="s">
        <v>2627</v>
      </c>
      <c r="C1825" s="450" t="s">
        <v>2628</v>
      </c>
      <c r="D1825" s="398" t="s">
        <v>1688</v>
      </c>
      <c r="E1825" s="453">
        <f>'[5]COSTO CDMX,QRO,GDL '!I1819</f>
        <v>0</v>
      </c>
      <c r="F1825" s="310" t="s">
        <v>236</v>
      </c>
    </row>
    <row r="1826" spans="1:6" ht="14.25" customHeight="1">
      <c r="A1826" s="305"/>
      <c r="B1826" s="314"/>
      <c r="C1826" s="451" t="s">
        <v>2629</v>
      </c>
      <c r="D1826" s="319"/>
      <c r="E1826" s="474"/>
      <c r="F1826" s="377"/>
    </row>
    <row r="1827" spans="1:6" ht="14.25" customHeight="1">
      <c r="A1827" s="305"/>
      <c r="B1827" s="314"/>
      <c r="C1827" s="460"/>
      <c r="D1827" s="319"/>
      <c r="E1827" s="474"/>
      <c r="F1827" s="377"/>
    </row>
    <row r="1828" spans="1:6" ht="14.25" customHeight="1">
      <c r="A1828" s="305"/>
      <c r="B1828" s="314"/>
      <c r="C1828" s="460"/>
      <c r="D1828" s="319"/>
      <c r="E1828" s="474"/>
      <c r="F1828" s="377"/>
    </row>
    <row r="1829" spans="1:6" ht="14.25" customHeight="1">
      <c r="A1829" s="305"/>
      <c r="B1829" s="314"/>
      <c r="C1829" s="551"/>
      <c r="D1829" s="319"/>
      <c r="E1829" s="474"/>
      <c r="F1829" s="377"/>
    </row>
    <row r="1830" spans="1:6" ht="14.25" customHeight="1">
      <c r="A1830" s="305"/>
      <c r="B1830" s="314"/>
      <c r="C1830" s="551"/>
      <c r="D1830" s="319"/>
      <c r="E1830" s="474"/>
      <c r="F1830" s="377"/>
    </row>
    <row r="1831" spans="1:6" ht="14.25" customHeight="1">
      <c r="A1831" s="305"/>
      <c r="B1831" s="314"/>
      <c r="C1831" s="551"/>
      <c r="D1831" s="319"/>
      <c r="E1831" s="474"/>
      <c r="F1831" s="377"/>
    </row>
    <row r="1832" spans="1:6" ht="14.25" customHeight="1">
      <c r="A1832" s="305"/>
      <c r="B1832" s="314"/>
      <c r="C1832" s="551"/>
      <c r="D1832" s="319"/>
      <c r="E1832" s="474"/>
      <c r="F1832" s="377"/>
    </row>
    <row r="1833" spans="1:6" ht="14.25" customHeight="1">
      <c r="A1833" s="305"/>
      <c r="B1833" s="314"/>
      <c r="C1833" s="432"/>
      <c r="D1833" s="319"/>
      <c r="E1833" s="474"/>
      <c r="F1833" s="377"/>
    </row>
    <row r="1834" spans="1:6" ht="14.25" customHeight="1">
      <c r="A1834" s="305"/>
      <c r="B1834" s="314"/>
      <c r="C1834" s="432"/>
      <c r="D1834" s="319"/>
      <c r="E1834" s="474"/>
      <c r="F1834" s="377"/>
    </row>
    <row r="1835" spans="1:6" ht="14.25" customHeight="1">
      <c r="A1835" s="435"/>
      <c r="B1835" s="317"/>
      <c r="C1835" s="437"/>
      <c r="D1835" s="399"/>
      <c r="E1835" s="571"/>
      <c r="F1835" s="572"/>
    </row>
    <row r="1836" spans="1:6" ht="14.25" customHeight="1">
      <c r="A1836" s="338"/>
      <c r="B1836" s="408"/>
      <c r="C1836" s="409" t="s">
        <v>2630</v>
      </c>
      <c r="D1836" s="410"/>
      <c r="E1836" s="410"/>
      <c r="F1836" s="342"/>
    </row>
    <row r="1837" spans="1:6" ht="14.25" customHeight="1">
      <c r="A1837" s="426"/>
      <c r="B1837" s="306" t="s">
        <v>2631</v>
      </c>
      <c r="C1837" s="1508" t="s">
        <v>2632</v>
      </c>
      <c r="D1837" s="573" t="s">
        <v>2633</v>
      </c>
      <c r="E1837" s="453">
        <f>'[5]COSTO CDMX,QRO,GDL '!I1831</f>
        <v>118156.72514619882</v>
      </c>
      <c r="F1837" s="310" t="s">
        <v>236</v>
      </c>
    </row>
    <row r="1838" spans="1:6" ht="14.25" customHeight="1">
      <c r="A1838" s="305"/>
      <c r="B1838" s="314"/>
      <c r="C1838" s="1506"/>
      <c r="D1838" s="319"/>
      <c r="E1838" s="474"/>
      <c r="F1838" s="377"/>
    </row>
    <row r="1839" spans="1:6" ht="14.25" customHeight="1">
      <c r="A1839" s="305"/>
      <c r="B1839" s="314"/>
      <c r="C1839" s="1506"/>
      <c r="D1839" s="319"/>
      <c r="E1839" s="474"/>
      <c r="F1839" s="377"/>
    </row>
    <row r="1840" spans="1:6" ht="14.25" customHeight="1">
      <c r="A1840" s="305"/>
      <c r="B1840" s="314"/>
      <c r="C1840" s="1506"/>
      <c r="D1840" s="319"/>
      <c r="E1840" s="474"/>
      <c r="F1840" s="377"/>
    </row>
    <row r="1841" spans="1:60" ht="14.25" customHeight="1">
      <c r="A1841" s="305"/>
      <c r="B1841" s="314"/>
      <c r="C1841" s="1506"/>
      <c r="D1841" s="319"/>
      <c r="E1841" s="474"/>
      <c r="F1841" s="377"/>
    </row>
    <row r="1842" spans="1:60" ht="14.25" customHeight="1">
      <c r="A1842" s="305"/>
      <c r="B1842" s="314"/>
      <c r="C1842" s="1506"/>
      <c r="D1842" s="319"/>
      <c r="E1842" s="474"/>
      <c r="F1842" s="377"/>
    </row>
    <row r="1843" spans="1:60" ht="14.25" customHeight="1">
      <c r="A1843" s="305"/>
      <c r="B1843" s="314"/>
      <c r="C1843" s="1506"/>
      <c r="D1843" s="319"/>
      <c r="E1843" s="474"/>
      <c r="F1843" s="377"/>
    </row>
    <row r="1844" spans="1:60" ht="14.25" customHeight="1">
      <c r="A1844" s="305"/>
      <c r="B1844" s="314"/>
      <c r="C1844" s="1506"/>
      <c r="D1844" s="319"/>
      <c r="E1844" s="474"/>
      <c r="F1844" s="377"/>
    </row>
    <row r="1845" spans="1:60" ht="14.25" customHeight="1">
      <c r="A1845" s="305"/>
      <c r="B1845" s="314"/>
      <c r="C1845" s="1506"/>
      <c r="D1845" s="319"/>
      <c r="E1845" s="474"/>
      <c r="F1845" s="377"/>
    </row>
    <row r="1846" spans="1:60" ht="14.25" customHeight="1">
      <c r="A1846" s="305"/>
      <c r="B1846" s="314"/>
      <c r="C1846" s="1506"/>
      <c r="D1846" s="319"/>
      <c r="E1846" s="474"/>
      <c r="F1846" s="377"/>
    </row>
    <row r="1847" spans="1:60" ht="14.25" customHeight="1">
      <c r="A1847" s="305"/>
      <c r="B1847" s="314"/>
      <c r="C1847" s="432"/>
      <c r="D1847" s="319"/>
      <c r="E1847" s="474"/>
      <c r="F1847" s="377"/>
    </row>
    <row r="1848" spans="1:60" ht="14.25" customHeight="1">
      <c r="A1848" s="435"/>
      <c r="B1848" s="317"/>
      <c r="C1848" s="437"/>
      <c r="D1848" s="399"/>
      <c r="E1848" s="571"/>
      <c r="F1848" s="572"/>
    </row>
    <row r="1849" spans="1:60" s="277" customFormat="1" ht="15" customHeight="1">
      <c r="A1849" s="325" t="s">
        <v>1905</v>
      </c>
      <c r="B1849" s="326"/>
      <c r="C1849" s="1494" t="s">
        <v>1855</v>
      </c>
      <c r="D1849" s="325"/>
      <c r="E1849" s="328"/>
      <c r="F1849" s="574"/>
      <c r="G1849" s="276"/>
      <c r="H1849" s="276"/>
      <c r="I1849" s="276"/>
      <c r="J1849" s="276"/>
      <c r="K1849" s="276"/>
      <c r="L1849" s="276"/>
      <c r="M1849" s="276"/>
      <c r="N1849" s="283"/>
      <c r="O1849" s="283"/>
      <c r="P1849" s="283"/>
      <c r="Q1849" s="283"/>
      <c r="R1849" s="283"/>
      <c r="S1849" s="283"/>
      <c r="T1849" s="283"/>
      <c r="U1849" s="283"/>
      <c r="V1849" s="283"/>
      <c r="W1849" s="283"/>
      <c r="X1849" s="283"/>
      <c r="Y1849" s="283"/>
      <c r="Z1849" s="283"/>
      <c r="AA1849" s="283"/>
      <c r="AB1849" s="283"/>
      <c r="AC1849" s="283"/>
      <c r="AD1849" s="283"/>
      <c r="AE1849" s="283"/>
      <c r="AF1849" s="283"/>
      <c r="AG1849" s="283"/>
      <c r="AH1849" s="283"/>
      <c r="AI1849" s="283"/>
      <c r="AJ1849" s="283"/>
      <c r="AK1849" s="283"/>
      <c r="AL1849" s="283"/>
      <c r="AM1849" s="283"/>
      <c r="AN1849" s="283"/>
      <c r="AO1849" s="283"/>
      <c r="AP1849" s="283"/>
      <c r="AQ1849" s="283"/>
      <c r="AR1849" s="283"/>
      <c r="AS1849" s="283"/>
      <c r="AT1849" s="283"/>
      <c r="AU1849" s="283"/>
      <c r="AV1849" s="283"/>
      <c r="AW1849" s="283"/>
      <c r="AX1849" s="283"/>
      <c r="AY1849" s="283"/>
      <c r="AZ1849" s="283"/>
      <c r="BA1849" s="283"/>
      <c r="BB1849" s="283"/>
      <c r="BC1849" s="283"/>
      <c r="BD1849" s="283"/>
      <c r="BE1849" s="283"/>
      <c r="BF1849" s="283"/>
      <c r="BG1849" s="283"/>
      <c r="BH1849" s="283"/>
    </row>
    <row r="1850" spans="1:60" s="291" customFormat="1" ht="15" customHeight="1">
      <c r="A1850" s="330" t="s">
        <v>1856</v>
      </c>
      <c r="B1850" s="331"/>
      <c r="C1850" s="1495"/>
      <c r="D1850" s="378"/>
      <c r="E1850" s="379"/>
      <c r="F1850" s="575"/>
      <c r="G1850" s="289"/>
      <c r="H1850" s="289"/>
      <c r="I1850" s="289"/>
      <c r="J1850" s="289"/>
      <c r="K1850" s="289"/>
      <c r="L1850" s="289"/>
      <c r="M1850" s="289"/>
      <c r="N1850" s="290"/>
      <c r="O1850" s="290"/>
      <c r="P1850" s="290"/>
      <c r="Q1850" s="290"/>
      <c r="R1850" s="290"/>
      <c r="S1850" s="290"/>
      <c r="T1850" s="290"/>
      <c r="U1850" s="290"/>
      <c r="V1850" s="290"/>
      <c r="W1850" s="290"/>
      <c r="X1850" s="290"/>
      <c r="Y1850" s="290"/>
      <c r="Z1850" s="290"/>
      <c r="AA1850" s="290"/>
      <c r="AB1850" s="290"/>
      <c r="AC1850" s="290"/>
      <c r="AD1850" s="290"/>
      <c r="AE1850" s="290"/>
      <c r="AF1850" s="290"/>
      <c r="AG1850" s="290"/>
      <c r="AH1850" s="290"/>
      <c r="AI1850" s="290"/>
      <c r="AJ1850" s="290"/>
      <c r="AK1850" s="290"/>
      <c r="AL1850" s="290"/>
      <c r="AM1850" s="290"/>
      <c r="AN1850" s="290"/>
      <c r="AO1850" s="290"/>
      <c r="AP1850" s="290"/>
      <c r="AQ1850" s="290"/>
      <c r="AR1850" s="290"/>
      <c r="AS1850" s="290"/>
      <c r="AT1850" s="290"/>
      <c r="AU1850" s="290"/>
      <c r="AV1850" s="290"/>
      <c r="AW1850" s="290"/>
      <c r="AX1850" s="290"/>
      <c r="AY1850" s="290"/>
      <c r="AZ1850" s="290"/>
      <c r="BA1850" s="290"/>
      <c r="BB1850" s="290"/>
      <c r="BC1850" s="290"/>
      <c r="BD1850" s="290"/>
      <c r="BE1850" s="290"/>
      <c r="BF1850" s="290"/>
      <c r="BG1850" s="290"/>
      <c r="BH1850" s="290"/>
    </row>
    <row r="1851" spans="1:60" s="297" customFormat="1">
      <c r="A1851" s="292" t="s">
        <v>405</v>
      </c>
      <c r="B1851" s="293" t="s">
        <v>406</v>
      </c>
      <c r="C1851" s="294" t="s">
        <v>407</v>
      </c>
      <c r="D1851" s="292" t="s">
        <v>408</v>
      </c>
      <c r="E1851" s="295" t="s">
        <v>409</v>
      </c>
      <c r="F1851" s="296" t="s">
        <v>1563</v>
      </c>
      <c r="G1851" s="277"/>
      <c r="N1851" s="298"/>
      <c r="O1851" s="298"/>
      <c r="P1851" s="298"/>
      <c r="Q1851" s="298"/>
      <c r="R1851" s="298"/>
      <c r="S1851" s="298"/>
      <c r="T1851" s="298"/>
      <c r="U1851" s="298"/>
      <c r="V1851" s="298"/>
      <c r="W1851" s="298"/>
      <c r="X1851" s="298"/>
      <c r="Y1851" s="298"/>
      <c r="Z1851" s="298"/>
      <c r="AA1851" s="298"/>
      <c r="AB1851" s="298"/>
      <c r="AC1851" s="298"/>
      <c r="AD1851" s="298"/>
      <c r="AE1851" s="298"/>
      <c r="AF1851" s="298"/>
      <c r="AG1851" s="298"/>
      <c r="AH1851" s="298"/>
      <c r="AI1851" s="298"/>
      <c r="AJ1851" s="298"/>
      <c r="AK1851" s="298"/>
      <c r="AL1851" s="298"/>
      <c r="AM1851" s="298"/>
      <c r="AN1851" s="298"/>
      <c r="AO1851" s="298"/>
      <c r="AP1851" s="298"/>
      <c r="AQ1851" s="298"/>
      <c r="AR1851" s="298"/>
      <c r="AS1851" s="298"/>
      <c r="AT1851" s="298"/>
      <c r="AU1851" s="298"/>
      <c r="AV1851" s="298"/>
      <c r="AW1851" s="298"/>
      <c r="AX1851" s="298"/>
      <c r="AY1851" s="298"/>
      <c r="AZ1851" s="298"/>
      <c r="BA1851" s="298"/>
      <c r="BB1851" s="298"/>
      <c r="BC1851" s="298"/>
      <c r="BD1851" s="298"/>
      <c r="BE1851" s="298"/>
      <c r="BF1851" s="298"/>
      <c r="BG1851" s="298"/>
      <c r="BH1851" s="298"/>
    </row>
    <row r="1852" spans="1:60" ht="14.25" customHeight="1">
      <c r="A1852" s="338"/>
      <c r="B1852" s="408"/>
      <c r="C1852" s="409" t="s">
        <v>1857</v>
      </c>
      <c r="D1852" s="410"/>
      <c r="E1852" s="543"/>
      <c r="F1852" s="576"/>
    </row>
    <row r="1853" spans="1:60" ht="14.25" customHeight="1">
      <c r="A1853" s="305"/>
      <c r="B1853" s="306" t="s">
        <v>1858</v>
      </c>
      <c r="C1853" s="486" t="s">
        <v>1859</v>
      </c>
      <c r="D1853" s="319" t="s">
        <v>1860</v>
      </c>
      <c r="E1853" s="453">
        <f>'[5]COSTO CDMX,QRO,GDL '!I1847</f>
        <v>6746.6666666666661</v>
      </c>
      <c r="F1853" s="310" t="s">
        <v>235</v>
      </c>
      <c r="G1853" s="554"/>
    </row>
    <row r="1854" spans="1:60" ht="14.25" customHeight="1">
      <c r="A1854" s="305"/>
      <c r="B1854" s="306"/>
      <c r="C1854" s="388" t="s">
        <v>1861</v>
      </c>
      <c r="D1854" s="319"/>
      <c r="E1854" s="453"/>
      <c r="F1854" s="401"/>
    </row>
    <row r="1855" spans="1:60" ht="14.25" customHeight="1">
      <c r="A1855" s="305"/>
      <c r="B1855" s="306"/>
      <c r="C1855" s="388" t="s">
        <v>1862</v>
      </c>
      <c r="D1855" s="319"/>
      <c r="E1855" s="453"/>
      <c r="F1855" s="401"/>
    </row>
    <row r="1856" spans="1:60" ht="14.25" customHeight="1">
      <c r="A1856" s="305"/>
      <c r="B1856" s="306"/>
      <c r="C1856" s="388" t="s">
        <v>1863</v>
      </c>
      <c r="D1856" s="319"/>
      <c r="E1856" s="453"/>
      <c r="F1856" s="401"/>
    </row>
    <row r="1857" spans="1:7" ht="14.25" customHeight="1">
      <c r="A1857" s="305"/>
      <c r="B1857" s="306"/>
      <c r="C1857" s="388"/>
      <c r="D1857" s="319"/>
      <c r="E1857" s="453"/>
      <c r="F1857" s="401"/>
      <c r="G1857" s="554"/>
    </row>
    <row r="1858" spans="1:7" ht="14.25" customHeight="1">
      <c r="A1858" s="305"/>
      <c r="B1858" s="306"/>
      <c r="C1858" s="388"/>
      <c r="D1858" s="319"/>
      <c r="E1858" s="453"/>
      <c r="F1858" s="401"/>
    </row>
    <row r="1859" spans="1:7" ht="14.25" customHeight="1">
      <c r="A1859" s="305"/>
      <c r="B1859" s="306"/>
      <c r="C1859" s="388"/>
      <c r="D1859" s="319"/>
      <c r="E1859" s="453"/>
      <c r="F1859" s="401"/>
    </row>
    <row r="1860" spans="1:7" ht="14.25" customHeight="1">
      <c r="A1860" s="305"/>
      <c r="B1860" s="306"/>
      <c r="C1860" s="388"/>
      <c r="D1860" s="319"/>
      <c r="E1860" s="453"/>
      <c r="F1860" s="401"/>
    </row>
    <row r="1861" spans="1:7" ht="14.25" customHeight="1">
      <c r="A1861" s="305"/>
      <c r="B1861" s="306"/>
      <c r="C1861" s="388"/>
      <c r="D1861" s="319"/>
      <c r="E1861" s="453"/>
      <c r="F1861" s="401"/>
      <c r="G1861" s="554"/>
    </row>
    <row r="1862" spans="1:7" ht="14.25" customHeight="1">
      <c r="A1862" s="305"/>
      <c r="B1862" s="308"/>
      <c r="C1862" s="336"/>
      <c r="D1862" s="431"/>
      <c r="E1862" s="453"/>
      <c r="F1862" s="401"/>
    </row>
    <row r="1863" spans="1:7" ht="14.25" customHeight="1">
      <c r="A1863" s="305"/>
      <c r="B1863" s="306" t="s">
        <v>1864</v>
      </c>
      <c r="C1863" s="388" t="s">
        <v>1865</v>
      </c>
      <c r="D1863" s="319" t="s">
        <v>1866</v>
      </c>
      <c r="E1863" s="453">
        <f>'[5]COSTO CDMX,QRO,GDL '!I1857</f>
        <v>269.00584795321635</v>
      </c>
      <c r="F1863" s="310" t="s">
        <v>235</v>
      </c>
    </row>
    <row r="1864" spans="1:7" ht="14.25" customHeight="1">
      <c r="A1864" s="305"/>
      <c r="B1864" s="306"/>
      <c r="C1864" s="388" t="s">
        <v>1867</v>
      </c>
      <c r="D1864" s="319"/>
      <c r="E1864" s="453"/>
      <c r="F1864" s="401"/>
    </row>
    <row r="1865" spans="1:7" ht="14.25" customHeight="1">
      <c r="A1865" s="305"/>
      <c r="B1865" s="306"/>
      <c r="C1865" s="388" t="s">
        <v>1862</v>
      </c>
      <c r="D1865" s="319"/>
      <c r="E1865" s="453"/>
      <c r="F1865" s="401"/>
    </row>
    <row r="1866" spans="1:7" ht="14.25" customHeight="1">
      <c r="A1866" s="305"/>
      <c r="B1866" s="306"/>
      <c r="C1866" s="388" t="s">
        <v>1863</v>
      </c>
      <c r="D1866" s="319"/>
      <c r="E1866" s="453"/>
      <c r="F1866" s="401"/>
    </row>
    <row r="1867" spans="1:7" ht="14.25" customHeight="1">
      <c r="A1867" s="305"/>
      <c r="B1867" s="306"/>
      <c r="C1867" s="388"/>
      <c r="D1867" s="319"/>
      <c r="E1867" s="453"/>
      <c r="F1867" s="401"/>
    </row>
    <row r="1868" spans="1:7" ht="14.25" customHeight="1">
      <c r="A1868" s="305"/>
      <c r="B1868" s="306"/>
      <c r="C1868" s="388"/>
      <c r="D1868" s="319"/>
      <c r="E1868" s="453"/>
      <c r="F1868" s="401"/>
    </row>
    <row r="1869" spans="1:7" ht="14.25" customHeight="1">
      <c r="A1869" s="305"/>
      <c r="B1869" s="306"/>
      <c r="C1869" s="388"/>
      <c r="D1869" s="319"/>
      <c r="E1869" s="453"/>
      <c r="F1869" s="401"/>
    </row>
    <row r="1870" spans="1:7" ht="14.25" customHeight="1">
      <c r="A1870" s="305"/>
      <c r="B1870" s="306"/>
      <c r="C1870" s="388"/>
      <c r="D1870" s="319"/>
      <c r="E1870" s="453"/>
      <c r="F1870" s="401"/>
    </row>
    <row r="1871" spans="1:7" ht="14.25" customHeight="1">
      <c r="A1871" s="305"/>
      <c r="B1871" s="306"/>
      <c r="C1871" s="388"/>
      <c r="D1871" s="319"/>
      <c r="E1871" s="453"/>
      <c r="F1871" s="401"/>
    </row>
    <row r="1872" spans="1:7" ht="14.25" customHeight="1">
      <c r="A1872" s="305"/>
      <c r="B1872" s="306"/>
      <c r="C1872" s="388"/>
      <c r="D1872" s="319"/>
      <c r="E1872" s="453"/>
      <c r="F1872" s="401"/>
    </row>
    <row r="1873" spans="1:6" ht="14.25" customHeight="1">
      <c r="A1873" s="305"/>
      <c r="B1873" s="306"/>
      <c r="C1873" s="337"/>
      <c r="D1873" s="319"/>
      <c r="E1873" s="453"/>
      <c r="F1873" s="401"/>
    </row>
    <row r="1874" spans="1:6" ht="14.25" customHeight="1">
      <c r="A1874" s="305"/>
      <c r="B1874" s="306" t="s">
        <v>1868</v>
      </c>
      <c r="C1874" s="388" t="s">
        <v>1869</v>
      </c>
      <c r="D1874" s="319" t="s">
        <v>1870</v>
      </c>
      <c r="E1874" s="453">
        <f>'[5]COSTO CDMX,QRO,GDL '!I1868</f>
        <v>5740.5847953216371</v>
      </c>
      <c r="F1874" s="310" t="s">
        <v>235</v>
      </c>
    </row>
    <row r="1875" spans="1:6" ht="14.25" customHeight="1">
      <c r="A1875" s="305"/>
      <c r="B1875" s="306"/>
      <c r="C1875" s="388" t="s">
        <v>1871</v>
      </c>
      <c r="D1875" s="319"/>
      <c r="E1875" s="453"/>
      <c r="F1875" s="401"/>
    </row>
    <row r="1876" spans="1:6" ht="14.25" customHeight="1">
      <c r="A1876" s="305"/>
      <c r="B1876" s="306"/>
      <c r="C1876" s="388" t="s">
        <v>1872</v>
      </c>
      <c r="D1876" s="319"/>
      <c r="E1876" s="453"/>
      <c r="F1876" s="401"/>
    </row>
    <row r="1877" spans="1:6" ht="14.25" customHeight="1">
      <c r="A1877" s="305"/>
      <c r="B1877" s="306"/>
      <c r="C1877" s="388" t="s">
        <v>1873</v>
      </c>
      <c r="D1877" s="319"/>
      <c r="E1877" s="453"/>
      <c r="F1877" s="401"/>
    </row>
    <row r="1878" spans="1:6" ht="14.25" customHeight="1">
      <c r="A1878" s="305"/>
      <c r="B1878" s="306"/>
      <c r="C1878" s="337"/>
      <c r="D1878" s="319"/>
      <c r="E1878" s="453"/>
      <c r="F1878" s="401"/>
    </row>
    <row r="1879" spans="1:6" ht="14.25" customHeight="1">
      <c r="A1879" s="305"/>
      <c r="B1879" s="306"/>
      <c r="C1879" s="337"/>
      <c r="D1879" s="319"/>
      <c r="E1879" s="453"/>
      <c r="F1879" s="401"/>
    </row>
    <row r="1880" spans="1:6" ht="14.25" customHeight="1">
      <c r="A1880" s="305"/>
      <c r="B1880" s="577"/>
      <c r="C1880" s="578"/>
      <c r="D1880" s="579"/>
      <c r="E1880" s="453"/>
      <c r="F1880" s="401"/>
    </row>
    <row r="1881" spans="1:6" ht="14.25" customHeight="1">
      <c r="A1881" s="305"/>
      <c r="B1881" s="580"/>
      <c r="C1881" s="581"/>
      <c r="D1881" s="582"/>
      <c r="E1881" s="453"/>
      <c r="F1881" s="401"/>
    </row>
    <row r="1882" spans="1:6" ht="14.25" customHeight="1">
      <c r="A1882" s="305"/>
      <c r="B1882" s="580"/>
      <c r="C1882" s="581"/>
      <c r="D1882" s="582"/>
      <c r="E1882" s="453"/>
      <c r="F1882" s="401"/>
    </row>
    <row r="1883" spans="1:6" ht="14.25" customHeight="1">
      <c r="A1883" s="305"/>
      <c r="B1883" s="306" t="s">
        <v>2634</v>
      </c>
      <c r="C1883" s="388" t="s">
        <v>2635</v>
      </c>
      <c r="D1883" s="319" t="s">
        <v>2636</v>
      </c>
      <c r="E1883" s="568">
        <f>'[5]COSTO CDMX,QRO,GDL '!I1877</f>
        <v>839.76608187134502</v>
      </c>
      <c r="F1883" s="310" t="s">
        <v>236</v>
      </c>
    </row>
    <row r="1884" spans="1:6" ht="14.25" customHeight="1">
      <c r="A1884" s="305"/>
      <c r="B1884" s="580"/>
      <c r="C1884" s="388"/>
      <c r="D1884" s="582"/>
      <c r="E1884" s="568"/>
      <c r="F1884" s="389"/>
    </row>
    <row r="1885" spans="1:6" ht="14.25" customHeight="1">
      <c r="A1885" s="305"/>
      <c r="B1885" s="306" t="s">
        <v>2637</v>
      </c>
      <c r="C1885" s="388" t="s">
        <v>2638</v>
      </c>
      <c r="D1885" s="319" t="s">
        <v>2639</v>
      </c>
      <c r="E1885" s="568">
        <f>'[5]COSTO CDMX,QRO,GDL '!I1879</f>
        <v>818.71345029239762</v>
      </c>
      <c r="F1885" s="310" t="s">
        <v>236</v>
      </c>
    </row>
    <row r="1886" spans="1:6" ht="14.25" customHeight="1">
      <c r="A1886" s="305"/>
      <c r="B1886" s="306"/>
      <c r="C1886" s="388"/>
      <c r="D1886" s="319"/>
      <c r="E1886" s="583"/>
      <c r="F1886" s="310"/>
    </row>
    <row r="1887" spans="1:6" ht="14.25" customHeight="1">
      <c r="A1887" s="305"/>
      <c r="B1887" s="306"/>
      <c r="C1887" s="388"/>
      <c r="D1887" s="319"/>
      <c r="E1887" s="453"/>
      <c r="F1887" s="389"/>
    </row>
    <row r="1888" spans="1:6" ht="14.25" customHeight="1">
      <c r="A1888" s="305"/>
      <c r="B1888" s="306" t="s">
        <v>2640</v>
      </c>
      <c r="C1888" s="388" t="s">
        <v>2641</v>
      </c>
      <c r="D1888" s="319" t="s">
        <v>2642</v>
      </c>
      <c r="E1888" s="453">
        <f>'[5]COSTO CDMX,QRO,GDL '!I1882</f>
        <v>4991.812865497076</v>
      </c>
      <c r="F1888" s="310" t="s">
        <v>236</v>
      </c>
    </row>
    <row r="1889" spans="1:251" ht="14.25" customHeight="1">
      <c r="A1889" s="305"/>
      <c r="B1889" s="306"/>
      <c r="C1889" s="388"/>
      <c r="D1889" s="319"/>
      <c r="E1889" s="453"/>
      <c r="F1889" s="401"/>
    </row>
    <row r="1890" spans="1:251" ht="14.25" customHeight="1">
      <c r="A1890" s="305"/>
      <c r="B1890" s="306"/>
      <c r="C1890" s="388"/>
      <c r="D1890" s="319"/>
      <c r="E1890" s="453"/>
      <c r="F1890" s="401"/>
    </row>
    <row r="1891" spans="1:251" ht="14.25" customHeight="1">
      <c r="A1891" s="305"/>
      <c r="B1891" s="306"/>
      <c r="C1891" s="388"/>
      <c r="D1891" s="319"/>
      <c r="E1891" s="453"/>
      <c r="F1891" s="401"/>
    </row>
    <row r="1892" spans="1:251" ht="14.25" customHeight="1">
      <c r="A1892" s="305"/>
      <c r="B1892" s="306"/>
      <c r="C1892" s="337"/>
      <c r="D1892" s="319"/>
      <c r="E1892" s="453"/>
      <c r="F1892" s="401"/>
    </row>
    <row r="1893" spans="1:251" ht="14.25" customHeight="1">
      <c r="A1893" s="305"/>
      <c r="B1893" s="306"/>
      <c r="C1893" s="337"/>
      <c r="D1893" s="319"/>
      <c r="E1893" s="453"/>
      <c r="F1893" s="401"/>
    </row>
    <row r="1894" spans="1:251" ht="14.25" customHeight="1">
      <c r="A1894" s="305"/>
      <c r="B1894" s="577"/>
      <c r="C1894" s="578"/>
      <c r="D1894" s="579"/>
      <c r="E1894" s="453"/>
      <c r="F1894" s="401"/>
    </row>
    <row r="1895" spans="1:251" ht="14.25" customHeight="1">
      <c r="A1895" s="305"/>
      <c r="B1895" s="580"/>
      <c r="C1895" s="581"/>
      <c r="D1895" s="582"/>
      <c r="E1895" s="453"/>
      <c r="F1895" s="401"/>
    </row>
    <row r="1896" spans="1:251" s="277" customFormat="1" ht="15" customHeight="1">
      <c r="A1896" s="325" t="s">
        <v>1905</v>
      </c>
      <c r="B1896" s="326"/>
      <c r="C1896" s="327" t="s">
        <v>1874</v>
      </c>
      <c r="D1896" s="325"/>
      <c r="E1896" s="328"/>
      <c r="F1896" s="574"/>
      <c r="G1896" s="276"/>
      <c r="H1896" s="276"/>
      <c r="I1896" s="276"/>
      <c r="J1896" s="276"/>
      <c r="K1896" s="276"/>
      <c r="L1896" s="276"/>
      <c r="M1896" s="276"/>
      <c r="N1896" s="283"/>
      <c r="O1896" s="283"/>
      <c r="P1896" s="283"/>
      <c r="Q1896" s="283"/>
      <c r="R1896" s="283"/>
      <c r="S1896" s="283"/>
      <c r="T1896" s="283"/>
      <c r="U1896" s="283"/>
      <c r="V1896" s="283"/>
      <c r="W1896" s="283"/>
      <c r="X1896" s="283"/>
      <c r="Y1896" s="283"/>
      <c r="Z1896" s="283"/>
      <c r="AA1896" s="283"/>
      <c r="AB1896" s="283"/>
      <c r="AC1896" s="283"/>
      <c r="AD1896" s="283"/>
      <c r="AE1896" s="283"/>
      <c r="AF1896" s="283"/>
      <c r="AG1896" s="283"/>
      <c r="AH1896" s="283"/>
      <c r="AI1896" s="283"/>
      <c r="AJ1896" s="283"/>
      <c r="AK1896" s="283"/>
      <c r="AL1896" s="283"/>
      <c r="AM1896" s="283"/>
      <c r="AN1896" s="283"/>
      <c r="AO1896" s="283"/>
      <c r="AP1896" s="283"/>
      <c r="AQ1896" s="283"/>
      <c r="AR1896" s="283"/>
      <c r="AS1896" s="283"/>
      <c r="AT1896" s="283"/>
      <c r="AU1896" s="283"/>
      <c r="AV1896" s="283"/>
      <c r="AW1896" s="283"/>
      <c r="AX1896" s="283"/>
      <c r="AY1896" s="283"/>
      <c r="AZ1896" s="283"/>
      <c r="BA1896" s="283"/>
      <c r="BB1896" s="283"/>
      <c r="BC1896" s="283"/>
      <c r="BD1896" s="283"/>
      <c r="BE1896" s="283"/>
      <c r="BF1896" s="283"/>
      <c r="BG1896" s="283"/>
      <c r="BH1896" s="283"/>
      <c r="BI1896" s="283"/>
      <c r="BJ1896" s="283"/>
      <c r="BK1896" s="283"/>
      <c r="BL1896" s="283"/>
      <c r="BM1896" s="283"/>
      <c r="BN1896" s="283"/>
      <c r="BO1896" s="283"/>
      <c r="BP1896" s="283"/>
      <c r="BQ1896" s="283"/>
      <c r="BR1896" s="283"/>
      <c r="BS1896" s="283"/>
      <c r="BT1896" s="283"/>
      <c r="BU1896" s="283"/>
      <c r="BV1896" s="283"/>
      <c r="BW1896" s="283"/>
      <c r="BX1896" s="283"/>
      <c r="BY1896" s="283"/>
      <c r="BZ1896" s="283"/>
      <c r="CA1896" s="283"/>
      <c r="CB1896" s="283"/>
      <c r="CC1896" s="283"/>
      <c r="CD1896" s="283"/>
      <c r="CE1896" s="283"/>
      <c r="CF1896" s="283"/>
      <c r="CG1896" s="283"/>
      <c r="CH1896" s="283"/>
      <c r="CI1896" s="283"/>
      <c r="CJ1896" s="283"/>
      <c r="CK1896" s="283"/>
      <c r="CL1896" s="283"/>
      <c r="CM1896" s="283"/>
      <c r="CN1896" s="283"/>
      <c r="CO1896" s="283"/>
      <c r="CP1896" s="283"/>
      <c r="CQ1896" s="283"/>
      <c r="CR1896" s="283"/>
      <c r="CS1896" s="283"/>
      <c r="CT1896" s="283"/>
      <c r="CU1896" s="283"/>
      <c r="CV1896" s="283"/>
      <c r="CW1896" s="283"/>
      <c r="CX1896" s="283"/>
      <c r="CY1896" s="283"/>
      <c r="CZ1896" s="283"/>
      <c r="DA1896" s="283"/>
      <c r="DB1896" s="283"/>
      <c r="DC1896" s="283"/>
      <c r="DD1896" s="283"/>
      <c r="DE1896" s="283"/>
      <c r="DF1896" s="283"/>
      <c r="DG1896" s="283"/>
      <c r="DH1896" s="283"/>
      <c r="DI1896" s="283"/>
      <c r="DJ1896" s="283"/>
      <c r="DK1896" s="283"/>
      <c r="DL1896" s="283"/>
      <c r="DM1896" s="283"/>
      <c r="DN1896" s="283"/>
      <c r="DO1896" s="283"/>
      <c r="DP1896" s="283"/>
      <c r="DQ1896" s="283"/>
      <c r="DR1896" s="283"/>
      <c r="DS1896" s="283"/>
      <c r="DT1896" s="283"/>
      <c r="DU1896" s="283"/>
      <c r="DV1896" s="283"/>
      <c r="DW1896" s="283"/>
      <c r="DX1896" s="283"/>
      <c r="DY1896" s="283"/>
      <c r="DZ1896" s="283"/>
      <c r="EA1896" s="283"/>
      <c r="EB1896" s="283"/>
      <c r="EC1896" s="283"/>
      <c r="ED1896" s="283"/>
      <c r="EE1896" s="283"/>
      <c r="EF1896" s="283"/>
      <c r="EG1896" s="283"/>
      <c r="EH1896" s="283"/>
      <c r="EI1896" s="283"/>
      <c r="EJ1896" s="283"/>
      <c r="EK1896" s="283"/>
      <c r="EL1896" s="283"/>
      <c r="EM1896" s="283"/>
      <c r="EN1896" s="283"/>
      <c r="EO1896" s="283"/>
      <c r="EP1896" s="283"/>
      <c r="EQ1896" s="283"/>
      <c r="ER1896" s="283"/>
      <c r="ES1896" s="283"/>
      <c r="ET1896" s="283"/>
      <c r="EU1896" s="283"/>
      <c r="EV1896" s="283"/>
      <c r="EW1896" s="283"/>
      <c r="EX1896" s="283"/>
      <c r="EY1896" s="283"/>
      <c r="EZ1896" s="283"/>
      <c r="FA1896" s="283"/>
      <c r="FB1896" s="283"/>
      <c r="FC1896" s="283"/>
      <c r="FD1896" s="283"/>
      <c r="FE1896" s="283"/>
      <c r="FF1896" s="283"/>
      <c r="FG1896" s="283"/>
      <c r="FH1896" s="283"/>
      <c r="FI1896" s="283"/>
      <c r="FJ1896" s="283"/>
      <c r="FK1896" s="283"/>
      <c r="FL1896" s="283"/>
      <c r="FM1896" s="283"/>
      <c r="FN1896" s="283"/>
      <c r="FO1896" s="283"/>
      <c r="FP1896" s="283"/>
      <c r="FQ1896" s="283"/>
      <c r="FR1896" s="283"/>
      <c r="FS1896" s="283"/>
      <c r="FT1896" s="283"/>
      <c r="FU1896" s="283"/>
      <c r="FV1896" s="283"/>
      <c r="FW1896" s="283"/>
      <c r="FX1896" s="283"/>
      <c r="FY1896" s="283"/>
      <c r="FZ1896" s="283"/>
      <c r="GA1896" s="283"/>
      <c r="GB1896" s="283"/>
      <c r="GC1896" s="283"/>
      <c r="GD1896" s="283"/>
      <c r="GE1896" s="283"/>
      <c r="GF1896" s="283"/>
      <c r="GG1896" s="283"/>
      <c r="GH1896" s="283"/>
      <c r="GI1896" s="283"/>
      <c r="GJ1896" s="283"/>
      <c r="GK1896" s="283"/>
      <c r="GL1896" s="283"/>
      <c r="GM1896" s="283"/>
      <c r="GN1896" s="283"/>
      <c r="GO1896" s="283"/>
      <c r="GP1896" s="283"/>
      <c r="GQ1896" s="283"/>
      <c r="GR1896" s="283"/>
      <c r="GS1896" s="283"/>
      <c r="GT1896" s="283"/>
      <c r="GU1896" s="283"/>
      <c r="GV1896" s="283"/>
      <c r="GW1896" s="283"/>
      <c r="GX1896" s="283"/>
      <c r="GY1896" s="283"/>
      <c r="GZ1896" s="283"/>
      <c r="HA1896" s="283"/>
      <c r="HB1896" s="283"/>
      <c r="HC1896" s="283"/>
      <c r="HD1896" s="283"/>
      <c r="HE1896" s="283"/>
      <c r="HF1896" s="283"/>
      <c r="HG1896" s="283"/>
      <c r="HH1896" s="283"/>
      <c r="HI1896" s="283"/>
      <c r="HJ1896" s="283"/>
      <c r="HK1896" s="283"/>
      <c r="HL1896" s="283"/>
      <c r="HM1896" s="283"/>
      <c r="HN1896" s="283"/>
      <c r="HO1896" s="283"/>
      <c r="HP1896" s="283"/>
      <c r="HQ1896" s="283"/>
      <c r="HR1896" s="283"/>
      <c r="HS1896" s="283"/>
      <c r="HT1896" s="283"/>
      <c r="HU1896" s="283"/>
      <c r="HV1896" s="283"/>
      <c r="HW1896" s="283"/>
      <c r="HX1896" s="283"/>
      <c r="HY1896" s="283"/>
      <c r="HZ1896" s="283"/>
      <c r="IA1896" s="283"/>
      <c r="IB1896" s="283"/>
      <c r="IC1896" s="283"/>
      <c r="ID1896" s="283"/>
      <c r="IE1896" s="283"/>
      <c r="IF1896" s="283"/>
      <c r="IG1896" s="283"/>
      <c r="IH1896" s="283"/>
      <c r="II1896" s="283"/>
      <c r="IJ1896" s="283"/>
      <c r="IK1896" s="283"/>
      <c r="IL1896" s="283"/>
      <c r="IM1896" s="283"/>
      <c r="IN1896" s="283"/>
      <c r="IO1896" s="283"/>
      <c r="IP1896" s="283"/>
      <c r="IQ1896" s="283"/>
    </row>
    <row r="1897" spans="1:251" s="291" customFormat="1" ht="15" customHeight="1">
      <c r="A1897" s="330" t="s">
        <v>1856</v>
      </c>
      <c r="B1897" s="331"/>
      <c r="C1897" s="584"/>
      <c r="D1897" s="378"/>
      <c r="E1897" s="379"/>
      <c r="F1897" s="575"/>
      <c r="G1897" s="289"/>
      <c r="H1897" s="289"/>
      <c r="I1897" s="289"/>
      <c r="J1897" s="289"/>
      <c r="K1897" s="289"/>
      <c r="L1897" s="289"/>
      <c r="M1897" s="289"/>
      <c r="N1897" s="290"/>
      <c r="O1897" s="290"/>
      <c r="P1897" s="290"/>
      <c r="Q1897" s="290"/>
      <c r="R1897" s="290"/>
      <c r="S1897" s="290"/>
      <c r="T1897" s="290"/>
      <c r="U1897" s="290"/>
      <c r="V1897" s="290"/>
      <c r="W1897" s="290"/>
      <c r="X1897" s="290"/>
      <c r="Y1897" s="290"/>
      <c r="Z1897" s="290"/>
      <c r="AA1897" s="290"/>
      <c r="AB1897" s="290"/>
      <c r="AC1897" s="290"/>
      <c r="AD1897" s="290"/>
      <c r="AE1897" s="290"/>
      <c r="AF1897" s="290"/>
      <c r="AG1897" s="290"/>
      <c r="AH1897" s="290"/>
      <c r="AI1897" s="290"/>
      <c r="AJ1897" s="290"/>
      <c r="AK1897" s="290"/>
      <c r="AL1897" s="290"/>
      <c r="AM1897" s="290"/>
      <c r="AN1897" s="290"/>
      <c r="AO1897" s="290"/>
      <c r="AP1897" s="290"/>
      <c r="AQ1897" s="290"/>
      <c r="AR1897" s="290"/>
      <c r="AS1897" s="290"/>
      <c r="AT1897" s="290"/>
      <c r="AU1897" s="290"/>
      <c r="AV1897" s="290"/>
      <c r="AW1897" s="290"/>
      <c r="AX1897" s="290"/>
      <c r="AY1897" s="290"/>
      <c r="AZ1897" s="290"/>
      <c r="BA1897" s="290"/>
      <c r="BB1897" s="290"/>
      <c r="BC1897" s="290"/>
      <c r="BD1897" s="290"/>
      <c r="BE1897" s="290"/>
      <c r="BF1897" s="290"/>
      <c r="BG1897" s="290"/>
      <c r="BH1897" s="290"/>
      <c r="BI1897" s="290"/>
      <c r="BJ1897" s="290"/>
      <c r="BK1897" s="290"/>
      <c r="BL1897" s="290"/>
      <c r="BM1897" s="290"/>
      <c r="BN1897" s="290"/>
      <c r="BO1897" s="290"/>
      <c r="BP1897" s="290"/>
      <c r="BQ1897" s="290"/>
      <c r="BR1897" s="290"/>
      <c r="BS1897" s="290"/>
      <c r="BT1897" s="290"/>
      <c r="BU1897" s="290"/>
      <c r="BV1897" s="290"/>
      <c r="BW1897" s="290"/>
      <c r="BX1897" s="290"/>
      <c r="BY1897" s="290"/>
      <c r="BZ1897" s="290"/>
      <c r="CA1897" s="290"/>
      <c r="CB1897" s="290"/>
      <c r="CC1897" s="290"/>
      <c r="CD1897" s="290"/>
      <c r="CE1897" s="290"/>
      <c r="CF1897" s="290"/>
      <c r="CG1897" s="290"/>
      <c r="CH1897" s="290"/>
      <c r="CI1897" s="290"/>
      <c r="CJ1897" s="290"/>
      <c r="CK1897" s="290"/>
      <c r="CL1897" s="290"/>
      <c r="CM1897" s="290"/>
      <c r="CN1897" s="290"/>
      <c r="CO1897" s="290"/>
      <c r="CP1897" s="290"/>
      <c r="CQ1897" s="290"/>
      <c r="CR1897" s="290"/>
      <c r="CS1897" s="290"/>
      <c r="CT1897" s="290"/>
      <c r="CU1897" s="290"/>
      <c r="CV1897" s="290"/>
      <c r="CW1897" s="290"/>
      <c r="CX1897" s="290"/>
      <c r="CY1897" s="290"/>
      <c r="CZ1897" s="290"/>
      <c r="DA1897" s="290"/>
      <c r="DB1897" s="290"/>
      <c r="DC1897" s="290"/>
      <c r="DD1897" s="290"/>
      <c r="DE1897" s="290"/>
      <c r="DF1897" s="290"/>
      <c r="DG1897" s="290"/>
      <c r="DH1897" s="290"/>
      <c r="DI1897" s="290"/>
      <c r="DJ1897" s="290"/>
      <c r="DK1897" s="290"/>
      <c r="DL1897" s="290"/>
      <c r="DM1897" s="290"/>
      <c r="DN1897" s="290"/>
      <c r="DO1897" s="290"/>
      <c r="DP1897" s="290"/>
      <c r="DQ1897" s="290"/>
      <c r="DR1897" s="290"/>
      <c r="DS1897" s="290"/>
      <c r="DT1897" s="290"/>
      <c r="DU1897" s="290"/>
      <c r="DV1897" s="290"/>
      <c r="DW1897" s="290"/>
      <c r="DX1897" s="290"/>
      <c r="DY1897" s="290"/>
      <c r="DZ1897" s="290"/>
      <c r="EA1897" s="290"/>
      <c r="EB1897" s="290"/>
      <c r="EC1897" s="290"/>
      <c r="ED1897" s="290"/>
      <c r="EE1897" s="290"/>
      <c r="EF1897" s="290"/>
      <c r="EG1897" s="290"/>
      <c r="EH1897" s="290"/>
      <c r="EI1897" s="290"/>
      <c r="EJ1897" s="290"/>
      <c r="EK1897" s="290"/>
      <c r="EL1897" s="290"/>
      <c r="EM1897" s="290"/>
      <c r="EN1897" s="290"/>
      <c r="EO1897" s="290"/>
      <c r="EP1897" s="290"/>
      <c r="EQ1897" s="290"/>
      <c r="ER1897" s="290"/>
      <c r="ES1897" s="290"/>
      <c r="ET1897" s="290"/>
      <c r="EU1897" s="290"/>
      <c r="EV1897" s="290"/>
      <c r="EW1897" s="290"/>
      <c r="EX1897" s="290"/>
      <c r="EY1897" s="290"/>
      <c r="EZ1897" s="290"/>
      <c r="FA1897" s="290"/>
      <c r="FB1897" s="290"/>
      <c r="FC1897" s="290"/>
      <c r="FD1897" s="290"/>
      <c r="FE1897" s="290"/>
      <c r="FF1897" s="290"/>
      <c r="FG1897" s="290"/>
      <c r="FH1897" s="290"/>
      <c r="FI1897" s="290"/>
      <c r="FJ1897" s="290"/>
      <c r="FK1897" s="290"/>
      <c r="FL1897" s="290"/>
      <c r="FM1897" s="290"/>
      <c r="FN1897" s="290"/>
      <c r="FO1897" s="290"/>
      <c r="FP1897" s="290"/>
      <c r="FQ1897" s="290"/>
      <c r="FR1897" s="290"/>
      <c r="FS1897" s="290"/>
      <c r="FT1897" s="290"/>
      <c r="FU1897" s="290"/>
      <c r="FV1897" s="290"/>
      <c r="FW1897" s="290"/>
      <c r="FX1897" s="290"/>
      <c r="FY1897" s="290"/>
      <c r="FZ1897" s="290"/>
      <c r="GA1897" s="290"/>
      <c r="GB1897" s="290"/>
      <c r="GC1897" s="290"/>
      <c r="GD1897" s="290"/>
      <c r="GE1897" s="290"/>
      <c r="GF1897" s="290"/>
      <c r="GG1897" s="290"/>
      <c r="GH1897" s="290"/>
      <c r="GI1897" s="290"/>
      <c r="GJ1897" s="290"/>
      <c r="GK1897" s="290"/>
      <c r="GL1897" s="290"/>
      <c r="GM1897" s="290"/>
      <c r="GN1897" s="290"/>
      <c r="GO1897" s="290"/>
      <c r="GP1897" s="290"/>
      <c r="GQ1897" s="290"/>
      <c r="GR1897" s="290"/>
      <c r="GS1897" s="290"/>
      <c r="GT1897" s="290"/>
      <c r="GU1897" s="290"/>
      <c r="GV1897" s="290"/>
      <c r="GW1897" s="290"/>
      <c r="GX1897" s="290"/>
      <c r="GY1897" s="290"/>
      <c r="GZ1897" s="290"/>
      <c r="HA1897" s="290"/>
      <c r="HB1897" s="290"/>
      <c r="HC1897" s="290"/>
      <c r="HD1897" s="290"/>
      <c r="HE1897" s="290"/>
      <c r="HF1897" s="290"/>
      <c r="HG1897" s="290"/>
      <c r="HH1897" s="290"/>
      <c r="HI1897" s="290"/>
      <c r="HJ1897" s="290"/>
      <c r="HK1897" s="290"/>
      <c r="HL1897" s="290"/>
      <c r="HM1897" s="290"/>
      <c r="HN1897" s="290"/>
      <c r="HO1897" s="290"/>
      <c r="HP1897" s="290"/>
      <c r="HQ1897" s="290"/>
      <c r="HR1897" s="290"/>
      <c r="HS1897" s="290"/>
      <c r="HT1897" s="290"/>
      <c r="HU1897" s="290"/>
      <c r="HV1897" s="290"/>
      <c r="HW1897" s="290"/>
      <c r="HX1897" s="290"/>
      <c r="HY1897" s="290"/>
      <c r="HZ1897" s="290"/>
      <c r="IA1897" s="290"/>
      <c r="IB1897" s="290"/>
      <c r="IC1897" s="290"/>
      <c r="ID1897" s="290"/>
      <c r="IE1897" s="290"/>
      <c r="IF1897" s="290"/>
      <c r="IG1897" s="290"/>
      <c r="IH1897" s="290"/>
      <c r="II1897" s="290"/>
      <c r="IJ1897" s="290"/>
      <c r="IK1897" s="290"/>
      <c r="IL1897" s="290"/>
      <c r="IM1897" s="290"/>
      <c r="IN1897" s="290"/>
      <c r="IO1897" s="290"/>
      <c r="IP1897" s="290"/>
      <c r="IQ1897" s="290"/>
    </row>
    <row r="1898" spans="1:251" s="297" customFormat="1">
      <c r="A1898" s="292" t="s">
        <v>405</v>
      </c>
      <c r="B1898" s="293" t="s">
        <v>406</v>
      </c>
      <c r="C1898" s="294" t="s">
        <v>407</v>
      </c>
      <c r="D1898" s="292" t="s">
        <v>408</v>
      </c>
      <c r="E1898" s="295" t="s">
        <v>409</v>
      </c>
      <c r="F1898" s="296" t="s">
        <v>1563</v>
      </c>
      <c r="G1898" s="277"/>
      <c r="N1898" s="298"/>
      <c r="O1898" s="298"/>
      <c r="P1898" s="298"/>
      <c r="Q1898" s="298"/>
      <c r="R1898" s="298"/>
      <c r="S1898" s="298"/>
      <c r="T1898" s="298"/>
      <c r="U1898" s="298"/>
      <c r="V1898" s="298"/>
      <c r="W1898" s="298"/>
      <c r="X1898" s="298"/>
      <c r="Y1898" s="298"/>
      <c r="Z1898" s="298"/>
      <c r="AA1898" s="298"/>
      <c r="AB1898" s="298"/>
      <c r="AC1898" s="298"/>
      <c r="AD1898" s="298"/>
      <c r="AE1898" s="298"/>
      <c r="AF1898" s="298"/>
      <c r="AG1898" s="298"/>
      <c r="AH1898" s="298"/>
      <c r="AI1898" s="298"/>
      <c r="AJ1898" s="298"/>
      <c r="AK1898" s="298"/>
      <c r="AL1898" s="298"/>
      <c r="AM1898" s="298"/>
      <c r="AN1898" s="298"/>
      <c r="AO1898" s="298"/>
      <c r="AP1898" s="298"/>
      <c r="AQ1898" s="298"/>
      <c r="AR1898" s="298"/>
      <c r="AS1898" s="298"/>
      <c r="AT1898" s="298"/>
      <c r="AU1898" s="298"/>
      <c r="AV1898" s="298"/>
      <c r="AW1898" s="298"/>
      <c r="AX1898" s="298"/>
      <c r="AY1898" s="298"/>
      <c r="AZ1898" s="298"/>
      <c r="BA1898" s="298"/>
      <c r="BB1898" s="298"/>
      <c r="BC1898" s="298"/>
      <c r="BD1898" s="298"/>
      <c r="BE1898" s="298"/>
      <c r="BF1898" s="298"/>
      <c r="BG1898" s="298"/>
      <c r="BH1898" s="298"/>
    </row>
    <row r="1899" spans="1:251" ht="14.25" customHeight="1">
      <c r="A1899" s="338"/>
      <c r="B1899" s="408"/>
      <c r="C1899" s="409" t="s">
        <v>1875</v>
      </c>
      <c r="D1899" s="410"/>
      <c r="E1899" s="543"/>
      <c r="F1899" s="576"/>
      <c r="BI1899" s="264"/>
      <c r="BJ1899" s="264"/>
      <c r="BK1899" s="264"/>
      <c r="BL1899" s="264"/>
      <c r="BM1899" s="264"/>
      <c r="BN1899" s="264"/>
      <c r="BO1899" s="264"/>
      <c r="BP1899" s="264"/>
      <c r="BQ1899" s="264"/>
      <c r="BR1899" s="264"/>
      <c r="BS1899" s="264"/>
      <c r="BT1899" s="264"/>
      <c r="BU1899" s="264"/>
      <c r="BV1899" s="264"/>
      <c r="BW1899" s="264"/>
      <c r="BX1899" s="264"/>
      <c r="BY1899" s="264"/>
      <c r="BZ1899" s="264"/>
      <c r="CA1899" s="264"/>
      <c r="CB1899" s="264"/>
      <c r="CC1899" s="264"/>
      <c r="CD1899" s="264"/>
      <c r="CE1899" s="264"/>
      <c r="CF1899" s="264"/>
      <c r="CG1899" s="264"/>
      <c r="CH1899" s="264"/>
      <c r="CI1899" s="264"/>
      <c r="CJ1899" s="264"/>
      <c r="CK1899" s="264"/>
      <c r="CL1899" s="264"/>
      <c r="CM1899" s="264"/>
      <c r="CN1899" s="264"/>
      <c r="CO1899" s="264"/>
      <c r="CP1899" s="264"/>
      <c r="CQ1899" s="264"/>
      <c r="CR1899" s="264"/>
      <c r="CS1899" s="264"/>
      <c r="CT1899" s="264"/>
      <c r="CU1899" s="264"/>
      <c r="CV1899" s="264"/>
      <c r="CW1899" s="264"/>
      <c r="CX1899" s="264"/>
      <c r="CY1899" s="264"/>
      <c r="CZ1899" s="264"/>
      <c r="DA1899" s="264"/>
      <c r="DB1899" s="264"/>
      <c r="DC1899" s="264"/>
      <c r="DD1899" s="264"/>
      <c r="DE1899" s="264"/>
      <c r="DF1899" s="264"/>
      <c r="DG1899" s="264"/>
      <c r="DH1899" s="264"/>
      <c r="DI1899" s="264"/>
      <c r="DJ1899" s="264"/>
      <c r="DK1899" s="264"/>
      <c r="DL1899" s="264"/>
      <c r="DM1899" s="264"/>
      <c r="DN1899" s="264"/>
      <c r="DO1899" s="264"/>
      <c r="DP1899" s="264"/>
      <c r="DQ1899" s="264"/>
      <c r="DR1899" s="264"/>
      <c r="DS1899" s="264"/>
      <c r="DT1899" s="264"/>
      <c r="DU1899" s="264"/>
      <c r="DV1899" s="264"/>
      <c r="DW1899" s="264"/>
      <c r="DX1899" s="264"/>
      <c r="DY1899" s="264"/>
      <c r="DZ1899" s="264"/>
      <c r="EA1899" s="264"/>
      <c r="EB1899" s="264"/>
      <c r="EC1899" s="264"/>
      <c r="ED1899" s="264"/>
      <c r="EE1899" s="264"/>
      <c r="EF1899" s="264"/>
      <c r="EG1899" s="264"/>
      <c r="EH1899" s="264"/>
      <c r="EI1899" s="264"/>
      <c r="EJ1899" s="264"/>
      <c r="EK1899" s="264"/>
      <c r="EL1899" s="264"/>
      <c r="EM1899" s="264"/>
      <c r="EN1899" s="264"/>
      <c r="EO1899" s="264"/>
      <c r="EP1899" s="264"/>
      <c r="EQ1899" s="264"/>
      <c r="ER1899" s="264"/>
      <c r="ES1899" s="264"/>
      <c r="ET1899" s="264"/>
      <c r="EU1899" s="264"/>
      <c r="EV1899" s="264"/>
      <c r="EW1899" s="264"/>
      <c r="EX1899" s="264"/>
      <c r="EY1899" s="264"/>
      <c r="EZ1899" s="264"/>
      <c r="FA1899" s="264"/>
      <c r="FB1899" s="264"/>
      <c r="FC1899" s="264"/>
      <c r="FD1899" s="264"/>
      <c r="FE1899" s="264"/>
      <c r="FF1899" s="264"/>
      <c r="FG1899" s="264"/>
      <c r="FH1899" s="264"/>
      <c r="FI1899" s="264"/>
      <c r="FJ1899" s="264"/>
      <c r="FK1899" s="264"/>
      <c r="FL1899" s="264"/>
      <c r="FM1899" s="264"/>
      <c r="FN1899" s="264"/>
      <c r="FO1899" s="264"/>
      <c r="FP1899" s="264"/>
      <c r="FQ1899" s="264"/>
      <c r="FR1899" s="264"/>
      <c r="FS1899" s="264"/>
      <c r="FT1899" s="264"/>
      <c r="FU1899" s="264"/>
      <c r="FV1899" s="264"/>
      <c r="FW1899" s="264"/>
      <c r="FX1899" s="264"/>
      <c r="FY1899" s="264"/>
      <c r="FZ1899" s="264"/>
      <c r="GA1899" s="264"/>
      <c r="GB1899" s="264"/>
      <c r="GC1899" s="264"/>
      <c r="GD1899" s="264"/>
      <c r="GE1899" s="264"/>
      <c r="GF1899" s="264"/>
      <c r="GG1899" s="264"/>
      <c r="GH1899" s="264"/>
      <c r="GI1899" s="264"/>
      <c r="GJ1899" s="264"/>
      <c r="GK1899" s="264"/>
      <c r="GL1899" s="264"/>
      <c r="GM1899" s="264"/>
      <c r="GN1899" s="264"/>
      <c r="GO1899" s="264"/>
      <c r="GP1899" s="264"/>
      <c r="GQ1899" s="264"/>
      <c r="GR1899" s="264"/>
      <c r="GS1899" s="264"/>
      <c r="GT1899" s="264"/>
      <c r="GU1899" s="264"/>
      <c r="GV1899" s="264"/>
      <c r="GW1899" s="264"/>
      <c r="GX1899" s="264"/>
      <c r="GY1899" s="264"/>
      <c r="GZ1899" s="264"/>
      <c r="HA1899" s="264"/>
      <c r="HB1899" s="264"/>
      <c r="HC1899" s="264"/>
      <c r="HD1899" s="264"/>
      <c r="HE1899" s="264"/>
      <c r="HF1899" s="264"/>
      <c r="HG1899" s="264"/>
      <c r="HH1899" s="264"/>
      <c r="HI1899" s="264"/>
      <c r="HJ1899" s="264"/>
      <c r="HK1899" s="264"/>
      <c r="HL1899" s="264"/>
      <c r="HM1899" s="264"/>
      <c r="HN1899" s="264"/>
      <c r="HO1899" s="264"/>
      <c r="HP1899" s="264"/>
      <c r="HQ1899" s="264"/>
      <c r="HR1899" s="264"/>
      <c r="HS1899" s="264"/>
      <c r="HT1899" s="264"/>
      <c r="HU1899" s="264"/>
      <c r="HV1899" s="264"/>
      <c r="HW1899" s="264"/>
      <c r="HX1899" s="264"/>
      <c r="HY1899" s="264"/>
      <c r="HZ1899" s="264"/>
      <c r="IA1899" s="264"/>
      <c r="IB1899" s="264"/>
      <c r="IC1899" s="264"/>
      <c r="ID1899" s="264"/>
      <c r="IE1899" s="264"/>
      <c r="IF1899" s="264"/>
      <c r="IG1899" s="264"/>
      <c r="IH1899" s="264"/>
      <c r="II1899" s="264"/>
      <c r="IJ1899" s="264"/>
      <c r="IK1899" s="264"/>
      <c r="IL1899" s="264"/>
      <c r="IM1899" s="264"/>
      <c r="IN1899" s="264"/>
      <c r="IO1899" s="264"/>
      <c r="IP1899" s="264"/>
      <c r="IQ1899" s="264"/>
    </row>
    <row r="1900" spans="1:251" ht="14.25" customHeight="1">
      <c r="A1900" s="305"/>
      <c r="B1900" s="585" t="s">
        <v>1876</v>
      </c>
      <c r="C1900" s="586" t="s">
        <v>1877</v>
      </c>
      <c r="D1900" s="587" t="s">
        <v>1878</v>
      </c>
      <c r="E1900" s="453">
        <f>'[5]COSTO CDMX,QRO,GDL '!I1894</f>
        <v>7873.6842105263158</v>
      </c>
      <c r="F1900" s="310" t="s">
        <v>235</v>
      </c>
      <c r="H1900" s="554"/>
      <c r="BI1900" s="264"/>
      <c r="BJ1900" s="264"/>
      <c r="BK1900" s="264"/>
      <c r="BL1900" s="264"/>
      <c r="BM1900" s="264"/>
      <c r="BN1900" s="264"/>
      <c r="BO1900" s="264"/>
      <c r="BP1900" s="264"/>
      <c r="BQ1900" s="264"/>
      <c r="BR1900" s="264"/>
      <c r="BS1900" s="264"/>
      <c r="BT1900" s="264"/>
      <c r="BU1900" s="264"/>
      <c r="BV1900" s="264"/>
      <c r="BW1900" s="264"/>
      <c r="BX1900" s="264"/>
      <c r="BY1900" s="264"/>
      <c r="BZ1900" s="264"/>
      <c r="CA1900" s="264"/>
      <c r="CB1900" s="264"/>
      <c r="CC1900" s="264"/>
      <c r="CD1900" s="264"/>
      <c r="CE1900" s="264"/>
      <c r="CF1900" s="264"/>
      <c r="CG1900" s="264"/>
      <c r="CH1900" s="264"/>
      <c r="CI1900" s="264"/>
      <c r="CJ1900" s="264"/>
      <c r="CK1900" s="264"/>
      <c r="CL1900" s="264"/>
      <c r="CM1900" s="264"/>
      <c r="CN1900" s="264"/>
      <c r="CO1900" s="264"/>
      <c r="CP1900" s="264"/>
      <c r="CQ1900" s="264"/>
      <c r="CR1900" s="264"/>
      <c r="CS1900" s="264"/>
      <c r="CT1900" s="264"/>
      <c r="CU1900" s="264"/>
      <c r="CV1900" s="264"/>
      <c r="CW1900" s="264"/>
      <c r="CX1900" s="264"/>
      <c r="CY1900" s="264"/>
      <c r="CZ1900" s="264"/>
      <c r="DA1900" s="264"/>
      <c r="DB1900" s="264"/>
      <c r="DC1900" s="264"/>
      <c r="DD1900" s="264"/>
      <c r="DE1900" s="264"/>
      <c r="DF1900" s="264"/>
      <c r="DG1900" s="264"/>
      <c r="DH1900" s="264"/>
      <c r="DI1900" s="264"/>
      <c r="DJ1900" s="264"/>
      <c r="DK1900" s="264"/>
      <c r="DL1900" s="264"/>
      <c r="DM1900" s="264"/>
      <c r="DN1900" s="264"/>
      <c r="DO1900" s="264"/>
      <c r="DP1900" s="264"/>
      <c r="DQ1900" s="264"/>
      <c r="DR1900" s="264"/>
      <c r="DS1900" s="264"/>
      <c r="DT1900" s="264"/>
      <c r="DU1900" s="264"/>
      <c r="DV1900" s="264"/>
      <c r="DW1900" s="264"/>
      <c r="DX1900" s="264"/>
      <c r="DY1900" s="264"/>
      <c r="DZ1900" s="264"/>
      <c r="EA1900" s="264"/>
      <c r="EB1900" s="264"/>
      <c r="EC1900" s="264"/>
      <c r="ED1900" s="264"/>
      <c r="EE1900" s="264"/>
      <c r="EF1900" s="264"/>
      <c r="EG1900" s="264"/>
      <c r="EH1900" s="264"/>
      <c r="EI1900" s="264"/>
      <c r="EJ1900" s="264"/>
      <c r="EK1900" s="264"/>
      <c r="EL1900" s="264"/>
      <c r="EM1900" s="264"/>
      <c r="EN1900" s="264"/>
      <c r="EO1900" s="264"/>
      <c r="EP1900" s="264"/>
      <c r="EQ1900" s="264"/>
      <c r="ER1900" s="264"/>
      <c r="ES1900" s="264"/>
      <c r="ET1900" s="264"/>
      <c r="EU1900" s="264"/>
      <c r="EV1900" s="264"/>
      <c r="EW1900" s="264"/>
      <c r="EX1900" s="264"/>
      <c r="EY1900" s="264"/>
      <c r="EZ1900" s="264"/>
      <c r="FA1900" s="264"/>
      <c r="FB1900" s="264"/>
      <c r="FC1900" s="264"/>
      <c r="FD1900" s="264"/>
      <c r="FE1900" s="264"/>
      <c r="FF1900" s="264"/>
      <c r="FG1900" s="264"/>
      <c r="FH1900" s="264"/>
      <c r="FI1900" s="264"/>
      <c r="FJ1900" s="264"/>
      <c r="FK1900" s="264"/>
      <c r="FL1900" s="264"/>
      <c r="FM1900" s="264"/>
      <c r="FN1900" s="264"/>
      <c r="FO1900" s="264"/>
      <c r="FP1900" s="264"/>
      <c r="FQ1900" s="264"/>
      <c r="FR1900" s="264"/>
      <c r="FS1900" s="264"/>
      <c r="FT1900" s="264"/>
      <c r="FU1900" s="264"/>
      <c r="FV1900" s="264"/>
      <c r="FW1900" s="264"/>
      <c r="FX1900" s="264"/>
      <c r="FY1900" s="264"/>
      <c r="FZ1900" s="264"/>
      <c r="GA1900" s="264"/>
      <c r="GB1900" s="264"/>
      <c r="GC1900" s="264"/>
      <c r="GD1900" s="264"/>
      <c r="GE1900" s="264"/>
      <c r="GF1900" s="264"/>
      <c r="GG1900" s="264"/>
      <c r="GH1900" s="264"/>
      <c r="GI1900" s="264"/>
      <c r="GJ1900" s="264"/>
      <c r="GK1900" s="264"/>
      <c r="GL1900" s="264"/>
      <c r="GM1900" s="264"/>
      <c r="GN1900" s="264"/>
      <c r="GO1900" s="264"/>
      <c r="GP1900" s="264"/>
      <c r="GQ1900" s="264"/>
      <c r="GR1900" s="264"/>
      <c r="GS1900" s="264"/>
      <c r="GT1900" s="264"/>
      <c r="GU1900" s="264"/>
      <c r="GV1900" s="264"/>
      <c r="GW1900" s="264"/>
      <c r="GX1900" s="264"/>
      <c r="GY1900" s="264"/>
      <c r="GZ1900" s="264"/>
      <c r="HA1900" s="264"/>
      <c r="HB1900" s="264"/>
      <c r="HC1900" s="264"/>
      <c r="HD1900" s="264"/>
      <c r="HE1900" s="264"/>
      <c r="HF1900" s="264"/>
      <c r="HG1900" s="264"/>
      <c r="HH1900" s="264"/>
      <c r="HI1900" s="264"/>
      <c r="HJ1900" s="264"/>
      <c r="HK1900" s="264"/>
      <c r="HL1900" s="264"/>
      <c r="HM1900" s="264"/>
      <c r="HN1900" s="264"/>
      <c r="HO1900" s="264"/>
      <c r="HP1900" s="264"/>
      <c r="HQ1900" s="264"/>
      <c r="HR1900" s="264"/>
      <c r="HS1900" s="264"/>
      <c r="HT1900" s="264"/>
      <c r="HU1900" s="264"/>
      <c r="HV1900" s="264"/>
      <c r="HW1900" s="264"/>
      <c r="HX1900" s="264"/>
      <c r="HY1900" s="264"/>
      <c r="HZ1900" s="264"/>
      <c r="IA1900" s="264"/>
      <c r="IB1900" s="264"/>
      <c r="IC1900" s="264"/>
      <c r="ID1900" s="264"/>
      <c r="IE1900" s="264"/>
      <c r="IF1900" s="264"/>
      <c r="IG1900" s="264"/>
      <c r="IH1900" s="264"/>
      <c r="II1900" s="264"/>
      <c r="IJ1900" s="264"/>
      <c r="IK1900" s="264"/>
      <c r="IL1900" s="264"/>
      <c r="IM1900" s="264"/>
      <c r="IN1900" s="264"/>
      <c r="IO1900" s="264"/>
      <c r="IP1900" s="264"/>
      <c r="IQ1900" s="264"/>
    </row>
    <row r="1901" spans="1:251" ht="14.25" customHeight="1">
      <c r="A1901" s="305"/>
      <c r="B1901" s="588"/>
      <c r="C1901" s="586" t="s">
        <v>1879</v>
      </c>
      <c r="D1901" s="587"/>
      <c r="E1901" s="453"/>
      <c r="F1901" s="401"/>
      <c r="BI1901" s="264"/>
      <c r="BJ1901" s="264"/>
      <c r="BK1901" s="264"/>
      <c r="BL1901" s="264"/>
      <c r="BM1901" s="264"/>
      <c r="BN1901" s="264"/>
      <c r="BO1901" s="264"/>
      <c r="BP1901" s="264"/>
      <c r="BQ1901" s="264"/>
      <c r="BR1901" s="264"/>
      <c r="BS1901" s="264"/>
      <c r="BT1901" s="264"/>
      <c r="BU1901" s="264"/>
      <c r="BV1901" s="264"/>
      <c r="BW1901" s="264"/>
      <c r="BX1901" s="264"/>
      <c r="BY1901" s="264"/>
      <c r="BZ1901" s="264"/>
      <c r="CA1901" s="264"/>
      <c r="CB1901" s="264"/>
      <c r="CC1901" s="264"/>
      <c r="CD1901" s="264"/>
      <c r="CE1901" s="264"/>
      <c r="CF1901" s="264"/>
      <c r="CG1901" s="264"/>
      <c r="CH1901" s="264"/>
      <c r="CI1901" s="264"/>
      <c r="CJ1901" s="264"/>
      <c r="CK1901" s="264"/>
      <c r="CL1901" s="264"/>
      <c r="CM1901" s="264"/>
      <c r="CN1901" s="264"/>
      <c r="CO1901" s="264"/>
      <c r="CP1901" s="264"/>
      <c r="CQ1901" s="264"/>
      <c r="CR1901" s="264"/>
      <c r="CS1901" s="264"/>
      <c r="CT1901" s="264"/>
      <c r="CU1901" s="264"/>
      <c r="CV1901" s="264"/>
      <c r="CW1901" s="264"/>
      <c r="CX1901" s="264"/>
      <c r="CY1901" s="264"/>
      <c r="CZ1901" s="264"/>
      <c r="DA1901" s="264"/>
      <c r="DB1901" s="264"/>
      <c r="DC1901" s="264"/>
      <c r="DD1901" s="264"/>
      <c r="DE1901" s="264"/>
      <c r="DF1901" s="264"/>
      <c r="DG1901" s="264"/>
      <c r="DH1901" s="264"/>
      <c r="DI1901" s="264"/>
      <c r="DJ1901" s="264"/>
      <c r="DK1901" s="264"/>
      <c r="DL1901" s="264"/>
      <c r="DM1901" s="264"/>
      <c r="DN1901" s="264"/>
      <c r="DO1901" s="264"/>
      <c r="DP1901" s="264"/>
      <c r="DQ1901" s="264"/>
      <c r="DR1901" s="264"/>
      <c r="DS1901" s="264"/>
      <c r="DT1901" s="264"/>
      <c r="DU1901" s="264"/>
      <c r="DV1901" s="264"/>
      <c r="DW1901" s="264"/>
      <c r="DX1901" s="264"/>
      <c r="DY1901" s="264"/>
      <c r="DZ1901" s="264"/>
      <c r="EA1901" s="264"/>
      <c r="EB1901" s="264"/>
      <c r="EC1901" s="264"/>
      <c r="ED1901" s="264"/>
      <c r="EE1901" s="264"/>
      <c r="EF1901" s="264"/>
      <c r="EG1901" s="264"/>
      <c r="EH1901" s="264"/>
      <c r="EI1901" s="264"/>
      <c r="EJ1901" s="264"/>
      <c r="EK1901" s="264"/>
      <c r="EL1901" s="264"/>
      <c r="EM1901" s="264"/>
      <c r="EN1901" s="264"/>
      <c r="EO1901" s="264"/>
      <c r="EP1901" s="264"/>
      <c r="EQ1901" s="264"/>
      <c r="ER1901" s="264"/>
      <c r="ES1901" s="264"/>
      <c r="ET1901" s="264"/>
      <c r="EU1901" s="264"/>
      <c r="EV1901" s="264"/>
      <c r="EW1901" s="264"/>
      <c r="EX1901" s="264"/>
      <c r="EY1901" s="264"/>
      <c r="EZ1901" s="264"/>
      <c r="FA1901" s="264"/>
      <c r="FB1901" s="264"/>
      <c r="FC1901" s="264"/>
      <c r="FD1901" s="264"/>
      <c r="FE1901" s="264"/>
      <c r="FF1901" s="264"/>
      <c r="FG1901" s="264"/>
      <c r="FH1901" s="264"/>
      <c r="FI1901" s="264"/>
      <c r="FJ1901" s="264"/>
      <c r="FK1901" s="264"/>
      <c r="FL1901" s="264"/>
      <c r="FM1901" s="264"/>
      <c r="FN1901" s="264"/>
      <c r="FO1901" s="264"/>
      <c r="FP1901" s="264"/>
      <c r="FQ1901" s="264"/>
      <c r="FR1901" s="264"/>
      <c r="FS1901" s="264"/>
      <c r="FT1901" s="264"/>
      <c r="FU1901" s="264"/>
      <c r="FV1901" s="264"/>
      <c r="FW1901" s="264"/>
      <c r="FX1901" s="264"/>
      <c r="FY1901" s="264"/>
      <c r="FZ1901" s="264"/>
      <c r="GA1901" s="264"/>
      <c r="GB1901" s="264"/>
      <c r="GC1901" s="264"/>
      <c r="GD1901" s="264"/>
      <c r="GE1901" s="264"/>
      <c r="GF1901" s="264"/>
      <c r="GG1901" s="264"/>
      <c r="GH1901" s="264"/>
      <c r="GI1901" s="264"/>
      <c r="GJ1901" s="264"/>
      <c r="GK1901" s="264"/>
      <c r="GL1901" s="264"/>
      <c r="GM1901" s="264"/>
      <c r="GN1901" s="264"/>
      <c r="GO1901" s="264"/>
      <c r="GP1901" s="264"/>
      <c r="GQ1901" s="264"/>
      <c r="GR1901" s="264"/>
      <c r="GS1901" s="264"/>
      <c r="GT1901" s="264"/>
      <c r="GU1901" s="264"/>
      <c r="GV1901" s="264"/>
      <c r="GW1901" s="264"/>
      <c r="GX1901" s="264"/>
      <c r="GY1901" s="264"/>
      <c r="GZ1901" s="264"/>
      <c r="HA1901" s="264"/>
      <c r="HB1901" s="264"/>
      <c r="HC1901" s="264"/>
      <c r="HD1901" s="264"/>
      <c r="HE1901" s="264"/>
      <c r="HF1901" s="264"/>
      <c r="HG1901" s="264"/>
      <c r="HH1901" s="264"/>
      <c r="HI1901" s="264"/>
      <c r="HJ1901" s="264"/>
      <c r="HK1901" s="264"/>
      <c r="HL1901" s="264"/>
      <c r="HM1901" s="264"/>
      <c r="HN1901" s="264"/>
      <c r="HO1901" s="264"/>
      <c r="HP1901" s="264"/>
      <c r="HQ1901" s="264"/>
      <c r="HR1901" s="264"/>
      <c r="HS1901" s="264"/>
      <c r="HT1901" s="264"/>
      <c r="HU1901" s="264"/>
      <c r="HV1901" s="264"/>
      <c r="HW1901" s="264"/>
      <c r="HX1901" s="264"/>
      <c r="HY1901" s="264"/>
      <c r="HZ1901" s="264"/>
      <c r="IA1901" s="264"/>
      <c r="IB1901" s="264"/>
      <c r="IC1901" s="264"/>
      <c r="ID1901" s="264"/>
      <c r="IE1901" s="264"/>
      <c r="IF1901" s="264"/>
      <c r="IG1901" s="264"/>
      <c r="IH1901" s="264"/>
      <c r="II1901" s="264"/>
      <c r="IJ1901" s="264"/>
      <c r="IK1901" s="264"/>
      <c r="IL1901" s="264"/>
      <c r="IM1901" s="264"/>
      <c r="IN1901" s="264"/>
      <c r="IO1901" s="264"/>
      <c r="IP1901" s="264"/>
      <c r="IQ1901" s="264"/>
    </row>
    <row r="1902" spans="1:251" ht="14.25" customHeight="1">
      <c r="A1902" s="305"/>
      <c r="B1902" s="588"/>
      <c r="C1902" s="586" t="s">
        <v>1880</v>
      </c>
      <c r="D1902" s="587"/>
      <c r="E1902" s="453"/>
      <c r="F1902" s="401"/>
      <c r="BI1902" s="264"/>
      <c r="BJ1902" s="264"/>
      <c r="BK1902" s="264"/>
      <c r="BL1902" s="264"/>
      <c r="BM1902" s="264"/>
      <c r="BN1902" s="264"/>
      <c r="BO1902" s="264"/>
      <c r="BP1902" s="264"/>
      <c r="BQ1902" s="264"/>
      <c r="BR1902" s="264"/>
      <c r="BS1902" s="264"/>
      <c r="BT1902" s="264"/>
      <c r="BU1902" s="264"/>
      <c r="BV1902" s="264"/>
      <c r="BW1902" s="264"/>
      <c r="BX1902" s="264"/>
      <c r="BY1902" s="264"/>
      <c r="BZ1902" s="264"/>
      <c r="CA1902" s="264"/>
      <c r="CB1902" s="264"/>
      <c r="CC1902" s="264"/>
      <c r="CD1902" s="264"/>
      <c r="CE1902" s="264"/>
      <c r="CF1902" s="264"/>
      <c r="CG1902" s="264"/>
      <c r="CH1902" s="264"/>
      <c r="CI1902" s="264"/>
      <c r="CJ1902" s="264"/>
      <c r="CK1902" s="264"/>
      <c r="CL1902" s="264"/>
      <c r="CM1902" s="264"/>
      <c r="CN1902" s="264"/>
      <c r="CO1902" s="264"/>
      <c r="CP1902" s="264"/>
      <c r="CQ1902" s="264"/>
      <c r="CR1902" s="264"/>
      <c r="CS1902" s="264"/>
      <c r="CT1902" s="264"/>
      <c r="CU1902" s="264"/>
      <c r="CV1902" s="264"/>
      <c r="CW1902" s="264"/>
      <c r="CX1902" s="264"/>
      <c r="CY1902" s="264"/>
      <c r="CZ1902" s="264"/>
      <c r="DA1902" s="264"/>
      <c r="DB1902" s="264"/>
      <c r="DC1902" s="264"/>
      <c r="DD1902" s="264"/>
      <c r="DE1902" s="264"/>
      <c r="DF1902" s="264"/>
      <c r="DG1902" s="264"/>
      <c r="DH1902" s="264"/>
      <c r="DI1902" s="264"/>
      <c r="DJ1902" s="264"/>
      <c r="DK1902" s="264"/>
      <c r="DL1902" s="264"/>
      <c r="DM1902" s="264"/>
      <c r="DN1902" s="264"/>
      <c r="DO1902" s="264"/>
      <c r="DP1902" s="264"/>
      <c r="DQ1902" s="264"/>
      <c r="DR1902" s="264"/>
      <c r="DS1902" s="264"/>
      <c r="DT1902" s="264"/>
      <c r="DU1902" s="264"/>
      <c r="DV1902" s="264"/>
      <c r="DW1902" s="264"/>
      <c r="DX1902" s="264"/>
      <c r="DY1902" s="264"/>
      <c r="DZ1902" s="264"/>
      <c r="EA1902" s="264"/>
      <c r="EB1902" s="264"/>
      <c r="EC1902" s="264"/>
      <c r="ED1902" s="264"/>
      <c r="EE1902" s="264"/>
      <c r="EF1902" s="264"/>
      <c r="EG1902" s="264"/>
      <c r="EH1902" s="264"/>
      <c r="EI1902" s="264"/>
      <c r="EJ1902" s="264"/>
      <c r="EK1902" s="264"/>
      <c r="EL1902" s="264"/>
      <c r="EM1902" s="264"/>
      <c r="EN1902" s="264"/>
      <c r="EO1902" s="264"/>
      <c r="EP1902" s="264"/>
      <c r="EQ1902" s="264"/>
      <c r="ER1902" s="264"/>
      <c r="ES1902" s="264"/>
      <c r="ET1902" s="264"/>
      <c r="EU1902" s="264"/>
      <c r="EV1902" s="264"/>
      <c r="EW1902" s="264"/>
      <c r="EX1902" s="264"/>
      <c r="EY1902" s="264"/>
      <c r="EZ1902" s="264"/>
      <c r="FA1902" s="264"/>
      <c r="FB1902" s="264"/>
      <c r="FC1902" s="264"/>
      <c r="FD1902" s="264"/>
      <c r="FE1902" s="264"/>
      <c r="FF1902" s="264"/>
      <c r="FG1902" s="264"/>
      <c r="FH1902" s="264"/>
      <c r="FI1902" s="264"/>
      <c r="FJ1902" s="264"/>
      <c r="FK1902" s="264"/>
      <c r="FL1902" s="264"/>
      <c r="FM1902" s="264"/>
      <c r="FN1902" s="264"/>
      <c r="FO1902" s="264"/>
      <c r="FP1902" s="264"/>
      <c r="FQ1902" s="264"/>
      <c r="FR1902" s="264"/>
      <c r="FS1902" s="264"/>
      <c r="FT1902" s="264"/>
      <c r="FU1902" s="264"/>
      <c r="FV1902" s="264"/>
      <c r="FW1902" s="264"/>
      <c r="FX1902" s="264"/>
      <c r="FY1902" s="264"/>
      <c r="FZ1902" s="264"/>
      <c r="GA1902" s="264"/>
      <c r="GB1902" s="264"/>
      <c r="GC1902" s="264"/>
      <c r="GD1902" s="264"/>
      <c r="GE1902" s="264"/>
      <c r="GF1902" s="264"/>
      <c r="GG1902" s="264"/>
      <c r="GH1902" s="264"/>
      <c r="GI1902" s="264"/>
      <c r="GJ1902" s="264"/>
      <c r="GK1902" s="264"/>
      <c r="GL1902" s="264"/>
      <c r="GM1902" s="264"/>
      <c r="GN1902" s="264"/>
      <c r="GO1902" s="264"/>
      <c r="GP1902" s="264"/>
      <c r="GQ1902" s="264"/>
      <c r="GR1902" s="264"/>
      <c r="GS1902" s="264"/>
      <c r="GT1902" s="264"/>
      <c r="GU1902" s="264"/>
      <c r="GV1902" s="264"/>
      <c r="GW1902" s="264"/>
      <c r="GX1902" s="264"/>
      <c r="GY1902" s="264"/>
      <c r="GZ1902" s="264"/>
      <c r="HA1902" s="264"/>
      <c r="HB1902" s="264"/>
      <c r="HC1902" s="264"/>
      <c r="HD1902" s="264"/>
      <c r="HE1902" s="264"/>
      <c r="HF1902" s="264"/>
      <c r="HG1902" s="264"/>
      <c r="HH1902" s="264"/>
      <c r="HI1902" s="264"/>
      <c r="HJ1902" s="264"/>
      <c r="HK1902" s="264"/>
      <c r="HL1902" s="264"/>
      <c r="HM1902" s="264"/>
      <c r="HN1902" s="264"/>
      <c r="HO1902" s="264"/>
      <c r="HP1902" s="264"/>
      <c r="HQ1902" s="264"/>
      <c r="HR1902" s="264"/>
      <c r="HS1902" s="264"/>
      <c r="HT1902" s="264"/>
      <c r="HU1902" s="264"/>
      <c r="HV1902" s="264"/>
      <c r="HW1902" s="264"/>
      <c r="HX1902" s="264"/>
      <c r="HY1902" s="264"/>
      <c r="HZ1902" s="264"/>
      <c r="IA1902" s="264"/>
      <c r="IB1902" s="264"/>
      <c r="IC1902" s="264"/>
      <c r="ID1902" s="264"/>
      <c r="IE1902" s="264"/>
      <c r="IF1902" s="264"/>
      <c r="IG1902" s="264"/>
      <c r="IH1902" s="264"/>
      <c r="II1902" s="264"/>
      <c r="IJ1902" s="264"/>
      <c r="IK1902" s="264"/>
      <c r="IL1902" s="264"/>
      <c r="IM1902" s="264"/>
      <c r="IN1902" s="264"/>
      <c r="IO1902" s="264"/>
      <c r="IP1902" s="264"/>
      <c r="IQ1902" s="264"/>
    </row>
    <row r="1903" spans="1:251" ht="14.25" customHeight="1">
      <c r="A1903" s="305"/>
      <c r="B1903" s="588"/>
      <c r="C1903" s="586" t="s">
        <v>1881</v>
      </c>
      <c r="D1903" s="587"/>
      <c r="E1903" s="453"/>
      <c r="F1903" s="401"/>
      <c r="BI1903" s="264"/>
      <c r="BJ1903" s="264"/>
      <c r="BK1903" s="264"/>
      <c r="BL1903" s="264"/>
      <c r="BM1903" s="264"/>
      <c r="BN1903" s="264"/>
      <c r="BO1903" s="264"/>
      <c r="BP1903" s="264"/>
      <c r="BQ1903" s="264"/>
      <c r="BR1903" s="264"/>
      <c r="BS1903" s="264"/>
      <c r="BT1903" s="264"/>
      <c r="BU1903" s="264"/>
      <c r="BV1903" s="264"/>
      <c r="BW1903" s="264"/>
      <c r="BX1903" s="264"/>
      <c r="BY1903" s="264"/>
      <c r="BZ1903" s="264"/>
      <c r="CA1903" s="264"/>
      <c r="CB1903" s="264"/>
      <c r="CC1903" s="264"/>
      <c r="CD1903" s="264"/>
      <c r="CE1903" s="264"/>
      <c r="CF1903" s="264"/>
      <c r="CG1903" s="264"/>
      <c r="CH1903" s="264"/>
      <c r="CI1903" s="264"/>
      <c r="CJ1903" s="264"/>
      <c r="CK1903" s="264"/>
      <c r="CL1903" s="264"/>
      <c r="CM1903" s="264"/>
      <c r="CN1903" s="264"/>
      <c r="CO1903" s="264"/>
      <c r="CP1903" s="264"/>
      <c r="CQ1903" s="264"/>
      <c r="CR1903" s="264"/>
      <c r="CS1903" s="264"/>
      <c r="CT1903" s="264"/>
      <c r="CU1903" s="264"/>
      <c r="CV1903" s="264"/>
      <c r="CW1903" s="264"/>
      <c r="CX1903" s="264"/>
      <c r="CY1903" s="264"/>
      <c r="CZ1903" s="264"/>
      <c r="DA1903" s="264"/>
      <c r="DB1903" s="264"/>
      <c r="DC1903" s="264"/>
      <c r="DD1903" s="264"/>
      <c r="DE1903" s="264"/>
      <c r="DF1903" s="264"/>
      <c r="DG1903" s="264"/>
      <c r="DH1903" s="264"/>
      <c r="DI1903" s="264"/>
      <c r="DJ1903" s="264"/>
      <c r="DK1903" s="264"/>
      <c r="DL1903" s="264"/>
      <c r="DM1903" s="264"/>
      <c r="DN1903" s="264"/>
      <c r="DO1903" s="264"/>
      <c r="DP1903" s="264"/>
      <c r="DQ1903" s="264"/>
      <c r="DR1903" s="264"/>
      <c r="DS1903" s="264"/>
      <c r="DT1903" s="264"/>
      <c r="DU1903" s="264"/>
      <c r="DV1903" s="264"/>
      <c r="DW1903" s="264"/>
      <c r="DX1903" s="264"/>
      <c r="DY1903" s="264"/>
      <c r="DZ1903" s="264"/>
      <c r="EA1903" s="264"/>
      <c r="EB1903" s="264"/>
      <c r="EC1903" s="264"/>
      <c r="ED1903" s="264"/>
      <c r="EE1903" s="264"/>
      <c r="EF1903" s="264"/>
      <c r="EG1903" s="264"/>
      <c r="EH1903" s="264"/>
      <c r="EI1903" s="264"/>
      <c r="EJ1903" s="264"/>
      <c r="EK1903" s="264"/>
      <c r="EL1903" s="264"/>
      <c r="EM1903" s="264"/>
      <c r="EN1903" s="264"/>
      <c r="EO1903" s="264"/>
      <c r="EP1903" s="264"/>
      <c r="EQ1903" s="264"/>
      <c r="ER1903" s="264"/>
      <c r="ES1903" s="264"/>
      <c r="ET1903" s="264"/>
      <c r="EU1903" s="264"/>
      <c r="EV1903" s="264"/>
      <c r="EW1903" s="264"/>
      <c r="EX1903" s="264"/>
      <c r="EY1903" s="264"/>
      <c r="EZ1903" s="264"/>
      <c r="FA1903" s="264"/>
      <c r="FB1903" s="264"/>
      <c r="FC1903" s="264"/>
      <c r="FD1903" s="264"/>
      <c r="FE1903" s="264"/>
      <c r="FF1903" s="264"/>
      <c r="FG1903" s="264"/>
      <c r="FH1903" s="264"/>
      <c r="FI1903" s="264"/>
      <c r="FJ1903" s="264"/>
      <c r="FK1903" s="264"/>
      <c r="FL1903" s="264"/>
      <c r="FM1903" s="264"/>
      <c r="FN1903" s="264"/>
      <c r="FO1903" s="264"/>
      <c r="FP1903" s="264"/>
      <c r="FQ1903" s="264"/>
      <c r="FR1903" s="264"/>
      <c r="FS1903" s="264"/>
      <c r="FT1903" s="264"/>
      <c r="FU1903" s="264"/>
      <c r="FV1903" s="264"/>
      <c r="FW1903" s="264"/>
      <c r="FX1903" s="264"/>
      <c r="FY1903" s="264"/>
      <c r="FZ1903" s="264"/>
      <c r="GA1903" s="264"/>
      <c r="GB1903" s="264"/>
      <c r="GC1903" s="264"/>
      <c r="GD1903" s="264"/>
      <c r="GE1903" s="264"/>
      <c r="GF1903" s="264"/>
      <c r="GG1903" s="264"/>
      <c r="GH1903" s="264"/>
      <c r="GI1903" s="264"/>
      <c r="GJ1903" s="264"/>
      <c r="GK1903" s="264"/>
      <c r="GL1903" s="264"/>
      <c r="GM1903" s="264"/>
      <c r="GN1903" s="264"/>
      <c r="GO1903" s="264"/>
      <c r="GP1903" s="264"/>
      <c r="GQ1903" s="264"/>
      <c r="GR1903" s="264"/>
      <c r="GS1903" s="264"/>
      <c r="GT1903" s="264"/>
      <c r="GU1903" s="264"/>
      <c r="GV1903" s="264"/>
      <c r="GW1903" s="264"/>
      <c r="GX1903" s="264"/>
      <c r="GY1903" s="264"/>
      <c r="GZ1903" s="264"/>
      <c r="HA1903" s="264"/>
      <c r="HB1903" s="264"/>
      <c r="HC1903" s="264"/>
      <c r="HD1903" s="264"/>
      <c r="HE1903" s="264"/>
      <c r="HF1903" s="264"/>
      <c r="HG1903" s="264"/>
      <c r="HH1903" s="264"/>
      <c r="HI1903" s="264"/>
      <c r="HJ1903" s="264"/>
      <c r="HK1903" s="264"/>
      <c r="HL1903" s="264"/>
      <c r="HM1903" s="264"/>
      <c r="HN1903" s="264"/>
      <c r="HO1903" s="264"/>
      <c r="HP1903" s="264"/>
      <c r="HQ1903" s="264"/>
      <c r="HR1903" s="264"/>
      <c r="HS1903" s="264"/>
      <c r="HT1903" s="264"/>
      <c r="HU1903" s="264"/>
      <c r="HV1903" s="264"/>
      <c r="HW1903" s="264"/>
      <c r="HX1903" s="264"/>
      <c r="HY1903" s="264"/>
      <c r="HZ1903" s="264"/>
      <c r="IA1903" s="264"/>
      <c r="IB1903" s="264"/>
      <c r="IC1903" s="264"/>
      <c r="ID1903" s="264"/>
      <c r="IE1903" s="264"/>
      <c r="IF1903" s="264"/>
      <c r="IG1903" s="264"/>
      <c r="IH1903" s="264"/>
      <c r="II1903" s="264"/>
      <c r="IJ1903" s="264"/>
      <c r="IK1903" s="264"/>
      <c r="IL1903" s="264"/>
      <c r="IM1903" s="264"/>
      <c r="IN1903" s="264"/>
      <c r="IO1903" s="264"/>
      <c r="IP1903" s="264"/>
      <c r="IQ1903" s="264"/>
    </row>
    <row r="1904" spans="1:251" ht="14.25" customHeight="1">
      <c r="A1904" s="305"/>
      <c r="B1904" s="314"/>
      <c r="C1904" s="388"/>
      <c r="D1904" s="319"/>
      <c r="E1904" s="453"/>
      <c r="F1904" s="401"/>
      <c r="BI1904" s="264"/>
      <c r="BJ1904" s="264"/>
      <c r="BK1904" s="264"/>
      <c r="BL1904" s="264"/>
      <c r="BM1904" s="264"/>
      <c r="BN1904" s="264"/>
      <c r="BO1904" s="264"/>
      <c r="BP1904" s="264"/>
      <c r="BQ1904" s="264"/>
      <c r="BR1904" s="264"/>
      <c r="BS1904" s="264"/>
      <c r="BT1904" s="264"/>
      <c r="BU1904" s="264"/>
      <c r="BV1904" s="264"/>
      <c r="BW1904" s="264"/>
      <c r="BX1904" s="264"/>
      <c r="BY1904" s="264"/>
      <c r="BZ1904" s="264"/>
      <c r="CA1904" s="264"/>
      <c r="CB1904" s="264"/>
      <c r="CC1904" s="264"/>
      <c r="CD1904" s="264"/>
      <c r="CE1904" s="264"/>
      <c r="CF1904" s="264"/>
      <c r="CG1904" s="264"/>
      <c r="CH1904" s="264"/>
      <c r="CI1904" s="264"/>
      <c r="CJ1904" s="264"/>
      <c r="CK1904" s="264"/>
      <c r="CL1904" s="264"/>
      <c r="CM1904" s="264"/>
      <c r="CN1904" s="264"/>
      <c r="CO1904" s="264"/>
      <c r="CP1904" s="264"/>
      <c r="CQ1904" s="264"/>
      <c r="CR1904" s="264"/>
      <c r="CS1904" s="264"/>
      <c r="CT1904" s="264"/>
      <c r="CU1904" s="264"/>
      <c r="CV1904" s="264"/>
      <c r="CW1904" s="264"/>
      <c r="CX1904" s="264"/>
      <c r="CY1904" s="264"/>
      <c r="CZ1904" s="264"/>
      <c r="DA1904" s="264"/>
      <c r="DB1904" s="264"/>
      <c r="DC1904" s="264"/>
      <c r="DD1904" s="264"/>
      <c r="DE1904" s="264"/>
      <c r="DF1904" s="264"/>
      <c r="DG1904" s="264"/>
      <c r="DH1904" s="264"/>
      <c r="DI1904" s="264"/>
      <c r="DJ1904" s="264"/>
      <c r="DK1904" s="264"/>
      <c r="DL1904" s="264"/>
      <c r="DM1904" s="264"/>
      <c r="DN1904" s="264"/>
      <c r="DO1904" s="264"/>
      <c r="DP1904" s="264"/>
      <c r="DQ1904" s="264"/>
      <c r="DR1904" s="264"/>
      <c r="DS1904" s="264"/>
      <c r="DT1904" s="264"/>
      <c r="DU1904" s="264"/>
      <c r="DV1904" s="264"/>
      <c r="DW1904" s="264"/>
      <c r="DX1904" s="264"/>
      <c r="DY1904" s="264"/>
      <c r="DZ1904" s="264"/>
      <c r="EA1904" s="264"/>
      <c r="EB1904" s="264"/>
      <c r="EC1904" s="264"/>
      <c r="ED1904" s="264"/>
      <c r="EE1904" s="264"/>
      <c r="EF1904" s="264"/>
      <c r="EG1904" s="264"/>
      <c r="EH1904" s="264"/>
      <c r="EI1904" s="264"/>
      <c r="EJ1904" s="264"/>
      <c r="EK1904" s="264"/>
      <c r="EL1904" s="264"/>
      <c r="EM1904" s="264"/>
      <c r="EN1904" s="264"/>
      <c r="EO1904" s="264"/>
      <c r="EP1904" s="264"/>
      <c r="EQ1904" s="264"/>
      <c r="ER1904" s="264"/>
      <c r="ES1904" s="264"/>
      <c r="ET1904" s="264"/>
      <c r="EU1904" s="264"/>
      <c r="EV1904" s="264"/>
      <c r="EW1904" s="264"/>
      <c r="EX1904" s="264"/>
      <c r="EY1904" s="264"/>
      <c r="EZ1904" s="264"/>
      <c r="FA1904" s="264"/>
      <c r="FB1904" s="264"/>
      <c r="FC1904" s="264"/>
      <c r="FD1904" s="264"/>
      <c r="FE1904" s="264"/>
      <c r="FF1904" s="264"/>
      <c r="FG1904" s="264"/>
      <c r="FH1904" s="264"/>
      <c r="FI1904" s="264"/>
      <c r="FJ1904" s="264"/>
      <c r="FK1904" s="264"/>
      <c r="FL1904" s="264"/>
      <c r="FM1904" s="264"/>
      <c r="FN1904" s="264"/>
      <c r="FO1904" s="264"/>
      <c r="FP1904" s="264"/>
      <c r="FQ1904" s="264"/>
      <c r="FR1904" s="264"/>
      <c r="FS1904" s="264"/>
      <c r="FT1904" s="264"/>
      <c r="FU1904" s="264"/>
      <c r="FV1904" s="264"/>
      <c r="FW1904" s="264"/>
      <c r="FX1904" s="264"/>
      <c r="FY1904" s="264"/>
      <c r="FZ1904" s="264"/>
      <c r="GA1904" s="264"/>
      <c r="GB1904" s="264"/>
      <c r="GC1904" s="264"/>
      <c r="GD1904" s="264"/>
      <c r="GE1904" s="264"/>
      <c r="GF1904" s="264"/>
      <c r="GG1904" s="264"/>
      <c r="GH1904" s="264"/>
      <c r="GI1904" s="264"/>
      <c r="GJ1904" s="264"/>
      <c r="GK1904" s="264"/>
      <c r="GL1904" s="264"/>
      <c r="GM1904" s="264"/>
      <c r="GN1904" s="264"/>
      <c r="GO1904" s="264"/>
      <c r="GP1904" s="264"/>
      <c r="GQ1904" s="264"/>
      <c r="GR1904" s="264"/>
      <c r="GS1904" s="264"/>
      <c r="GT1904" s="264"/>
      <c r="GU1904" s="264"/>
      <c r="GV1904" s="264"/>
      <c r="GW1904" s="264"/>
      <c r="GX1904" s="264"/>
      <c r="GY1904" s="264"/>
      <c r="GZ1904" s="264"/>
      <c r="HA1904" s="264"/>
      <c r="HB1904" s="264"/>
      <c r="HC1904" s="264"/>
      <c r="HD1904" s="264"/>
      <c r="HE1904" s="264"/>
      <c r="HF1904" s="264"/>
      <c r="HG1904" s="264"/>
      <c r="HH1904" s="264"/>
      <c r="HI1904" s="264"/>
      <c r="HJ1904" s="264"/>
      <c r="HK1904" s="264"/>
      <c r="HL1904" s="264"/>
      <c r="HM1904" s="264"/>
      <c r="HN1904" s="264"/>
      <c r="HO1904" s="264"/>
      <c r="HP1904" s="264"/>
      <c r="HQ1904" s="264"/>
      <c r="HR1904" s="264"/>
      <c r="HS1904" s="264"/>
      <c r="HT1904" s="264"/>
      <c r="HU1904" s="264"/>
      <c r="HV1904" s="264"/>
      <c r="HW1904" s="264"/>
      <c r="HX1904" s="264"/>
      <c r="HY1904" s="264"/>
      <c r="HZ1904" s="264"/>
      <c r="IA1904" s="264"/>
      <c r="IB1904" s="264"/>
      <c r="IC1904" s="264"/>
      <c r="ID1904" s="264"/>
      <c r="IE1904" s="264"/>
      <c r="IF1904" s="264"/>
      <c r="IG1904" s="264"/>
      <c r="IH1904" s="264"/>
      <c r="II1904" s="264"/>
      <c r="IJ1904" s="264"/>
      <c r="IK1904" s="264"/>
      <c r="IL1904" s="264"/>
      <c r="IM1904" s="264"/>
      <c r="IN1904" s="264"/>
      <c r="IO1904" s="264"/>
      <c r="IP1904" s="264"/>
      <c r="IQ1904" s="264"/>
    </row>
    <row r="1905" spans="1:251" ht="14.25" customHeight="1">
      <c r="A1905" s="305"/>
      <c r="B1905" s="314"/>
      <c r="C1905" s="388"/>
      <c r="D1905" s="319"/>
      <c r="E1905" s="453"/>
      <c r="F1905" s="401"/>
      <c r="BI1905" s="264"/>
      <c r="BJ1905" s="264"/>
      <c r="BK1905" s="264"/>
      <c r="BL1905" s="264"/>
      <c r="BM1905" s="264"/>
      <c r="BN1905" s="264"/>
      <c r="BO1905" s="264"/>
      <c r="BP1905" s="264"/>
      <c r="BQ1905" s="264"/>
      <c r="BR1905" s="264"/>
      <c r="BS1905" s="264"/>
      <c r="BT1905" s="264"/>
      <c r="BU1905" s="264"/>
      <c r="BV1905" s="264"/>
      <c r="BW1905" s="264"/>
      <c r="BX1905" s="264"/>
      <c r="BY1905" s="264"/>
      <c r="BZ1905" s="264"/>
      <c r="CA1905" s="264"/>
      <c r="CB1905" s="264"/>
      <c r="CC1905" s="264"/>
      <c r="CD1905" s="264"/>
      <c r="CE1905" s="264"/>
      <c r="CF1905" s="264"/>
      <c r="CG1905" s="264"/>
      <c r="CH1905" s="264"/>
      <c r="CI1905" s="264"/>
      <c r="CJ1905" s="264"/>
      <c r="CK1905" s="264"/>
      <c r="CL1905" s="264"/>
      <c r="CM1905" s="264"/>
      <c r="CN1905" s="264"/>
      <c r="CO1905" s="264"/>
      <c r="CP1905" s="264"/>
      <c r="CQ1905" s="264"/>
      <c r="CR1905" s="264"/>
      <c r="CS1905" s="264"/>
      <c r="CT1905" s="264"/>
      <c r="CU1905" s="264"/>
      <c r="CV1905" s="264"/>
      <c r="CW1905" s="264"/>
      <c r="CX1905" s="264"/>
      <c r="CY1905" s="264"/>
      <c r="CZ1905" s="264"/>
      <c r="DA1905" s="264"/>
      <c r="DB1905" s="264"/>
      <c r="DC1905" s="264"/>
      <c r="DD1905" s="264"/>
      <c r="DE1905" s="264"/>
      <c r="DF1905" s="264"/>
      <c r="DG1905" s="264"/>
      <c r="DH1905" s="264"/>
      <c r="DI1905" s="264"/>
      <c r="DJ1905" s="264"/>
      <c r="DK1905" s="264"/>
      <c r="DL1905" s="264"/>
      <c r="DM1905" s="264"/>
      <c r="DN1905" s="264"/>
      <c r="DO1905" s="264"/>
      <c r="DP1905" s="264"/>
      <c r="DQ1905" s="264"/>
      <c r="DR1905" s="264"/>
      <c r="DS1905" s="264"/>
      <c r="DT1905" s="264"/>
      <c r="DU1905" s="264"/>
      <c r="DV1905" s="264"/>
      <c r="DW1905" s="264"/>
      <c r="DX1905" s="264"/>
      <c r="DY1905" s="264"/>
      <c r="DZ1905" s="264"/>
      <c r="EA1905" s="264"/>
      <c r="EB1905" s="264"/>
      <c r="EC1905" s="264"/>
      <c r="ED1905" s="264"/>
      <c r="EE1905" s="264"/>
      <c r="EF1905" s="264"/>
      <c r="EG1905" s="264"/>
      <c r="EH1905" s="264"/>
      <c r="EI1905" s="264"/>
      <c r="EJ1905" s="264"/>
      <c r="EK1905" s="264"/>
      <c r="EL1905" s="264"/>
      <c r="EM1905" s="264"/>
      <c r="EN1905" s="264"/>
      <c r="EO1905" s="264"/>
      <c r="EP1905" s="264"/>
      <c r="EQ1905" s="264"/>
      <c r="ER1905" s="264"/>
      <c r="ES1905" s="264"/>
      <c r="ET1905" s="264"/>
      <c r="EU1905" s="264"/>
      <c r="EV1905" s="264"/>
      <c r="EW1905" s="264"/>
      <c r="EX1905" s="264"/>
      <c r="EY1905" s="264"/>
      <c r="EZ1905" s="264"/>
      <c r="FA1905" s="264"/>
      <c r="FB1905" s="264"/>
      <c r="FC1905" s="264"/>
      <c r="FD1905" s="264"/>
      <c r="FE1905" s="264"/>
      <c r="FF1905" s="264"/>
      <c r="FG1905" s="264"/>
      <c r="FH1905" s="264"/>
      <c r="FI1905" s="264"/>
      <c r="FJ1905" s="264"/>
      <c r="FK1905" s="264"/>
      <c r="FL1905" s="264"/>
      <c r="FM1905" s="264"/>
      <c r="FN1905" s="264"/>
      <c r="FO1905" s="264"/>
      <c r="FP1905" s="264"/>
      <c r="FQ1905" s="264"/>
      <c r="FR1905" s="264"/>
      <c r="FS1905" s="264"/>
      <c r="FT1905" s="264"/>
      <c r="FU1905" s="264"/>
      <c r="FV1905" s="264"/>
      <c r="FW1905" s="264"/>
      <c r="FX1905" s="264"/>
      <c r="FY1905" s="264"/>
      <c r="FZ1905" s="264"/>
      <c r="GA1905" s="264"/>
      <c r="GB1905" s="264"/>
      <c r="GC1905" s="264"/>
      <c r="GD1905" s="264"/>
      <c r="GE1905" s="264"/>
      <c r="GF1905" s="264"/>
      <c r="GG1905" s="264"/>
      <c r="GH1905" s="264"/>
      <c r="GI1905" s="264"/>
      <c r="GJ1905" s="264"/>
      <c r="GK1905" s="264"/>
      <c r="GL1905" s="264"/>
      <c r="GM1905" s="264"/>
      <c r="GN1905" s="264"/>
      <c r="GO1905" s="264"/>
      <c r="GP1905" s="264"/>
      <c r="GQ1905" s="264"/>
      <c r="GR1905" s="264"/>
      <c r="GS1905" s="264"/>
      <c r="GT1905" s="264"/>
      <c r="GU1905" s="264"/>
      <c r="GV1905" s="264"/>
      <c r="GW1905" s="264"/>
      <c r="GX1905" s="264"/>
      <c r="GY1905" s="264"/>
      <c r="GZ1905" s="264"/>
      <c r="HA1905" s="264"/>
      <c r="HB1905" s="264"/>
      <c r="HC1905" s="264"/>
      <c r="HD1905" s="264"/>
      <c r="HE1905" s="264"/>
      <c r="HF1905" s="264"/>
      <c r="HG1905" s="264"/>
      <c r="HH1905" s="264"/>
      <c r="HI1905" s="264"/>
      <c r="HJ1905" s="264"/>
      <c r="HK1905" s="264"/>
      <c r="HL1905" s="264"/>
      <c r="HM1905" s="264"/>
      <c r="HN1905" s="264"/>
      <c r="HO1905" s="264"/>
      <c r="HP1905" s="264"/>
      <c r="HQ1905" s="264"/>
      <c r="HR1905" s="264"/>
      <c r="HS1905" s="264"/>
      <c r="HT1905" s="264"/>
      <c r="HU1905" s="264"/>
      <c r="HV1905" s="264"/>
      <c r="HW1905" s="264"/>
      <c r="HX1905" s="264"/>
      <c r="HY1905" s="264"/>
      <c r="HZ1905" s="264"/>
      <c r="IA1905" s="264"/>
      <c r="IB1905" s="264"/>
      <c r="IC1905" s="264"/>
      <c r="ID1905" s="264"/>
      <c r="IE1905" s="264"/>
      <c r="IF1905" s="264"/>
      <c r="IG1905" s="264"/>
      <c r="IH1905" s="264"/>
      <c r="II1905" s="264"/>
      <c r="IJ1905" s="264"/>
      <c r="IK1905" s="264"/>
      <c r="IL1905" s="264"/>
      <c r="IM1905" s="264"/>
      <c r="IN1905" s="264"/>
      <c r="IO1905" s="264"/>
      <c r="IP1905" s="264"/>
      <c r="IQ1905" s="264"/>
    </row>
    <row r="1906" spans="1:251" ht="14.25" customHeight="1">
      <c r="A1906" s="305"/>
      <c r="B1906" s="314"/>
      <c r="C1906" s="388"/>
      <c r="D1906" s="319"/>
      <c r="E1906" s="453"/>
      <c r="F1906" s="401"/>
      <c r="BI1906" s="264"/>
      <c r="BJ1906" s="264"/>
      <c r="BK1906" s="264"/>
      <c r="BL1906" s="264"/>
      <c r="BM1906" s="264"/>
      <c r="BN1906" s="264"/>
      <c r="BO1906" s="264"/>
      <c r="BP1906" s="264"/>
      <c r="BQ1906" s="264"/>
      <c r="BR1906" s="264"/>
      <c r="BS1906" s="264"/>
      <c r="BT1906" s="264"/>
      <c r="BU1906" s="264"/>
      <c r="BV1906" s="264"/>
      <c r="BW1906" s="264"/>
      <c r="BX1906" s="264"/>
      <c r="BY1906" s="264"/>
      <c r="BZ1906" s="264"/>
      <c r="CA1906" s="264"/>
      <c r="CB1906" s="264"/>
      <c r="CC1906" s="264"/>
      <c r="CD1906" s="264"/>
      <c r="CE1906" s="264"/>
      <c r="CF1906" s="264"/>
      <c r="CG1906" s="264"/>
      <c r="CH1906" s="264"/>
      <c r="CI1906" s="264"/>
      <c r="CJ1906" s="264"/>
      <c r="CK1906" s="264"/>
      <c r="CL1906" s="264"/>
      <c r="CM1906" s="264"/>
      <c r="CN1906" s="264"/>
      <c r="CO1906" s="264"/>
      <c r="CP1906" s="264"/>
      <c r="CQ1906" s="264"/>
      <c r="CR1906" s="264"/>
      <c r="CS1906" s="264"/>
      <c r="CT1906" s="264"/>
      <c r="CU1906" s="264"/>
      <c r="CV1906" s="264"/>
      <c r="CW1906" s="264"/>
      <c r="CX1906" s="264"/>
      <c r="CY1906" s="264"/>
      <c r="CZ1906" s="264"/>
      <c r="DA1906" s="264"/>
      <c r="DB1906" s="264"/>
      <c r="DC1906" s="264"/>
      <c r="DD1906" s="264"/>
      <c r="DE1906" s="264"/>
      <c r="DF1906" s="264"/>
      <c r="DG1906" s="264"/>
      <c r="DH1906" s="264"/>
      <c r="DI1906" s="264"/>
      <c r="DJ1906" s="264"/>
      <c r="DK1906" s="264"/>
      <c r="DL1906" s="264"/>
      <c r="DM1906" s="264"/>
      <c r="DN1906" s="264"/>
      <c r="DO1906" s="264"/>
      <c r="DP1906" s="264"/>
      <c r="DQ1906" s="264"/>
      <c r="DR1906" s="264"/>
      <c r="DS1906" s="264"/>
      <c r="DT1906" s="264"/>
      <c r="DU1906" s="264"/>
      <c r="DV1906" s="264"/>
      <c r="DW1906" s="264"/>
      <c r="DX1906" s="264"/>
      <c r="DY1906" s="264"/>
      <c r="DZ1906" s="264"/>
      <c r="EA1906" s="264"/>
      <c r="EB1906" s="264"/>
      <c r="EC1906" s="264"/>
      <c r="ED1906" s="264"/>
      <c r="EE1906" s="264"/>
      <c r="EF1906" s="264"/>
      <c r="EG1906" s="264"/>
      <c r="EH1906" s="264"/>
      <c r="EI1906" s="264"/>
      <c r="EJ1906" s="264"/>
      <c r="EK1906" s="264"/>
      <c r="EL1906" s="264"/>
      <c r="EM1906" s="264"/>
      <c r="EN1906" s="264"/>
      <c r="EO1906" s="264"/>
      <c r="EP1906" s="264"/>
      <c r="EQ1906" s="264"/>
      <c r="ER1906" s="264"/>
      <c r="ES1906" s="264"/>
      <c r="ET1906" s="264"/>
      <c r="EU1906" s="264"/>
      <c r="EV1906" s="264"/>
      <c r="EW1906" s="264"/>
      <c r="EX1906" s="264"/>
      <c r="EY1906" s="264"/>
      <c r="EZ1906" s="264"/>
      <c r="FA1906" s="264"/>
      <c r="FB1906" s="264"/>
      <c r="FC1906" s="264"/>
      <c r="FD1906" s="264"/>
      <c r="FE1906" s="264"/>
      <c r="FF1906" s="264"/>
      <c r="FG1906" s="264"/>
      <c r="FH1906" s="264"/>
      <c r="FI1906" s="264"/>
      <c r="FJ1906" s="264"/>
      <c r="FK1906" s="264"/>
      <c r="FL1906" s="264"/>
      <c r="FM1906" s="264"/>
      <c r="FN1906" s="264"/>
      <c r="FO1906" s="264"/>
      <c r="FP1906" s="264"/>
      <c r="FQ1906" s="264"/>
      <c r="FR1906" s="264"/>
      <c r="FS1906" s="264"/>
      <c r="FT1906" s="264"/>
      <c r="FU1906" s="264"/>
      <c r="FV1906" s="264"/>
      <c r="FW1906" s="264"/>
      <c r="FX1906" s="264"/>
      <c r="FY1906" s="264"/>
      <c r="FZ1906" s="264"/>
      <c r="GA1906" s="264"/>
      <c r="GB1906" s="264"/>
      <c r="GC1906" s="264"/>
      <c r="GD1906" s="264"/>
      <c r="GE1906" s="264"/>
      <c r="GF1906" s="264"/>
      <c r="GG1906" s="264"/>
      <c r="GH1906" s="264"/>
      <c r="GI1906" s="264"/>
      <c r="GJ1906" s="264"/>
      <c r="GK1906" s="264"/>
      <c r="GL1906" s="264"/>
      <c r="GM1906" s="264"/>
      <c r="GN1906" s="264"/>
      <c r="GO1906" s="264"/>
      <c r="GP1906" s="264"/>
      <c r="GQ1906" s="264"/>
      <c r="GR1906" s="264"/>
      <c r="GS1906" s="264"/>
      <c r="GT1906" s="264"/>
      <c r="GU1906" s="264"/>
      <c r="GV1906" s="264"/>
      <c r="GW1906" s="264"/>
      <c r="GX1906" s="264"/>
      <c r="GY1906" s="264"/>
      <c r="GZ1906" s="264"/>
      <c r="HA1906" s="264"/>
      <c r="HB1906" s="264"/>
      <c r="HC1906" s="264"/>
      <c r="HD1906" s="264"/>
      <c r="HE1906" s="264"/>
      <c r="HF1906" s="264"/>
      <c r="HG1906" s="264"/>
      <c r="HH1906" s="264"/>
      <c r="HI1906" s="264"/>
      <c r="HJ1906" s="264"/>
      <c r="HK1906" s="264"/>
      <c r="HL1906" s="264"/>
      <c r="HM1906" s="264"/>
      <c r="HN1906" s="264"/>
      <c r="HO1906" s="264"/>
      <c r="HP1906" s="264"/>
      <c r="HQ1906" s="264"/>
      <c r="HR1906" s="264"/>
      <c r="HS1906" s="264"/>
      <c r="HT1906" s="264"/>
      <c r="HU1906" s="264"/>
      <c r="HV1906" s="264"/>
      <c r="HW1906" s="264"/>
      <c r="HX1906" s="264"/>
      <c r="HY1906" s="264"/>
      <c r="HZ1906" s="264"/>
      <c r="IA1906" s="264"/>
      <c r="IB1906" s="264"/>
      <c r="IC1906" s="264"/>
      <c r="ID1906" s="264"/>
      <c r="IE1906" s="264"/>
      <c r="IF1906" s="264"/>
      <c r="IG1906" s="264"/>
      <c r="IH1906" s="264"/>
      <c r="II1906" s="264"/>
      <c r="IJ1906" s="264"/>
      <c r="IK1906" s="264"/>
      <c r="IL1906" s="264"/>
      <c r="IM1906" s="264"/>
      <c r="IN1906" s="264"/>
      <c r="IO1906" s="264"/>
      <c r="IP1906" s="264"/>
      <c r="IQ1906" s="264"/>
    </row>
    <row r="1907" spans="1:251" ht="14.25" customHeight="1">
      <c r="A1907" s="305"/>
      <c r="B1907" s="314"/>
      <c r="C1907" s="388"/>
      <c r="D1907" s="319"/>
      <c r="E1907" s="453"/>
      <c r="F1907" s="401"/>
      <c r="BI1907" s="264"/>
      <c r="BJ1907" s="264"/>
      <c r="BK1907" s="264"/>
      <c r="BL1907" s="264"/>
      <c r="BM1907" s="264"/>
      <c r="BN1907" s="264"/>
      <c r="BO1907" s="264"/>
      <c r="BP1907" s="264"/>
      <c r="BQ1907" s="264"/>
      <c r="BR1907" s="264"/>
      <c r="BS1907" s="264"/>
      <c r="BT1907" s="264"/>
      <c r="BU1907" s="264"/>
      <c r="BV1907" s="264"/>
      <c r="BW1907" s="264"/>
      <c r="BX1907" s="264"/>
      <c r="BY1907" s="264"/>
      <c r="BZ1907" s="264"/>
      <c r="CA1907" s="264"/>
      <c r="CB1907" s="264"/>
      <c r="CC1907" s="264"/>
      <c r="CD1907" s="264"/>
      <c r="CE1907" s="264"/>
      <c r="CF1907" s="264"/>
      <c r="CG1907" s="264"/>
      <c r="CH1907" s="264"/>
      <c r="CI1907" s="264"/>
      <c r="CJ1907" s="264"/>
      <c r="CK1907" s="264"/>
      <c r="CL1907" s="264"/>
      <c r="CM1907" s="264"/>
      <c r="CN1907" s="264"/>
      <c r="CO1907" s="264"/>
      <c r="CP1907" s="264"/>
      <c r="CQ1907" s="264"/>
      <c r="CR1907" s="264"/>
      <c r="CS1907" s="264"/>
      <c r="CT1907" s="264"/>
      <c r="CU1907" s="264"/>
      <c r="CV1907" s="264"/>
      <c r="CW1907" s="264"/>
      <c r="CX1907" s="264"/>
      <c r="CY1907" s="264"/>
      <c r="CZ1907" s="264"/>
      <c r="DA1907" s="264"/>
      <c r="DB1907" s="264"/>
      <c r="DC1907" s="264"/>
      <c r="DD1907" s="264"/>
      <c r="DE1907" s="264"/>
      <c r="DF1907" s="264"/>
      <c r="DG1907" s="264"/>
      <c r="DH1907" s="264"/>
      <c r="DI1907" s="264"/>
      <c r="DJ1907" s="264"/>
      <c r="DK1907" s="264"/>
      <c r="DL1907" s="264"/>
      <c r="DM1907" s="264"/>
      <c r="DN1907" s="264"/>
      <c r="DO1907" s="264"/>
      <c r="DP1907" s="264"/>
      <c r="DQ1907" s="264"/>
      <c r="DR1907" s="264"/>
      <c r="DS1907" s="264"/>
      <c r="DT1907" s="264"/>
      <c r="DU1907" s="264"/>
      <c r="DV1907" s="264"/>
      <c r="DW1907" s="264"/>
      <c r="DX1907" s="264"/>
      <c r="DY1907" s="264"/>
      <c r="DZ1907" s="264"/>
      <c r="EA1907" s="264"/>
      <c r="EB1907" s="264"/>
      <c r="EC1907" s="264"/>
      <c r="ED1907" s="264"/>
      <c r="EE1907" s="264"/>
      <c r="EF1907" s="264"/>
      <c r="EG1907" s="264"/>
      <c r="EH1907" s="264"/>
      <c r="EI1907" s="264"/>
      <c r="EJ1907" s="264"/>
      <c r="EK1907" s="264"/>
      <c r="EL1907" s="264"/>
      <c r="EM1907" s="264"/>
      <c r="EN1907" s="264"/>
      <c r="EO1907" s="264"/>
      <c r="EP1907" s="264"/>
      <c r="EQ1907" s="264"/>
      <c r="ER1907" s="264"/>
      <c r="ES1907" s="264"/>
      <c r="ET1907" s="264"/>
      <c r="EU1907" s="264"/>
      <c r="EV1907" s="264"/>
      <c r="EW1907" s="264"/>
      <c r="EX1907" s="264"/>
      <c r="EY1907" s="264"/>
      <c r="EZ1907" s="264"/>
      <c r="FA1907" s="264"/>
      <c r="FB1907" s="264"/>
      <c r="FC1907" s="264"/>
      <c r="FD1907" s="264"/>
      <c r="FE1907" s="264"/>
      <c r="FF1907" s="264"/>
      <c r="FG1907" s="264"/>
      <c r="FH1907" s="264"/>
      <c r="FI1907" s="264"/>
      <c r="FJ1907" s="264"/>
      <c r="FK1907" s="264"/>
      <c r="FL1907" s="264"/>
      <c r="FM1907" s="264"/>
      <c r="FN1907" s="264"/>
      <c r="FO1907" s="264"/>
      <c r="FP1907" s="264"/>
      <c r="FQ1907" s="264"/>
      <c r="FR1907" s="264"/>
      <c r="FS1907" s="264"/>
      <c r="FT1907" s="264"/>
      <c r="FU1907" s="264"/>
      <c r="FV1907" s="264"/>
      <c r="FW1907" s="264"/>
      <c r="FX1907" s="264"/>
      <c r="FY1907" s="264"/>
      <c r="FZ1907" s="264"/>
      <c r="GA1907" s="264"/>
      <c r="GB1907" s="264"/>
      <c r="GC1907" s="264"/>
      <c r="GD1907" s="264"/>
      <c r="GE1907" s="264"/>
      <c r="GF1907" s="264"/>
      <c r="GG1907" s="264"/>
      <c r="GH1907" s="264"/>
      <c r="GI1907" s="264"/>
      <c r="GJ1907" s="264"/>
      <c r="GK1907" s="264"/>
      <c r="GL1907" s="264"/>
      <c r="GM1907" s="264"/>
      <c r="GN1907" s="264"/>
      <c r="GO1907" s="264"/>
      <c r="GP1907" s="264"/>
      <c r="GQ1907" s="264"/>
      <c r="GR1907" s="264"/>
      <c r="GS1907" s="264"/>
      <c r="GT1907" s="264"/>
      <c r="GU1907" s="264"/>
      <c r="GV1907" s="264"/>
      <c r="GW1907" s="264"/>
      <c r="GX1907" s="264"/>
      <c r="GY1907" s="264"/>
      <c r="GZ1907" s="264"/>
      <c r="HA1907" s="264"/>
      <c r="HB1907" s="264"/>
      <c r="HC1907" s="264"/>
      <c r="HD1907" s="264"/>
      <c r="HE1907" s="264"/>
      <c r="HF1907" s="264"/>
      <c r="HG1907" s="264"/>
      <c r="HH1907" s="264"/>
      <c r="HI1907" s="264"/>
      <c r="HJ1907" s="264"/>
      <c r="HK1907" s="264"/>
      <c r="HL1907" s="264"/>
      <c r="HM1907" s="264"/>
      <c r="HN1907" s="264"/>
      <c r="HO1907" s="264"/>
      <c r="HP1907" s="264"/>
      <c r="HQ1907" s="264"/>
      <c r="HR1907" s="264"/>
      <c r="HS1907" s="264"/>
      <c r="HT1907" s="264"/>
      <c r="HU1907" s="264"/>
      <c r="HV1907" s="264"/>
      <c r="HW1907" s="264"/>
      <c r="HX1907" s="264"/>
      <c r="HY1907" s="264"/>
      <c r="HZ1907" s="264"/>
      <c r="IA1907" s="264"/>
      <c r="IB1907" s="264"/>
      <c r="IC1907" s="264"/>
      <c r="ID1907" s="264"/>
      <c r="IE1907" s="264"/>
      <c r="IF1907" s="264"/>
      <c r="IG1907" s="264"/>
      <c r="IH1907" s="264"/>
      <c r="II1907" s="264"/>
      <c r="IJ1907" s="264"/>
      <c r="IK1907" s="264"/>
      <c r="IL1907" s="264"/>
      <c r="IM1907" s="264"/>
      <c r="IN1907" s="264"/>
      <c r="IO1907" s="264"/>
      <c r="IP1907" s="264"/>
      <c r="IQ1907" s="264"/>
    </row>
    <row r="1908" spans="1:251" ht="14.25" customHeight="1">
      <c r="A1908" s="305"/>
      <c r="B1908" s="314"/>
      <c r="C1908" s="388"/>
      <c r="D1908" s="319"/>
      <c r="E1908" s="453"/>
      <c r="F1908" s="401"/>
      <c r="BI1908" s="264"/>
      <c r="BJ1908" s="264"/>
      <c r="BK1908" s="264"/>
      <c r="BL1908" s="264"/>
      <c r="BM1908" s="264"/>
      <c r="BN1908" s="264"/>
      <c r="BO1908" s="264"/>
      <c r="BP1908" s="264"/>
      <c r="BQ1908" s="264"/>
      <c r="BR1908" s="264"/>
      <c r="BS1908" s="264"/>
      <c r="BT1908" s="264"/>
      <c r="BU1908" s="264"/>
      <c r="BV1908" s="264"/>
      <c r="BW1908" s="264"/>
      <c r="BX1908" s="264"/>
      <c r="BY1908" s="264"/>
      <c r="BZ1908" s="264"/>
      <c r="CA1908" s="264"/>
      <c r="CB1908" s="264"/>
      <c r="CC1908" s="264"/>
      <c r="CD1908" s="264"/>
      <c r="CE1908" s="264"/>
      <c r="CF1908" s="264"/>
      <c r="CG1908" s="264"/>
      <c r="CH1908" s="264"/>
      <c r="CI1908" s="264"/>
      <c r="CJ1908" s="264"/>
      <c r="CK1908" s="264"/>
      <c r="CL1908" s="264"/>
      <c r="CM1908" s="264"/>
      <c r="CN1908" s="264"/>
      <c r="CO1908" s="264"/>
      <c r="CP1908" s="264"/>
      <c r="CQ1908" s="264"/>
      <c r="CR1908" s="264"/>
      <c r="CS1908" s="264"/>
      <c r="CT1908" s="264"/>
      <c r="CU1908" s="264"/>
      <c r="CV1908" s="264"/>
      <c r="CW1908" s="264"/>
      <c r="CX1908" s="264"/>
      <c r="CY1908" s="264"/>
      <c r="CZ1908" s="264"/>
      <c r="DA1908" s="264"/>
      <c r="DB1908" s="264"/>
      <c r="DC1908" s="264"/>
      <c r="DD1908" s="264"/>
      <c r="DE1908" s="264"/>
      <c r="DF1908" s="264"/>
      <c r="DG1908" s="264"/>
      <c r="DH1908" s="264"/>
      <c r="DI1908" s="264"/>
      <c r="DJ1908" s="264"/>
      <c r="DK1908" s="264"/>
      <c r="DL1908" s="264"/>
      <c r="DM1908" s="264"/>
      <c r="DN1908" s="264"/>
      <c r="DO1908" s="264"/>
      <c r="DP1908" s="264"/>
      <c r="DQ1908" s="264"/>
      <c r="DR1908" s="264"/>
      <c r="DS1908" s="264"/>
      <c r="DT1908" s="264"/>
      <c r="DU1908" s="264"/>
      <c r="DV1908" s="264"/>
      <c r="DW1908" s="264"/>
      <c r="DX1908" s="264"/>
      <c r="DY1908" s="264"/>
      <c r="DZ1908" s="264"/>
      <c r="EA1908" s="264"/>
      <c r="EB1908" s="264"/>
      <c r="EC1908" s="264"/>
      <c r="ED1908" s="264"/>
      <c r="EE1908" s="264"/>
      <c r="EF1908" s="264"/>
      <c r="EG1908" s="264"/>
      <c r="EH1908" s="264"/>
      <c r="EI1908" s="264"/>
      <c r="EJ1908" s="264"/>
      <c r="EK1908" s="264"/>
      <c r="EL1908" s="264"/>
      <c r="EM1908" s="264"/>
      <c r="EN1908" s="264"/>
      <c r="EO1908" s="264"/>
      <c r="EP1908" s="264"/>
      <c r="EQ1908" s="264"/>
      <c r="ER1908" s="264"/>
      <c r="ES1908" s="264"/>
      <c r="ET1908" s="264"/>
      <c r="EU1908" s="264"/>
      <c r="EV1908" s="264"/>
      <c r="EW1908" s="264"/>
      <c r="EX1908" s="264"/>
      <c r="EY1908" s="264"/>
      <c r="EZ1908" s="264"/>
      <c r="FA1908" s="264"/>
      <c r="FB1908" s="264"/>
      <c r="FC1908" s="264"/>
      <c r="FD1908" s="264"/>
      <c r="FE1908" s="264"/>
      <c r="FF1908" s="264"/>
      <c r="FG1908" s="264"/>
      <c r="FH1908" s="264"/>
      <c r="FI1908" s="264"/>
      <c r="FJ1908" s="264"/>
      <c r="FK1908" s="264"/>
      <c r="FL1908" s="264"/>
      <c r="FM1908" s="264"/>
      <c r="FN1908" s="264"/>
      <c r="FO1908" s="264"/>
      <c r="FP1908" s="264"/>
      <c r="FQ1908" s="264"/>
      <c r="FR1908" s="264"/>
      <c r="FS1908" s="264"/>
      <c r="FT1908" s="264"/>
      <c r="FU1908" s="264"/>
      <c r="FV1908" s="264"/>
      <c r="FW1908" s="264"/>
      <c r="FX1908" s="264"/>
      <c r="FY1908" s="264"/>
      <c r="FZ1908" s="264"/>
      <c r="GA1908" s="264"/>
      <c r="GB1908" s="264"/>
      <c r="GC1908" s="264"/>
      <c r="GD1908" s="264"/>
      <c r="GE1908" s="264"/>
      <c r="GF1908" s="264"/>
      <c r="GG1908" s="264"/>
      <c r="GH1908" s="264"/>
      <c r="GI1908" s="264"/>
      <c r="GJ1908" s="264"/>
      <c r="GK1908" s="264"/>
      <c r="GL1908" s="264"/>
      <c r="GM1908" s="264"/>
      <c r="GN1908" s="264"/>
      <c r="GO1908" s="264"/>
      <c r="GP1908" s="264"/>
      <c r="GQ1908" s="264"/>
      <c r="GR1908" s="264"/>
      <c r="GS1908" s="264"/>
      <c r="GT1908" s="264"/>
      <c r="GU1908" s="264"/>
      <c r="GV1908" s="264"/>
      <c r="GW1908" s="264"/>
      <c r="GX1908" s="264"/>
      <c r="GY1908" s="264"/>
      <c r="GZ1908" s="264"/>
      <c r="HA1908" s="264"/>
      <c r="HB1908" s="264"/>
      <c r="HC1908" s="264"/>
      <c r="HD1908" s="264"/>
      <c r="HE1908" s="264"/>
      <c r="HF1908" s="264"/>
      <c r="HG1908" s="264"/>
      <c r="HH1908" s="264"/>
      <c r="HI1908" s="264"/>
      <c r="HJ1908" s="264"/>
      <c r="HK1908" s="264"/>
      <c r="HL1908" s="264"/>
      <c r="HM1908" s="264"/>
      <c r="HN1908" s="264"/>
      <c r="HO1908" s="264"/>
      <c r="HP1908" s="264"/>
      <c r="HQ1908" s="264"/>
      <c r="HR1908" s="264"/>
      <c r="HS1908" s="264"/>
      <c r="HT1908" s="264"/>
      <c r="HU1908" s="264"/>
      <c r="HV1908" s="264"/>
      <c r="HW1908" s="264"/>
      <c r="HX1908" s="264"/>
      <c r="HY1908" s="264"/>
      <c r="HZ1908" s="264"/>
      <c r="IA1908" s="264"/>
      <c r="IB1908" s="264"/>
      <c r="IC1908" s="264"/>
      <c r="ID1908" s="264"/>
      <c r="IE1908" s="264"/>
      <c r="IF1908" s="264"/>
      <c r="IG1908" s="264"/>
      <c r="IH1908" s="264"/>
      <c r="II1908" s="264"/>
      <c r="IJ1908" s="264"/>
      <c r="IK1908" s="264"/>
      <c r="IL1908" s="264"/>
      <c r="IM1908" s="264"/>
      <c r="IN1908" s="264"/>
      <c r="IO1908" s="264"/>
      <c r="IP1908" s="264"/>
      <c r="IQ1908" s="264"/>
    </row>
    <row r="1909" spans="1:251" ht="14.25" customHeight="1">
      <c r="A1909" s="305"/>
      <c r="B1909" s="319"/>
      <c r="C1909" s="336"/>
      <c r="D1909" s="431"/>
      <c r="E1909" s="453"/>
      <c r="F1909" s="401"/>
      <c r="BI1909" s="264"/>
      <c r="BJ1909" s="264"/>
      <c r="BK1909" s="264"/>
      <c r="BL1909" s="264"/>
      <c r="BM1909" s="264"/>
      <c r="BN1909" s="264"/>
      <c r="BO1909" s="264"/>
      <c r="BP1909" s="264"/>
      <c r="BQ1909" s="264"/>
      <c r="BR1909" s="264"/>
      <c r="BS1909" s="264"/>
      <c r="BT1909" s="264"/>
      <c r="BU1909" s="264"/>
      <c r="BV1909" s="264"/>
      <c r="BW1909" s="264"/>
      <c r="BX1909" s="264"/>
      <c r="BY1909" s="264"/>
      <c r="BZ1909" s="264"/>
      <c r="CA1909" s="264"/>
      <c r="CB1909" s="264"/>
      <c r="CC1909" s="264"/>
      <c r="CD1909" s="264"/>
      <c r="CE1909" s="264"/>
      <c r="CF1909" s="264"/>
      <c r="CG1909" s="264"/>
      <c r="CH1909" s="264"/>
      <c r="CI1909" s="264"/>
      <c r="CJ1909" s="264"/>
      <c r="CK1909" s="264"/>
      <c r="CL1909" s="264"/>
      <c r="CM1909" s="264"/>
      <c r="CN1909" s="264"/>
      <c r="CO1909" s="264"/>
      <c r="CP1909" s="264"/>
      <c r="CQ1909" s="264"/>
      <c r="CR1909" s="264"/>
      <c r="CS1909" s="264"/>
      <c r="CT1909" s="264"/>
      <c r="CU1909" s="264"/>
      <c r="CV1909" s="264"/>
      <c r="CW1909" s="264"/>
      <c r="CX1909" s="264"/>
      <c r="CY1909" s="264"/>
      <c r="CZ1909" s="264"/>
      <c r="DA1909" s="264"/>
      <c r="DB1909" s="264"/>
      <c r="DC1909" s="264"/>
      <c r="DD1909" s="264"/>
      <c r="DE1909" s="264"/>
      <c r="DF1909" s="264"/>
      <c r="DG1909" s="264"/>
      <c r="DH1909" s="264"/>
      <c r="DI1909" s="264"/>
      <c r="DJ1909" s="264"/>
      <c r="DK1909" s="264"/>
      <c r="DL1909" s="264"/>
      <c r="DM1909" s="264"/>
      <c r="DN1909" s="264"/>
      <c r="DO1909" s="264"/>
      <c r="DP1909" s="264"/>
      <c r="DQ1909" s="264"/>
      <c r="DR1909" s="264"/>
      <c r="DS1909" s="264"/>
      <c r="DT1909" s="264"/>
      <c r="DU1909" s="264"/>
      <c r="DV1909" s="264"/>
      <c r="DW1909" s="264"/>
      <c r="DX1909" s="264"/>
      <c r="DY1909" s="264"/>
      <c r="DZ1909" s="264"/>
      <c r="EA1909" s="264"/>
      <c r="EB1909" s="264"/>
      <c r="EC1909" s="264"/>
      <c r="ED1909" s="264"/>
      <c r="EE1909" s="264"/>
      <c r="EF1909" s="264"/>
      <c r="EG1909" s="264"/>
      <c r="EH1909" s="264"/>
      <c r="EI1909" s="264"/>
      <c r="EJ1909" s="264"/>
      <c r="EK1909" s="264"/>
      <c r="EL1909" s="264"/>
      <c r="EM1909" s="264"/>
      <c r="EN1909" s="264"/>
      <c r="EO1909" s="264"/>
      <c r="EP1909" s="264"/>
      <c r="EQ1909" s="264"/>
      <c r="ER1909" s="264"/>
      <c r="ES1909" s="264"/>
      <c r="ET1909" s="264"/>
      <c r="EU1909" s="264"/>
      <c r="EV1909" s="264"/>
      <c r="EW1909" s="264"/>
      <c r="EX1909" s="264"/>
      <c r="EY1909" s="264"/>
      <c r="EZ1909" s="264"/>
      <c r="FA1909" s="264"/>
      <c r="FB1909" s="264"/>
      <c r="FC1909" s="264"/>
      <c r="FD1909" s="264"/>
      <c r="FE1909" s="264"/>
      <c r="FF1909" s="264"/>
      <c r="FG1909" s="264"/>
      <c r="FH1909" s="264"/>
      <c r="FI1909" s="264"/>
      <c r="FJ1909" s="264"/>
      <c r="FK1909" s="264"/>
      <c r="FL1909" s="264"/>
      <c r="FM1909" s="264"/>
      <c r="FN1909" s="264"/>
      <c r="FO1909" s="264"/>
      <c r="FP1909" s="264"/>
      <c r="FQ1909" s="264"/>
      <c r="FR1909" s="264"/>
      <c r="FS1909" s="264"/>
      <c r="FT1909" s="264"/>
      <c r="FU1909" s="264"/>
      <c r="FV1909" s="264"/>
      <c r="FW1909" s="264"/>
      <c r="FX1909" s="264"/>
      <c r="FY1909" s="264"/>
      <c r="FZ1909" s="264"/>
      <c r="GA1909" s="264"/>
      <c r="GB1909" s="264"/>
      <c r="GC1909" s="264"/>
      <c r="GD1909" s="264"/>
      <c r="GE1909" s="264"/>
      <c r="GF1909" s="264"/>
      <c r="GG1909" s="264"/>
      <c r="GH1909" s="264"/>
      <c r="GI1909" s="264"/>
      <c r="GJ1909" s="264"/>
      <c r="GK1909" s="264"/>
      <c r="GL1909" s="264"/>
      <c r="GM1909" s="264"/>
      <c r="GN1909" s="264"/>
      <c r="GO1909" s="264"/>
      <c r="GP1909" s="264"/>
      <c r="GQ1909" s="264"/>
      <c r="GR1909" s="264"/>
      <c r="GS1909" s="264"/>
      <c r="GT1909" s="264"/>
      <c r="GU1909" s="264"/>
      <c r="GV1909" s="264"/>
      <c r="GW1909" s="264"/>
      <c r="GX1909" s="264"/>
      <c r="GY1909" s="264"/>
      <c r="GZ1909" s="264"/>
      <c r="HA1909" s="264"/>
      <c r="HB1909" s="264"/>
      <c r="HC1909" s="264"/>
      <c r="HD1909" s="264"/>
      <c r="HE1909" s="264"/>
      <c r="HF1909" s="264"/>
      <c r="HG1909" s="264"/>
      <c r="HH1909" s="264"/>
      <c r="HI1909" s="264"/>
      <c r="HJ1909" s="264"/>
      <c r="HK1909" s="264"/>
      <c r="HL1909" s="264"/>
      <c r="HM1909" s="264"/>
      <c r="HN1909" s="264"/>
      <c r="HO1909" s="264"/>
      <c r="HP1909" s="264"/>
      <c r="HQ1909" s="264"/>
      <c r="HR1909" s="264"/>
      <c r="HS1909" s="264"/>
      <c r="HT1909" s="264"/>
      <c r="HU1909" s="264"/>
      <c r="HV1909" s="264"/>
      <c r="HW1909" s="264"/>
      <c r="HX1909" s="264"/>
      <c r="HY1909" s="264"/>
      <c r="HZ1909" s="264"/>
      <c r="IA1909" s="264"/>
      <c r="IB1909" s="264"/>
      <c r="IC1909" s="264"/>
      <c r="ID1909" s="264"/>
      <c r="IE1909" s="264"/>
      <c r="IF1909" s="264"/>
      <c r="IG1909" s="264"/>
      <c r="IH1909" s="264"/>
      <c r="II1909" s="264"/>
      <c r="IJ1909" s="264"/>
      <c r="IK1909" s="264"/>
      <c r="IL1909" s="264"/>
      <c r="IM1909" s="264"/>
      <c r="IN1909" s="264"/>
      <c r="IO1909" s="264"/>
      <c r="IP1909" s="264"/>
      <c r="IQ1909" s="264"/>
    </row>
    <row r="1910" spans="1:251" ht="14.25" customHeight="1">
      <c r="A1910" s="305"/>
      <c r="B1910" s="588" t="s">
        <v>1882</v>
      </c>
      <c r="C1910" s="589" t="s">
        <v>1883</v>
      </c>
      <c r="D1910" s="590" t="s">
        <v>1884</v>
      </c>
      <c r="E1910" s="453">
        <f>'[5]COSTO CDMX,QRO,GDL '!I1904</f>
        <v>19354.385964912282</v>
      </c>
      <c r="F1910" s="310" t="s">
        <v>236</v>
      </c>
      <c r="BI1910" s="264"/>
      <c r="BJ1910" s="264"/>
      <c r="BK1910" s="264"/>
      <c r="BL1910" s="264"/>
      <c r="BM1910" s="264"/>
      <c r="BN1910" s="264"/>
      <c r="BO1910" s="264"/>
      <c r="BP1910" s="264"/>
      <c r="BQ1910" s="264"/>
      <c r="BR1910" s="264"/>
      <c r="BS1910" s="264"/>
      <c r="BT1910" s="264"/>
      <c r="BU1910" s="264"/>
      <c r="BV1910" s="264"/>
      <c r="BW1910" s="264"/>
      <c r="BX1910" s="264"/>
      <c r="BY1910" s="264"/>
      <c r="BZ1910" s="264"/>
      <c r="CA1910" s="264"/>
      <c r="CB1910" s="264"/>
      <c r="CC1910" s="264"/>
      <c r="CD1910" s="264"/>
      <c r="CE1910" s="264"/>
      <c r="CF1910" s="264"/>
      <c r="CG1910" s="264"/>
      <c r="CH1910" s="264"/>
      <c r="CI1910" s="264"/>
      <c r="CJ1910" s="264"/>
      <c r="CK1910" s="264"/>
      <c r="CL1910" s="264"/>
      <c r="CM1910" s="264"/>
      <c r="CN1910" s="264"/>
      <c r="CO1910" s="264"/>
      <c r="CP1910" s="264"/>
      <c r="CQ1910" s="264"/>
      <c r="CR1910" s="264"/>
      <c r="CS1910" s="264"/>
      <c r="CT1910" s="264"/>
      <c r="CU1910" s="264"/>
      <c r="CV1910" s="264"/>
      <c r="CW1910" s="264"/>
      <c r="CX1910" s="264"/>
      <c r="CY1910" s="264"/>
      <c r="CZ1910" s="264"/>
      <c r="DA1910" s="264"/>
      <c r="DB1910" s="264"/>
      <c r="DC1910" s="264"/>
      <c r="DD1910" s="264"/>
      <c r="DE1910" s="264"/>
      <c r="DF1910" s="264"/>
      <c r="DG1910" s="264"/>
      <c r="DH1910" s="264"/>
      <c r="DI1910" s="264"/>
      <c r="DJ1910" s="264"/>
      <c r="DK1910" s="264"/>
      <c r="DL1910" s="264"/>
      <c r="DM1910" s="264"/>
      <c r="DN1910" s="264"/>
      <c r="DO1910" s="264"/>
      <c r="DP1910" s="264"/>
      <c r="DQ1910" s="264"/>
      <c r="DR1910" s="264"/>
      <c r="DS1910" s="264"/>
      <c r="DT1910" s="264"/>
      <c r="DU1910" s="264"/>
      <c r="DV1910" s="264"/>
      <c r="DW1910" s="264"/>
      <c r="DX1910" s="264"/>
      <c r="DY1910" s="264"/>
      <c r="DZ1910" s="264"/>
      <c r="EA1910" s="264"/>
      <c r="EB1910" s="264"/>
      <c r="EC1910" s="264"/>
      <c r="ED1910" s="264"/>
      <c r="EE1910" s="264"/>
      <c r="EF1910" s="264"/>
      <c r="EG1910" s="264"/>
      <c r="EH1910" s="264"/>
      <c r="EI1910" s="264"/>
      <c r="EJ1910" s="264"/>
      <c r="EK1910" s="264"/>
      <c r="EL1910" s="264"/>
      <c r="EM1910" s="264"/>
      <c r="EN1910" s="264"/>
      <c r="EO1910" s="264"/>
      <c r="EP1910" s="264"/>
      <c r="EQ1910" s="264"/>
      <c r="ER1910" s="264"/>
      <c r="ES1910" s="264"/>
      <c r="ET1910" s="264"/>
      <c r="EU1910" s="264"/>
      <c r="EV1910" s="264"/>
      <c r="EW1910" s="264"/>
      <c r="EX1910" s="264"/>
      <c r="EY1910" s="264"/>
      <c r="EZ1910" s="264"/>
      <c r="FA1910" s="264"/>
      <c r="FB1910" s="264"/>
      <c r="FC1910" s="264"/>
      <c r="FD1910" s="264"/>
      <c r="FE1910" s="264"/>
      <c r="FF1910" s="264"/>
      <c r="FG1910" s="264"/>
      <c r="FH1910" s="264"/>
      <c r="FI1910" s="264"/>
      <c r="FJ1910" s="264"/>
      <c r="FK1910" s="264"/>
      <c r="FL1910" s="264"/>
      <c r="FM1910" s="264"/>
      <c r="FN1910" s="264"/>
      <c r="FO1910" s="264"/>
      <c r="FP1910" s="264"/>
      <c r="FQ1910" s="264"/>
      <c r="FR1910" s="264"/>
      <c r="FS1910" s="264"/>
      <c r="FT1910" s="264"/>
      <c r="FU1910" s="264"/>
      <c r="FV1910" s="264"/>
      <c r="FW1910" s="264"/>
      <c r="FX1910" s="264"/>
      <c r="FY1910" s="264"/>
      <c r="FZ1910" s="264"/>
      <c r="GA1910" s="264"/>
      <c r="GB1910" s="264"/>
      <c r="GC1910" s="264"/>
      <c r="GD1910" s="264"/>
      <c r="GE1910" s="264"/>
      <c r="GF1910" s="264"/>
      <c r="GG1910" s="264"/>
      <c r="GH1910" s="264"/>
      <c r="GI1910" s="264"/>
      <c r="GJ1910" s="264"/>
      <c r="GK1910" s="264"/>
      <c r="GL1910" s="264"/>
      <c r="GM1910" s="264"/>
      <c r="GN1910" s="264"/>
      <c r="GO1910" s="264"/>
      <c r="GP1910" s="264"/>
      <c r="GQ1910" s="264"/>
      <c r="GR1910" s="264"/>
      <c r="GS1910" s="264"/>
      <c r="GT1910" s="264"/>
      <c r="GU1910" s="264"/>
      <c r="GV1910" s="264"/>
      <c r="GW1910" s="264"/>
      <c r="GX1910" s="264"/>
      <c r="GY1910" s="264"/>
      <c r="GZ1910" s="264"/>
      <c r="HA1910" s="264"/>
      <c r="HB1910" s="264"/>
      <c r="HC1910" s="264"/>
      <c r="HD1910" s="264"/>
      <c r="HE1910" s="264"/>
      <c r="HF1910" s="264"/>
      <c r="HG1910" s="264"/>
      <c r="HH1910" s="264"/>
      <c r="HI1910" s="264"/>
      <c r="HJ1910" s="264"/>
      <c r="HK1910" s="264"/>
      <c r="HL1910" s="264"/>
      <c r="HM1910" s="264"/>
      <c r="HN1910" s="264"/>
      <c r="HO1910" s="264"/>
      <c r="HP1910" s="264"/>
      <c r="HQ1910" s="264"/>
      <c r="HR1910" s="264"/>
      <c r="HS1910" s="264"/>
      <c r="HT1910" s="264"/>
      <c r="HU1910" s="264"/>
      <c r="HV1910" s="264"/>
      <c r="HW1910" s="264"/>
      <c r="HX1910" s="264"/>
      <c r="HY1910" s="264"/>
      <c r="HZ1910" s="264"/>
      <c r="IA1910" s="264"/>
      <c r="IB1910" s="264"/>
      <c r="IC1910" s="264"/>
      <c r="ID1910" s="264"/>
      <c r="IE1910" s="264"/>
      <c r="IF1910" s="264"/>
      <c r="IG1910" s="264"/>
      <c r="IH1910" s="264"/>
      <c r="II1910" s="264"/>
      <c r="IJ1910" s="264"/>
      <c r="IK1910" s="264"/>
      <c r="IL1910" s="264"/>
      <c r="IM1910" s="264"/>
      <c r="IN1910" s="264"/>
      <c r="IO1910" s="264"/>
      <c r="IP1910" s="264"/>
      <c r="IQ1910" s="264"/>
    </row>
    <row r="1911" spans="1:251" ht="14.25" customHeight="1">
      <c r="A1911" s="305"/>
      <c r="B1911" s="591"/>
      <c r="C1911" s="589" t="s">
        <v>1885</v>
      </c>
      <c r="D1911" s="590"/>
      <c r="E1911" s="453"/>
      <c r="F1911" s="389"/>
      <c r="H1911" s="592"/>
      <c r="BI1911" s="264"/>
      <c r="BJ1911" s="264"/>
      <c r="BK1911" s="264"/>
      <c r="BL1911" s="264"/>
      <c r="BM1911" s="264"/>
      <c r="BN1911" s="264"/>
      <c r="BO1911" s="264"/>
      <c r="BP1911" s="264"/>
      <c r="BQ1911" s="264"/>
      <c r="BR1911" s="264"/>
      <c r="BS1911" s="264"/>
      <c r="BT1911" s="264"/>
      <c r="BU1911" s="264"/>
      <c r="BV1911" s="264"/>
      <c r="BW1911" s="264"/>
      <c r="BX1911" s="264"/>
      <c r="BY1911" s="264"/>
      <c r="BZ1911" s="264"/>
      <c r="CA1911" s="264"/>
      <c r="CB1911" s="264"/>
      <c r="CC1911" s="264"/>
      <c r="CD1911" s="264"/>
      <c r="CE1911" s="264"/>
      <c r="CF1911" s="264"/>
      <c r="CG1911" s="264"/>
      <c r="CH1911" s="264"/>
      <c r="CI1911" s="264"/>
      <c r="CJ1911" s="264"/>
      <c r="CK1911" s="264"/>
      <c r="CL1911" s="264"/>
      <c r="CM1911" s="264"/>
      <c r="CN1911" s="264"/>
      <c r="CO1911" s="264"/>
      <c r="CP1911" s="264"/>
      <c r="CQ1911" s="264"/>
      <c r="CR1911" s="264"/>
      <c r="CS1911" s="264"/>
      <c r="CT1911" s="264"/>
      <c r="CU1911" s="264"/>
      <c r="CV1911" s="264"/>
      <c r="CW1911" s="264"/>
      <c r="CX1911" s="264"/>
      <c r="CY1911" s="264"/>
      <c r="CZ1911" s="264"/>
      <c r="DA1911" s="264"/>
      <c r="DB1911" s="264"/>
      <c r="DC1911" s="264"/>
      <c r="DD1911" s="264"/>
      <c r="DE1911" s="264"/>
      <c r="DF1911" s="264"/>
      <c r="DG1911" s="264"/>
      <c r="DH1911" s="264"/>
      <c r="DI1911" s="264"/>
      <c r="DJ1911" s="264"/>
      <c r="DK1911" s="264"/>
      <c r="DL1911" s="264"/>
      <c r="DM1911" s="264"/>
      <c r="DN1911" s="264"/>
      <c r="DO1911" s="264"/>
      <c r="DP1911" s="264"/>
      <c r="DQ1911" s="264"/>
      <c r="DR1911" s="264"/>
      <c r="DS1911" s="264"/>
      <c r="DT1911" s="264"/>
      <c r="DU1911" s="264"/>
      <c r="DV1911" s="264"/>
      <c r="DW1911" s="264"/>
      <c r="DX1911" s="264"/>
      <c r="DY1911" s="264"/>
      <c r="DZ1911" s="264"/>
      <c r="EA1911" s="264"/>
      <c r="EB1911" s="264"/>
      <c r="EC1911" s="264"/>
      <c r="ED1911" s="264"/>
      <c r="EE1911" s="264"/>
      <c r="EF1911" s="264"/>
      <c r="EG1911" s="264"/>
      <c r="EH1911" s="264"/>
      <c r="EI1911" s="264"/>
      <c r="EJ1911" s="264"/>
      <c r="EK1911" s="264"/>
      <c r="EL1911" s="264"/>
      <c r="EM1911" s="264"/>
      <c r="EN1911" s="264"/>
      <c r="EO1911" s="264"/>
      <c r="EP1911" s="264"/>
      <c r="EQ1911" s="264"/>
      <c r="ER1911" s="264"/>
      <c r="ES1911" s="264"/>
      <c r="ET1911" s="264"/>
      <c r="EU1911" s="264"/>
      <c r="EV1911" s="264"/>
      <c r="EW1911" s="264"/>
      <c r="EX1911" s="264"/>
      <c r="EY1911" s="264"/>
      <c r="EZ1911" s="264"/>
      <c r="FA1911" s="264"/>
      <c r="FB1911" s="264"/>
      <c r="FC1911" s="264"/>
      <c r="FD1911" s="264"/>
      <c r="FE1911" s="264"/>
      <c r="FF1911" s="264"/>
      <c r="FG1911" s="264"/>
      <c r="FH1911" s="264"/>
      <c r="FI1911" s="264"/>
      <c r="FJ1911" s="264"/>
      <c r="FK1911" s="264"/>
      <c r="FL1911" s="264"/>
      <c r="FM1911" s="264"/>
      <c r="FN1911" s="264"/>
      <c r="FO1911" s="264"/>
      <c r="FP1911" s="264"/>
      <c r="FQ1911" s="264"/>
      <c r="FR1911" s="264"/>
      <c r="FS1911" s="264"/>
      <c r="FT1911" s="264"/>
      <c r="FU1911" s="264"/>
      <c r="FV1911" s="264"/>
      <c r="FW1911" s="264"/>
      <c r="FX1911" s="264"/>
      <c r="FY1911" s="264"/>
      <c r="FZ1911" s="264"/>
      <c r="GA1911" s="264"/>
      <c r="GB1911" s="264"/>
      <c r="GC1911" s="264"/>
      <c r="GD1911" s="264"/>
      <c r="GE1911" s="264"/>
      <c r="GF1911" s="264"/>
      <c r="GG1911" s="264"/>
      <c r="GH1911" s="264"/>
      <c r="GI1911" s="264"/>
      <c r="GJ1911" s="264"/>
      <c r="GK1911" s="264"/>
      <c r="GL1911" s="264"/>
      <c r="GM1911" s="264"/>
      <c r="GN1911" s="264"/>
      <c r="GO1911" s="264"/>
      <c r="GP1911" s="264"/>
      <c r="GQ1911" s="264"/>
      <c r="GR1911" s="264"/>
      <c r="GS1911" s="264"/>
      <c r="GT1911" s="264"/>
      <c r="GU1911" s="264"/>
      <c r="GV1911" s="264"/>
      <c r="GW1911" s="264"/>
      <c r="GX1911" s="264"/>
      <c r="GY1911" s="264"/>
      <c r="GZ1911" s="264"/>
      <c r="HA1911" s="264"/>
      <c r="HB1911" s="264"/>
      <c r="HC1911" s="264"/>
      <c r="HD1911" s="264"/>
      <c r="HE1911" s="264"/>
      <c r="HF1911" s="264"/>
      <c r="HG1911" s="264"/>
      <c r="HH1911" s="264"/>
      <c r="HI1911" s="264"/>
      <c r="HJ1911" s="264"/>
      <c r="HK1911" s="264"/>
      <c r="HL1911" s="264"/>
      <c r="HM1911" s="264"/>
      <c r="HN1911" s="264"/>
      <c r="HO1911" s="264"/>
      <c r="HP1911" s="264"/>
      <c r="HQ1911" s="264"/>
      <c r="HR1911" s="264"/>
      <c r="HS1911" s="264"/>
      <c r="HT1911" s="264"/>
      <c r="HU1911" s="264"/>
      <c r="HV1911" s="264"/>
      <c r="HW1911" s="264"/>
      <c r="HX1911" s="264"/>
      <c r="HY1911" s="264"/>
      <c r="HZ1911" s="264"/>
      <c r="IA1911" s="264"/>
      <c r="IB1911" s="264"/>
      <c r="IC1911" s="264"/>
      <c r="ID1911" s="264"/>
      <c r="IE1911" s="264"/>
      <c r="IF1911" s="264"/>
      <c r="IG1911" s="264"/>
      <c r="IH1911" s="264"/>
      <c r="II1911" s="264"/>
      <c r="IJ1911" s="264"/>
      <c r="IK1911" s="264"/>
      <c r="IL1911" s="264"/>
      <c r="IM1911" s="264"/>
      <c r="IN1911" s="264"/>
      <c r="IO1911" s="264"/>
      <c r="IP1911" s="264"/>
      <c r="IQ1911" s="264"/>
    </row>
    <row r="1912" spans="1:251" ht="14.25" customHeight="1">
      <c r="A1912" s="305"/>
      <c r="B1912" s="591"/>
      <c r="C1912" s="589" t="s">
        <v>1886</v>
      </c>
      <c r="D1912" s="590"/>
      <c r="E1912" s="453"/>
      <c r="F1912" s="389"/>
      <c r="H1912" s="592"/>
      <c r="BI1912" s="264"/>
      <c r="BJ1912" s="264"/>
      <c r="BK1912" s="264"/>
      <c r="BL1912" s="264"/>
      <c r="BM1912" s="264"/>
      <c r="BN1912" s="264"/>
      <c r="BO1912" s="264"/>
      <c r="BP1912" s="264"/>
      <c r="BQ1912" s="264"/>
      <c r="BR1912" s="264"/>
      <c r="BS1912" s="264"/>
      <c r="BT1912" s="264"/>
      <c r="BU1912" s="264"/>
      <c r="BV1912" s="264"/>
      <c r="BW1912" s="264"/>
      <c r="BX1912" s="264"/>
      <c r="BY1912" s="264"/>
      <c r="BZ1912" s="264"/>
      <c r="CA1912" s="264"/>
      <c r="CB1912" s="264"/>
      <c r="CC1912" s="264"/>
      <c r="CD1912" s="264"/>
      <c r="CE1912" s="264"/>
      <c r="CF1912" s="264"/>
      <c r="CG1912" s="264"/>
      <c r="CH1912" s="264"/>
      <c r="CI1912" s="264"/>
      <c r="CJ1912" s="264"/>
      <c r="CK1912" s="264"/>
      <c r="CL1912" s="264"/>
      <c r="CM1912" s="264"/>
      <c r="CN1912" s="264"/>
      <c r="CO1912" s="264"/>
      <c r="CP1912" s="264"/>
      <c r="CQ1912" s="264"/>
      <c r="CR1912" s="264"/>
      <c r="CS1912" s="264"/>
      <c r="CT1912" s="264"/>
      <c r="CU1912" s="264"/>
      <c r="CV1912" s="264"/>
      <c r="CW1912" s="264"/>
      <c r="CX1912" s="264"/>
      <c r="CY1912" s="264"/>
      <c r="CZ1912" s="264"/>
      <c r="DA1912" s="264"/>
      <c r="DB1912" s="264"/>
      <c r="DC1912" s="264"/>
      <c r="DD1912" s="264"/>
      <c r="DE1912" s="264"/>
      <c r="DF1912" s="264"/>
      <c r="DG1912" s="264"/>
      <c r="DH1912" s="264"/>
      <c r="DI1912" s="264"/>
      <c r="DJ1912" s="264"/>
      <c r="DK1912" s="264"/>
      <c r="DL1912" s="264"/>
      <c r="DM1912" s="264"/>
      <c r="DN1912" s="264"/>
      <c r="DO1912" s="264"/>
      <c r="DP1912" s="264"/>
      <c r="DQ1912" s="264"/>
      <c r="DR1912" s="264"/>
      <c r="DS1912" s="264"/>
      <c r="DT1912" s="264"/>
      <c r="DU1912" s="264"/>
      <c r="DV1912" s="264"/>
      <c r="DW1912" s="264"/>
      <c r="DX1912" s="264"/>
      <c r="DY1912" s="264"/>
      <c r="DZ1912" s="264"/>
      <c r="EA1912" s="264"/>
      <c r="EB1912" s="264"/>
      <c r="EC1912" s="264"/>
      <c r="ED1912" s="264"/>
      <c r="EE1912" s="264"/>
      <c r="EF1912" s="264"/>
      <c r="EG1912" s="264"/>
      <c r="EH1912" s="264"/>
      <c r="EI1912" s="264"/>
      <c r="EJ1912" s="264"/>
      <c r="EK1912" s="264"/>
      <c r="EL1912" s="264"/>
      <c r="EM1912" s="264"/>
      <c r="EN1912" s="264"/>
      <c r="EO1912" s="264"/>
      <c r="EP1912" s="264"/>
      <c r="EQ1912" s="264"/>
      <c r="ER1912" s="264"/>
      <c r="ES1912" s="264"/>
      <c r="ET1912" s="264"/>
      <c r="EU1912" s="264"/>
      <c r="EV1912" s="264"/>
      <c r="EW1912" s="264"/>
      <c r="EX1912" s="264"/>
      <c r="EY1912" s="264"/>
      <c r="EZ1912" s="264"/>
      <c r="FA1912" s="264"/>
      <c r="FB1912" s="264"/>
      <c r="FC1912" s="264"/>
      <c r="FD1912" s="264"/>
      <c r="FE1912" s="264"/>
      <c r="FF1912" s="264"/>
      <c r="FG1912" s="264"/>
      <c r="FH1912" s="264"/>
      <c r="FI1912" s="264"/>
      <c r="FJ1912" s="264"/>
      <c r="FK1912" s="264"/>
      <c r="FL1912" s="264"/>
      <c r="FM1912" s="264"/>
      <c r="FN1912" s="264"/>
      <c r="FO1912" s="264"/>
      <c r="FP1912" s="264"/>
      <c r="FQ1912" s="264"/>
      <c r="FR1912" s="264"/>
      <c r="FS1912" s="264"/>
      <c r="FT1912" s="264"/>
      <c r="FU1912" s="264"/>
      <c r="FV1912" s="264"/>
      <c r="FW1912" s="264"/>
      <c r="FX1912" s="264"/>
      <c r="FY1912" s="264"/>
      <c r="FZ1912" s="264"/>
      <c r="GA1912" s="264"/>
      <c r="GB1912" s="264"/>
      <c r="GC1912" s="264"/>
      <c r="GD1912" s="264"/>
      <c r="GE1912" s="264"/>
      <c r="GF1912" s="264"/>
      <c r="GG1912" s="264"/>
      <c r="GH1912" s="264"/>
      <c r="GI1912" s="264"/>
      <c r="GJ1912" s="264"/>
      <c r="GK1912" s="264"/>
      <c r="GL1912" s="264"/>
      <c r="GM1912" s="264"/>
      <c r="GN1912" s="264"/>
      <c r="GO1912" s="264"/>
      <c r="GP1912" s="264"/>
      <c r="GQ1912" s="264"/>
      <c r="GR1912" s="264"/>
      <c r="GS1912" s="264"/>
      <c r="GT1912" s="264"/>
      <c r="GU1912" s="264"/>
      <c r="GV1912" s="264"/>
      <c r="GW1912" s="264"/>
      <c r="GX1912" s="264"/>
      <c r="GY1912" s="264"/>
      <c r="GZ1912" s="264"/>
      <c r="HA1912" s="264"/>
      <c r="HB1912" s="264"/>
      <c r="HC1912" s="264"/>
      <c r="HD1912" s="264"/>
      <c r="HE1912" s="264"/>
      <c r="HF1912" s="264"/>
      <c r="HG1912" s="264"/>
      <c r="HH1912" s="264"/>
      <c r="HI1912" s="264"/>
      <c r="HJ1912" s="264"/>
      <c r="HK1912" s="264"/>
      <c r="HL1912" s="264"/>
      <c r="HM1912" s="264"/>
      <c r="HN1912" s="264"/>
      <c r="HO1912" s="264"/>
      <c r="HP1912" s="264"/>
      <c r="HQ1912" s="264"/>
      <c r="HR1912" s="264"/>
      <c r="HS1912" s="264"/>
      <c r="HT1912" s="264"/>
      <c r="HU1912" s="264"/>
      <c r="HV1912" s="264"/>
      <c r="HW1912" s="264"/>
      <c r="HX1912" s="264"/>
      <c r="HY1912" s="264"/>
      <c r="HZ1912" s="264"/>
      <c r="IA1912" s="264"/>
      <c r="IB1912" s="264"/>
      <c r="IC1912" s="264"/>
      <c r="ID1912" s="264"/>
      <c r="IE1912" s="264"/>
      <c r="IF1912" s="264"/>
      <c r="IG1912" s="264"/>
      <c r="IH1912" s="264"/>
      <c r="II1912" s="264"/>
      <c r="IJ1912" s="264"/>
      <c r="IK1912" s="264"/>
      <c r="IL1912" s="264"/>
      <c r="IM1912" s="264"/>
      <c r="IN1912" s="264"/>
      <c r="IO1912" s="264"/>
      <c r="IP1912" s="264"/>
      <c r="IQ1912" s="264"/>
    </row>
    <row r="1913" spans="1:251" ht="14.25" customHeight="1">
      <c r="A1913" s="305"/>
      <c r="B1913" s="591"/>
      <c r="C1913" s="589" t="s">
        <v>1887</v>
      </c>
      <c r="D1913" s="590"/>
      <c r="E1913" s="453"/>
      <c r="F1913" s="389"/>
      <c r="BI1913" s="264"/>
      <c r="BJ1913" s="264"/>
      <c r="BK1913" s="264"/>
      <c r="BL1913" s="264"/>
      <c r="BM1913" s="264"/>
      <c r="BN1913" s="264"/>
      <c r="BO1913" s="264"/>
      <c r="BP1913" s="264"/>
      <c r="BQ1913" s="264"/>
      <c r="BR1913" s="264"/>
      <c r="BS1913" s="264"/>
      <c r="BT1913" s="264"/>
      <c r="BU1913" s="264"/>
      <c r="BV1913" s="264"/>
      <c r="BW1913" s="264"/>
      <c r="BX1913" s="264"/>
      <c r="BY1913" s="264"/>
      <c r="BZ1913" s="264"/>
      <c r="CA1913" s="264"/>
      <c r="CB1913" s="264"/>
      <c r="CC1913" s="264"/>
      <c r="CD1913" s="264"/>
      <c r="CE1913" s="264"/>
      <c r="CF1913" s="264"/>
      <c r="CG1913" s="264"/>
      <c r="CH1913" s="264"/>
      <c r="CI1913" s="264"/>
      <c r="CJ1913" s="264"/>
      <c r="CK1913" s="264"/>
      <c r="CL1913" s="264"/>
      <c r="CM1913" s="264"/>
      <c r="CN1913" s="264"/>
      <c r="CO1913" s="264"/>
      <c r="CP1913" s="264"/>
      <c r="CQ1913" s="264"/>
      <c r="CR1913" s="264"/>
      <c r="CS1913" s="264"/>
      <c r="CT1913" s="264"/>
      <c r="CU1913" s="264"/>
      <c r="CV1913" s="264"/>
      <c r="CW1913" s="264"/>
      <c r="CX1913" s="264"/>
      <c r="CY1913" s="264"/>
      <c r="CZ1913" s="264"/>
      <c r="DA1913" s="264"/>
      <c r="DB1913" s="264"/>
      <c r="DC1913" s="264"/>
      <c r="DD1913" s="264"/>
      <c r="DE1913" s="264"/>
      <c r="DF1913" s="264"/>
      <c r="DG1913" s="264"/>
      <c r="DH1913" s="264"/>
      <c r="DI1913" s="264"/>
      <c r="DJ1913" s="264"/>
      <c r="DK1913" s="264"/>
      <c r="DL1913" s="264"/>
      <c r="DM1913" s="264"/>
      <c r="DN1913" s="264"/>
      <c r="DO1913" s="264"/>
      <c r="DP1913" s="264"/>
      <c r="DQ1913" s="264"/>
      <c r="DR1913" s="264"/>
      <c r="DS1913" s="264"/>
      <c r="DT1913" s="264"/>
      <c r="DU1913" s="264"/>
      <c r="DV1913" s="264"/>
      <c r="DW1913" s="264"/>
      <c r="DX1913" s="264"/>
      <c r="DY1913" s="264"/>
      <c r="DZ1913" s="264"/>
      <c r="EA1913" s="264"/>
      <c r="EB1913" s="264"/>
      <c r="EC1913" s="264"/>
      <c r="ED1913" s="264"/>
      <c r="EE1913" s="264"/>
      <c r="EF1913" s="264"/>
      <c r="EG1913" s="264"/>
      <c r="EH1913" s="264"/>
      <c r="EI1913" s="264"/>
      <c r="EJ1913" s="264"/>
      <c r="EK1913" s="264"/>
      <c r="EL1913" s="264"/>
      <c r="EM1913" s="264"/>
      <c r="EN1913" s="264"/>
      <c r="EO1913" s="264"/>
      <c r="EP1913" s="264"/>
      <c r="EQ1913" s="264"/>
      <c r="ER1913" s="264"/>
      <c r="ES1913" s="264"/>
      <c r="ET1913" s="264"/>
      <c r="EU1913" s="264"/>
      <c r="EV1913" s="264"/>
      <c r="EW1913" s="264"/>
      <c r="EX1913" s="264"/>
      <c r="EY1913" s="264"/>
      <c r="EZ1913" s="264"/>
      <c r="FA1913" s="264"/>
      <c r="FB1913" s="264"/>
      <c r="FC1913" s="264"/>
      <c r="FD1913" s="264"/>
      <c r="FE1913" s="264"/>
      <c r="FF1913" s="264"/>
      <c r="FG1913" s="264"/>
      <c r="FH1913" s="264"/>
      <c r="FI1913" s="264"/>
      <c r="FJ1913" s="264"/>
      <c r="FK1913" s="264"/>
      <c r="FL1913" s="264"/>
      <c r="FM1913" s="264"/>
      <c r="FN1913" s="264"/>
      <c r="FO1913" s="264"/>
      <c r="FP1913" s="264"/>
      <c r="FQ1913" s="264"/>
      <c r="FR1913" s="264"/>
      <c r="FS1913" s="264"/>
      <c r="FT1913" s="264"/>
      <c r="FU1913" s="264"/>
      <c r="FV1913" s="264"/>
      <c r="FW1913" s="264"/>
      <c r="FX1913" s="264"/>
      <c r="FY1913" s="264"/>
      <c r="FZ1913" s="264"/>
      <c r="GA1913" s="264"/>
      <c r="GB1913" s="264"/>
      <c r="GC1913" s="264"/>
      <c r="GD1913" s="264"/>
      <c r="GE1913" s="264"/>
      <c r="GF1913" s="264"/>
      <c r="GG1913" s="264"/>
      <c r="GH1913" s="264"/>
      <c r="GI1913" s="264"/>
      <c r="GJ1913" s="264"/>
      <c r="GK1913" s="264"/>
      <c r="GL1913" s="264"/>
      <c r="GM1913" s="264"/>
      <c r="GN1913" s="264"/>
      <c r="GO1913" s="264"/>
      <c r="GP1913" s="264"/>
      <c r="GQ1913" s="264"/>
      <c r="GR1913" s="264"/>
      <c r="GS1913" s="264"/>
      <c r="GT1913" s="264"/>
      <c r="GU1913" s="264"/>
      <c r="GV1913" s="264"/>
      <c r="GW1913" s="264"/>
      <c r="GX1913" s="264"/>
      <c r="GY1913" s="264"/>
      <c r="GZ1913" s="264"/>
      <c r="HA1913" s="264"/>
      <c r="HB1913" s="264"/>
      <c r="HC1913" s="264"/>
      <c r="HD1913" s="264"/>
      <c r="HE1913" s="264"/>
      <c r="HF1913" s="264"/>
      <c r="HG1913" s="264"/>
      <c r="HH1913" s="264"/>
      <c r="HI1913" s="264"/>
      <c r="HJ1913" s="264"/>
      <c r="HK1913" s="264"/>
      <c r="HL1913" s="264"/>
      <c r="HM1913" s="264"/>
      <c r="HN1913" s="264"/>
      <c r="HO1913" s="264"/>
      <c r="HP1913" s="264"/>
      <c r="HQ1913" s="264"/>
      <c r="HR1913" s="264"/>
      <c r="HS1913" s="264"/>
      <c r="HT1913" s="264"/>
      <c r="HU1913" s="264"/>
      <c r="HV1913" s="264"/>
      <c r="HW1913" s="264"/>
      <c r="HX1913" s="264"/>
      <c r="HY1913" s="264"/>
      <c r="HZ1913" s="264"/>
      <c r="IA1913" s="264"/>
      <c r="IB1913" s="264"/>
      <c r="IC1913" s="264"/>
      <c r="ID1913" s="264"/>
      <c r="IE1913" s="264"/>
      <c r="IF1913" s="264"/>
      <c r="IG1913" s="264"/>
      <c r="IH1913" s="264"/>
      <c r="II1913" s="264"/>
      <c r="IJ1913" s="264"/>
      <c r="IK1913" s="264"/>
      <c r="IL1913" s="264"/>
      <c r="IM1913" s="264"/>
      <c r="IN1913" s="264"/>
      <c r="IO1913" s="264"/>
      <c r="IP1913" s="264"/>
      <c r="IQ1913" s="264"/>
    </row>
    <row r="1914" spans="1:251" ht="14.25" customHeight="1">
      <c r="A1914" s="305"/>
      <c r="B1914" s="591"/>
      <c r="C1914" s="589"/>
      <c r="D1914" s="590"/>
      <c r="E1914" s="453"/>
      <c r="F1914" s="389"/>
      <c r="BI1914" s="264"/>
      <c r="BJ1914" s="264"/>
      <c r="BK1914" s="264"/>
      <c r="BL1914" s="264"/>
      <c r="BM1914" s="264"/>
      <c r="BN1914" s="264"/>
      <c r="BO1914" s="264"/>
      <c r="BP1914" s="264"/>
      <c r="BQ1914" s="264"/>
      <c r="BR1914" s="264"/>
      <c r="BS1914" s="264"/>
      <c r="BT1914" s="264"/>
      <c r="BU1914" s="264"/>
      <c r="BV1914" s="264"/>
      <c r="BW1914" s="264"/>
      <c r="BX1914" s="264"/>
      <c r="BY1914" s="264"/>
      <c r="BZ1914" s="264"/>
      <c r="CA1914" s="264"/>
      <c r="CB1914" s="264"/>
      <c r="CC1914" s="264"/>
      <c r="CD1914" s="264"/>
      <c r="CE1914" s="264"/>
      <c r="CF1914" s="264"/>
      <c r="CG1914" s="264"/>
      <c r="CH1914" s="264"/>
      <c r="CI1914" s="264"/>
      <c r="CJ1914" s="264"/>
      <c r="CK1914" s="264"/>
      <c r="CL1914" s="264"/>
      <c r="CM1914" s="264"/>
      <c r="CN1914" s="264"/>
      <c r="CO1914" s="264"/>
      <c r="CP1914" s="264"/>
      <c r="CQ1914" s="264"/>
      <c r="CR1914" s="264"/>
      <c r="CS1914" s="264"/>
      <c r="CT1914" s="264"/>
      <c r="CU1914" s="264"/>
      <c r="CV1914" s="264"/>
      <c r="CW1914" s="264"/>
      <c r="CX1914" s="264"/>
      <c r="CY1914" s="264"/>
      <c r="CZ1914" s="264"/>
      <c r="DA1914" s="264"/>
      <c r="DB1914" s="264"/>
      <c r="DC1914" s="264"/>
      <c r="DD1914" s="264"/>
      <c r="DE1914" s="264"/>
      <c r="DF1914" s="264"/>
      <c r="DG1914" s="264"/>
      <c r="DH1914" s="264"/>
      <c r="DI1914" s="264"/>
      <c r="DJ1914" s="264"/>
      <c r="DK1914" s="264"/>
      <c r="DL1914" s="264"/>
      <c r="DM1914" s="264"/>
      <c r="DN1914" s="264"/>
      <c r="DO1914" s="264"/>
      <c r="DP1914" s="264"/>
      <c r="DQ1914" s="264"/>
      <c r="DR1914" s="264"/>
      <c r="DS1914" s="264"/>
      <c r="DT1914" s="264"/>
      <c r="DU1914" s="264"/>
      <c r="DV1914" s="264"/>
      <c r="DW1914" s="264"/>
      <c r="DX1914" s="264"/>
      <c r="DY1914" s="264"/>
      <c r="DZ1914" s="264"/>
      <c r="EA1914" s="264"/>
      <c r="EB1914" s="264"/>
      <c r="EC1914" s="264"/>
      <c r="ED1914" s="264"/>
      <c r="EE1914" s="264"/>
      <c r="EF1914" s="264"/>
      <c r="EG1914" s="264"/>
      <c r="EH1914" s="264"/>
      <c r="EI1914" s="264"/>
      <c r="EJ1914" s="264"/>
      <c r="EK1914" s="264"/>
      <c r="EL1914" s="264"/>
      <c r="EM1914" s="264"/>
      <c r="EN1914" s="264"/>
      <c r="EO1914" s="264"/>
      <c r="EP1914" s="264"/>
      <c r="EQ1914" s="264"/>
      <c r="ER1914" s="264"/>
      <c r="ES1914" s="264"/>
      <c r="ET1914" s="264"/>
      <c r="EU1914" s="264"/>
      <c r="EV1914" s="264"/>
      <c r="EW1914" s="264"/>
      <c r="EX1914" s="264"/>
      <c r="EY1914" s="264"/>
      <c r="EZ1914" s="264"/>
      <c r="FA1914" s="264"/>
      <c r="FB1914" s="264"/>
      <c r="FC1914" s="264"/>
      <c r="FD1914" s="264"/>
      <c r="FE1914" s="264"/>
      <c r="FF1914" s="264"/>
      <c r="FG1914" s="264"/>
      <c r="FH1914" s="264"/>
      <c r="FI1914" s="264"/>
      <c r="FJ1914" s="264"/>
      <c r="FK1914" s="264"/>
      <c r="FL1914" s="264"/>
      <c r="FM1914" s="264"/>
      <c r="FN1914" s="264"/>
      <c r="FO1914" s="264"/>
      <c r="FP1914" s="264"/>
      <c r="FQ1914" s="264"/>
      <c r="FR1914" s="264"/>
      <c r="FS1914" s="264"/>
      <c r="FT1914" s="264"/>
      <c r="FU1914" s="264"/>
      <c r="FV1914" s="264"/>
      <c r="FW1914" s="264"/>
      <c r="FX1914" s="264"/>
      <c r="FY1914" s="264"/>
      <c r="FZ1914" s="264"/>
      <c r="GA1914" s="264"/>
      <c r="GB1914" s="264"/>
      <c r="GC1914" s="264"/>
      <c r="GD1914" s="264"/>
      <c r="GE1914" s="264"/>
      <c r="GF1914" s="264"/>
      <c r="GG1914" s="264"/>
      <c r="GH1914" s="264"/>
      <c r="GI1914" s="264"/>
      <c r="GJ1914" s="264"/>
      <c r="GK1914" s="264"/>
      <c r="GL1914" s="264"/>
      <c r="GM1914" s="264"/>
      <c r="GN1914" s="264"/>
      <c r="GO1914" s="264"/>
      <c r="GP1914" s="264"/>
      <c r="GQ1914" s="264"/>
      <c r="GR1914" s="264"/>
      <c r="GS1914" s="264"/>
      <c r="GT1914" s="264"/>
      <c r="GU1914" s="264"/>
      <c r="GV1914" s="264"/>
      <c r="GW1914" s="264"/>
      <c r="GX1914" s="264"/>
      <c r="GY1914" s="264"/>
      <c r="GZ1914" s="264"/>
      <c r="HA1914" s="264"/>
      <c r="HB1914" s="264"/>
      <c r="HC1914" s="264"/>
      <c r="HD1914" s="264"/>
      <c r="HE1914" s="264"/>
      <c r="HF1914" s="264"/>
      <c r="HG1914" s="264"/>
      <c r="HH1914" s="264"/>
      <c r="HI1914" s="264"/>
      <c r="HJ1914" s="264"/>
      <c r="HK1914" s="264"/>
      <c r="HL1914" s="264"/>
      <c r="HM1914" s="264"/>
      <c r="HN1914" s="264"/>
      <c r="HO1914" s="264"/>
      <c r="HP1914" s="264"/>
      <c r="HQ1914" s="264"/>
      <c r="HR1914" s="264"/>
      <c r="HS1914" s="264"/>
      <c r="HT1914" s="264"/>
      <c r="HU1914" s="264"/>
      <c r="HV1914" s="264"/>
      <c r="HW1914" s="264"/>
      <c r="HX1914" s="264"/>
      <c r="HY1914" s="264"/>
      <c r="HZ1914" s="264"/>
      <c r="IA1914" s="264"/>
      <c r="IB1914" s="264"/>
      <c r="IC1914" s="264"/>
      <c r="ID1914" s="264"/>
      <c r="IE1914" s="264"/>
      <c r="IF1914" s="264"/>
      <c r="IG1914" s="264"/>
      <c r="IH1914" s="264"/>
      <c r="II1914" s="264"/>
      <c r="IJ1914" s="264"/>
      <c r="IK1914" s="264"/>
      <c r="IL1914" s="264"/>
      <c r="IM1914" s="264"/>
      <c r="IN1914" s="264"/>
      <c r="IO1914" s="264"/>
      <c r="IP1914" s="264"/>
      <c r="IQ1914" s="264"/>
    </row>
    <row r="1915" spans="1:251" ht="14.25" customHeight="1">
      <c r="A1915" s="305"/>
      <c r="B1915" s="591"/>
      <c r="C1915" s="589"/>
      <c r="D1915" s="590"/>
      <c r="E1915" s="453"/>
      <c r="F1915" s="389"/>
      <c r="BI1915" s="264"/>
      <c r="BJ1915" s="264"/>
      <c r="BK1915" s="264"/>
      <c r="BL1915" s="264"/>
      <c r="BM1915" s="264"/>
      <c r="BN1915" s="264"/>
      <c r="BO1915" s="264"/>
      <c r="BP1915" s="264"/>
      <c r="BQ1915" s="264"/>
      <c r="BR1915" s="264"/>
      <c r="BS1915" s="264"/>
      <c r="BT1915" s="264"/>
      <c r="BU1915" s="264"/>
      <c r="BV1915" s="264"/>
      <c r="BW1915" s="264"/>
      <c r="BX1915" s="264"/>
      <c r="BY1915" s="264"/>
      <c r="BZ1915" s="264"/>
      <c r="CA1915" s="264"/>
      <c r="CB1915" s="264"/>
      <c r="CC1915" s="264"/>
      <c r="CD1915" s="264"/>
      <c r="CE1915" s="264"/>
      <c r="CF1915" s="264"/>
      <c r="CG1915" s="264"/>
      <c r="CH1915" s="264"/>
      <c r="CI1915" s="264"/>
      <c r="CJ1915" s="264"/>
      <c r="CK1915" s="264"/>
      <c r="CL1915" s="264"/>
      <c r="CM1915" s="264"/>
      <c r="CN1915" s="264"/>
      <c r="CO1915" s="264"/>
      <c r="CP1915" s="264"/>
      <c r="CQ1915" s="264"/>
      <c r="CR1915" s="264"/>
      <c r="CS1915" s="264"/>
      <c r="CT1915" s="264"/>
      <c r="CU1915" s="264"/>
      <c r="CV1915" s="264"/>
      <c r="CW1915" s="264"/>
      <c r="CX1915" s="264"/>
      <c r="CY1915" s="264"/>
      <c r="CZ1915" s="264"/>
      <c r="DA1915" s="264"/>
      <c r="DB1915" s="264"/>
      <c r="DC1915" s="264"/>
      <c r="DD1915" s="264"/>
      <c r="DE1915" s="264"/>
      <c r="DF1915" s="264"/>
      <c r="DG1915" s="264"/>
      <c r="DH1915" s="264"/>
      <c r="DI1915" s="264"/>
      <c r="DJ1915" s="264"/>
      <c r="DK1915" s="264"/>
      <c r="DL1915" s="264"/>
      <c r="DM1915" s="264"/>
      <c r="DN1915" s="264"/>
      <c r="DO1915" s="264"/>
      <c r="DP1915" s="264"/>
      <c r="DQ1915" s="264"/>
      <c r="DR1915" s="264"/>
      <c r="DS1915" s="264"/>
      <c r="DT1915" s="264"/>
      <c r="DU1915" s="264"/>
      <c r="DV1915" s="264"/>
      <c r="DW1915" s="264"/>
      <c r="DX1915" s="264"/>
      <c r="DY1915" s="264"/>
      <c r="DZ1915" s="264"/>
      <c r="EA1915" s="264"/>
      <c r="EB1915" s="264"/>
      <c r="EC1915" s="264"/>
      <c r="ED1915" s="264"/>
      <c r="EE1915" s="264"/>
      <c r="EF1915" s="264"/>
      <c r="EG1915" s="264"/>
      <c r="EH1915" s="264"/>
      <c r="EI1915" s="264"/>
      <c r="EJ1915" s="264"/>
      <c r="EK1915" s="264"/>
      <c r="EL1915" s="264"/>
      <c r="EM1915" s="264"/>
      <c r="EN1915" s="264"/>
      <c r="EO1915" s="264"/>
      <c r="EP1915" s="264"/>
      <c r="EQ1915" s="264"/>
      <c r="ER1915" s="264"/>
      <c r="ES1915" s="264"/>
      <c r="ET1915" s="264"/>
      <c r="EU1915" s="264"/>
      <c r="EV1915" s="264"/>
      <c r="EW1915" s="264"/>
      <c r="EX1915" s="264"/>
      <c r="EY1915" s="264"/>
      <c r="EZ1915" s="264"/>
      <c r="FA1915" s="264"/>
      <c r="FB1915" s="264"/>
      <c r="FC1915" s="264"/>
      <c r="FD1915" s="264"/>
      <c r="FE1915" s="264"/>
      <c r="FF1915" s="264"/>
      <c r="FG1915" s="264"/>
      <c r="FH1915" s="264"/>
      <c r="FI1915" s="264"/>
      <c r="FJ1915" s="264"/>
      <c r="FK1915" s="264"/>
      <c r="FL1915" s="264"/>
      <c r="FM1915" s="264"/>
      <c r="FN1915" s="264"/>
      <c r="FO1915" s="264"/>
      <c r="FP1915" s="264"/>
      <c r="FQ1915" s="264"/>
      <c r="FR1915" s="264"/>
      <c r="FS1915" s="264"/>
      <c r="FT1915" s="264"/>
      <c r="FU1915" s="264"/>
      <c r="FV1915" s="264"/>
      <c r="FW1915" s="264"/>
      <c r="FX1915" s="264"/>
      <c r="FY1915" s="264"/>
      <c r="FZ1915" s="264"/>
      <c r="GA1915" s="264"/>
      <c r="GB1915" s="264"/>
      <c r="GC1915" s="264"/>
      <c r="GD1915" s="264"/>
      <c r="GE1915" s="264"/>
      <c r="GF1915" s="264"/>
      <c r="GG1915" s="264"/>
      <c r="GH1915" s="264"/>
      <c r="GI1915" s="264"/>
      <c r="GJ1915" s="264"/>
      <c r="GK1915" s="264"/>
      <c r="GL1915" s="264"/>
      <c r="GM1915" s="264"/>
      <c r="GN1915" s="264"/>
      <c r="GO1915" s="264"/>
      <c r="GP1915" s="264"/>
      <c r="GQ1915" s="264"/>
      <c r="GR1915" s="264"/>
      <c r="GS1915" s="264"/>
      <c r="GT1915" s="264"/>
      <c r="GU1915" s="264"/>
      <c r="GV1915" s="264"/>
      <c r="GW1915" s="264"/>
      <c r="GX1915" s="264"/>
      <c r="GY1915" s="264"/>
      <c r="GZ1915" s="264"/>
      <c r="HA1915" s="264"/>
      <c r="HB1915" s="264"/>
      <c r="HC1915" s="264"/>
      <c r="HD1915" s="264"/>
      <c r="HE1915" s="264"/>
      <c r="HF1915" s="264"/>
      <c r="HG1915" s="264"/>
      <c r="HH1915" s="264"/>
      <c r="HI1915" s="264"/>
      <c r="HJ1915" s="264"/>
      <c r="HK1915" s="264"/>
      <c r="HL1915" s="264"/>
      <c r="HM1915" s="264"/>
      <c r="HN1915" s="264"/>
      <c r="HO1915" s="264"/>
      <c r="HP1915" s="264"/>
      <c r="HQ1915" s="264"/>
      <c r="HR1915" s="264"/>
      <c r="HS1915" s="264"/>
      <c r="HT1915" s="264"/>
      <c r="HU1915" s="264"/>
      <c r="HV1915" s="264"/>
      <c r="HW1915" s="264"/>
      <c r="HX1915" s="264"/>
      <c r="HY1915" s="264"/>
      <c r="HZ1915" s="264"/>
      <c r="IA1915" s="264"/>
      <c r="IB1915" s="264"/>
      <c r="IC1915" s="264"/>
      <c r="ID1915" s="264"/>
      <c r="IE1915" s="264"/>
      <c r="IF1915" s="264"/>
      <c r="IG1915" s="264"/>
      <c r="IH1915" s="264"/>
      <c r="II1915" s="264"/>
      <c r="IJ1915" s="264"/>
      <c r="IK1915" s="264"/>
      <c r="IL1915" s="264"/>
      <c r="IM1915" s="264"/>
      <c r="IN1915" s="264"/>
      <c r="IO1915" s="264"/>
      <c r="IP1915" s="264"/>
      <c r="IQ1915" s="264"/>
    </row>
    <row r="1916" spans="1:251" ht="14.25" customHeight="1">
      <c r="A1916" s="305"/>
      <c r="B1916" s="591"/>
      <c r="C1916" s="589"/>
      <c r="D1916" s="590"/>
      <c r="E1916" s="453"/>
      <c r="F1916" s="389"/>
      <c r="BI1916" s="264"/>
      <c r="BJ1916" s="264"/>
      <c r="BK1916" s="264"/>
      <c r="BL1916" s="264"/>
      <c r="BM1916" s="264"/>
      <c r="BN1916" s="264"/>
      <c r="BO1916" s="264"/>
      <c r="BP1916" s="264"/>
      <c r="BQ1916" s="264"/>
      <c r="BR1916" s="264"/>
      <c r="BS1916" s="264"/>
      <c r="BT1916" s="264"/>
      <c r="BU1916" s="264"/>
      <c r="BV1916" s="264"/>
      <c r="BW1916" s="264"/>
      <c r="BX1916" s="264"/>
      <c r="BY1916" s="264"/>
      <c r="BZ1916" s="264"/>
      <c r="CA1916" s="264"/>
      <c r="CB1916" s="264"/>
      <c r="CC1916" s="264"/>
      <c r="CD1916" s="264"/>
      <c r="CE1916" s="264"/>
      <c r="CF1916" s="264"/>
      <c r="CG1916" s="264"/>
      <c r="CH1916" s="264"/>
      <c r="CI1916" s="264"/>
      <c r="CJ1916" s="264"/>
      <c r="CK1916" s="264"/>
      <c r="CL1916" s="264"/>
      <c r="CM1916" s="264"/>
      <c r="CN1916" s="264"/>
      <c r="CO1916" s="264"/>
      <c r="CP1916" s="264"/>
      <c r="CQ1916" s="264"/>
      <c r="CR1916" s="264"/>
      <c r="CS1916" s="264"/>
      <c r="CT1916" s="264"/>
      <c r="CU1916" s="264"/>
      <c r="CV1916" s="264"/>
      <c r="CW1916" s="264"/>
      <c r="CX1916" s="264"/>
      <c r="CY1916" s="264"/>
      <c r="CZ1916" s="264"/>
      <c r="DA1916" s="264"/>
      <c r="DB1916" s="264"/>
      <c r="DC1916" s="264"/>
      <c r="DD1916" s="264"/>
      <c r="DE1916" s="264"/>
      <c r="DF1916" s="264"/>
      <c r="DG1916" s="264"/>
      <c r="DH1916" s="264"/>
      <c r="DI1916" s="264"/>
      <c r="DJ1916" s="264"/>
      <c r="DK1916" s="264"/>
      <c r="DL1916" s="264"/>
      <c r="DM1916" s="264"/>
      <c r="DN1916" s="264"/>
      <c r="DO1916" s="264"/>
      <c r="DP1916" s="264"/>
      <c r="DQ1916" s="264"/>
      <c r="DR1916" s="264"/>
      <c r="DS1916" s="264"/>
      <c r="DT1916" s="264"/>
      <c r="DU1916" s="264"/>
      <c r="DV1916" s="264"/>
      <c r="DW1916" s="264"/>
      <c r="DX1916" s="264"/>
      <c r="DY1916" s="264"/>
      <c r="DZ1916" s="264"/>
      <c r="EA1916" s="264"/>
      <c r="EB1916" s="264"/>
      <c r="EC1916" s="264"/>
      <c r="ED1916" s="264"/>
      <c r="EE1916" s="264"/>
      <c r="EF1916" s="264"/>
      <c r="EG1916" s="264"/>
      <c r="EH1916" s="264"/>
      <c r="EI1916" s="264"/>
      <c r="EJ1916" s="264"/>
      <c r="EK1916" s="264"/>
      <c r="EL1916" s="264"/>
      <c r="EM1916" s="264"/>
      <c r="EN1916" s="264"/>
      <c r="EO1916" s="264"/>
      <c r="EP1916" s="264"/>
      <c r="EQ1916" s="264"/>
      <c r="ER1916" s="264"/>
      <c r="ES1916" s="264"/>
      <c r="ET1916" s="264"/>
      <c r="EU1916" s="264"/>
      <c r="EV1916" s="264"/>
      <c r="EW1916" s="264"/>
      <c r="EX1916" s="264"/>
      <c r="EY1916" s="264"/>
      <c r="EZ1916" s="264"/>
      <c r="FA1916" s="264"/>
      <c r="FB1916" s="264"/>
      <c r="FC1916" s="264"/>
      <c r="FD1916" s="264"/>
      <c r="FE1916" s="264"/>
      <c r="FF1916" s="264"/>
      <c r="FG1916" s="264"/>
      <c r="FH1916" s="264"/>
      <c r="FI1916" s="264"/>
      <c r="FJ1916" s="264"/>
      <c r="FK1916" s="264"/>
      <c r="FL1916" s="264"/>
      <c r="FM1916" s="264"/>
      <c r="FN1916" s="264"/>
      <c r="FO1916" s="264"/>
      <c r="FP1916" s="264"/>
      <c r="FQ1916" s="264"/>
      <c r="FR1916" s="264"/>
      <c r="FS1916" s="264"/>
      <c r="FT1916" s="264"/>
      <c r="FU1916" s="264"/>
      <c r="FV1916" s="264"/>
      <c r="FW1916" s="264"/>
      <c r="FX1916" s="264"/>
      <c r="FY1916" s="264"/>
      <c r="FZ1916" s="264"/>
      <c r="GA1916" s="264"/>
      <c r="GB1916" s="264"/>
      <c r="GC1916" s="264"/>
      <c r="GD1916" s="264"/>
      <c r="GE1916" s="264"/>
      <c r="GF1916" s="264"/>
      <c r="GG1916" s="264"/>
      <c r="GH1916" s="264"/>
      <c r="GI1916" s="264"/>
      <c r="GJ1916" s="264"/>
      <c r="GK1916" s="264"/>
      <c r="GL1916" s="264"/>
      <c r="GM1916" s="264"/>
      <c r="GN1916" s="264"/>
      <c r="GO1916" s="264"/>
      <c r="GP1916" s="264"/>
      <c r="GQ1916" s="264"/>
      <c r="GR1916" s="264"/>
      <c r="GS1916" s="264"/>
      <c r="GT1916" s="264"/>
      <c r="GU1916" s="264"/>
      <c r="GV1916" s="264"/>
      <c r="GW1916" s="264"/>
      <c r="GX1916" s="264"/>
      <c r="GY1916" s="264"/>
      <c r="GZ1916" s="264"/>
      <c r="HA1916" s="264"/>
      <c r="HB1916" s="264"/>
      <c r="HC1916" s="264"/>
      <c r="HD1916" s="264"/>
      <c r="HE1916" s="264"/>
      <c r="HF1916" s="264"/>
      <c r="HG1916" s="264"/>
      <c r="HH1916" s="264"/>
      <c r="HI1916" s="264"/>
      <c r="HJ1916" s="264"/>
      <c r="HK1916" s="264"/>
      <c r="HL1916" s="264"/>
      <c r="HM1916" s="264"/>
      <c r="HN1916" s="264"/>
      <c r="HO1916" s="264"/>
      <c r="HP1916" s="264"/>
      <c r="HQ1916" s="264"/>
      <c r="HR1916" s="264"/>
      <c r="HS1916" s="264"/>
      <c r="HT1916" s="264"/>
      <c r="HU1916" s="264"/>
      <c r="HV1916" s="264"/>
      <c r="HW1916" s="264"/>
      <c r="HX1916" s="264"/>
      <c r="HY1916" s="264"/>
      <c r="HZ1916" s="264"/>
      <c r="IA1916" s="264"/>
      <c r="IB1916" s="264"/>
      <c r="IC1916" s="264"/>
      <c r="ID1916" s="264"/>
      <c r="IE1916" s="264"/>
      <c r="IF1916" s="264"/>
      <c r="IG1916" s="264"/>
      <c r="IH1916" s="264"/>
      <c r="II1916" s="264"/>
      <c r="IJ1916" s="264"/>
      <c r="IK1916" s="264"/>
      <c r="IL1916" s="264"/>
      <c r="IM1916" s="264"/>
      <c r="IN1916" s="264"/>
      <c r="IO1916" s="264"/>
      <c r="IP1916" s="264"/>
      <c r="IQ1916" s="264"/>
    </row>
    <row r="1917" spans="1:251" ht="14.25" customHeight="1">
      <c r="A1917" s="305"/>
      <c r="B1917" s="591"/>
      <c r="C1917" s="589"/>
      <c r="D1917" s="590"/>
      <c r="E1917" s="453"/>
      <c r="F1917" s="389"/>
      <c r="BI1917" s="264"/>
      <c r="BJ1917" s="264"/>
      <c r="BK1917" s="264"/>
      <c r="BL1917" s="264"/>
      <c r="BM1917" s="264"/>
      <c r="BN1917" s="264"/>
      <c r="BO1917" s="264"/>
      <c r="BP1917" s="264"/>
      <c r="BQ1917" s="264"/>
      <c r="BR1917" s="264"/>
      <c r="BS1917" s="264"/>
      <c r="BT1917" s="264"/>
      <c r="BU1917" s="264"/>
      <c r="BV1917" s="264"/>
      <c r="BW1917" s="264"/>
      <c r="BX1917" s="264"/>
      <c r="BY1917" s="264"/>
      <c r="BZ1917" s="264"/>
      <c r="CA1917" s="264"/>
      <c r="CB1917" s="264"/>
      <c r="CC1917" s="264"/>
      <c r="CD1917" s="264"/>
      <c r="CE1917" s="264"/>
      <c r="CF1917" s="264"/>
      <c r="CG1917" s="264"/>
      <c r="CH1917" s="264"/>
      <c r="CI1917" s="264"/>
      <c r="CJ1917" s="264"/>
      <c r="CK1917" s="264"/>
      <c r="CL1917" s="264"/>
      <c r="CM1917" s="264"/>
      <c r="CN1917" s="264"/>
      <c r="CO1917" s="264"/>
      <c r="CP1917" s="264"/>
      <c r="CQ1917" s="264"/>
      <c r="CR1917" s="264"/>
      <c r="CS1917" s="264"/>
      <c r="CT1917" s="264"/>
      <c r="CU1917" s="264"/>
      <c r="CV1917" s="264"/>
      <c r="CW1917" s="264"/>
      <c r="CX1917" s="264"/>
      <c r="CY1917" s="264"/>
      <c r="CZ1917" s="264"/>
      <c r="DA1917" s="264"/>
      <c r="DB1917" s="264"/>
      <c r="DC1917" s="264"/>
      <c r="DD1917" s="264"/>
      <c r="DE1917" s="264"/>
      <c r="DF1917" s="264"/>
      <c r="DG1917" s="264"/>
      <c r="DH1917" s="264"/>
      <c r="DI1917" s="264"/>
      <c r="DJ1917" s="264"/>
      <c r="DK1917" s="264"/>
      <c r="DL1917" s="264"/>
      <c r="DM1917" s="264"/>
      <c r="DN1917" s="264"/>
      <c r="DO1917" s="264"/>
      <c r="DP1917" s="264"/>
      <c r="DQ1917" s="264"/>
      <c r="DR1917" s="264"/>
      <c r="DS1917" s="264"/>
      <c r="DT1917" s="264"/>
      <c r="DU1917" s="264"/>
      <c r="DV1917" s="264"/>
      <c r="DW1917" s="264"/>
      <c r="DX1917" s="264"/>
      <c r="DY1917" s="264"/>
      <c r="DZ1917" s="264"/>
      <c r="EA1917" s="264"/>
      <c r="EB1917" s="264"/>
      <c r="EC1917" s="264"/>
      <c r="ED1917" s="264"/>
      <c r="EE1917" s="264"/>
      <c r="EF1917" s="264"/>
      <c r="EG1917" s="264"/>
      <c r="EH1917" s="264"/>
      <c r="EI1917" s="264"/>
      <c r="EJ1917" s="264"/>
      <c r="EK1917" s="264"/>
      <c r="EL1917" s="264"/>
      <c r="EM1917" s="264"/>
      <c r="EN1917" s="264"/>
      <c r="EO1917" s="264"/>
      <c r="EP1917" s="264"/>
      <c r="EQ1917" s="264"/>
      <c r="ER1917" s="264"/>
      <c r="ES1917" s="264"/>
      <c r="ET1917" s="264"/>
      <c r="EU1917" s="264"/>
      <c r="EV1917" s="264"/>
      <c r="EW1917" s="264"/>
      <c r="EX1917" s="264"/>
      <c r="EY1917" s="264"/>
      <c r="EZ1917" s="264"/>
      <c r="FA1917" s="264"/>
      <c r="FB1917" s="264"/>
      <c r="FC1917" s="264"/>
      <c r="FD1917" s="264"/>
      <c r="FE1917" s="264"/>
      <c r="FF1917" s="264"/>
      <c r="FG1917" s="264"/>
      <c r="FH1917" s="264"/>
      <c r="FI1917" s="264"/>
      <c r="FJ1917" s="264"/>
      <c r="FK1917" s="264"/>
      <c r="FL1917" s="264"/>
      <c r="FM1917" s="264"/>
      <c r="FN1917" s="264"/>
      <c r="FO1917" s="264"/>
      <c r="FP1917" s="264"/>
      <c r="FQ1917" s="264"/>
      <c r="FR1917" s="264"/>
      <c r="FS1917" s="264"/>
      <c r="FT1917" s="264"/>
      <c r="FU1917" s="264"/>
      <c r="FV1917" s="264"/>
      <c r="FW1917" s="264"/>
      <c r="FX1917" s="264"/>
      <c r="FY1917" s="264"/>
      <c r="FZ1917" s="264"/>
      <c r="GA1917" s="264"/>
      <c r="GB1917" s="264"/>
      <c r="GC1917" s="264"/>
      <c r="GD1917" s="264"/>
      <c r="GE1917" s="264"/>
      <c r="GF1917" s="264"/>
      <c r="GG1917" s="264"/>
      <c r="GH1917" s="264"/>
      <c r="GI1917" s="264"/>
      <c r="GJ1917" s="264"/>
      <c r="GK1917" s="264"/>
      <c r="GL1917" s="264"/>
      <c r="GM1917" s="264"/>
      <c r="GN1917" s="264"/>
      <c r="GO1917" s="264"/>
      <c r="GP1917" s="264"/>
      <c r="GQ1917" s="264"/>
      <c r="GR1917" s="264"/>
      <c r="GS1917" s="264"/>
      <c r="GT1917" s="264"/>
      <c r="GU1917" s="264"/>
      <c r="GV1917" s="264"/>
      <c r="GW1917" s="264"/>
      <c r="GX1917" s="264"/>
      <c r="GY1917" s="264"/>
      <c r="GZ1917" s="264"/>
      <c r="HA1917" s="264"/>
      <c r="HB1917" s="264"/>
      <c r="HC1917" s="264"/>
      <c r="HD1917" s="264"/>
      <c r="HE1917" s="264"/>
      <c r="HF1917" s="264"/>
      <c r="HG1917" s="264"/>
      <c r="HH1917" s="264"/>
      <c r="HI1917" s="264"/>
      <c r="HJ1917" s="264"/>
      <c r="HK1917" s="264"/>
      <c r="HL1917" s="264"/>
      <c r="HM1917" s="264"/>
      <c r="HN1917" s="264"/>
      <c r="HO1917" s="264"/>
      <c r="HP1917" s="264"/>
      <c r="HQ1917" s="264"/>
      <c r="HR1917" s="264"/>
      <c r="HS1917" s="264"/>
      <c r="HT1917" s="264"/>
      <c r="HU1917" s="264"/>
      <c r="HV1917" s="264"/>
      <c r="HW1917" s="264"/>
      <c r="HX1917" s="264"/>
      <c r="HY1917" s="264"/>
      <c r="HZ1917" s="264"/>
      <c r="IA1917" s="264"/>
      <c r="IB1917" s="264"/>
      <c r="IC1917" s="264"/>
      <c r="ID1917" s="264"/>
      <c r="IE1917" s="264"/>
      <c r="IF1917" s="264"/>
      <c r="IG1917" s="264"/>
      <c r="IH1917" s="264"/>
      <c r="II1917" s="264"/>
      <c r="IJ1917" s="264"/>
      <c r="IK1917" s="264"/>
      <c r="IL1917" s="264"/>
      <c r="IM1917" s="264"/>
      <c r="IN1917" s="264"/>
      <c r="IO1917" s="264"/>
      <c r="IP1917" s="264"/>
      <c r="IQ1917" s="264"/>
    </row>
    <row r="1918" spans="1:251" ht="14.25" customHeight="1">
      <c r="A1918" s="305"/>
      <c r="B1918" s="588" t="s">
        <v>1888</v>
      </c>
      <c r="C1918" s="589" t="s">
        <v>1889</v>
      </c>
      <c r="D1918" s="590" t="s">
        <v>1890</v>
      </c>
      <c r="E1918" s="453">
        <f>'[5]COSTO CDMX,QRO,GDL '!I1912</f>
        <v>24954.385964912282</v>
      </c>
      <c r="F1918" s="310" t="s">
        <v>236</v>
      </c>
      <c r="BI1918" s="264"/>
      <c r="BJ1918" s="264"/>
      <c r="BK1918" s="264"/>
      <c r="BL1918" s="264"/>
      <c r="BM1918" s="264"/>
      <c r="BN1918" s="264"/>
      <c r="BO1918" s="264"/>
      <c r="BP1918" s="264"/>
      <c r="BQ1918" s="264"/>
      <c r="BR1918" s="264"/>
      <c r="BS1918" s="264"/>
      <c r="BT1918" s="264"/>
      <c r="BU1918" s="264"/>
      <c r="BV1918" s="264"/>
      <c r="BW1918" s="264"/>
      <c r="BX1918" s="264"/>
      <c r="BY1918" s="264"/>
      <c r="BZ1918" s="264"/>
      <c r="CA1918" s="264"/>
      <c r="CB1918" s="264"/>
      <c r="CC1918" s="264"/>
      <c r="CD1918" s="264"/>
      <c r="CE1918" s="264"/>
      <c r="CF1918" s="264"/>
      <c r="CG1918" s="264"/>
      <c r="CH1918" s="264"/>
      <c r="CI1918" s="264"/>
      <c r="CJ1918" s="264"/>
      <c r="CK1918" s="264"/>
      <c r="CL1918" s="264"/>
      <c r="CM1918" s="264"/>
      <c r="CN1918" s="264"/>
      <c r="CO1918" s="264"/>
      <c r="CP1918" s="264"/>
      <c r="CQ1918" s="264"/>
      <c r="CR1918" s="264"/>
      <c r="CS1918" s="264"/>
      <c r="CT1918" s="264"/>
      <c r="CU1918" s="264"/>
      <c r="CV1918" s="264"/>
      <c r="CW1918" s="264"/>
      <c r="CX1918" s="264"/>
      <c r="CY1918" s="264"/>
      <c r="CZ1918" s="264"/>
      <c r="DA1918" s="264"/>
      <c r="DB1918" s="264"/>
      <c r="DC1918" s="264"/>
      <c r="DD1918" s="264"/>
      <c r="DE1918" s="264"/>
      <c r="DF1918" s="264"/>
      <c r="DG1918" s="264"/>
      <c r="DH1918" s="264"/>
      <c r="DI1918" s="264"/>
      <c r="DJ1918" s="264"/>
      <c r="DK1918" s="264"/>
      <c r="DL1918" s="264"/>
      <c r="DM1918" s="264"/>
      <c r="DN1918" s="264"/>
      <c r="DO1918" s="264"/>
      <c r="DP1918" s="264"/>
      <c r="DQ1918" s="264"/>
      <c r="DR1918" s="264"/>
      <c r="DS1918" s="264"/>
      <c r="DT1918" s="264"/>
      <c r="DU1918" s="264"/>
      <c r="DV1918" s="264"/>
      <c r="DW1918" s="264"/>
      <c r="DX1918" s="264"/>
      <c r="DY1918" s="264"/>
      <c r="DZ1918" s="264"/>
      <c r="EA1918" s="264"/>
      <c r="EB1918" s="264"/>
      <c r="EC1918" s="264"/>
      <c r="ED1918" s="264"/>
      <c r="EE1918" s="264"/>
      <c r="EF1918" s="264"/>
      <c r="EG1918" s="264"/>
      <c r="EH1918" s="264"/>
      <c r="EI1918" s="264"/>
      <c r="EJ1918" s="264"/>
      <c r="EK1918" s="264"/>
      <c r="EL1918" s="264"/>
      <c r="EM1918" s="264"/>
      <c r="EN1918" s="264"/>
      <c r="EO1918" s="264"/>
      <c r="EP1918" s="264"/>
      <c r="EQ1918" s="264"/>
      <c r="ER1918" s="264"/>
      <c r="ES1918" s="264"/>
      <c r="ET1918" s="264"/>
      <c r="EU1918" s="264"/>
      <c r="EV1918" s="264"/>
      <c r="EW1918" s="264"/>
      <c r="EX1918" s="264"/>
      <c r="EY1918" s="264"/>
      <c r="EZ1918" s="264"/>
      <c r="FA1918" s="264"/>
      <c r="FB1918" s="264"/>
      <c r="FC1918" s="264"/>
      <c r="FD1918" s="264"/>
      <c r="FE1918" s="264"/>
      <c r="FF1918" s="264"/>
      <c r="FG1918" s="264"/>
      <c r="FH1918" s="264"/>
      <c r="FI1918" s="264"/>
      <c r="FJ1918" s="264"/>
      <c r="FK1918" s="264"/>
      <c r="FL1918" s="264"/>
      <c r="FM1918" s="264"/>
      <c r="FN1918" s="264"/>
      <c r="FO1918" s="264"/>
      <c r="FP1918" s="264"/>
      <c r="FQ1918" s="264"/>
      <c r="FR1918" s="264"/>
      <c r="FS1918" s="264"/>
      <c r="FT1918" s="264"/>
      <c r="FU1918" s="264"/>
      <c r="FV1918" s="264"/>
      <c r="FW1918" s="264"/>
      <c r="FX1918" s="264"/>
      <c r="FY1918" s="264"/>
      <c r="FZ1918" s="264"/>
      <c r="GA1918" s="264"/>
      <c r="GB1918" s="264"/>
      <c r="GC1918" s="264"/>
      <c r="GD1918" s="264"/>
      <c r="GE1918" s="264"/>
      <c r="GF1918" s="264"/>
      <c r="GG1918" s="264"/>
      <c r="GH1918" s="264"/>
      <c r="GI1918" s="264"/>
      <c r="GJ1918" s="264"/>
      <c r="GK1918" s="264"/>
      <c r="GL1918" s="264"/>
      <c r="GM1918" s="264"/>
      <c r="GN1918" s="264"/>
      <c r="GO1918" s="264"/>
      <c r="GP1918" s="264"/>
      <c r="GQ1918" s="264"/>
      <c r="GR1918" s="264"/>
      <c r="GS1918" s="264"/>
      <c r="GT1918" s="264"/>
      <c r="GU1918" s="264"/>
      <c r="GV1918" s="264"/>
      <c r="GW1918" s="264"/>
      <c r="GX1918" s="264"/>
      <c r="GY1918" s="264"/>
      <c r="GZ1918" s="264"/>
      <c r="HA1918" s="264"/>
      <c r="HB1918" s="264"/>
      <c r="HC1918" s="264"/>
      <c r="HD1918" s="264"/>
      <c r="HE1918" s="264"/>
      <c r="HF1918" s="264"/>
      <c r="HG1918" s="264"/>
      <c r="HH1918" s="264"/>
      <c r="HI1918" s="264"/>
      <c r="HJ1918" s="264"/>
      <c r="HK1918" s="264"/>
      <c r="HL1918" s="264"/>
      <c r="HM1918" s="264"/>
      <c r="HN1918" s="264"/>
      <c r="HO1918" s="264"/>
      <c r="HP1918" s="264"/>
      <c r="HQ1918" s="264"/>
      <c r="HR1918" s="264"/>
      <c r="HS1918" s="264"/>
      <c r="HT1918" s="264"/>
      <c r="HU1918" s="264"/>
      <c r="HV1918" s="264"/>
      <c r="HW1918" s="264"/>
      <c r="HX1918" s="264"/>
      <c r="HY1918" s="264"/>
      <c r="HZ1918" s="264"/>
      <c r="IA1918" s="264"/>
      <c r="IB1918" s="264"/>
      <c r="IC1918" s="264"/>
      <c r="ID1918" s="264"/>
      <c r="IE1918" s="264"/>
      <c r="IF1918" s="264"/>
      <c r="IG1918" s="264"/>
      <c r="IH1918" s="264"/>
      <c r="II1918" s="264"/>
      <c r="IJ1918" s="264"/>
      <c r="IK1918" s="264"/>
      <c r="IL1918" s="264"/>
      <c r="IM1918" s="264"/>
      <c r="IN1918" s="264"/>
      <c r="IO1918" s="264"/>
      <c r="IP1918" s="264"/>
      <c r="IQ1918" s="264"/>
    </row>
    <row r="1919" spans="1:251" ht="14.25" customHeight="1">
      <c r="A1919" s="305"/>
      <c r="B1919" s="591"/>
      <c r="C1919" s="589" t="s">
        <v>1885</v>
      </c>
      <c r="D1919" s="590"/>
      <c r="E1919" s="453"/>
      <c r="F1919" s="389"/>
      <c r="BI1919" s="264"/>
      <c r="BJ1919" s="264"/>
      <c r="BK1919" s="264"/>
      <c r="BL1919" s="264"/>
      <c r="BM1919" s="264"/>
      <c r="BN1919" s="264"/>
      <c r="BO1919" s="264"/>
      <c r="BP1919" s="264"/>
      <c r="BQ1919" s="264"/>
      <c r="BR1919" s="264"/>
      <c r="BS1919" s="264"/>
      <c r="BT1919" s="264"/>
      <c r="BU1919" s="264"/>
      <c r="BV1919" s="264"/>
      <c r="BW1919" s="264"/>
      <c r="BX1919" s="264"/>
      <c r="BY1919" s="264"/>
      <c r="BZ1919" s="264"/>
      <c r="CA1919" s="264"/>
      <c r="CB1919" s="264"/>
      <c r="CC1919" s="264"/>
      <c r="CD1919" s="264"/>
      <c r="CE1919" s="264"/>
      <c r="CF1919" s="264"/>
      <c r="CG1919" s="264"/>
      <c r="CH1919" s="264"/>
      <c r="CI1919" s="264"/>
      <c r="CJ1919" s="264"/>
      <c r="CK1919" s="264"/>
      <c r="CL1919" s="264"/>
      <c r="CM1919" s="264"/>
      <c r="CN1919" s="264"/>
      <c r="CO1919" s="264"/>
      <c r="CP1919" s="264"/>
      <c r="CQ1919" s="264"/>
      <c r="CR1919" s="264"/>
      <c r="CS1919" s="264"/>
      <c r="CT1919" s="264"/>
      <c r="CU1919" s="264"/>
      <c r="CV1919" s="264"/>
      <c r="CW1919" s="264"/>
      <c r="CX1919" s="264"/>
      <c r="CY1919" s="264"/>
      <c r="CZ1919" s="264"/>
      <c r="DA1919" s="264"/>
      <c r="DB1919" s="264"/>
      <c r="DC1919" s="264"/>
      <c r="DD1919" s="264"/>
      <c r="DE1919" s="264"/>
      <c r="DF1919" s="264"/>
      <c r="DG1919" s="264"/>
      <c r="DH1919" s="264"/>
      <c r="DI1919" s="264"/>
      <c r="DJ1919" s="264"/>
      <c r="DK1919" s="264"/>
      <c r="DL1919" s="264"/>
      <c r="DM1919" s="264"/>
      <c r="DN1919" s="264"/>
      <c r="DO1919" s="264"/>
      <c r="DP1919" s="264"/>
      <c r="DQ1919" s="264"/>
      <c r="DR1919" s="264"/>
      <c r="DS1919" s="264"/>
      <c r="DT1919" s="264"/>
      <c r="DU1919" s="264"/>
      <c r="DV1919" s="264"/>
      <c r="DW1919" s="264"/>
      <c r="DX1919" s="264"/>
      <c r="DY1919" s="264"/>
      <c r="DZ1919" s="264"/>
      <c r="EA1919" s="264"/>
      <c r="EB1919" s="264"/>
      <c r="EC1919" s="264"/>
      <c r="ED1919" s="264"/>
      <c r="EE1919" s="264"/>
      <c r="EF1919" s="264"/>
      <c r="EG1919" s="264"/>
      <c r="EH1919" s="264"/>
      <c r="EI1919" s="264"/>
      <c r="EJ1919" s="264"/>
      <c r="EK1919" s="264"/>
      <c r="EL1919" s="264"/>
      <c r="EM1919" s="264"/>
      <c r="EN1919" s="264"/>
      <c r="EO1919" s="264"/>
      <c r="EP1919" s="264"/>
      <c r="EQ1919" s="264"/>
      <c r="ER1919" s="264"/>
      <c r="ES1919" s="264"/>
      <c r="ET1919" s="264"/>
      <c r="EU1919" s="264"/>
      <c r="EV1919" s="264"/>
      <c r="EW1919" s="264"/>
      <c r="EX1919" s="264"/>
      <c r="EY1919" s="264"/>
      <c r="EZ1919" s="264"/>
      <c r="FA1919" s="264"/>
      <c r="FB1919" s="264"/>
      <c r="FC1919" s="264"/>
      <c r="FD1919" s="264"/>
      <c r="FE1919" s="264"/>
      <c r="FF1919" s="264"/>
      <c r="FG1919" s="264"/>
      <c r="FH1919" s="264"/>
      <c r="FI1919" s="264"/>
      <c r="FJ1919" s="264"/>
      <c r="FK1919" s="264"/>
      <c r="FL1919" s="264"/>
      <c r="FM1919" s="264"/>
      <c r="FN1919" s="264"/>
      <c r="FO1919" s="264"/>
      <c r="FP1919" s="264"/>
      <c r="FQ1919" s="264"/>
      <c r="FR1919" s="264"/>
      <c r="FS1919" s="264"/>
      <c r="FT1919" s="264"/>
      <c r="FU1919" s="264"/>
      <c r="FV1919" s="264"/>
      <c r="FW1919" s="264"/>
      <c r="FX1919" s="264"/>
      <c r="FY1919" s="264"/>
      <c r="FZ1919" s="264"/>
      <c r="GA1919" s="264"/>
      <c r="GB1919" s="264"/>
      <c r="GC1919" s="264"/>
      <c r="GD1919" s="264"/>
      <c r="GE1919" s="264"/>
      <c r="GF1919" s="264"/>
      <c r="GG1919" s="264"/>
      <c r="GH1919" s="264"/>
      <c r="GI1919" s="264"/>
      <c r="GJ1919" s="264"/>
      <c r="GK1919" s="264"/>
      <c r="GL1919" s="264"/>
      <c r="GM1919" s="264"/>
      <c r="GN1919" s="264"/>
      <c r="GO1919" s="264"/>
      <c r="GP1919" s="264"/>
      <c r="GQ1919" s="264"/>
      <c r="GR1919" s="264"/>
      <c r="GS1919" s="264"/>
      <c r="GT1919" s="264"/>
      <c r="GU1919" s="264"/>
      <c r="GV1919" s="264"/>
      <c r="GW1919" s="264"/>
      <c r="GX1919" s="264"/>
      <c r="GY1919" s="264"/>
      <c r="GZ1919" s="264"/>
      <c r="HA1919" s="264"/>
      <c r="HB1919" s="264"/>
      <c r="HC1919" s="264"/>
      <c r="HD1919" s="264"/>
      <c r="HE1919" s="264"/>
      <c r="HF1919" s="264"/>
      <c r="HG1919" s="264"/>
      <c r="HH1919" s="264"/>
      <c r="HI1919" s="264"/>
      <c r="HJ1919" s="264"/>
      <c r="HK1919" s="264"/>
      <c r="HL1919" s="264"/>
      <c r="HM1919" s="264"/>
      <c r="HN1919" s="264"/>
      <c r="HO1919" s="264"/>
      <c r="HP1919" s="264"/>
      <c r="HQ1919" s="264"/>
      <c r="HR1919" s="264"/>
      <c r="HS1919" s="264"/>
      <c r="HT1919" s="264"/>
      <c r="HU1919" s="264"/>
      <c r="HV1919" s="264"/>
      <c r="HW1919" s="264"/>
      <c r="HX1919" s="264"/>
      <c r="HY1919" s="264"/>
      <c r="HZ1919" s="264"/>
      <c r="IA1919" s="264"/>
      <c r="IB1919" s="264"/>
      <c r="IC1919" s="264"/>
      <c r="ID1919" s="264"/>
      <c r="IE1919" s="264"/>
      <c r="IF1919" s="264"/>
      <c r="IG1919" s="264"/>
      <c r="IH1919" s="264"/>
      <c r="II1919" s="264"/>
      <c r="IJ1919" s="264"/>
      <c r="IK1919" s="264"/>
      <c r="IL1919" s="264"/>
      <c r="IM1919" s="264"/>
      <c r="IN1919" s="264"/>
      <c r="IO1919" s="264"/>
      <c r="IP1919" s="264"/>
      <c r="IQ1919" s="264"/>
    </row>
    <row r="1920" spans="1:251" ht="14.25" customHeight="1">
      <c r="A1920" s="305"/>
      <c r="B1920" s="591"/>
      <c r="C1920" s="589" t="s">
        <v>1886</v>
      </c>
      <c r="D1920" s="590"/>
      <c r="E1920" s="453"/>
      <c r="F1920" s="389"/>
      <c r="BI1920" s="264"/>
      <c r="BJ1920" s="264"/>
      <c r="BK1920" s="264"/>
      <c r="BL1920" s="264"/>
      <c r="BM1920" s="264"/>
      <c r="BN1920" s="264"/>
      <c r="BO1920" s="264"/>
      <c r="BP1920" s="264"/>
      <c r="BQ1920" s="264"/>
      <c r="BR1920" s="264"/>
      <c r="BS1920" s="264"/>
      <c r="BT1920" s="264"/>
      <c r="BU1920" s="264"/>
      <c r="BV1920" s="264"/>
      <c r="BW1920" s="264"/>
      <c r="BX1920" s="264"/>
      <c r="BY1920" s="264"/>
      <c r="BZ1920" s="264"/>
      <c r="CA1920" s="264"/>
      <c r="CB1920" s="264"/>
      <c r="CC1920" s="264"/>
      <c r="CD1920" s="264"/>
      <c r="CE1920" s="264"/>
      <c r="CF1920" s="264"/>
      <c r="CG1920" s="264"/>
      <c r="CH1920" s="264"/>
      <c r="CI1920" s="264"/>
      <c r="CJ1920" s="264"/>
      <c r="CK1920" s="264"/>
      <c r="CL1920" s="264"/>
      <c r="CM1920" s="264"/>
      <c r="CN1920" s="264"/>
      <c r="CO1920" s="264"/>
      <c r="CP1920" s="264"/>
      <c r="CQ1920" s="264"/>
      <c r="CR1920" s="264"/>
      <c r="CS1920" s="264"/>
      <c r="CT1920" s="264"/>
      <c r="CU1920" s="264"/>
      <c r="CV1920" s="264"/>
      <c r="CW1920" s="264"/>
      <c r="CX1920" s="264"/>
      <c r="CY1920" s="264"/>
      <c r="CZ1920" s="264"/>
      <c r="DA1920" s="264"/>
      <c r="DB1920" s="264"/>
      <c r="DC1920" s="264"/>
      <c r="DD1920" s="264"/>
      <c r="DE1920" s="264"/>
      <c r="DF1920" s="264"/>
      <c r="DG1920" s="264"/>
      <c r="DH1920" s="264"/>
      <c r="DI1920" s="264"/>
      <c r="DJ1920" s="264"/>
      <c r="DK1920" s="264"/>
      <c r="DL1920" s="264"/>
      <c r="DM1920" s="264"/>
      <c r="DN1920" s="264"/>
      <c r="DO1920" s="264"/>
      <c r="DP1920" s="264"/>
      <c r="DQ1920" s="264"/>
      <c r="DR1920" s="264"/>
      <c r="DS1920" s="264"/>
      <c r="DT1920" s="264"/>
      <c r="DU1920" s="264"/>
      <c r="DV1920" s="264"/>
      <c r="DW1920" s="264"/>
      <c r="DX1920" s="264"/>
      <c r="DY1920" s="264"/>
      <c r="DZ1920" s="264"/>
      <c r="EA1920" s="264"/>
      <c r="EB1920" s="264"/>
      <c r="EC1920" s="264"/>
      <c r="ED1920" s="264"/>
      <c r="EE1920" s="264"/>
      <c r="EF1920" s="264"/>
      <c r="EG1920" s="264"/>
      <c r="EH1920" s="264"/>
      <c r="EI1920" s="264"/>
      <c r="EJ1920" s="264"/>
      <c r="EK1920" s="264"/>
      <c r="EL1920" s="264"/>
      <c r="EM1920" s="264"/>
      <c r="EN1920" s="264"/>
      <c r="EO1920" s="264"/>
      <c r="EP1920" s="264"/>
      <c r="EQ1920" s="264"/>
      <c r="ER1920" s="264"/>
      <c r="ES1920" s="264"/>
      <c r="ET1920" s="264"/>
      <c r="EU1920" s="264"/>
      <c r="EV1920" s="264"/>
      <c r="EW1920" s="264"/>
      <c r="EX1920" s="264"/>
      <c r="EY1920" s="264"/>
      <c r="EZ1920" s="264"/>
      <c r="FA1920" s="264"/>
      <c r="FB1920" s="264"/>
      <c r="FC1920" s="264"/>
      <c r="FD1920" s="264"/>
      <c r="FE1920" s="264"/>
      <c r="FF1920" s="264"/>
      <c r="FG1920" s="264"/>
      <c r="FH1920" s="264"/>
      <c r="FI1920" s="264"/>
      <c r="FJ1920" s="264"/>
      <c r="FK1920" s="264"/>
      <c r="FL1920" s="264"/>
      <c r="FM1920" s="264"/>
      <c r="FN1920" s="264"/>
      <c r="FO1920" s="264"/>
      <c r="FP1920" s="264"/>
      <c r="FQ1920" s="264"/>
      <c r="FR1920" s="264"/>
      <c r="FS1920" s="264"/>
      <c r="FT1920" s="264"/>
      <c r="FU1920" s="264"/>
      <c r="FV1920" s="264"/>
      <c r="FW1920" s="264"/>
      <c r="FX1920" s="264"/>
      <c r="FY1920" s="264"/>
      <c r="FZ1920" s="264"/>
      <c r="GA1920" s="264"/>
      <c r="GB1920" s="264"/>
      <c r="GC1920" s="264"/>
      <c r="GD1920" s="264"/>
      <c r="GE1920" s="264"/>
      <c r="GF1920" s="264"/>
      <c r="GG1920" s="264"/>
      <c r="GH1920" s="264"/>
      <c r="GI1920" s="264"/>
      <c r="GJ1920" s="264"/>
      <c r="GK1920" s="264"/>
      <c r="GL1920" s="264"/>
      <c r="GM1920" s="264"/>
      <c r="GN1920" s="264"/>
      <c r="GO1920" s="264"/>
      <c r="GP1920" s="264"/>
      <c r="GQ1920" s="264"/>
      <c r="GR1920" s="264"/>
      <c r="GS1920" s="264"/>
      <c r="GT1920" s="264"/>
      <c r="GU1920" s="264"/>
      <c r="GV1920" s="264"/>
      <c r="GW1920" s="264"/>
      <c r="GX1920" s="264"/>
      <c r="GY1920" s="264"/>
      <c r="GZ1920" s="264"/>
      <c r="HA1920" s="264"/>
      <c r="HB1920" s="264"/>
      <c r="HC1920" s="264"/>
      <c r="HD1920" s="264"/>
      <c r="HE1920" s="264"/>
      <c r="HF1920" s="264"/>
      <c r="HG1920" s="264"/>
      <c r="HH1920" s="264"/>
      <c r="HI1920" s="264"/>
      <c r="HJ1920" s="264"/>
      <c r="HK1920" s="264"/>
      <c r="HL1920" s="264"/>
      <c r="HM1920" s="264"/>
      <c r="HN1920" s="264"/>
      <c r="HO1920" s="264"/>
      <c r="HP1920" s="264"/>
      <c r="HQ1920" s="264"/>
      <c r="HR1920" s="264"/>
      <c r="HS1920" s="264"/>
      <c r="HT1920" s="264"/>
      <c r="HU1920" s="264"/>
      <c r="HV1920" s="264"/>
      <c r="HW1920" s="264"/>
      <c r="HX1920" s="264"/>
      <c r="HY1920" s="264"/>
      <c r="HZ1920" s="264"/>
      <c r="IA1920" s="264"/>
      <c r="IB1920" s="264"/>
      <c r="IC1920" s="264"/>
      <c r="ID1920" s="264"/>
      <c r="IE1920" s="264"/>
      <c r="IF1920" s="264"/>
      <c r="IG1920" s="264"/>
      <c r="IH1920" s="264"/>
      <c r="II1920" s="264"/>
      <c r="IJ1920" s="264"/>
      <c r="IK1920" s="264"/>
      <c r="IL1920" s="264"/>
      <c r="IM1920" s="264"/>
      <c r="IN1920" s="264"/>
      <c r="IO1920" s="264"/>
      <c r="IP1920" s="264"/>
      <c r="IQ1920" s="264"/>
    </row>
    <row r="1921" spans="1:251" ht="14.25" customHeight="1">
      <c r="A1921" s="305"/>
      <c r="B1921" s="591"/>
      <c r="C1921" s="589" t="s">
        <v>1887</v>
      </c>
      <c r="D1921" s="590"/>
      <c r="E1921" s="453"/>
      <c r="F1921" s="593"/>
      <c r="BI1921" s="264"/>
      <c r="BJ1921" s="264"/>
      <c r="BK1921" s="264"/>
      <c r="BL1921" s="264"/>
      <c r="BM1921" s="264"/>
      <c r="BN1921" s="264"/>
      <c r="BO1921" s="264"/>
      <c r="BP1921" s="264"/>
      <c r="BQ1921" s="264"/>
      <c r="BR1921" s="264"/>
      <c r="BS1921" s="264"/>
      <c r="BT1921" s="264"/>
      <c r="BU1921" s="264"/>
      <c r="BV1921" s="264"/>
      <c r="BW1921" s="264"/>
      <c r="BX1921" s="264"/>
      <c r="BY1921" s="264"/>
      <c r="BZ1921" s="264"/>
      <c r="CA1921" s="264"/>
      <c r="CB1921" s="264"/>
      <c r="CC1921" s="264"/>
      <c r="CD1921" s="264"/>
      <c r="CE1921" s="264"/>
      <c r="CF1921" s="264"/>
      <c r="CG1921" s="264"/>
      <c r="CH1921" s="264"/>
      <c r="CI1921" s="264"/>
      <c r="CJ1921" s="264"/>
      <c r="CK1921" s="264"/>
      <c r="CL1921" s="264"/>
      <c r="CM1921" s="264"/>
      <c r="CN1921" s="264"/>
      <c r="CO1921" s="264"/>
      <c r="CP1921" s="264"/>
      <c r="CQ1921" s="264"/>
      <c r="CR1921" s="264"/>
      <c r="CS1921" s="264"/>
      <c r="CT1921" s="264"/>
      <c r="CU1921" s="264"/>
      <c r="CV1921" s="264"/>
      <c r="CW1921" s="264"/>
      <c r="CX1921" s="264"/>
      <c r="CY1921" s="264"/>
      <c r="CZ1921" s="264"/>
      <c r="DA1921" s="264"/>
      <c r="DB1921" s="264"/>
      <c r="DC1921" s="264"/>
      <c r="DD1921" s="264"/>
      <c r="DE1921" s="264"/>
      <c r="DF1921" s="264"/>
      <c r="DG1921" s="264"/>
      <c r="DH1921" s="264"/>
      <c r="DI1921" s="264"/>
      <c r="DJ1921" s="264"/>
      <c r="DK1921" s="264"/>
      <c r="DL1921" s="264"/>
      <c r="DM1921" s="264"/>
      <c r="DN1921" s="264"/>
      <c r="DO1921" s="264"/>
      <c r="DP1921" s="264"/>
      <c r="DQ1921" s="264"/>
      <c r="DR1921" s="264"/>
      <c r="DS1921" s="264"/>
      <c r="DT1921" s="264"/>
      <c r="DU1921" s="264"/>
      <c r="DV1921" s="264"/>
      <c r="DW1921" s="264"/>
      <c r="DX1921" s="264"/>
      <c r="DY1921" s="264"/>
      <c r="DZ1921" s="264"/>
      <c r="EA1921" s="264"/>
      <c r="EB1921" s="264"/>
      <c r="EC1921" s="264"/>
      <c r="ED1921" s="264"/>
      <c r="EE1921" s="264"/>
      <c r="EF1921" s="264"/>
      <c r="EG1921" s="264"/>
      <c r="EH1921" s="264"/>
      <c r="EI1921" s="264"/>
      <c r="EJ1921" s="264"/>
      <c r="EK1921" s="264"/>
      <c r="EL1921" s="264"/>
      <c r="EM1921" s="264"/>
      <c r="EN1921" s="264"/>
      <c r="EO1921" s="264"/>
      <c r="EP1921" s="264"/>
      <c r="EQ1921" s="264"/>
      <c r="ER1921" s="264"/>
      <c r="ES1921" s="264"/>
      <c r="ET1921" s="264"/>
      <c r="EU1921" s="264"/>
      <c r="EV1921" s="264"/>
      <c r="EW1921" s="264"/>
      <c r="EX1921" s="264"/>
      <c r="EY1921" s="264"/>
      <c r="EZ1921" s="264"/>
      <c r="FA1921" s="264"/>
      <c r="FB1921" s="264"/>
      <c r="FC1921" s="264"/>
      <c r="FD1921" s="264"/>
      <c r="FE1921" s="264"/>
      <c r="FF1921" s="264"/>
      <c r="FG1921" s="264"/>
      <c r="FH1921" s="264"/>
      <c r="FI1921" s="264"/>
      <c r="FJ1921" s="264"/>
      <c r="FK1921" s="264"/>
      <c r="FL1921" s="264"/>
      <c r="FM1921" s="264"/>
      <c r="FN1921" s="264"/>
      <c r="FO1921" s="264"/>
      <c r="FP1921" s="264"/>
      <c r="FQ1921" s="264"/>
      <c r="FR1921" s="264"/>
      <c r="FS1921" s="264"/>
      <c r="FT1921" s="264"/>
      <c r="FU1921" s="264"/>
      <c r="FV1921" s="264"/>
      <c r="FW1921" s="264"/>
      <c r="FX1921" s="264"/>
      <c r="FY1921" s="264"/>
      <c r="FZ1921" s="264"/>
      <c r="GA1921" s="264"/>
      <c r="GB1921" s="264"/>
      <c r="GC1921" s="264"/>
      <c r="GD1921" s="264"/>
      <c r="GE1921" s="264"/>
      <c r="GF1921" s="264"/>
      <c r="GG1921" s="264"/>
      <c r="GH1921" s="264"/>
      <c r="GI1921" s="264"/>
      <c r="GJ1921" s="264"/>
      <c r="GK1921" s="264"/>
      <c r="GL1921" s="264"/>
      <c r="GM1921" s="264"/>
      <c r="GN1921" s="264"/>
      <c r="GO1921" s="264"/>
      <c r="GP1921" s="264"/>
      <c r="GQ1921" s="264"/>
      <c r="GR1921" s="264"/>
      <c r="GS1921" s="264"/>
      <c r="GT1921" s="264"/>
      <c r="GU1921" s="264"/>
      <c r="GV1921" s="264"/>
      <c r="GW1921" s="264"/>
      <c r="GX1921" s="264"/>
      <c r="GY1921" s="264"/>
      <c r="GZ1921" s="264"/>
      <c r="HA1921" s="264"/>
      <c r="HB1921" s="264"/>
      <c r="HC1921" s="264"/>
      <c r="HD1921" s="264"/>
      <c r="HE1921" s="264"/>
      <c r="HF1921" s="264"/>
      <c r="HG1921" s="264"/>
      <c r="HH1921" s="264"/>
      <c r="HI1921" s="264"/>
      <c r="HJ1921" s="264"/>
      <c r="HK1921" s="264"/>
      <c r="HL1921" s="264"/>
      <c r="HM1921" s="264"/>
      <c r="HN1921" s="264"/>
      <c r="HO1921" s="264"/>
      <c r="HP1921" s="264"/>
      <c r="HQ1921" s="264"/>
      <c r="HR1921" s="264"/>
      <c r="HS1921" s="264"/>
      <c r="HT1921" s="264"/>
      <c r="HU1921" s="264"/>
      <c r="HV1921" s="264"/>
      <c r="HW1921" s="264"/>
      <c r="HX1921" s="264"/>
      <c r="HY1921" s="264"/>
      <c r="HZ1921" s="264"/>
      <c r="IA1921" s="264"/>
      <c r="IB1921" s="264"/>
      <c r="IC1921" s="264"/>
      <c r="ID1921" s="264"/>
      <c r="IE1921" s="264"/>
      <c r="IF1921" s="264"/>
      <c r="IG1921" s="264"/>
      <c r="IH1921" s="264"/>
      <c r="II1921" s="264"/>
      <c r="IJ1921" s="264"/>
      <c r="IK1921" s="264"/>
      <c r="IL1921" s="264"/>
      <c r="IM1921" s="264"/>
      <c r="IN1921" s="264"/>
      <c r="IO1921" s="264"/>
      <c r="IP1921" s="264"/>
      <c r="IQ1921" s="264"/>
    </row>
    <row r="1922" spans="1:251" ht="14.25" customHeight="1">
      <c r="A1922" s="305"/>
      <c r="B1922" s="314"/>
      <c r="C1922" s="388"/>
      <c r="D1922" s="319"/>
      <c r="E1922" s="453"/>
      <c r="F1922" s="389"/>
      <c r="BI1922" s="264"/>
      <c r="BJ1922" s="264"/>
      <c r="BK1922" s="264"/>
      <c r="BL1922" s="264"/>
      <c r="BM1922" s="264"/>
      <c r="BN1922" s="264"/>
      <c r="BO1922" s="264"/>
      <c r="BP1922" s="264"/>
      <c r="BQ1922" s="264"/>
      <c r="BR1922" s="264"/>
      <c r="BS1922" s="264"/>
      <c r="BT1922" s="264"/>
      <c r="BU1922" s="264"/>
      <c r="BV1922" s="264"/>
      <c r="BW1922" s="264"/>
      <c r="BX1922" s="264"/>
      <c r="BY1922" s="264"/>
      <c r="BZ1922" s="264"/>
      <c r="CA1922" s="264"/>
      <c r="CB1922" s="264"/>
      <c r="CC1922" s="264"/>
      <c r="CD1922" s="264"/>
      <c r="CE1922" s="264"/>
      <c r="CF1922" s="264"/>
      <c r="CG1922" s="264"/>
      <c r="CH1922" s="264"/>
      <c r="CI1922" s="264"/>
      <c r="CJ1922" s="264"/>
      <c r="CK1922" s="264"/>
      <c r="CL1922" s="264"/>
      <c r="CM1922" s="264"/>
      <c r="CN1922" s="264"/>
      <c r="CO1922" s="264"/>
      <c r="CP1922" s="264"/>
      <c r="CQ1922" s="264"/>
      <c r="CR1922" s="264"/>
      <c r="CS1922" s="264"/>
      <c r="CT1922" s="264"/>
      <c r="CU1922" s="264"/>
      <c r="CV1922" s="264"/>
      <c r="CW1922" s="264"/>
      <c r="CX1922" s="264"/>
      <c r="CY1922" s="264"/>
      <c r="CZ1922" s="264"/>
      <c r="DA1922" s="264"/>
      <c r="DB1922" s="264"/>
      <c r="DC1922" s="264"/>
      <c r="DD1922" s="264"/>
      <c r="DE1922" s="264"/>
      <c r="DF1922" s="264"/>
      <c r="DG1922" s="264"/>
      <c r="DH1922" s="264"/>
      <c r="DI1922" s="264"/>
      <c r="DJ1922" s="264"/>
      <c r="DK1922" s="264"/>
      <c r="DL1922" s="264"/>
      <c r="DM1922" s="264"/>
      <c r="DN1922" s="264"/>
      <c r="DO1922" s="264"/>
      <c r="DP1922" s="264"/>
      <c r="DQ1922" s="264"/>
      <c r="DR1922" s="264"/>
      <c r="DS1922" s="264"/>
      <c r="DT1922" s="264"/>
      <c r="DU1922" s="264"/>
      <c r="DV1922" s="264"/>
      <c r="DW1922" s="264"/>
      <c r="DX1922" s="264"/>
      <c r="DY1922" s="264"/>
      <c r="DZ1922" s="264"/>
      <c r="EA1922" s="264"/>
      <c r="EB1922" s="264"/>
      <c r="EC1922" s="264"/>
      <c r="ED1922" s="264"/>
      <c r="EE1922" s="264"/>
      <c r="EF1922" s="264"/>
      <c r="EG1922" s="264"/>
      <c r="EH1922" s="264"/>
      <c r="EI1922" s="264"/>
      <c r="EJ1922" s="264"/>
      <c r="EK1922" s="264"/>
      <c r="EL1922" s="264"/>
      <c r="EM1922" s="264"/>
      <c r="EN1922" s="264"/>
      <c r="EO1922" s="264"/>
      <c r="EP1922" s="264"/>
      <c r="EQ1922" s="264"/>
      <c r="ER1922" s="264"/>
      <c r="ES1922" s="264"/>
      <c r="ET1922" s="264"/>
      <c r="EU1922" s="264"/>
      <c r="EV1922" s="264"/>
      <c r="EW1922" s="264"/>
      <c r="EX1922" s="264"/>
      <c r="EY1922" s="264"/>
      <c r="EZ1922" s="264"/>
      <c r="FA1922" s="264"/>
      <c r="FB1922" s="264"/>
      <c r="FC1922" s="264"/>
      <c r="FD1922" s="264"/>
      <c r="FE1922" s="264"/>
      <c r="FF1922" s="264"/>
      <c r="FG1922" s="264"/>
      <c r="FH1922" s="264"/>
      <c r="FI1922" s="264"/>
      <c r="FJ1922" s="264"/>
      <c r="FK1922" s="264"/>
      <c r="FL1922" s="264"/>
      <c r="FM1922" s="264"/>
      <c r="FN1922" s="264"/>
      <c r="FO1922" s="264"/>
      <c r="FP1922" s="264"/>
      <c r="FQ1922" s="264"/>
      <c r="FR1922" s="264"/>
      <c r="FS1922" s="264"/>
      <c r="FT1922" s="264"/>
      <c r="FU1922" s="264"/>
      <c r="FV1922" s="264"/>
      <c r="FW1922" s="264"/>
      <c r="FX1922" s="264"/>
      <c r="FY1922" s="264"/>
      <c r="FZ1922" s="264"/>
      <c r="GA1922" s="264"/>
      <c r="GB1922" s="264"/>
      <c r="GC1922" s="264"/>
      <c r="GD1922" s="264"/>
      <c r="GE1922" s="264"/>
      <c r="GF1922" s="264"/>
      <c r="GG1922" s="264"/>
      <c r="GH1922" s="264"/>
      <c r="GI1922" s="264"/>
      <c r="GJ1922" s="264"/>
      <c r="GK1922" s="264"/>
      <c r="GL1922" s="264"/>
      <c r="GM1922" s="264"/>
      <c r="GN1922" s="264"/>
      <c r="GO1922" s="264"/>
      <c r="GP1922" s="264"/>
      <c r="GQ1922" s="264"/>
      <c r="GR1922" s="264"/>
      <c r="GS1922" s="264"/>
      <c r="GT1922" s="264"/>
      <c r="GU1922" s="264"/>
      <c r="GV1922" s="264"/>
      <c r="GW1922" s="264"/>
      <c r="GX1922" s="264"/>
      <c r="GY1922" s="264"/>
      <c r="GZ1922" s="264"/>
      <c r="HA1922" s="264"/>
      <c r="HB1922" s="264"/>
      <c r="HC1922" s="264"/>
      <c r="HD1922" s="264"/>
      <c r="HE1922" s="264"/>
      <c r="HF1922" s="264"/>
      <c r="HG1922" s="264"/>
      <c r="HH1922" s="264"/>
      <c r="HI1922" s="264"/>
      <c r="HJ1922" s="264"/>
      <c r="HK1922" s="264"/>
      <c r="HL1922" s="264"/>
      <c r="HM1922" s="264"/>
      <c r="HN1922" s="264"/>
      <c r="HO1922" s="264"/>
      <c r="HP1922" s="264"/>
      <c r="HQ1922" s="264"/>
      <c r="HR1922" s="264"/>
      <c r="HS1922" s="264"/>
      <c r="HT1922" s="264"/>
      <c r="HU1922" s="264"/>
      <c r="HV1922" s="264"/>
      <c r="HW1922" s="264"/>
      <c r="HX1922" s="264"/>
      <c r="HY1922" s="264"/>
      <c r="HZ1922" s="264"/>
      <c r="IA1922" s="264"/>
      <c r="IB1922" s="264"/>
      <c r="IC1922" s="264"/>
      <c r="ID1922" s="264"/>
      <c r="IE1922" s="264"/>
      <c r="IF1922" s="264"/>
      <c r="IG1922" s="264"/>
      <c r="IH1922" s="264"/>
      <c r="II1922" s="264"/>
      <c r="IJ1922" s="264"/>
      <c r="IK1922" s="264"/>
      <c r="IL1922" s="264"/>
      <c r="IM1922" s="264"/>
      <c r="IN1922" s="264"/>
      <c r="IO1922" s="264"/>
      <c r="IP1922" s="264"/>
      <c r="IQ1922" s="264"/>
    </row>
    <row r="1923" spans="1:251" ht="14.25" customHeight="1">
      <c r="A1923" s="305"/>
      <c r="B1923" s="314"/>
      <c r="C1923" s="388"/>
      <c r="D1923" s="319"/>
      <c r="E1923" s="453"/>
      <c r="F1923" s="389"/>
      <c r="BI1923" s="264"/>
      <c r="BJ1923" s="264"/>
      <c r="BK1923" s="264"/>
      <c r="BL1923" s="264"/>
      <c r="BM1923" s="264"/>
      <c r="BN1923" s="264"/>
      <c r="BO1923" s="264"/>
      <c r="BP1923" s="264"/>
      <c r="BQ1923" s="264"/>
      <c r="BR1923" s="264"/>
      <c r="BS1923" s="264"/>
      <c r="BT1923" s="264"/>
      <c r="BU1923" s="264"/>
      <c r="BV1923" s="264"/>
      <c r="BW1923" s="264"/>
      <c r="BX1923" s="264"/>
      <c r="BY1923" s="264"/>
      <c r="BZ1923" s="264"/>
      <c r="CA1923" s="264"/>
      <c r="CB1923" s="264"/>
      <c r="CC1923" s="264"/>
      <c r="CD1923" s="264"/>
      <c r="CE1923" s="264"/>
      <c r="CF1923" s="264"/>
      <c r="CG1923" s="264"/>
      <c r="CH1923" s="264"/>
      <c r="CI1923" s="264"/>
      <c r="CJ1923" s="264"/>
      <c r="CK1923" s="264"/>
      <c r="CL1923" s="264"/>
      <c r="CM1923" s="264"/>
      <c r="CN1923" s="264"/>
      <c r="CO1923" s="264"/>
      <c r="CP1923" s="264"/>
      <c r="CQ1923" s="264"/>
      <c r="CR1923" s="264"/>
      <c r="CS1923" s="264"/>
      <c r="CT1923" s="264"/>
      <c r="CU1923" s="264"/>
      <c r="CV1923" s="264"/>
      <c r="CW1923" s="264"/>
      <c r="CX1923" s="264"/>
      <c r="CY1923" s="264"/>
      <c r="CZ1923" s="264"/>
      <c r="DA1923" s="264"/>
      <c r="DB1923" s="264"/>
      <c r="DC1923" s="264"/>
      <c r="DD1923" s="264"/>
      <c r="DE1923" s="264"/>
      <c r="DF1923" s="264"/>
      <c r="DG1923" s="264"/>
      <c r="DH1923" s="264"/>
      <c r="DI1923" s="264"/>
      <c r="DJ1923" s="264"/>
      <c r="DK1923" s="264"/>
      <c r="DL1923" s="264"/>
      <c r="DM1923" s="264"/>
      <c r="DN1923" s="264"/>
      <c r="DO1923" s="264"/>
      <c r="DP1923" s="264"/>
      <c r="DQ1923" s="264"/>
      <c r="DR1923" s="264"/>
      <c r="DS1923" s="264"/>
      <c r="DT1923" s="264"/>
      <c r="DU1923" s="264"/>
      <c r="DV1923" s="264"/>
      <c r="DW1923" s="264"/>
      <c r="DX1923" s="264"/>
      <c r="DY1923" s="264"/>
      <c r="DZ1923" s="264"/>
      <c r="EA1923" s="264"/>
      <c r="EB1923" s="264"/>
      <c r="EC1923" s="264"/>
      <c r="ED1923" s="264"/>
      <c r="EE1923" s="264"/>
      <c r="EF1923" s="264"/>
      <c r="EG1923" s="264"/>
      <c r="EH1923" s="264"/>
      <c r="EI1923" s="264"/>
      <c r="EJ1923" s="264"/>
      <c r="EK1923" s="264"/>
      <c r="EL1923" s="264"/>
      <c r="EM1923" s="264"/>
      <c r="EN1923" s="264"/>
      <c r="EO1923" s="264"/>
      <c r="EP1923" s="264"/>
      <c r="EQ1923" s="264"/>
      <c r="ER1923" s="264"/>
      <c r="ES1923" s="264"/>
      <c r="ET1923" s="264"/>
      <c r="EU1923" s="264"/>
      <c r="EV1923" s="264"/>
      <c r="EW1923" s="264"/>
      <c r="EX1923" s="264"/>
      <c r="EY1923" s="264"/>
      <c r="EZ1923" s="264"/>
      <c r="FA1923" s="264"/>
      <c r="FB1923" s="264"/>
      <c r="FC1923" s="264"/>
      <c r="FD1923" s="264"/>
      <c r="FE1923" s="264"/>
      <c r="FF1923" s="264"/>
      <c r="FG1923" s="264"/>
      <c r="FH1923" s="264"/>
      <c r="FI1923" s="264"/>
      <c r="FJ1923" s="264"/>
      <c r="FK1923" s="264"/>
      <c r="FL1923" s="264"/>
      <c r="FM1923" s="264"/>
      <c r="FN1923" s="264"/>
      <c r="FO1923" s="264"/>
      <c r="FP1923" s="264"/>
      <c r="FQ1923" s="264"/>
      <c r="FR1923" s="264"/>
      <c r="FS1923" s="264"/>
      <c r="FT1923" s="264"/>
      <c r="FU1923" s="264"/>
      <c r="FV1923" s="264"/>
      <c r="FW1923" s="264"/>
      <c r="FX1923" s="264"/>
      <c r="FY1923" s="264"/>
      <c r="FZ1923" s="264"/>
      <c r="GA1923" s="264"/>
      <c r="GB1923" s="264"/>
      <c r="GC1923" s="264"/>
      <c r="GD1923" s="264"/>
      <c r="GE1923" s="264"/>
      <c r="GF1923" s="264"/>
      <c r="GG1923" s="264"/>
      <c r="GH1923" s="264"/>
      <c r="GI1923" s="264"/>
      <c r="GJ1923" s="264"/>
      <c r="GK1923" s="264"/>
      <c r="GL1923" s="264"/>
      <c r="GM1923" s="264"/>
      <c r="GN1923" s="264"/>
      <c r="GO1923" s="264"/>
      <c r="GP1923" s="264"/>
      <c r="GQ1923" s="264"/>
      <c r="GR1923" s="264"/>
      <c r="GS1923" s="264"/>
      <c r="GT1923" s="264"/>
      <c r="GU1923" s="264"/>
      <c r="GV1923" s="264"/>
      <c r="GW1923" s="264"/>
      <c r="GX1923" s="264"/>
      <c r="GY1923" s="264"/>
      <c r="GZ1923" s="264"/>
      <c r="HA1923" s="264"/>
      <c r="HB1923" s="264"/>
      <c r="HC1923" s="264"/>
      <c r="HD1923" s="264"/>
      <c r="HE1923" s="264"/>
      <c r="HF1923" s="264"/>
      <c r="HG1923" s="264"/>
      <c r="HH1923" s="264"/>
      <c r="HI1923" s="264"/>
      <c r="HJ1923" s="264"/>
      <c r="HK1923" s="264"/>
      <c r="HL1923" s="264"/>
      <c r="HM1923" s="264"/>
      <c r="HN1923" s="264"/>
      <c r="HO1923" s="264"/>
      <c r="HP1923" s="264"/>
      <c r="HQ1923" s="264"/>
      <c r="HR1923" s="264"/>
      <c r="HS1923" s="264"/>
      <c r="HT1923" s="264"/>
      <c r="HU1923" s="264"/>
      <c r="HV1923" s="264"/>
      <c r="HW1923" s="264"/>
      <c r="HX1923" s="264"/>
      <c r="HY1923" s="264"/>
      <c r="HZ1923" s="264"/>
      <c r="IA1923" s="264"/>
      <c r="IB1923" s="264"/>
      <c r="IC1923" s="264"/>
      <c r="ID1923" s="264"/>
      <c r="IE1923" s="264"/>
      <c r="IF1923" s="264"/>
      <c r="IG1923" s="264"/>
      <c r="IH1923" s="264"/>
      <c r="II1923" s="264"/>
      <c r="IJ1923" s="264"/>
      <c r="IK1923" s="264"/>
      <c r="IL1923" s="264"/>
      <c r="IM1923" s="264"/>
      <c r="IN1923" s="264"/>
      <c r="IO1923" s="264"/>
      <c r="IP1923" s="264"/>
      <c r="IQ1923" s="264"/>
    </row>
    <row r="1924" spans="1:251" ht="14.25" customHeight="1">
      <c r="A1924" s="305"/>
      <c r="B1924" s="314"/>
      <c r="C1924" s="388"/>
      <c r="D1924" s="319"/>
      <c r="E1924" s="453"/>
      <c r="F1924" s="389"/>
      <c r="BI1924" s="264"/>
      <c r="BJ1924" s="264"/>
      <c r="BK1924" s="264"/>
      <c r="BL1924" s="264"/>
      <c r="BM1924" s="264"/>
      <c r="BN1924" s="264"/>
      <c r="BO1924" s="264"/>
      <c r="BP1924" s="264"/>
      <c r="BQ1924" s="264"/>
      <c r="BR1924" s="264"/>
      <c r="BS1924" s="264"/>
      <c r="BT1924" s="264"/>
      <c r="BU1924" s="264"/>
      <c r="BV1924" s="264"/>
      <c r="BW1924" s="264"/>
      <c r="BX1924" s="264"/>
      <c r="BY1924" s="264"/>
      <c r="BZ1924" s="264"/>
      <c r="CA1924" s="264"/>
      <c r="CB1924" s="264"/>
      <c r="CC1924" s="264"/>
      <c r="CD1924" s="264"/>
      <c r="CE1924" s="264"/>
      <c r="CF1924" s="264"/>
      <c r="CG1924" s="264"/>
      <c r="CH1924" s="264"/>
      <c r="CI1924" s="264"/>
      <c r="CJ1924" s="264"/>
      <c r="CK1924" s="264"/>
      <c r="CL1924" s="264"/>
      <c r="CM1924" s="264"/>
      <c r="CN1924" s="264"/>
      <c r="CO1924" s="264"/>
      <c r="CP1924" s="264"/>
      <c r="CQ1924" s="264"/>
      <c r="CR1924" s="264"/>
      <c r="CS1924" s="264"/>
      <c r="CT1924" s="264"/>
      <c r="CU1924" s="264"/>
      <c r="CV1924" s="264"/>
      <c r="CW1924" s="264"/>
      <c r="CX1924" s="264"/>
      <c r="CY1924" s="264"/>
      <c r="CZ1924" s="264"/>
      <c r="DA1924" s="264"/>
      <c r="DB1924" s="264"/>
      <c r="DC1924" s="264"/>
      <c r="DD1924" s="264"/>
      <c r="DE1924" s="264"/>
      <c r="DF1924" s="264"/>
      <c r="DG1924" s="264"/>
      <c r="DH1924" s="264"/>
      <c r="DI1924" s="264"/>
      <c r="DJ1924" s="264"/>
      <c r="DK1924" s="264"/>
      <c r="DL1924" s="264"/>
      <c r="DM1924" s="264"/>
      <c r="DN1924" s="264"/>
      <c r="DO1924" s="264"/>
      <c r="DP1924" s="264"/>
      <c r="DQ1924" s="264"/>
      <c r="DR1924" s="264"/>
      <c r="DS1924" s="264"/>
      <c r="DT1924" s="264"/>
      <c r="DU1924" s="264"/>
      <c r="DV1924" s="264"/>
      <c r="DW1924" s="264"/>
      <c r="DX1924" s="264"/>
      <c r="DY1924" s="264"/>
      <c r="DZ1924" s="264"/>
      <c r="EA1924" s="264"/>
      <c r="EB1924" s="264"/>
      <c r="EC1924" s="264"/>
      <c r="ED1924" s="264"/>
      <c r="EE1924" s="264"/>
      <c r="EF1924" s="264"/>
      <c r="EG1924" s="264"/>
      <c r="EH1924" s="264"/>
      <c r="EI1924" s="264"/>
      <c r="EJ1924" s="264"/>
      <c r="EK1924" s="264"/>
      <c r="EL1924" s="264"/>
      <c r="EM1924" s="264"/>
      <c r="EN1924" s="264"/>
      <c r="EO1924" s="264"/>
      <c r="EP1924" s="264"/>
      <c r="EQ1924" s="264"/>
      <c r="ER1924" s="264"/>
      <c r="ES1924" s="264"/>
      <c r="ET1924" s="264"/>
      <c r="EU1924" s="264"/>
      <c r="EV1924" s="264"/>
      <c r="EW1924" s="264"/>
      <c r="EX1924" s="264"/>
      <c r="EY1924" s="264"/>
      <c r="EZ1924" s="264"/>
      <c r="FA1924" s="264"/>
      <c r="FB1924" s="264"/>
      <c r="FC1924" s="264"/>
      <c r="FD1924" s="264"/>
      <c r="FE1924" s="264"/>
      <c r="FF1924" s="264"/>
      <c r="FG1924" s="264"/>
      <c r="FH1924" s="264"/>
      <c r="FI1924" s="264"/>
      <c r="FJ1924" s="264"/>
      <c r="FK1924" s="264"/>
      <c r="FL1924" s="264"/>
      <c r="FM1924" s="264"/>
      <c r="FN1924" s="264"/>
      <c r="FO1924" s="264"/>
      <c r="FP1924" s="264"/>
      <c r="FQ1924" s="264"/>
      <c r="FR1924" s="264"/>
      <c r="FS1924" s="264"/>
      <c r="FT1924" s="264"/>
      <c r="FU1924" s="264"/>
      <c r="FV1924" s="264"/>
      <c r="FW1924" s="264"/>
      <c r="FX1924" s="264"/>
      <c r="FY1924" s="264"/>
      <c r="FZ1924" s="264"/>
      <c r="GA1924" s="264"/>
      <c r="GB1924" s="264"/>
      <c r="GC1924" s="264"/>
      <c r="GD1924" s="264"/>
      <c r="GE1924" s="264"/>
      <c r="GF1924" s="264"/>
      <c r="GG1924" s="264"/>
      <c r="GH1924" s="264"/>
      <c r="GI1924" s="264"/>
      <c r="GJ1924" s="264"/>
      <c r="GK1924" s="264"/>
      <c r="GL1924" s="264"/>
      <c r="GM1924" s="264"/>
      <c r="GN1924" s="264"/>
      <c r="GO1924" s="264"/>
      <c r="GP1924" s="264"/>
      <c r="GQ1924" s="264"/>
      <c r="GR1924" s="264"/>
      <c r="GS1924" s="264"/>
      <c r="GT1924" s="264"/>
      <c r="GU1924" s="264"/>
      <c r="GV1924" s="264"/>
      <c r="GW1924" s="264"/>
      <c r="GX1924" s="264"/>
      <c r="GY1924" s="264"/>
      <c r="GZ1924" s="264"/>
      <c r="HA1924" s="264"/>
      <c r="HB1924" s="264"/>
      <c r="HC1924" s="264"/>
      <c r="HD1924" s="264"/>
      <c r="HE1924" s="264"/>
      <c r="HF1924" s="264"/>
      <c r="HG1924" s="264"/>
      <c r="HH1924" s="264"/>
      <c r="HI1924" s="264"/>
      <c r="HJ1924" s="264"/>
      <c r="HK1924" s="264"/>
      <c r="HL1924" s="264"/>
      <c r="HM1924" s="264"/>
      <c r="HN1924" s="264"/>
      <c r="HO1924" s="264"/>
      <c r="HP1924" s="264"/>
      <c r="HQ1924" s="264"/>
      <c r="HR1924" s="264"/>
      <c r="HS1924" s="264"/>
      <c r="HT1924" s="264"/>
      <c r="HU1924" s="264"/>
      <c r="HV1924" s="264"/>
      <c r="HW1924" s="264"/>
      <c r="HX1924" s="264"/>
      <c r="HY1924" s="264"/>
      <c r="HZ1924" s="264"/>
      <c r="IA1924" s="264"/>
      <c r="IB1924" s="264"/>
      <c r="IC1924" s="264"/>
      <c r="ID1924" s="264"/>
      <c r="IE1924" s="264"/>
      <c r="IF1924" s="264"/>
      <c r="IG1924" s="264"/>
      <c r="IH1924" s="264"/>
      <c r="II1924" s="264"/>
      <c r="IJ1924" s="264"/>
      <c r="IK1924" s="264"/>
      <c r="IL1924" s="264"/>
      <c r="IM1924" s="264"/>
      <c r="IN1924" s="264"/>
      <c r="IO1924" s="264"/>
      <c r="IP1924" s="264"/>
      <c r="IQ1924" s="264"/>
    </row>
    <row r="1925" spans="1:251" ht="14.25" customHeight="1">
      <c r="A1925" s="305"/>
      <c r="B1925" s="314"/>
      <c r="C1925" s="388"/>
      <c r="D1925" s="319"/>
      <c r="E1925" s="453"/>
      <c r="F1925" s="389"/>
      <c r="BI1925" s="264"/>
      <c r="BJ1925" s="264"/>
      <c r="BK1925" s="264"/>
      <c r="BL1925" s="264"/>
      <c r="BM1925" s="264"/>
      <c r="BN1925" s="264"/>
      <c r="BO1925" s="264"/>
      <c r="BP1925" s="264"/>
      <c r="BQ1925" s="264"/>
      <c r="BR1925" s="264"/>
      <c r="BS1925" s="264"/>
      <c r="BT1925" s="264"/>
      <c r="BU1925" s="264"/>
      <c r="BV1925" s="264"/>
      <c r="BW1925" s="264"/>
      <c r="BX1925" s="264"/>
      <c r="BY1925" s="264"/>
      <c r="BZ1925" s="264"/>
      <c r="CA1925" s="264"/>
      <c r="CB1925" s="264"/>
      <c r="CC1925" s="264"/>
      <c r="CD1925" s="264"/>
      <c r="CE1925" s="264"/>
      <c r="CF1925" s="264"/>
      <c r="CG1925" s="264"/>
      <c r="CH1925" s="264"/>
      <c r="CI1925" s="264"/>
      <c r="CJ1925" s="264"/>
      <c r="CK1925" s="264"/>
      <c r="CL1925" s="264"/>
      <c r="CM1925" s="264"/>
      <c r="CN1925" s="264"/>
      <c r="CO1925" s="264"/>
      <c r="CP1925" s="264"/>
      <c r="CQ1925" s="264"/>
      <c r="CR1925" s="264"/>
      <c r="CS1925" s="264"/>
      <c r="CT1925" s="264"/>
      <c r="CU1925" s="264"/>
      <c r="CV1925" s="264"/>
      <c r="CW1925" s="264"/>
      <c r="CX1925" s="264"/>
      <c r="CY1925" s="264"/>
      <c r="CZ1925" s="264"/>
      <c r="DA1925" s="264"/>
      <c r="DB1925" s="264"/>
      <c r="DC1925" s="264"/>
      <c r="DD1925" s="264"/>
      <c r="DE1925" s="264"/>
      <c r="DF1925" s="264"/>
      <c r="DG1925" s="264"/>
      <c r="DH1925" s="264"/>
      <c r="DI1925" s="264"/>
      <c r="DJ1925" s="264"/>
      <c r="DK1925" s="264"/>
      <c r="DL1925" s="264"/>
      <c r="DM1925" s="264"/>
      <c r="DN1925" s="264"/>
      <c r="DO1925" s="264"/>
      <c r="DP1925" s="264"/>
      <c r="DQ1925" s="264"/>
      <c r="DR1925" s="264"/>
      <c r="DS1925" s="264"/>
      <c r="DT1925" s="264"/>
      <c r="DU1925" s="264"/>
      <c r="DV1925" s="264"/>
      <c r="DW1925" s="264"/>
      <c r="DX1925" s="264"/>
      <c r="DY1925" s="264"/>
      <c r="DZ1925" s="264"/>
      <c r="EA1925" s="264"/>
      <c r="EB1925" s="264"/>
      <c r="EC1925" s="264"/>
      <c r="ED1925" s="264"/>
      <c r="EE1925" s="264"/>
      <c r="EF1925" s="264"/>
      <c r="EG1925" s="264"/>
      <c r="EH1925" s="264"/>
      <c r="EI1925" s="264"/>
      <c r="EJ1925" s="264"/>
      <c r="EK1925" s="264"/>
      <c r="EL1925" s="264"/>
      <c r="EM1925" s="264"/>
      <c r="EN1925" s="264"/>
      <c r="EO1925" s="264"/>
      <c r="EP1925" s="264"/>
      <c r="EQ1925" s="264"/>
      <c r="ER1925" s="264"/>
      <c r="ES1925" s="264"/>
      <c r="ET1925" s="264"/>
      <c r="EU1925" s="264"/>
      <c r="EV1925" s="264"/>
      <c r="EW1925" s="264"/>
      <c r="EX1925" s="264"/>
      <c r="EY1925" s="264"/>
      <c r="EZ1925" s="264"/>
      <c r="FA1925" s="264"/>
      <c r="FB1925" s="264"/>
      <c r="FC1925" s="264"/>
      <c r="FD1925" s="264"/>
      <c r="FE1925" s="264"/>
      <c r="FF1925" s="264"/>
      <c r="FG1925" s="264"/>
      <c r="FH1925" s="264"/>
      <c r="FI1925" s="264"/>
      <c r="FJ1925" s="264"/>
      <c r="FK1925" s="264"/>
      <c r="FL1925" s="264"/>
      <c r="FM1925" s="264"/>
      <c r="FN1925" s="264"/>
      <c r="FO1925" s="264"/>
      <c r="FP1925" s="264"/>
      <c r="FQ1925" s="264"/>
      <c r="FR1925" s="264"/>
      <c r="FS1925" s="264"/>
      <c r="FT1925" s="264"/>
      <c r="FU1925" s="264"/>
      <c r="FV1925" s="264"/>
      <c r="FW1925" s="264"/>
      <c r="FX1925" s="264"/>
      <c r="FY1925" s="264"/>
      <c r="FZ1925" s="264"/>
      <c r="GA1925" s="264"/>
      <c r="GB1925" s="264"/>
      <c r="GC1925" s="264"/>
      <c r="GD1925" s="264"/>
      <c r="GE1925" s="264"/>
      <c r="GF1925" s="264"/>
      <c r="GG1925" s="264"/>
      <c r="GH1925" s="264"/>
      <c r="GI1925" s="264"/>
      <c r="GJ1925" s="264"/>
      <c r="GK1925" s="264"/>
      <c r="GL1925" s="264"/>
      <c r="GM1925" s="264"/>
      <c r="GN1925" s="264"/>
      <c r="GO1925" s="264"/>
      <c r="GP1925" s="264"/>
      <c r="GQ1925" s="264"/>
      <c r="GR1925" s="264"/>
      <c r="GS1925" s="264"/>
      <c r="GT1925" s="264"/>
      <c r="GU1925" s="264"/>
      <c r="GV1925" s="264"/>
      <c r="GW1925" s="264"/>
      <c r="GX1925" s="264"/>
      <c r="GY1925" s="264"/>
      <c r="GZ1925" s="264"/>
      <c r="HA1925" s="264"/>
      <c r="HB1925" s="264"/>
      <c r="HC1925" s="264"/>
      <c r="HD1925" s="264"/>
      <c r="HE1925" s="264"/>
      <c r="HF1925" s="264"/>
      <c r="HG1925" s="264"/>
      <c r="HH1925" s="264"/>
      <c r="HI1925" s="264"/>
      <c r="HJ1925" s="264"/>
      <c r="HK1925" s="264"/>
      <c r="HL1925" s="264"/>
      <c r="HM1925" s="264"/>
      <c r="HN1925" s="264"/>
      <c r="HO1925" s="264"/>
      <c r="HP1925" s="264"/>
      <c r="HQ1925" s="264"/>
      <c r="HR1925" s="264"/>
      <c r="HS1925" s="264"/>
      <c r="HT1925" s="264"/>
      <c r="HU1925" s="264"/>
      <c r="HV1925" s="264"/>
      <c r="HW1925" s="264"/>
      <c r="HX1925" s="264"/>
      <c r="HY1925" s="264"/>
      <c r="HZ1925" s="264"/>
      <c r="IA1925" s="264"/>
      <c r="IB1925" s="264"/>
      <c r="IC1925" s="264"/>
      <c r="ID1925" s="264"/>
      <c r="IE1925" s="264"/>
      <c r="IF1925" s="264"/>
      <c r="IG1925" s="264"/>
      <c r="IH1925" s="264"/>
      <c r="II1925" s="264"/>
      <c r="IJ1925" s="264"/>
      <c r="IK1925" s="264"/>
      <c r="IL1925" s="264"/>
      <c r="IM1925" s="264"/>
      <c r="IN1925" s="264"/>
      <c r="IO1925" s="264"/>
      <c r="IP1925" s="264"/>
      <c r="IQ1925" s="264"/>
    </row>
    <row r="1926" spans="1:251" ht="14.25" customHeight="1">
      <c r="A1926" s="305"/>
      <c r="B1926" s="314"/>
      <c r="C1926" s="388"/>
      <c r="D1926" s="319"/>
      <c r="E1926" s="453"/>
      <c r="F1926" s="389"/>
      <c r="BI1926" s="264"/>
      <c r="BJ1926" s="264"/>
      <c r="BK1926" s="264"/>
      <c r="BL1926" s="264"/>
      <c r="BM1926" s="264"/>
      <c r="BN1926" s="264"/>
      <c r="BO1926" s="264"/>
      <c r="BP1926" s="264"/>
      <c r="BQ1926" s="264"/>
      <c r="BR1926" s="264"/>
      <c r="BS1926" s="264"/>
      <c r="BT1926" s="264"/>
      <c r="BU1926" s="264"/>
      <c r="BV1926" s="264"/>
      <c r="BW1926" s="264"/>
      <c r="BX1926" s="264"/>
      <c r="BY1926" s="264"/>
      <c r="BZ1926" s="264"/>
      <c r="CA1926" s="264"/>
      <c r="CB1926" s="264"/>
      <c r="CC1926" s="264"/>
      <c r="CD1926" s="264"/>
      <c r="CE1926" s="264"/>
      <c r="CF1926" s="264"/>
      <c r="CG1926" s="264"/>
      <c r="CH1926" s="264"/>
      <c r="CI1926" s="264"/>
      <c r="CJ1926" s="264"/>
      <c r="CK1926" s="264"/>
      <c r="CL1926" s="264"/>
      <c r="CM1926" s="264"/>
      <c r="CN1926" s="264"/>
      <c r="CO1926" s="264"/>
      <c r="CP1926" s="264"/>
      <c r="CQ1926" s="264"/>
      <c r="CR1926" s="264"/>
      <c r="CS1926" s="264"/>
      <c r="CT1926" s="264"/>
      <c r="CU1926" s="264"/>
      <c r="CV1926" s="264"/>
      <c r="CW1926" s="264"/>
      <c r="CX1926" s="264"/>
      <c r="CY1926" s="264"/>
      <c r="CZ1926" s="264"/>
      <c r="DA1926" s="264"/>
      <c r="DB1926" s="264"/>
      <c r="DC1926" s="264"/>
      <c r="DD1926" s="264"/>
      <c r="DE1926" s="264"/>
      <c r="DF1926" s="264"/>
      <c r="DG1926" s="264"/>
      <c r="DH1926" s="264"/>
      <c r="DI1926" s="264"/>
      <c r="DJ1926" s="264"/>
      <c r="DK1926" s="264"/>
      <c r="DL1926" s="264"/>
      <c r="DM1926" s="264"/>
      <c r="DN1926" s="264"/>
      <c r="DO1926" s="264"/>
      <c r="DP1926" s="264"/>
      <c r="DQ1926" s="264"/>
      <c r="DR1926" s="264"/>
      <c r="DS1926" s="264"/>
      <c r="DT1926" s="264"/>
      <c r="DU1926" s="264"/>
      <c r="DV1926" s="264"/>
      <c r="DW1926" s="264"/>
      <c r="DX1926" s="264"/>
      <c r="DY1926" s="264"/>
      <c r="DZ1926" s="264"/>
      <c r="EA1926" s="264"/>
      <c r="EB1926" s="264"/>
      <c r="EC1926" s="264"/>
      <c r="ED1926" s="264"/>
      <c r="EE1926" s="264"/>
      <c r="EF1926" s="264"/>
      <c r="EG1926" s="264"/>
      <c r="EH1926" s="264"/>
      <c r="EI1926" s="264"/>
      <c r="EJ1926" s="264"/>
      <c r="EK1926" s="264"/>
      <c r="EL1926" s="264"/>
      <c r="EM1926" s="264"/>
      <c r="EN1926" s="264"/>
      <c r="EO1926" s="264"/>
      <c r="EP1926" s="264"/>
      <c r="EQ1926" s="264"/>
      <c r="ER1926" s="264"/>
      <c r="ES1926" s="264"/>
      <c r="ET1926" s="264"/>
      <c r="EU1926" s="264"/>
      <c r="EV1926" s="264"/>
      <c r="EW1926" s="264"/>
      <c r="EX1926" s="264"/>
      <c r="EY1926" s="264"/>
      <c r="EZ1926" s="264"/>
      <c r="FA1926" s="264"/>
      <c r="FB1926" s="264"/>
      <c r="FC1926" s="264"/>
      <c r="FD1926" s="264"/>
      <c r="FE1926" s="264"/>
      <c r="FF1926" s="264"/>
      <c r="FG1926" s="264"/>
      <c r="FH1926" s="264"/>
      <c r="FI1926" s="264"/>
      <c r="FJ1926" s="264"/>
      <c r="FK1926" s="264"/>
      <c r="FL1926" s="264"/>
      <c r="FM1926" s="264"/>
      <c r="FN1926" s="264"/>
      <c r="FO1926" s="264"/>
      <c r="FP1926" s="264"/>
      <c r="FQ1926" s="264"/>
      <c r="FR1926" s="264"/>
      <c r="FS1926" s="264"/>
      <c r="FT1926" s="264"/>
      <c r="FU1926" s="264"/>
      <c r="FV1926" s="264"/>
      <c r="FW1926" s="264"/>
      <c r="FX1926" s="264"/>
      <c r="FY1926" s="264"/>
      <c r="FZ1926" s="264"/>
      <c r="GA1926" s="264"/>
      <c r="GB1926" s="264"/>
      <c r="GC1926" s="264"/>
      <c r="GD1926" s="264"/>
      <c r="GE1926" s="264"/>
      <c r="GF1926" s="264"/>
      <c r="GG1926" s="264"/>
      <c r="GH1926" s="264"/>
      <c r="GI1926" s="264"/>
      <c r="GJ1926" s="264"/>
      <c r="GK1926" s="264"/>
      <c r="GL1926" s="264"/>
      <c r="GM1926" s="264"/>
      <c r="GN1926" s="264"/>
      <c r="GO1926" s="264"/>
      <c r="GP1926" s="264"/>
      <c r="GQ1926" s="264"/>
      <c r="GR1926" s="264"/>
      <c r="GS1926" s="264"/>
      <c r="GT1926" s="264"/>
      <c r="GU1926" s="264"/>
      <c r="GV1926" s="264"/>
      <c r="GW1926" s="264"/>
      <c r="GX1926" s="264"/>
      <c r="GY1926" s="264"/>
      <c r="GZ1926" s="264"/>
      <c r="HA1926" s="264"/>
      <c r="HB1926" s="264"/>
      <c r="HC1926" s="264"/>
      <c r="HD1926" s="264"/>
      <c r="HE1926" s="264"/>
      <c r="HF1926" s="264"/>
      <c r="HG1926" s="264"/>
      <c r="HH1926" s="264"/>
      <c r="HI1926" s="264"/>
      <c r="HJ1926" s="264"/>
      <c r="HK1926" s="264"/>
      <c r="HL1926" s="264"/>
      <c r="HM1926" s="264"/>
      <c r="HN1926" s="264"/>
      <c r="HO1926" s="264"/>
      <c r="HP1926" s="264"/>
      <c r="HQ1926" s="264"/>
      <c r="HR1926" s="264"/>
      <c r="HS1926" s="264"/>
      <c r="HT1926" s="264"/>
      <c r="HU1926" s="264"/>
      <c r="HV1926" s="264"/>
      <c r="HW1926" s="264"/>
      <c r="HX1926" s="264"/>
      <c r="HY1926" s="264"/>
      <c r="HZ1926" s="264"/>
      <c r="IA1926" s="264"/>
      <c r="IB1926" s="264"/>
      <c r="IC1926" s="264"/>
      <c r="ID1926" s="264"/>
      <c r="IE1926" s="264"/>
      <c r="IF1926" s="264"/>
      <c r="IG1926" s="264"/>
      <c r="IH1926" s="264"/>
      <c r="II1926" s="264"/>
      <c r="IJ1926" s="264"/>
      <c r="IK1926" s="264"/>
      <c r="IL1926" s="264"/>
      <c r="IM1926" s="264"/>
      <c r="IN1926" s="264"/>
      <c r="IO1926" s="264"/>
      <c r="IP1926" s="264"/>
      <c r="IQ1926" s="264"/>
    </row>
    <row r="1927" spans="1:251" ht="14.25" customHeight="1">
      <c r="A1927" s="305"/>
      <c r="B1927" s="588" t="s">
        <v>1891</v>
      </c>
      <c r="C1927" s="589" t="s">
        <v>1892</v>
      </c>
      <c r="D1927" s="590" t="s">
        <v>1893</v>
      </c>
      <c r="E1927" s="453">
        <f>'[5]COSTO CDMX,QRO,GDL '!I1921</f>
        <v>30328.998968008254</v>
      </c>
      <c r="F1927" s="310" t="s">
        <v>236</v>
      </c>
      <c r="BI1927" s="264"/>
      <c r="BJ1927" s="264"/>
      <c r="BK1927" s="264"/>
      <c r="BL1927" s="264"/>
      <c r="BM1927" s="264"/>
      <c r="BN1927" s="264"/>
      <c r="BO1927" s="264"/>
      <c r="BP1927" s="264"/>
      <c r="BQ1927" s="264"/>
      <c r="BR1927" s="264"/>
      <c r="BS1927" s="264"/>
      <c r="BT1927" s="264"/>
      <c r="BU1927" s="264"/>
      <c r="BV1927" s="264"/>
      <c r="BW1927" s="264"/>
      <c r="BX1927" s="264"/>
      <c r="BY1927" s="264"/>
      <c r="BZ1927" s="264"/>
      <c r="CA1927" s="264"/>
      <c r="CB1927" s="264"/>
      <c r="CC1927" s="264"/>
      <c r="CD1927" s="264"/>
      <c r="CE1927" s="264"/>
      <c r="CF1927" s="264"/>
      <c r="CG1927" s="264"/>
      <c r="CH1927" s="264"/>
      <c r="CI1927" s="264"/>
      <c r="CJ1927" s="264"/>
      <c r="CK1927" s="264"/>
      <c r="CL1927" s="264"/>
      <c r="CM1927" s="264"/>
      <c r="CN1927" s="264"/>
      <c r="CO1927" s="264"/>
      <c r="CP1927" s="264"/>
      <c r="CQ1927" s="264"/>
      <c r="CR1927" s="264"/>
      <c r="CS1927" s="264"/>
      <c r="CT1927" s="264"/>
      <c r="CU1927" s="264"/>
      <c r="CV1927" s="264"/>
      <c r="CW1927" s="264"/>
      <c r="CX1927" s="264"/>
      <c r="CY1927" s="264"/>
      <c r="CZ1927" s="264"/>
      <c r="DA1927" s="264"/>
      <c r="DB1927" s="264"/>
      <c r="DC1927" s="264"/>
      <c r="DD1927" s="264"/>
      <c r="DE1927" s="264"/>
      <c r="DF1927" s="264"/>
      <c r="DG1927" s="264"/>
      <c r="DH1927" s="264"/>
      <c r="DI1927" s="264"/>
      <c r="DJ1927" s="264"/>
      <c r="DK1927" s="264"/>
      <c r="DL1927" s="264"/>
      <c r="DM1927" s="264"/>
      <c r="DN1927" s="264"/>
      <c r="DO1927" s="264"/>
      <c r="DP1927" s="264"/>
      <c r="DQ1927" s="264"/>
      <c r="DR1927" s="264"/>
      <c r="DS1927" s="264"/>
      <c r="DT1927" s="264"/>
      <c r="DU1927" s="264"/>
      <c r="DV1927" s="264"/>
      <c r="DW1927" s="264"/>
      <c r="DX1927" s="264"/>
      <c r="DY1927" s="264"/>
      <c r="DZ1927" s="264"/>
      <c r="EA1927" s="264"/>
      <c r="EB1927" s="264"/>
      <c r="EC1927" s="264"/>
      <c r="ED1927" s="264"/>
      <c r="EE1927" s="264"/>
      <c r="EF1927" s="264"/>
      <c r="EG1927" s="264"/>
      <c r="EH1927" s="264"/>
      <c r="EI1927" s="264"/>
      <c r="EJ1927" s="264"/>
      <c r="EK1927" s="264"/>
      <c r="EL1927" s="264"/>
      <c r="EM1927" s="264"/>
      <c r="EN1927" s="264"/>
      <c r="EO1927" s="264"/>
      <c r="EP1927" s="264"/>
      <c r="EQ1927" s="264"/>
      <c r="ER1927" s="264"/>
      <c r="ES1927" s="264"/>
      <c r="ET1927" s="264"/>
      <c r="EU1927" s="264"/>
      <c r="EV1927" s="264"/>
      <c r="EW1927" s="264"/>
      <c r="EX1927" s="264"/>
      <c r="EY1927" s="264"/>
      <c r="EZ1927" s="264"/>
      <c r="FA1927" s="264"/>
      <c r="FB1927" s="264"/>
      <c r="FC1927" s="264"/>
      <c r="FD1927" s="264"/>
      <c r="FE1927" s="264"/>
      <c r="FF1927" s="264"/>
      <c r="FG1927" s="264"/>
      <c r="FH1927" s="264"/>
      <c r="FI1927" s="264"/>
      <c r="FJ1927" s="264"/>
      <c r="FK1927" s="264"/>
      <c r="FL1927" s="264"/>
      <c r="FM1927" s="264"/>
      <c r="FN1927" s="264"/>
      <c r="FO1927" s="264"/>
      <c r="FP1927" s="264"/>
      <c r="FQ1927" s="264"/>
      <c r="FR1927" s="264"/>
      <c r="FS1927" s="264"/>
      <c r="FT1927" s="264"/>
      <c r="FU1927" s="264"/>
      <c r="FV1927" s="264"/>
      <c r="FW1927" s="264"/>
      <c r="FX1927" s="264"/>
      <c r="FY1927" s="264"/>
      <c r="FZ1927" s="264"/>
      <c r="GA1927" s="264"/>
      <c r="GB1927" s="264"/>
      <c r="GC1927" s="264"/>
      <c r="GD1927" s="264"/>
      <c r="GE1927" s="264"/>
      <c r="GF1927" s="264"/>
      <c r="GG1927" s="264"/>
      <c r="GH1927" s="264"/>
      <c r="GI1927" s="264"/>
      <c r="GJ1927" s="264"/>
      <c r="GK1927" s="264"/>
      <c r="GL1927" s="264"/>
      <c r="GM1927" s="264"/>
      <c r="GN1927" s="264"/>
      <c r="GO1927" s="264"/>
      <c r="GP1927" s="264"/>
      <c r="GQ1927" s="264"/>
      <c r="GR1927" s="264"/>
      <c r="GS1927" s="264"/>
      <c r="GT1927" s="264"/>
      <c r="GU1927" s="264"/>
      <c r="GV1927" s="264"/>
      <c r="GW1927" s="264"/>
      <c r="GX1927" s="264"/>
      <c r="GY1927" s="264"/>
      <c r="GZ1927" s="264"/>
      <c r="HA1927" s="264"/>
      <c r="HB1927" s="264"/>
      <c r="HC1927" s="264"/>
      <c r="HD1927" s="264"/>
      <c r="HE1927" s="264"/>
      <c r="HF1927" s="264"/>
      <c r="HG1927" s="264"/>
      <c r="HH1927" s="264"/>
      <c r="HI1927" s="264"/>
      <c r="HJ1927" s="264"/>
      <c r="HK1927" s="264"/>
      <c r="HL1927" s="264"/>
      <c r="HM1927" s="264"/>
      <c r="HN1927" s="264"/>
      <c r="HO1927" s="264"/>
      <c r="HP1927" s="264"/>
      <c r="HQ1927" s="264"/>
      <c r="HR1927" s="264"/>
      <c r="HS1927" s="264"/>
      <c r="HT1927" s="264"/>
      <c r="HU1927" s="264"/>
      <c r="HV1927" s="264"/>
      <c r="HW1927" s="264"/>
      <c r="HX1927" s="264"/>
      <c r="HY1927" s="264"/>
      <c r="HZ1927" s="264"/>
      <c r="IA1927" s="264"/>
      <c r="IB1927" s="264"/>
      <c r="IC1927" s="264"/>
      <c r="ID1927" s="264"/>
      <c r="IE1927" s="264"/>
      <c r="IF1927" s="264"/>
      <c r="IG1927" s="264"/>
      <c r="IH1927" s="264"/>
      <c r="II1927" s="264"/>
      <c r="IJ1927" s="264"/>
      <c r="IK1927" s="264"/>
      <c r="IL1927" s="264"/>
      <c r="IM1927" s="264"/>
      <c r="IN1927" s="264"/>
      <c r="IO1927" s="264"/>
      <c r="IP1927" s="264"/>
      <c r="IQ1927" s="264"/>
    </row>
    <row r="1928" spans="1:251" ht="14.25" customHeight="1">
      <c r="A1928" s="305"/>
      <c r="B1928" s="591"/>
      <c r="C1928" s="589" t="s">
        <v>1885</v>
      </c>
      <c r="D1928" s="590"/>
      <c r="E1928" s="453"/>
      <c r="F1928" s="389"/>
      <c r="BI1928" s="264"/>
      <c r="BJ1928" s="264"/>
      <c r="BK1928" s="264"/>
      <c r="BL1928" s="264"/>
      <c r="BM1928" s="264"/>
      <c r="BN1928" s="264"/>
      <c r="BO1928" s="264"/>
      <c r="BP1928" s="264"/>
      <c r="BQ1928" s="264"/>
      <c r="BR1928" s="264"/>
      <c r="BS1928" s="264"/>
      <c r="BT1928" s="264"/>
      <c r="BU1928" s="264"/>
      <c r="BV1928" s="264"/>
      <c r="BW1928" s="264"/>
      <c r="BX1928" s="264"/>
      <c r="BY1928" s="264"/>
      <c r="BZ1928" s="264"/>
      <c r="CA1928" s="264"/>
      <c r="CB1928" s="264"/>
      <c r="CC1928" s="264"/>
      <c r="CD1928" s="264"/>
      <c r="CE1928" s="264"/>
      <c r="CF1928" s="264"/>
      <c r="CG1928" s="264"/>
      <c r="CH1928" s="264"/>
      <c r="CI1928" s="264"/>
      <c r="CJ1928" s="264"/>
      <c r="CK1928" s="264"/>
      <c r="CL1928" s="264"/>
      <c r="CM1928" s="264"/>
      <c r="CN1928" s="264"/>
      <c r="CO1928" s="264"/>
      <c r="CP1928" s="264"/>
      <c r="CQ1928" s="264"/>
      <c r="CR1928" s="264"/>
      <c r="CS1928" s="264"/>
      <c r="CT1928" s="264"/>
      <c r="CU1928" s="264"/>
      <c r="CV1928" s="264"/>
      <c r="CW1928" s="264"/>
      <c r="CX1928" s="264"/>
      <c r="CY1928" s="264"/>
      <c r="CZ1928" s="264"/>
      <c r="DA1928" s="264"/>
      <c r="DB1928" s="264"/>
      <c r="DC1928" s="264"/>
      <c r="DD1928" s="264"/>
      <c r="DE1928" s="264"/>
      <c r="DF1928" s="264"/>
      <c r="DG1928" s="264"/>
      <c r="DH1928" s="264"/>
      <c r="DI1928" s="264"/>
      <c r="DJ1928" s="264"/>
      <c r="DK1928" s="264"/>
      <c r="DL1928" s="264"/>
      <c r="DM1928" s="264"/>
      <c r="DN1928" s="264"/>
      <c r="DO1928" s="264"/>
      <c r="DP1928" s="264"/>
      <c r="DQ1928" s="264"/>
      <c r="DR1928" s="264"/>
      <c r="DS1928" s="264"/>
      <c r="DT1928" s="264"/>
      <c r="DU1928" s="264"/>
      <c r="DV1928" s="264"/>
      <c r="DW1928" s="264"/>
      <c r="DX1928" s="264"/>
      <c r="DY1928" s="264"/>
      <c r="DZ1928" s="264"/>
      <c r="EA1928" s="264"/>
      <c r="EB1928" s="264"/>
      <c r="EC1928" s="264"/>
      <c r="ED1928" s="264"/>
      <c r="EE1928" s="264"/>
      <c r="EF1928" s="264"/>
      <c r="EG1928" s="264"/>
      <c r="EH1928" s="264"/>
      <c r="EI1928" s="264"/>
      <c r="EJ1928" s="264"/>
      <c r="EK1928" s="264"/>
      <c r="EL1928" s="264"/>
      <c r="EM1928" s="264"/>
      <c r="EN1928" s="264"/>
      <c r="EO1928" s="264"/>
      <c r="EP1928" s="264"/>
      <c r="EQ1928" s="264"/>
      <c r="ER1928" s="264"/>
      <c r="ES1928" s="264"/>
      <c r="ET1928" s="264"/>
      <c r="EU1928" s="264"/>
      <c r="EV1928" s="264"/>
      <c r="EW1928" s="264"/>
      <c r="EX1928" s="264"/>
      <c r="EY1928" s="264"/>
      <c r="EZ1928" s="264"/>
      <c r="FA1928" s="264"/>
      <c r="FB1928" s="264"/>
      <c r="FC1928" s="264"/>
      <c r="FD1928" s="264"/>
      <c r="FE1928" s="264"/>
      <c r="FF1928" s="264"/>
      <c r="FG1928" s="264"/>
      <c r="FH1928" s="264"/>
      <c r="FI1928" s="264"/>
      <c r="FJ1928" s="264"/>
      <c r="FK1928" s="264"/>
      <c r="FL1928" s="264"/>
      <c r="FM1928" s="264"/>
      <c r="FN1928" s="264"/>
      <c r="FO1928" s="264"/>
      <c r="FP1928" s="264"/>
      <c r="FQ1928" s="264"/>
      <c r="FR1928" s="264"/>
      <c r="FS1928" s="264"/>
      <c r="FT1928" s="264"/>
      <c r="FU1928" s="264"/>
      <c r="FV1928" s="264"/>
      <c r="FW1928" s="264"/>
      <c r="FX1928" s="264"/>
      <c r="FY1928" s="264"/>
      <c r="FZ1928" s="264"/>
      <c r="GA1928" s="264"/>
      <c r="GB1928" s="264"/>
      <c r="GC1928" s="264"/>
      <c r="GD1928" s="264"/>
      <c r="GE1928" s="264"/>
      <c r="GF1928" s="264"/>
      <c r="GG1928" s="264"/>
      <c r="GH1928" s="264"/>
      <c r="GI1928" s="264"/>
      <c r="GJ1928" s="264"/>
      <c r="GK1928" s="264"/>
      <c r="GL1928" s="264"/>
      <c r="GM1928" s="264"/>
      <c r="GN1928" s="264"/>
      <c r="GO1928" s="264"/>
      <c r="GP1928" s="264"/>
      <c r="GQ1928" s="264"/>
      <c r="GR1928" s="264"/>
      <c r="GS1928" s="264"/>
      <c r="GT1928" s="264"/>
      <c r="GU1928" s="264"/>
      <c r="GV1928" s="264"/>
      <c r="GW1928" s="264"/>
      <c r="GX1928" s="264"/>
      <c r="GY1928" s="264"/>
      <c r="GZ1928" s="264"/>
      <c r="HA1928" s="264"/>
      <c r="HB1928" s="264"/>
      <c r="HC1928" s="264"/>
      <c r="HD1928" s="264"/>
      <c r="HE1928" s="264"/>
      <c r="HF1928" s="264"/>
      <c r="HG1928" s="264"/>
      <c r="HH1928" s="264"/>
      <c r="HI1928" s="264"/>
      <c r="HJ1928" s="264"/>
      <c r="HK1928" s="264"/>
      <c r="HL1928" s="264"/>
      <c r="HM1928" s="264"/>
      <c r="HN1928" s="264"/>
      <c r="HO1928" s="264"/>
      <c r="HP1928" s="264"/>
      <c r="HQ1928" s="264"/>
      <c r="HR1928" s="264"/>
      <c r="HS1928" s="264"/>
      <c r="HT1928" s="264"/>
      <c r="HU1928" s="264"/>
      <c r="HV1928" s="264"/>
      <c r="HW1928" s="264"/>
      <c r="HX1928" s="264"/>
      <c r="HY1928" s="264"/>
      <c r="HZ1928" s="264"/>
      <c r="IA1928" s="264"/>
      <c r="IB1928" s="264"/>
      <c r="IC1928" s="264"/>
      <c r="ID1928" s="264"/>
      <c r="IE1928" s="264"/>
      <c r="IF1928" s="264"/>
      <c r="IG1928" s="264"/>
      <c r="IH1928" s="264"/>
      <c r="II1928" s="264"/>
      <c r="IJ1928" s="264"/>
      <c r="IK1928" s="264"/>
      <c r="IL1928" s="264"/>
      <c r="IM1928" s="264"/>
      <c r="IN1928" s="264"/>
      <c r="IO1928" s="264"/>
      <c r="IP1928" s="264"/>
      <c r="IQ1928" s="264"/>
    </row>
    <row r="1929" spans="1:251" ht="14.25" customHeight="1">
      <c r="A1929" s="305"/>
      <c r="B1929" s="591"/>
      <c r="C1929" s="589" t="s">
        <v>1886</v>
      </c>
      <c r="D1929" s="590"/>
      <c r="E1929" s="453"/>
      <c r="F1929" s="389"/>
      <c r="BI1929" s="264"/>
      <c r="BJ1929" s="264"/>
      <c r="BK1929" s="264"/>
      <c r="BL1929" s="264"/>
      <c r="BM1929" s="264"/>
      <c r="BN1929" s="264"/>
      <c r="BO1929" s="264"/>
      <c r="BP1929" s="264"/>
      <c r="BQ1929" s="264"/>
      <c r="BR1929" s="264"/>
      <c r="BS1929" s="264"/>
      <c r="BT1929" s="264"/>
      <c r="BU1929" s="264"/>
      <c r="BV1929" s="264"/>
      <c r="BW1929" s="264"/>
      <c r="BX1929" s="264"/>
      <c r="BY1929" s="264"/>
      <c r="BZ1929" s="264"/>
      <c r="CA1929" s="264"/>
      <c r="CB1929" s="264"/>
      <c r="CC1929" s="264"/>
      <c r="CD1929" s="264"/>
      <c r="CE1929" s="264"/>
      <c r="CF1929" s="264"/>
      <c r="CG1929" s="264"/>
      <c r="CH1929" s="264"/>
      <c r="CI1929" s="264"/>
      <c r="CJ1929" s="264"/>
      <c r="CK1929" s="264"/>
      <c r="CL1929" s="264"/>
      <c r="CM1929" s="264"/>
      <c r="CN1929" s="264"/>
      <c r="CO1929" s="264"/>
      <c r="CP1929" s="264"/>
      <c r="CQ1929" s="264"/>
      <c r="CR1929" s="264"/>
      <c r="CS1929" s="264"/>
      <c r="CT1929" s="264"/>
      <c r="CU1929" s="264"/>
      <c r="CV1929" s="264"/>
      <c r="CW1929" s="264"/>
      <c r="CX1929" s="264"/>
      <c r="CY1929" s="264"/>
      <c r="CZ1929" s="264"/>
      <c r="DA1929" s="264"/>
      <c r="DB1929" s="264"/>
      <c r="DC1929" s="264"/>
      <c r="DD1929" s="264"/>
      <c r="DE1929" s="264"/>
      <c r="DF1929" s="264"/>
      <c r="DG1929" s="264"/>
      <c r="DH1929" s="264"/>
      <c r="DI1929" s="264"/>
      <c r="DJ1929" s="264"/>
      <c r="DK1929" s="264"/>
      <c r="DL1929" s="264"/>
      <c r="DM1929" s="264"/>
      <c r="DN1929" s="264"/>
      <c r="DO1929" s="264"/>
      <c r="DP1929" s="264"/>
      <c r="DQ1929" s="264"/>
      <c r="DR1929" s="264"/>
      <c r="DS1929" s="264"/>
      <c r="DT1929" s="264"/>
      <c r="DU1929" s="264"/>
      <c r="DV1929" s="264"/>
      <c r="DW1929" s="264"/>
      <c r="DX1929" s="264"/>
      <c r="DY1929" s="264"/>
      <c r="DZ1929" s="264"/>
      <c r="EA1929" s="264"/>
      <c r="EB1929" s="264"/>
      <c r="EC1929" s="264"/>
      <c r="ED1929" s="264"/>
      <c r="EE1929" s="264"/>
      <c r="EF1929" s="264"/>
      <c r="EG1929" s="264"/>
      <c r="EH1929" s="264"/>
      <c r="EI1929" s="264"/>
      <c r="EJ1929" s="264"/>
      <c r="EK1929" s="264"/>
      <c r="EL1929" s="264"/>
      <c r="EM1929" s="264"/>
      <c r="EN1929" s="264"/>
      <c r="EO1929" s="264"/>
      <c r="EP1929" s="264"/>
      <c r="EQ1929" s="264"/>
      <c r="ER1929" s="264"/>
      <c r="ES1929" s="264"/>
      <c r="ET1929" s="264"/>
      <c r="EU1929" s="264"/>
      <c r="EV1929" s="264"/>
      <c r="EW1929" s="264"/>
      <c r="EX1929" s="264"/>
      <c r="EY1929" s="264"/>
      <c r="EZ1929" s="264"/>
      <c r="FA1929" s="264"/>
      <c r="FB1929" s="264"/>
      <c r="FC1929" s="264"/>
      <c r="FD1929" s="264"/>
      <c r="FE1929" s="264"/>
      <c r="FF1929" s="264"/>
      <c r="FG1929" s="264"/>
      <c r="FH1929" s="264"/>
      <c r="FI1929" s="264"/>
      <c r="FJ1929" s="264"/>
      <c r="FK1929" s="264"/>
      <c r="FL1929" s="264"/>
      <c r="FM1929" s="264"/>
      <c r="FN1929" s="264"/>
      <c r="FO1929" s="264"/>
      <c r="FP1929" s="264"/>
      <c r="FQ1929" s="264"/>
      <c r="FR1929" s="264"/>
      <c r="FS1929" s="264"/>
      <c r="FT1929" s="264"/>
      <c r="FU1929" s="264"/>
      <c r="FV1929" s="264"/>
      <c r="FW1929" s="264"/>
      <c r="FX1929" s="264"/>
      <c r="FY1929" s="264"/>
      <c r="FZ1929" s="264"/>
      <c r="GA1929" s="264"/>
      <c r="GB1929" s="264"/>
      <c r="GC1929" s="264"/>
      <c r="GD1929" s="264"/>
      <c r="GE1929" s="264"/>
      <c r="GF1929" s="264"/>
      <c r="GG1929" s="264"/>
      <c r="GH1929" s="264"/>
      <c r="GI1929" s="264"/>
      <c r="GJ1929" s="264"/>
      <c r="GK1929" s="264"/>
      <c r="GL1929" s="264"/>
      <c r="GM1929" s="264"/>
      <c r="GN1929" s="264"/>
      <c r="GO1929" s="264"/>
      <c r="GP1929" s="264"/>
      <c r="GQ1929" s="264"/>
      <c r="GR1929" s="264"/>
      <c r="GS1929" s="264"/>
      <c r="GT1929" s="264"/>
      <c r="GU1929" s="264"/>
      <c r="GV1929" s="264"/>
      <c r="GW1929" s="264"/>
      <c r="GX1929" s="264"/>
      <c r="GY1929" s="264"/>
      <c r="GZ1929" s="264"/>
      <c r="HA1929" s="264"/>
      <c r="HB1929" s="264"/>
      <c r="HC1929" s="264"/>
      <c r="HD1929" s="264"/>
      <c r="HE1929" s="264"/>
      <c r="HF1929" s="264"/>
      <c r="HG1929" s="264"/>
      <c r="HH1929" s="264"/>
      <c r="HI1929" s="264"/>
      <c r="HJ1929" s="264"/>
      <c r="HK1929" s="264"/>
      <c r="HL1929" s="264"/>
      <c r="HM1929" s="264"/>
      <c r="HN1929" s="264"/>
      <c r="HO1929" s="264"/>
      <c r="HP1929" s="264"/>
      <c r="HQ1929" s="264"/>
      <c r="HR1929" s="264"/>
      <c r="HS1929" s="264"/>
      <c r="HT1929" s="264"/>
      <c r="HU1929" s="264"/>
      <c r="HV1929" s="264"/>
      <c r="HW1929" s="264"/>
      <c r="HX1929" s="264"/>
      <c r="HY1929" s="264"/>
      <c r="HZ1929" s="264"/>
      <c r="IA1929" s="264"/>
      <c r="IB1929" s="264"/>
      <c r="IC1929" s="264"/>
      <c r="ID1929" s="264"/>
      <c r="IE1929" s="264"/>
      <c r="IF1929" s="264"/>
      <c r="IG1929" s="264"/>
      <c r="IH1929" s="264"/>
      <c r="II1929" s="264"/>
      <c r="IJ1929" s="264"/>
      <c r="IK1929" s="264"/>
      <c r="IL1929" s="264"/>
      <c r="IM1929" s="264"/>
      <c r="IN1929" s="264"/>
      <c r="IO1929" s="264"/>
      <c r="IP1929" s="264"/>
      <c r="IQ1929" s="264"/>
    </row>
    <row r="1930" spans="1:251" ht="14.25" customHeight="1">
      <c r="A1930" s="305"/>
      <c r="B1930" s="591"/>
      <c r="C1930" s="589" t="s">
        <v>1887</v>
      </c>
      <c r="D1930" s="590"/>
      <c r="E1930" s="453"/>
      <c r="F1930" s="593"/>
      <c r="BI1930" s="264"/>
      <c r="BJ1930" s="264"/>
      <c r="BK1930" s="264"/>
      <c r="BL1930" s="264"/>
      <c r="BM1930" s="264"/>
      <c r="BN1930" s="264"/>
      <c r="BO1930" s="264"/>
      <c r="BP1930" s="264"/>
      <c r="BQ1930" s="264"/>
      <c r="BR1930" s="264"/>
      <c r="BS1930" s="264"/>
      <c r="BT1930" s="264"/>
      <c r="BU1930" s="264"/>
      <c r="BV1930" s="264"/>
      <c r="BW1930" s="264"/>
      <c r="BX1930" s="264"/>
      <c r="BY1930" s="264"/>
      <c r="BZ1930" s="264"/>
      <c r="CA1930" s="264"/>
      <c r="CB1930" s="264"/>
      <c r="CC1930" s="264"/>
      <c r="CD1930" s="264"/>
      <c r="CE1930" s="264"/>
      <c r="CF1930" s="264"/>
      <c r="CG1930" s="264"/>
      <c r="CH1930" s="264"/>
      <c r="CI1930" s="264"/>
      <c r="CJ1930" s="264"/>
      <c r="CK1930" s="264"/>
      <c r="CL1930" s="264"/>
      <c r="CM1930" s="264"/>
      <c r="CN1930" s="264"/>
      <c r="CO1930" s="264"/>
      <c r="CP1930" s="264"/>
      <c r="CQ1930" s="264"/>
      <c r="CR1930" s="264"/>
      <c r="CS1930" s="264"/>
      <c r="CT1930" s="264"/>
      <c r="CU1930" s="264"/>
      <c r="CV1930" s="264"/>
      <c r="CW1930" s="264"/>
      <c r="CX1930" s="264"/>
      <c r="CY1930" s="264"/>
      <c r="CZ1930" s="264"/>
      <c r="DA1930" s="264"/>
      <c r="DB1930" s="264"/>
      <c r="DC1930" s="264"/>
      <c r="DD1930" s="264"/>
      <c r="DE1930" s="264"/>
      <c r="DF1930" s="264"/>
      <c r="DG1930" s="264"/>
      <c r="DH1930" s="264"/>
      <c r="DI1930" s="264"/>
      <c r="DJ1930" s="264"/>
      <c r="DK1930" s="264"/>
      <c r="DL1930" s="264"/>
      <c r="DM1930" s="264"/>
      <c r="DN1930" s="264"/>
      <c r="DO1930" s="264"/>
      <c r="DP1930" s="264"/>
      <c r="DQ1930" s="264"/>
      <c r="DR1930" s="264"/>
      <c r="DS1930" s="264"/>
      <c r="DT1930" s="264"/>
      <c r="DU1930" s="264"/>
      <c r="DV1930" s="264"/>
      <c r="DW1930" s="264"/>
      <c r="DX1930" s="264"/>
      <c r="DY1930" s="264"/>
      <c r="DZ1930" s="264"/>
      <c r="EA1930" s="264"/>
      <c r="EB1930" s="264"/>
      <c r="EC1930" s="264"/>
      <c r="ED1930" s="264"/>
      <c r="EE1930" s="264"/>
      <c r="EF1930" s="264"/>
      <c r="EG1930" s="264"/>
      <c r="EH1930" s="264"/>
      <c r="EI1930" s="264"/>
      <c r="EJ1930" s="264"/>
      <c r="EK1930" s="264"/>
      <c r="EL1930" s="264"/>
      <c r="EM1930" s="264"/>
      <c r="EN1930" s="264"/>
      <c r="EO1930" s="264"/>
      <c r="EP1930" s="264"/>
      <c r="EQ1930" s="264"/>
      <c r="ER1930" s="264"/>
      <c r="ES1930" s="264"/>
      <c r="ET1930" s="264"/>
      <c r="EU1930" s="264"/>
      <c r="EV1930" s="264"/>
      <c r="EW1930" s="264"/>
      <c r="EX1930" s="264"/>
      <c r="EY1930" s="264"/>
      <c r="EZ1930" s="264"/>
      <c r="FA1930" s="264"/>
      <c r="FB1930" s="264"/>
      <c r="FC1930" s="264"/>
      <c r="FD1930" s="264"/>
      <c r="FE1930" s="264"/>
      <c r="FF1930" s="264"/>
      <c r="FG1930" s="264"/>
      <c r="FH1930" s="264"/>
      <c r="FI1930" s="264"/>
      <c r="FJ1930" s="264"/>
      <c r="FK1930" s="264"/>
      <c r="FL1930" s="264"/>
      <c r="FM1930" s="264"/>
      <c r="FN1930" s="264"/>
      <c r="FO1930" s="264"/>
      <c r="FP1930" s="264"/>
      <c r="FQ1930" s="264"/>
      <c r="FR1930" s="264"/>
      <c r="FS1930" s="264"/>
      <c r="FT1930" s="264"/>
      <c r="FU1930" s="264"/>
      <c r="FV1930" s="264"/>
      <c r="FW1930" s="264"/>
      <c r="FX1930" s="264"/>
      <c r="FY1930" s="264"/>
      <c r="FZ1930" s="264"/>
      <c r="GA1930" s="264"/>
      <c r="GB1930" s="264"/>
      <c r="GC1930" s="264"/>
      <c r="GD1930" s="264"/>
      <c r="GE1930" s="264"/>
      <c r="GF1930" s="264"/>
      <c r="GG1930" s="264"/>
      <c r="GH1930" s="264"/>
      <c r="GI1930" s="264"/>
      <c r="GJ1930" s="264"/>
      <c r="GK1930" s="264"/>
      <c r="GL1930" s="264"/>
      <c r="GM1930" s="264"/>
      <c r="GN1930" s="264"/>
      <c r="GO1930" s="264"/>
      <c r="GP1930" s="264"/>
      <c r="GQ1930" s="264"/>
      <c r="GR1930" s="264"/>
      <c r="GS1930" s="264"/>
      <c r="GT1930" s="264"/>
      <c r="GU1930" s="264"/>
      <c r="GV1930" s="264"/>
      <c r="GW1930" s="264"/>
      <c r="GX1930" s="264"/>
      <c r="GY1930" s="264"/>
      <c r="GZ1930" s="264"/>
      <c r="HA1930" s="264"/>
      <c r="HB1930" s="264"/>
      <c r="HC1930" s="264"/>
      <c r="HD1930" s="264"/>
      <c r="HE1930" s="264"/>
      <c r="HF1930" s="264"/>
      <c r="HG1930" s="264"/>
      <c r="HH1930" s="264"/>
      <c r="HI1930" s="264"/>
      <c r="HJ1930" s="264"/>
      <c r="HK1930" s="264"/>
      <c r="HL1930" s="264"/>
      <c r="HM1930" s="264"/>
      <c r="HN1930" s="264"/>
      <c r="HO1930" s="264"/>
      <c r="HP1930" s="264"/>
      <c r="HQ1930" s="264"/>
      <c r="HR1930" s="264"/>
      <c r="HS1930" s="264"/>
      <c r="HT1930" s="264"/>
      <c r="HU1930" s="264"/>
      <c r="HV1930" s="264"/>
      <c r="HW1930" s="264"/>
      <c r="HX1930" s="264"/>
      <c r="HY1930" s="264"/>
      <c r="HZ1930" s="264"/>
      <c r="IA1930" s="264"/>
      <c r="IB1930" s="264"/>
      <c r="IC1930" s="264"/>
      <c r="ID1930" s="264"/>
      <c r="IE1930" s="264"/>
      <c r="IF1930" s="264"/>
      <c r="IG1930" s="264"/>
      <c r="IH1930" s="264"/>
      <c r="II1930" s="264"/>
      <c r="IJ1930" s="264"/>
      <c r="IK1930" s="264"/>
      <c r="IL1930" s="264"/>
      <c r="IM1930" s="264"/>
      <c r="IN1930" s="264"/>
      <c r="IO1930" s="264"/>
      <c r="IP1930" s="264"/>
      <c r="IQ1930" s="264"/>
    </row>
    <row r="1931" spans="1:251" ht="14.25" customHeight="1">
      <c r="A1931" s="305"/>
      <c r="B1931" s="314"/>
      <c r="C1931" s="388"/>
      <c r="D1931" s="319"/>
      <c r="E1931" s="453"/>
      <c r="F1931" s="389"/>
      <c r="BI1931" s="264"/>
      <c r="BJ1931" s="264"/>
      <c r="BK1931" s="264"/>
      <c r="BL1931" s="264"/>
      <c r="BM1931" s="264"/>
      <c r="BN1931" s="264"/>
      <c r="BO1931" s="264"/>
      <c r="BP1931" s="264"/>
      <c r="BQ1931" s="264"/>
      <c r="BR1931" s="264"/>
      <c r="BS1931" s="264"/>
      <c r="BT1931" s="264"/>
      <c r="BU1931" s="264"/>
      <c r="BV1931" s="264"/>
      <c r="BW1931" s="264"/>
      <c r="BX1931" s="264"/>
      <c r="BY1931" s="264"/>
      <c r="BZ1931" s="264"/>
      <c r="CA1931" s="264"/>
      <c r="CB1931" s="264"/>
      <c r="CC1931" s="264"/>
      <c r="CD1931" s="264"/>
      <c r="CE1931" s="264"/>
      <c r="CF1931" s="264"/>
      <c r="CG1931" s="264"/>
      <c r="CH1931" s="264"/>
      <c r="CI1931" s="264"/>
      <c r="CJ1931" s="264"/>
      <c r="CK1931" s="264"/>
      <c r="CL1931" s="264"/>
      <c r="CM1931" s="264"/>
      <c r="CN1931" s="264"/>
      <c r="CO1931" s="264"/>
      <c r="CP1931" s="264"/>
      <c r="CQ1931" s="264"/>
      <c r="CR1931" s="264"/>
      <c r="CS1931" s="264"/>
      <c r="CT1931" s="264"/>
      <c r="CU1931" s="264"/>
      <c r="CV1931" s="264"/>
      <c r="CW1931" s="264"/>
      <c r="CX1931" s="264"/>
      <c r="CY1931" s="264"/>
      <c r="CZ1931" s="264"/>
      <c r="DA1931" s="264"/>
      <c r="DB1931" s="264"/>
      <c r="DC1931" s="264"/>
      <c r="DD1931" s="264"/>
      <c r="DE1931" s="264"/>
      <c r="DF1931" s="264"/>
      <c r="DG1931" s="264"/>
      <c r="DH1931" s="264"/>
      <c r="DI1931" s="264"/>
      <c r="DJ1931" s="264"/>
      <c r="DK1931" s="264"/>
      <c r="DL1931" s="264"/>
      <c r="DM1931" s="264"/>
      <c r="DN1931" s="264"/>
      <c r="DO1931" s="264"/>
      <c r="DP1931" s="264"/>
      <c r="DQ1931" s="264"/>
      <c r="DR1931" s="264"/>
      <c r="DS1931" s="264"/>
      <c r="DT1931" s="264"/>
      <c r="DU1931" s="264"/>
      <c r="DV1931" s="264"/>
      <c r="DW1931" s="264"/>
      <c r="DX1931" s="264"/>
      <c r="DY1931" s="264"/>
      <c r="DZ1931" s="264"/>
      <c r="EA1931" s="264"/>
      <c r="EB1931" s="264"/>
      <c r="EC1931" s="264"/>
      <c r="ED1931" s="264"/>
      <c r="EE1931" s="264"/>
      <c r="EF1931" s="264"/>
      <c r="EG1931" s="264"/>
      <c r="EH1931" s="264"/>
      <c r="EI1931" s="264"/>
      <c r="EJ1931" s="264"/>
      <c r="EK1931" s="264"/>
      <c r="EL1931" s="264"/>
      <c r="EM1931" s="264"/>
      <c r="EN1931" s="264"/>
      <c r="EO1931" s="264"/>
      <c r="EP1931" s="264"/>
      <c r="EQ1931" s="264"/>
      <c r="ER1931" s="264"/>
      <c r="ES1931" s="264"/>
      <c r="ET1931" s="264"/>
      <c r="EU1931" s="264"/>
      <c r="EV1931" s="264"/>
      <c r="EW1931" s="264"/>
      <c r="EX1931" s="264"/>
      <c r="EY1931" s="264"/>
      <c r="EZ1931" s="264"/>
      <c r="FA1931" s="264"/>
      <c r="FB1931" s="264"/>
      <c r="FC1931" s="264"/>
      <c r="FD1931" s="264"/>
      <c r="FE1931" s="264"/>
      <c r="FF1931" s="264"/>
      <c r="FG1931" s="264"/>
      <c r="FH1931" s="264"/>
      <c r="FI1931" s="264"/>
      <c r="FJ1931" s="264"/>
      <c r="FK1931" s="264"/>
      <c r="FL1931" s="264"/>
      <c r="FM1931" s="264"/>
      <c r="FN1931" s="264"/>
      <c r="FO1931" s="264"/>
      <c r="FP1931" s="264"/>
      <c r="FQ1931" s="264"/>
      <c r="FR1931" s="264"/>
      <c r="FS1931" s="264"/>
      <c r="FT1931" s="264"/>
      <c r="FU1931" s="264"/>
      <c r="FV1931" s="264"/>
      <c r="FW1931" s="264"/>
      <c r="FX1931" s="264"/>
      <c r="FY1931" s="264"/>
      <c r="FZ1931" s="264"/>
      <c r="GA1931" s="264"/>
      <c r="GB1931" s="264"/>
      <c r="GC1931" s="264"/>
      <c r="GD1931" s="264"/>
      <c r="GE1931" s="264"/>
      <c r="GF1931" s="264"/>
      <c r="GG1931" s="264"/>
      <c r="GH1931" s="264"/>
      <c r="GI1931" s="264"/>
      <c r="GJ1931" s="264"/>
      <c r="GK1931" s="264"/>
      <c r="GL1931" s="264"/>
      <c r="GM1931" s="264"/>
      <c r="GN1931" s="264"/>
      <c r="GO1931" s="264"/>
      <c r="GP1931" s="264"/>
      <c r="GQ1931" s="264"/>
      <c r="GR1931" s="264"/>
      <c r="GS1931" s="264"/>
      <c r="GT1931" s="264"/>
      <c r="GU1931" s="264"/>
      <c r="GV1931" s="264"/>
      <c r="GW1931" s="264"/>
      <c r="GX1931" s="264"/>
      <c r="GY1931" s="264"/>
      <c r="GZ1931" s="264"/>
      <c r="HA1931" s="264"/>
      <c r="HB1931" s="264"/>
      <c r="HC1931" s="264"/>
      <c r="HD1931" s="264"/>
      <c r="HE1931" s="264"/>
      <c r="HF1931" s="264"/>
      <c r="HG1931" s="264"/>
      <c r="HH1931" s="264"/>
      <c r="HI1931" s="264"/>
      <c r="HJ1931" s="264"/>
      <c r="HK1931" s="264"/>
      <c r="HL1931" s="264"/>
      <c r="HM1931" s="264"/>
      <c r="HN1931" s="264"/>
      <c r="HO1931" s="264"/>
      <c r="HP1931" s="264"/>
      <c r="HQ1931" s="264"/>
      <c r="HR1931" s="264"/>
      <c r="HS1931" s="264"/>
      <c r="HT1931" s="264"/>
      <c r="HU1931" s="264"/>
      <c r="HV1931" s="264"/>
      <c r="HW1931" s="264"/>
      <c r="HX1931" s="264"/>
      <c r="HY1931" s="264"/>
      <c r="HZ1931" s="264"/>
      <c r="IA1931" s="264"/>
      <c r="IB1931" s="264"/>
      <c r="IC1931" s="264"/>
      <c r="ID1931" s="264"/>
      <c r="IE1931" s="264"/>
      <c r="IF1931" s="264"/>
      <c r="IG1931" s="264"/>
      <c r="IH1931" s="264"/>
      <c r="II1931" s="264"/>
      <c r="IJ1931" s="264"/>
      <c r="IK1931" s="264"/>
      <c r="IL1931" s="264"/>
      <c r="IM1931" s="264"/>
      <c r="IN1931" s="264"/>
      <c r="IO1931" s="264"/>
      <c r="IP1931" s="264"/>
      <c r="IQ1931" s="264"/>
    </row>
    <row r="1932" spans="1:251" ht="14.25" customHeight="1">
      <c r="A1932" s="305"/>
      <c r="B1932" s="314"/>
      <c r="C1932" s="388"/>
      <c r="D1932" s="319"/>
      <c r="E1932" s="453"/>
      <c r="F1932" s="389"/>
      <c r="BI1932" s="264"/>
      <c r="BJ1932" s="264"/>
      <c r="BK1932" s="264"/>
      <c r="BL1932" s="264"/>
      <c r="BM1932" s="264"/>
      <c r="BN1932" s="264"/>
      <c r="BO1932" s="264"/>
      <c r="BP1932" s="264"/>
      <c r="BQ1932" s="264"/>
      <c r="BR1932" s="264"/>
      <c r="BS1932" s="264"/>
      <c r="BT1932" s="264"/>
      <c r="BU1932" s="264"/>
      <c r="BV1932" s="264"/>
      <c r="BW1932" s="264"/>
      <c r="BX1932" s="264"/>
      <c r="BY1932" s="264"/>
      <c r="BZ1932" s="264"/>
      <c r="CA1932" s="264"/>
      <c r="CB1932" s="264"/>
      <c r="CC1932" s="264"/>
      <c r="CD1932" s="264"/>
      <c r="CE1932" s="264"/>
      <c r="CF1932" s="264"/>
      <c r="CG1932" s="264"/>
      <c r="CH1932" s="264"/>
      <c r="CI1932" s="264"/>
      <c r="CJ1932" s="264"/>
      <c r="CK1932" s="264"/>
      <c r="CL1932" s="264"/>
      <c r="CM1932" s="264"/>
      <c r="CN1932" s="264"/>
      <c r="CO1932" s="264"/>
      <c r="CP1932" s="264"/>
      <c r="CQ1932" s="264"/>
      <c r="CR1932" s="264"/>
      <c r="CS1932" s="264"/>
      <c r="CT1932" s="264"/>
      <c r="CU1932" s="264"/>
      <c r="CV1932" s="264"/>
      <c r="CW1932" s="264"/>
      <c r="CX1932" s="264"/>
      <c r="CY1932" s="264"/>
      <c r="CZ1932" s="264"/>
      <c r="DA1932" s="264"/>
      <c r="DB1932" s="264"/>
      <c r="DC1932" s="264"/>
      <c r="DD1932" s="264"/>
      <c r="DE1932" s="264"/>
      <c r="DF1932" s="264"/>
      <c r="DG1932" s="264"/>
      <c r="DH1932" s="264"/>
      <c r="DI1932" s="264"/>
      <c r="DJ1932" s="264"/>
      <c r="DK1932" s="264"/>
      <c r="DL1932" s="264"/>
      <c r="DM1932" s="264"/>
      <c r="DN1932" s="264"/>
      <c r="DO1932" s="264"/>
      <c r="DP1932" s="264"/>
      <c r="DQ1932" s="264"/>
      <c r="DR1932" s="264"/>
      <c r="DS1932" s="264"/>
      <c r="DT1932" s="264"/>
      <c r="DU1932" s="264"/>
      <c r="DV1932" s="264"/>
      <c r="DW1932" s="264"/>
      <c r="DX1932" s="264"/>
      <c r="DY1932" s="264"/>
      <c r="DZ1932" s="264"/>
      <c r="EA1932" s="264"/>
      <c r="EB1932" s="264"/>
      <c r="EC1932" s="264"/>
      <c r="ED1932" s="264"/>
      <c r="EE1932" s="264"/>
      <c r="EF1932" s="264"/>
      <c r="EG1932" s="264"/>
      <c r="EH1932" s="264"/>
      <c r="EI1932" s="264"/>
      <c r="EJ1932" s="264"/>
      <c r="EK1932" s="264"/>
      <c r="EL1932" s="264"/>
      <c r="EM1932" s="264"/>
      <c r="EN1932" s="264"/>
      <c r="EO1932" s="264"/>
      <c r="EP1932" s="264"/>
      <c r="EQ1932" s="264"/>
      <c r="ER1932" s="264"/>
      <c r="ES1932" s="264"/>
      <c r="ET1932" s="264"/>
      <c r="EU1932" s="264"/>
      <c r="EV1932" s="264"/>
      <c r="EW1932" s="264"/>
      <c r="EX1932" s="264"/>
      <c r="EY1932" s="264"/>
      <c r="EZ1932" s="264"/>
      <c r="FA1932" s="264"/>
      <c r="FB1932" s="264"/>
      <c r="FC1932" s="264"/>
      <c r="FD1932" s="264"/>
      <c r="FE1932" s="264"/>
      <c r="FF1932" s="264"/>
      <c r="FG1932" s="264"/>
      <c r="FH1932" s="264"/>
      <c r="FI1932" s="264"/>
      <c r="FJ1932" s="264"/>
      <c r="FK1932" s="264"/>
      <c r="FL1932" s="264"/>
      <c r="FM1932" s="264"/>
      <c r="FN1932" s="264"/>
      <c r="FO1932" s="264"/>
      <c r="FP1932" s="264"/>
      <c r="FQ1932" s="264"/>
      <c r="FR1932" s="264"/>
      <c r="FS1932" s="264"/>
      <c r="FT1932" s="264"/>
      <c r="FU1932" s="264"/>
      <c r="FV1932" s="264"/>
      <c r="FW1932" s="264"/>
      <c r="FX1932" s="264"/>
      <c r="FY1932" s="264"/>
      <c r="FZ1932" s="264"/>
      <c r="GA1932" s="264"/>
      <c r="GB1932" s="264"/>
      <c r="GC1932" s="264"/>
      <c r="GD1932" s="264"/>
      <c r="GE1932" s="264"/>
      <c r="GF1932" s="264"/>
      <c r="GG1932" s="264"/>
      <c r="GH1932" s="264"/>
      <c r="GI1932" s="264"/>
      <c r="GJ1932" s="264"/>
      <c r="GK1932" s="264"/>
      <c r="GL1932" s="264"/>
      <c r="GM1932" s="264"/>
      <c r="GN1932" s="264"/>
      <c r="GO1932" s="264"/>
      <c r="GP1932" s="264"/>
      <c r="GQ1932" s="264"/>
      <c r="GR1932" s="264"/>
      <c r="GS1932" s="264"/>
      <c r="GT1932" s="264"/>
      <c r="GU1932" s="264"/>
      <c r="GV1932" s="264"/>
      <c r="GW1932" s="264"/>
      <c r="GX1932" s="264"/>
      <c r="GY1932" s="264"/>
      <c r="GZ1932" s="264"/>
      <c r="HA1932" s="264"/>
      <c r="HB1932" s="264"/>
      <c r="HC1932" s="264"/>
      <c r="HD1932" s="264"/>
      <c r="HE1932" s="264"/>
      <c r="HF1932" s="264"/>
      <c r="HG1932" s="264"/>
      <c r="HH1932" s="264"/>
      <c r="HI1932" s="264"/>
      <c r="HJ1932" s="264"/>
      <c r="HK1932" s="264"/>
      <c r="HL1932" s="264"/>
      <c r="HM1932" s="264"/>
      <c r="HN1932" s="264"/>
      <c r="HO1932" s="264"/>
      <c r="HP1932" s="264"/>
      <c r="HQ1932" s="264"/>
      <c r="HR1932" s="264"/>
      <c r="HS1932" s="264"/>
      <c r="HT1932" s="264"/>
      <c r="HU1932" s="264"/>
      <c r="HV1932" s="264"/>
      <c r="HW1932" s="264"/>
      <c r="HX1932" s="264"/>
      <c r="HY1932" s="264"/>
      <c r="HZ1932" s="264"/>
      <c r="IA1932" s="264"/>
      <c r="IB1932" s="264"/>
      <c r="IC1932" s="264"/>
      <c r="ID1932" s="264"/>
      <c r="IE1932" s="264"/>
      <c r="IF1932" s="264"/>
      <c r="IG1932" s="264"/>
      <c r="IH1932" s="264"/>
      <c r="II1932" s="264"/>
      <c r="IJ1932" s="264"/>
      <c r="IK1932" s="264"/>
      <c r="IL1932" s="264"/>
      <c r="IM1932" s="264"/>
      <c r="IN1932" s="264"/>
      <c r="IO1932" s="264"/>
      <c r="IP1932" s="264"/>
      <c r="IQ1932" s="264"/>
    </row>
    <row r="1933" spans="1:251" ht="14.25" customHeight="1">
      <c r="A1933" s="305"/>
      <c r="B1933" s="314"/>
      <c r="C1933" s="388"/>
      <c r="D1933" s="319"/>
      <c r="E1933" s="453"/>
      <c r="F1933" s="389"/>
      <c r="BI1933" s="264"/>
      <c r="BJ1933" s="264"/>
      <c r="BK1933" s="264"/>
      <c r="BL1933" s="264"/>
      <c r="BM1933" s="264"/>
      <c r="BN1933" s="264"/>
      <c r="BO1933" s="264"/>
      <c r="BP1933" s="264"/>
      <c r="BQ1933" s="264"/>
      <c r="BR1933" s="264"/>
      <c r="BS1933" s="264"/>
      <c r="BT1933" s="264"/>
      <c r="BU1933" s="264"/>
      <c r="BV1933" s="264"/>
      <c r="BW1933" s="264"/>
      <c r="BX1933" s="264"/>
      <c r="BY1933" s="264"/>
      <c r="BZ1933" s="264"/>
      <c r="CA1933" s="264"/>
      <c r="CB1933" s="264"/>
      <c r="CC1933" s="264"/>
      <c r="CD1933" s="264"/>
      <c r="CE1933" s="264"/>
      <c r="CF1933" s="264"/>
      <c r="CG1933" s="264"/>
      <c r="CH1933" s="264"/>
      <c r="CI1933" s="264"/>
      <c r="CJ1933" s="264"/>
      <c r="CK1933" s="264"/>
      <c r="CL1933" s="264"/>
      <c r="CM1933" s="264"/>
      <c r="CN1933" s="264"/>
      <c r="CO1933" s="264"/>
      <c r="CP1933" s="264"/>
      <c r="CQ1933" s="264"/>
      <c r="CR1933" s="264"/>
      <c r="CS1933" s="264"/>
      <c r="CT1933" s="264"/>
      <c r="CU1933" s="264"/>
      <c r="CV1933" s="264"/>
      <c r="CW1933" s="264"/>
      <c r="CX1933" s="264"/>
      <c r="CY1933" s="264"/>
      <c r="CZ1933" s="264"/>
      <c r="DA1933" s="264"/>
      <c r="DB1933" s="264"/>
      <c r="DC1933" s="264"/>
      <c r="DD1933" s="264"/>
      <c r="DE1933" s="264"/>
      <c r="DF1933" s="264"/>
      <c r="DG1933" s="264"/>
      <c r="DH1933" s="264"/>
      <c r="DI1933" s="264"/>
      <c r="DJ1933" s="264"/>
      <c r="DK1933" s="264"/>
      <c r="DL1933" s="264"/>
      <c r="DM1933" s="264"/>
      <c r="DN1933" s="264"/>
      <c r="DO1933" s="264"/>
      <c r="DP1933" s="264"/>
      <c r="DQ1933" s="264"/>
      <c r="DR1933" s="264"/>
      <c r="DS1933" s="264"/>
      <c r="DT1933" s="264"/>
      <c r="DU1933" s="264"/>
      <c r="DV1933" s="264"/>
      <c r="DW1933" s="264"/>
      <c r="DX1933" s="264"/>
      <c r="DY1933" s="264"/>
      <c r="DZ1933" s="264"/>
      <c r="EA1933" s="264"/>
      <c r="EB1933" s="264"/>
      <c r="EC1933" s="264"/>
      <c r="ED1933" s="264"/>
      <c r="EE1933" s="264"/>
      <c r="EF1933" s="264"/>
      <c r="EG1933" s="264"/>
      <c r="EH1933" s="264"/>
      <c r="EI1933" s="264"/>
      <c r="EJ1933" s="264"/>
      <c r="EK1933" s="264"/>
      <c r="EL1933" s="264"/>
      <c r="EM1933" s="264"/>
      <c r="EN1933" s="264"/>
      <c r="EO1933" s="264"/>
      <c r="EP1933" s="264"/>
      <c r="EQ1933" s="264"/>
      <c r="ER1933" s="264"/>
      <c r="ES1933" s="264"/>
      <c r="ET1933" s="264"/>
      <c r="EU1933" s="264"/>
      <c r="EV1933" s="264"/>
      <c r="EW1933" s="264"/>
      <c r="EX1933" s="264"/>
      <c r="EY1933" s="264"/>
      <c r="EZ1933" s="264"/>
      <c r="FA1933" s="264"/>
      <c r="FB1933" s="264"/>
      <c r="FC1933" s="264"/>
      <c r="FD1933" s="264"/>
      <c r="FE1933" s="264"/>
      <c r="FF1933" s="264"/>
      <c r="FG1933" s="264"/>
      <c r="FH1933" s="264"/>
      <c r="FI1933" s="264"/>
      <c r="FJ1933" s="264"/>
      <c r="FK1933" s="264"/>
      <c r="FL1933" s="264"/>
      <c r="FM1933" s="264"/>
      <c r="FN1933" s="264"/>
      <c r="FO1933" s="264"/>
      <c r="FP1933" s="264"/>
      <c r="FQ1933" s="264"/>
      <c r="FR1933" s="264"/>
      <c r="FS1933" s="264"/>
      <c r="FT1933" s="264"/>
      <c r="FU1933" s="264"/>
      <c r="FV1933" s="264"/>
      <c r="FW1933" s="264"/>
      <c r="FX1933" s="264"/>
      <c r="FY1933" s="264"/>
      <c r="FZ1933" s="264"/>
      <c r="GA1933" s="264"/>
      <c r="GB1933" s="264"/>
      <c r="GC1933" s="264"/>
      <c r="GD1933" s="264"/>
      <c r="GE1933" s="264"/>
      <c r="GF1933" s="264"/>
      <c r="GG1933" s="264"/>
      <c r="GH1933" s="264"/>
      <c r="GI1933" s="264"/>
      <c r="GJ1933" s="264"/>
      <c r="GK1933" s="264"/>
      <c r="GL1933" s="264"/>
      <c r="GM1933" s="264"/>
      <c r="GN1933" s="264"/>
      <c r="GO1933" s="264"/>
      <c r="GP1933" s="264"/>
      <c r="GQ1933" s="264"/>
      <c r="GR1933" s="264"/>
      <c r="GS1933" s="264"/>
      <c r="GT1933" s="264"/>
      <c r="GU1933" s="264"/>
      <c r="GV1933" s="264"/>
      <c r="GW1933" s="264"/>
      <c r="GX1933" s="264"/>
      <c r="GY1933" s="264"/>
      <c r="GZ1933" s="264"/>
      <c r="HA1933" s="264"/>
      <c r="HB1933" s="264"/>
      <c r="HC1933" s="264"/>
      <c r="HD1933" s="264"/>
      <c r="HE1933" s="264"/>
      <c r="HF1933" s="264"/>
      <c r="HG1933" s="264"/>
      <c r="HH1933" s="264"/>
      <c r="HI1933" s="264"/>
      <c r="HJ1933" s="264"/>
      <c r="HK1933" s="264"/>
      <c r="HL1933" s="264"/>
      <c r="HM1933" s="264"/>
      <c r="HN1933" s="264"/>
      <c r="HO1933" s="264"/>
      <c r="HP1933" s="264"/>
      <c r="HQ1933" s="264"/>
      <c r="HR1933" s="264"/>
      <c r="HS1933" s="264"/>
      <c r="HT1933" s="264"/>
      <c r="HU1933" s="264"/>
      <c r="HV1933" s="264"/>
      <c r="HW1933" s="264"/>
      <c r="HX1933" s="264"/>
      <c r="HY1933" s="264"/>
      <c r="HZ1933" s="264"/>
      <c r="IA1933" s="264"/>
      <c r="IB1933" s="264"/>
      <c r="IC1933" s="264"/>
      <c r="ID1933" s="264"/>
      <c r="IE1933" s="264"/>
      <c r="IF1933" s="264"/>
      <c r="IG1933" s="264"/>
      <c r="IH1933" s="264"/>
      <c r="II1933" s="264"/>
      <c r="IJ1933" s="264"/>
      <c r="IK1933" s="264"/>
      <c r="IL1933" s="264"/>
      <c r="IM1933" s="264"/>
      <c r="IN1933" s="264"/>
      <c r="IO1933" s="264"/>
      <c r="IP1933" s="264"/>
      <c r="IQ1933" s="264"/>
    </row>
    <row r="1934" spans="1:251" ht="14.25" customHeight="1">
      <c r="A1934" s="305"/>
      <c r="B1934" s="314"/>
      <c r="C1934" s="388"/>
      <c r="D1934" s="319"/>
      <c r="E1934" s="453"/>
      <c r="F1934" s="389"/>
      <c r="BI1934" s="264"/>
      <c r="BJ1934" s="264"/>
      <c r="BK1934" s="264"/>
      <c r="BL1934" s="264"/>
      <c r="BM1934" s="264"/>
      <c r="BN1934" s="264"/>
      <c r="BO1934" s="264"/>
      <c r="BP1934" s="264"/>
      <c r="BQ1934" s="264"/>
      <c r="BR1934" s="264"/>
      <c r="BS1934" s="264"/>
      <c r="BT1934" s="264"/>
      <c r="BU1934" s="264"/>
      <c r="BV1934" s="264"/>
      <c r="BW1934" s="264"/>
      <c r="BX1934" s="264"/>
      <c r="BY1934" s="264"/>
      <c r="BZ1934" s="264"/>
      <c r="CA1934" s="264"/>
      <c r="CB1934" s="264"/>
      <c r="CC1934" s="264"/>
      <c r="CD1934" s="264"/>
      <c r="CE1934" s="264"/>
      <c r="CF1934" s="264"/>
      <c r="CG1934" s="264"/>
      <c r="CH1934" s="264"/>
      <c r="CI1934" s="264"/>
      <c r="CJ1934" s="264"/>
      <c r="CK1934" s="264"/>
      <c r="CL1934" s="264"/>
      <c r="CM1934" s="264"/>
      <c r="CN1934" s="264"/>
      <c r="CO1934" s="264"/>
      <c r="CP1934" s="264"/>
      <c r="CQ1934" s="264"/>
      <c r="CR1934" s="264"/>
      <c r="CS1934" s="264"/>
      <c r="CT1934" s="264"/>
      <c r="CU1934" s="264"/>
      <c r="CV1934" s="264"/>
      <c r="CW1934" s="264"/>
      <c r="CX1934" s="264"/>
      <c r="CY1934" s="264"/>
      <c r="CZ1934" s="264"/>
      <c r="DA1934" s="264"/>
      <c r="DB1934" s="264"/>
      <c r="DC1934" s="264"/>
      <c r="DD1934" s="264"/>
      <c r="DE1934" s="264"/>
      <c r="DF1934" s="264"/>
      <c r="DG1934" s="264"/>
      <c r="DH1934" s="264"/>
      <c r="DI1934" s="264"/>
      <c r="DJ1934" s="264"/>
      <c r="DK1934" s="264"/>
      <c r="DL1934" s="264"/>
      <c r="DM1934" s="264"/>
      <c r="DN1934" s="264"/>
      <c r="DO1934" s="264"/>
      <c r="DP1934" s="264"/>
      <c r="DQ1934" s="264"/>
      <c r="DR1934" s="264"/>
      <c r="DS1934" s="264"/>
      <c r="DT1934" s="264"/>
      <c r="DU1934" s="264"/>
      <c r="DV1934" s="264"/>
      <c r="DW1934" s="264"/>
      <c r="DX1934" s="264"/>
      <c r="DY1934" s="264"/>
      <c r="DZ1934" s="264"/>
      <c r="EA1934" s="264"/>
      <c r="EB1934" s="264"/>
      <c r="EC1934" s="264"/>
      <c r="ED1934" s="264"/>
      <c r="EE1934" s="264"/>
      <c r="EF1934" s="264"/>
      <c r="EG1934" s="264"/>
      <c r="EH1934" s="264"/>
      <c r="EI1934" s="264"/>
      <c r="EJ1934" s="264"/>
      <c r="EK1934" s="264"/>
      <c r="EL1934" s="264"/>
      <c r="EM1934" s="264"/>
      <c r="EN1934" s="264"/>
      <c r="EO1934" s="264"/>
      <c r="EP1934" s="264"/>
      <c r="EQ1934" s="264"/>
      <c r="ER1934" s="264"/>
      <c r="ES1934" s="264"/>
      <c r="ET1934" s="264"/>
      <c r="EU1934" s="264"/>
      <c r="EV1934" s="264"/>
      <c r="EW1934" s="264"/>
      <c r="EX1934" s="264"/>
      <c r="EY1934" s="264"/>
      <c r="EZ1934" s="264"/>
      <c r="FA1934" s="264"/>
      <c r="FB1934" s="264"/>
      <c r="FC1934" s="264"/>
      <c r="FD1934" s="264"/>
      <c r="FE1934" s="264"/>
      <c r="FF1934" s="264"/>
      <c r="FG1934" s="264"/>
      <c r="FH1934" s="264"/>
      <c r="FI1934" s="264"/>
      <c r="FJ1934" s="264"/>
      <c r="FK1934" s="264"/>
      <c r="FL1934" s="264"/>
      <c r="FM1934" s="264"/>
      <c r="FN1934" s="264"/>
      <c r="FO1934" s="264"/>
      <c r="FP1934" s="264"/>
      <c r="FQ1934" s="264"/>
      <c r="FR1934" s="264"/>
      <c r="FS1934" s="264"/>
      <c r="FT1934" s="264"/>
      <c r="FU1934" s="264"/>
      <c r="FV1934" s="264"/>
      <c r="FW1934" s="264"/>
      <c r="FX1934" s="264"/>
      <c r="FY1934" s="264"/>
      <c r="FZ1934" s="264"/>
      <c r="GA1934" s="264"/>
      <c r="GB1934" s="264"/>
      <c r="GC1934" s="264"/>
      <c r="GD1934" s="264"/>
      <c r="GE1934" s="264"/>
      <c r="GF1934" s="264"/>
      <c r="GG1934" s="264"/>
      <c r="GH1934" s="264"/>
      <c r="GI1934" s="264"/>
      <c r="GJ1934" s="264"/>
      <c r="GK1934" s="264"/>
      <c r="GL1934" s="264"/>
      <c r="GM1934" s="264"/>
      <c r="GN1934" s="264"/>
      <c r="GO1934" s="264"/>
      <c r="GP1934" s="264"/>
      <c r="GQ1934" s="264"/>
      <c r="GR1934" s="264"/>
      <c r="GS1934" s="264"/>
      <c r="GT1934" s="264"/>
      <c r="GU1934" s="264"/>
      <c r="GV1934" s="264"/>
      <c r="GW1934" s="264"/>
      <c r="GX1934" s="264"/>
      <c r="GY1934" s="264"/>
      <c r="GZ1934" s="264"/>
      <c r="HA1934" s="264"/>
      <c r="HB1934" s="264"/>
      <c r="HC1934" s="264"/>
      <c r="HD1934" s="264"/>
      <c r="HE1934" s="264"/>
      <c r="HF1934" s="264"/>
      <c r="HG1934" s="264"/>
      <c r="HH1934" s="264"/>
      <c r="HI1934" s="264"/>
      <c r="HJ1934" s="264"/>
      <c r="HK1934" s="264"/>
      <c r="HL1934" s="264"/>
      <c r="HM1934" s="264"/>
      <c r="HN1934" s="264"/>
      <c r="HO1934" s="264"/>
      <c r="HP1934" s="264"/>
      <c r="HQ1934" s="264"/>
      <c r="HR1934" s="264"/>
      <c r="HS1934" s="264"/>
      <c r="HT1934" s="264"/>
      <c r="HU1934" s="264"/>
      <c r="HV1934" s="264"/>
      <c r="HW1934" s="264"/>
      <c r="HX1934" s="264"/>
      <c r="HY1934" s="264"/>
      <c r="HZ1934" s="264"/>
      <c r="IA1934" s="264"/>
      <c r="IB1934" s="264"/>
      <c r="IC1934" s="264"/>
      <c r="ID1934" s="264"/>
      <c r="IE1934" s="264"/>
      <c r="IF1934" s="264"/>
      <c r="IG1934" s="264"/>
      <c r="IH1934" s="264"/>
      <c r="II1934" s="264"/>
      <c r="IJ1934" s="264"/>
      <c r="IK1934" s="264"/>
      <c r="IL1934" s="264"/>
      <c r="IM1934" s="264"/>
      <c r="IN1934" s="264"/>
      <c r="IO1934" s="264"/>
      <c r="IP1934" s="264"/>
      <c r="IQ1934" s="264"/>
    </row>
    <row r="1935" spans="1:251" ht="14.25" customHeight="1">
      <c r="A1935" s="305"/>
      <c r="B1935" s="314" t="s">
        <v>1894</v>
      </c>
      <c r="C1935" s="586" t="s">
        <v>1895</v>
      </c>
      <c r="D1935" s="319" t="s">
        <v>1896</v>
      </c>
      <c r="E1935" s="453">
        <f>'[5]COSTO CDMX,QRO,GDL '!I1929</f>
        <v>11283.797729618163</v>
      </c>
      <c r="F1935" s="310" t="s">
        <v>236</v>
      </c>
      <c r="BI1935" s="264"/>
      <c r="BJ1935" s="264"/>
      <c r="BK1935" s="264"/>
      <c r="BL1935" s="264"/>
      <c r="BM1935" s="264"/>
      <c r="BN1935" s="264"/>
      <c r="BO1935" s="264"/>
      <c r="BP1935" s="264"/>
      <c r="BQ1935" s="264"/>
      <c r="BR1935" s="264"/>
      <c r="BS1935" s="264"/>
      <c r="BT1935" s="264"/>
      <c r="BU1935" s="264"/>
      <c r="BV1935" s="264"/>
      <c r="BW1935" s="264"/>
      <c r="BX1935" s="264"/>
      <c r="BY1935" s="264"/>
      <c r="BZ1935" s="264"/>
      <c r="CA1935" s="264"/>
      <c r="CB1935" s="264"/>
      <c r="CC1935" s="264"/>
      <c r="CD1935" s="264"/>
      <c r="CE1935" s="264"/>
      <c r="CF1935" s="264"/>
      <c r="CG1935" s="264"/>
      <c r="CH1935" s="264"/>
      <c r="CI1935" s="264"/>
      <c r="CJ1935" s="264"/>
      <c r="CK1935" s="264"/>
      <c r="CL1935" s="264"/>
      <c r="CM1935" s="264"/>
      <c r="CN1935" s="264"/>
      <c r="CO1935" s="264"/>
      <c r="CP1935" s="264"/>
      <c r="CQ1935" s="264"/>
      <c r="CR1935" s="264"/>
      <c r="CS1935" s="264"/>
      <c r="CT1935" s="264"/>
      <c r="CU1935" s="264"/>
      <c r="CV1935" s="264"/>
      <c r="CW1935" s="264"/>
      <c r="CX1935" s="264"/>
      <c r="CY1935" s="264"/>
      <c r="CZ1935" s="264"/>
      <c r="DA1935" s="264"/>
      <c r="DB1935" s="264"/>
      <c r="DC1935" s="264"/>
      <c r="DD1935" s="264"/>
      <c r="DE1935" s="264"/>
      <c r="DF1935" s="264"/>
      <c r="DG1935" s="264"/>
      <c r="DH1935" s="264"/>
      <c r="DI1935" s="264"/>
      <c r="DJ1935" s="264"/>
      <c r="DK1935" s="264"/>
      <c r="DL1935" s="264"/>
      <c r="DM1935" s="264"/>
      <c r="DN1935" s="264"/>
      <c r="DO1935" s="264"/>
      <c r="DP1935" s="264"/>
      <c r="DQ1935" s="264"/>
      <c r="DR1935" s="264"/>
      <c r="DS1935" s="264"/>
      <c r="DT1935" s="264"/>
      <c r="DU1935" s="264"/>
      <c r="DV1935" s="264"/>
      <c r="DW1935" s="264"/>
      <c r="DX1935" s="264"/>
      <c r="DY1935" s="264"/>
      <c r="DZ1935" s="264"/>
      <c r="EA1935" s="264"/>
      <c r="EB1935" s="264"/>
      <c r="EC1935" s="264"/>
      <c r="ED1935" s="264"/>
      <c r="EE1935" s="264"/>
      <c r="EF1935" s="264"/>
      <c r="EG1935" s="264"/>
      <c r="EH1935" s="264"/>
      <c r="EI1935" s="264"/>
      <c r="EJ1935" s="264"/>
      <c r="EK1935" s="264"/>
      <c r="EL1935" s="264"/>
      <c r="EM1935" s="264"/>
      <c r="EN1935" s="264"/>
      <c r="EO1935" s="264"/>
      <c r="EP1935" s="264"/>
      <c r="EQ1935" s="264"/>
      <c r="ER1935" s="264"/>
      <c r="ES1935" s="264"/>
      <c r="ET1935" s="264"/>
      <c r="EU1935" s="264"/>
      <c r="EV1935" s="264"/>
      <c r="EW1935" s="264"/>
      <c r="EX1935" s="264"/>
      <c r="EY1935" s="264"/>
      <c r="EZ1935" s="264"/>
      <c r="FA1935" s="264"/>
      <c r="FB1935" s="264"/>
      <c r="FC1935" s="264"/>
      <c r="FD1935" s="264"/>
      <c r="FE1935" s="264"/>
      <c r="FF1935" s="264"/>
      <c r="FG1935" s="264"/>
      <c r="FH1935" s="264"/>
      <c r="FI1935" s="264"/>
      <c r="FJ1935" s="264"/>
      <c r="FK1935" s="264"/>
      <c r="FL1935" s="264"/>
      <c r="FM1935" s="264"/>
      <c r="FN1935" s="264"/>
      <c r="FO1935" s="264"/>
      <c r="FP1935" s="264"/>
      <c r="FQ1935" s="264"/>
      <c r="FR1935" s="264"/>
      <c r="FS1935" s="264"/>
      <c r="FT1935" s="264"/>
      <c r="FU1935" s="264"/>
      <c r="FV1935" s="264"/>
      <c r="FW1935" s="264"/>
      <c r="FX1935" s="264"/>
      <c r="FY1935" s="264"/>
      <c r="FZ1935" s="264"/>
      <c r="GA1935" s="264"/>
      <c r="GB1935" s="264"/>
      <c r="GC1935" s="264"/>
      <c r="GD1935" s="264"/>
      <c r="GE1935" s="264"/>
      <c r="GF1935" s="264"/>
      <c r="GG1935" s="264"/>
      <c r="GH1935" s="264"/>
      <c r="GI1935" s="264"/>
      <c r="GJ1935" s="264"/>
      <c r="GK1935" s="264"/>
      <c r="GL1935" s="264"/>
      <c r="GM1935" s="264"/>
      <c r="GN1935" s="264"/>
      <c r="GO1935" s="264"/>
      <c r="GP1935" s="264"/>
      <c r="GQ1935" s="264"/>
      <c r="GR1935" s="264"/>
      <c r="GS1935" s="264"/>
      <c r="GT1935" s="264"/>
      <c r="GU1935" s="264"/>
      <c r="GV1935" s="264"/>
      <c r="GW1935" s="264"/>
      <c r="GX1935" s="264"/>
      <c r="GY1935" s="264"/>
      <c r="GZ1935" s="264"/>
      <c r="HA1935" s="264"/>
      <c r="HB1935" s="264"/>
      <c r="HC1935" s="264"/>
      <c r="HD1935" s="264"/>
      <c r="HE1935" s="264"/>
      <c r="HF1935" s="264"/>
      <c r="HG1935" s="264"/>
      <c r="HH1935" s="264"/>
      <c r="HI1935" s="264"/>
      <c r="HJ1935" s="264"/>
      <c r="HK1935" s="264"/>
      <c r="HL1935" s="264"/>
      <c r="HM1935" s="264"/>
      <c r="HN1935" s="264"/>
      <c r="HO1935" s="264"/>
      <c r="HP1935" s="264"/>
      <c r="HQ1935" s="264"/>
      <c r="HR1935" s="264"/>
      <c r="HS1935" s="264"/>
      <c r="HT1935" s="264"/>
      <c r="HU1935" s="264"/>
      <c r="HV1935" s="264"/>
      <c r="HW1935" s="264"/>
      <c r="HX1935" s="264"/>
      <c r="HY1935" s="264"/>
      <c r="HZ1935" s="264"/>
      <c r="IA1935" s="264"/>
      <c r="IB1935" s="264"/>
      <c r="IC1935" s="264"/>
      <c r="ID1935" s="264"/>
      <c r="IE1935" s="264"/>
      <c r="IF1935" s="264"/>
      <c r="IG1935" s="264"/>
      <c r="IH1935" s="264"/>
      <c r="II1935" s="264"/>
      <c r="IJ1935" s="264"/>
      <c r="IK1935" s="264"/>
      <c r="IL1935" s="264"/>
      <c r="IM1935" s="264"/>
      <c r="IN1935" s="264"/>
      <c r="IO1935" s="264"/>
      <c r="IP1935" s="264"/>
      <c r="IQ1935" s="264"/>
    </row>
    <row r="1936" spans="1:251" ht="14.25" customHeight="1">
      <c r="A1936" s="305"/>
      <c r="B1936" s="314"/>
      <c r="C1936" s="586" t="s">
        <v>1897</v>
      </c>
      <c r="D1936" s="319"/>
      <c r="E1936" s="453"/>
      <c r="F1936" s="389"/>
      <c r="H1936" s="594"/>
      <c r="BI1936" s="264"/>
      <c r="BJ1936" s="264"/>
      <c r="BK1936" s="264"/>
      <c r="BL1936" s="264"/>
      <c r="BM1936" s="264"/>
      <c r="BN1936" s="264"/>
      <c r="BO1936" s="264"/>
      <c r="BP1936" s="264"/>
      <c r="BQ1936" s="264"/>
      <c r="BR1936" s="264"/>
      <c r="BS1936" s="264"/>
      <c r="BT1936" s="264"/>
      <c r="BU1936" s="264"/>
      <c r="BV1936" s="264"/>
      <c r="BW1936" s="264"/>
      <c r="BX1936" s="264"/>
      <c r="BY1936" s="264"/>
      <c r="BZ1936" s="264"/>
      <c r="CA1936" s="264"/>
      <c r="CB1936" s="264"/>
      <c r="CC1936" s="264"/>
      <c r="CD1936" s="264"/>
      <c r="CE1936" s="264"/>
      <c r="CF1936" s="264"/>
      <c r="CG1936" s="264"/>
      <c r="CH1936" s="264"/>
      <c r="CI1936" s="264"/>
      <c r="CJ1936" s="264"/>
      <c r="CK1936" s="264"/>
      <c r="CL1936" s="264"/>
      <c r="CM1936" s="264"/>
      <c r="CN1936" s="264"/>
      <c r="CO1936" s="264"/>
      <c r="CP1936" s="264"/>
      <c r="CQ1936" s="264"/>
      <c r="CR1936" s="264"/>
      <c r="CS1936" s="264"/>
      <c r="CT1936" s="264"/>
      <c r="CU1936" s="264"/>
      <c r="CV1936" s="264"/>
      <c r="CW1936" s="264"/>
      <c r="CX1936" s="264"/>
      <c r="CY1936" s="264"/>
      <c r="CZ1936" s="264"/>
      <c r="DA1936" s="264"/>
      <c r="DB1936" s="264"/>
      <c r="DC1936" s="264"/>
      <c r="DD1936" s="264"/>
      <c r="DE1936" s="264"/>
      <c r="DF1936" s="264"/>
      <c r="DG1936" s="264"/>
      <c r="DH1936" s="264"/>
      <c r="DI1936" s="264"/>
      <c r="DJ1936" s="264"/>
      <c r="DK1936" s="264"/>
      <c r="DL1936" s="264"/>
      <c r="DM1936" s="264"/>
      <c r="DN1936" s="264"/>
      <c r="DO1936" s="264"/>
      <c r="DP1936" s="264"/>
      <c r="DQ1936" s="264"/>
      <c r="DR1936" s="264"/>
      <c r="DS1936" s="264"/>
      <c r="DT1936" s="264"/>
      <c r="DU1936" s="264"/>
      <c r="DV1936" s="264"/>
      <c r="DW1936" s="264"/>
      <c r="DX1936" s="264"/>
      <c r="DY1936" s="264"/>
      <c r="DZ1936" s="264"/>
      <c r="EA1936" s="264"/>
      <c r="EB1936" s="264"/>
      <c r="EC1936" s="264"/>
      <c r="ED1936" s="264"/>
      <c r="EE1936" s="264"/>
      <c r="EF1936" s="264"/>
      <c r="EG1936" s="264"/>
      <c r="EH1936" s="264"/>
      <c r="EI1936" s="264"/>
      <c r="EJ1936" s="264"/>
      <c r="EK1936" s="264"/>
      <c r="EL1936" s="264"/>
      <c r="EM1936" s="264"/>
      <c r="EN1936" s="264"/>
      <c r="EO1936" s="264"/>
      <c r="EP1936" s="264"/>
      <c r="EQ1936" s="264"/>
      <c r="ER1936" s="264"/>
      <c r="ES1936" s="264"/>
      <c r="ET1936" s="264"/>
      <c r="EU1936" s="264"/>
      <c r="EV1936" s="264"/>
      <c r="EW1936" s="264"/>
      <c r="EX1936" s="264"/>
      <c r="EY1936" s="264"/>
      <c r="EZ1936" s="264"/>
      <c r="FA1936" s="264"/>
      <c r="FB1936" s="264"/>
      <c r="FC1936" s="264"/>
      <c r="FD1936" s="264"/>
      <c r="FE1936" s="264"/>
      <c r="FF1936" s="264"/>
      <c r="FG1936" s="264"/>
      <c r="FH1936" s="264"/>
      <c r="FI1936" s="264"/>
      <c r="FJ1936" s="264"/>
      <c r="FK1936" s="264"/>
      <c r="FL1936" s="264"/>
      <c r="FM1936" s="264"/>
      <c r="FN1936" s="264"/>
      <c r="FO1936" s="264"/>
      <c r="FP1936" s="264"/>
      <c r="FQ1936" s="264"/>
      <c r="FR1936" s="264"/>
      <c r="FS1936" s="264"/>
      <c r="FT1936" s="264"/>
      <c r="FU1936" s="264"/>
      <c r="FV1936" s="264"/>
      <c r="FW1936" s="264"/>
      <c r="FX1936" s="264"/>
      <c r="FY1936" s="264"/>
      <c r="FZ1936" s="264"/>
      <c r="GA1936" s="264"/>
      <c r="GB1936" s="264"/>
      <c r="GC1936" s="264"/>
      <c r="GD1936" s="264"/>
      <c r="GE1936" s="264"/>
      <c r="GF1936" s="264"/>
      <c r="GG1936" s="264"/>
      <c r="GH1936" s="264"/>
      <c r="GI1936" s="264"/>
      <c r="GJ1936" s="264"/>
      <c r="GK1936" s="264"/>
      <c r="GL1936" s="264"/>
      <c r="GM1936" s="264"/>
      <c r="GN1936" s="264"/>
      <c r="GO1936" s="264"/>
      <c r="GP1936" s="264"/>
      <c r="GQ1936" s="264"/>
      <c r="GR1936" s="264"/>
      <c r="GS1936" s="264"/>
      <c r="GT1936" s="264"/>
      <c r="GU1936" s="264"/>
      <c r="GV1936" s="264"/>
      <c r="GW1936" s="264"/>
      <c r="GX1936" s="264"/>
      <c r="GY1936" s="264"/>
      <c r="GZ1936" s="264"/>
      <c r="HA1936" s="264"/>
      <c r="HB1936" s="264"/>
      <c r="HC1936" s="264"/>
      <c r="HD1936" s="264"/>
      <c r="HE1936" s="264"/>
      <c r="HF1936" s="264"/>
      <c r="HG1936" s="264"/>
      <c r="HH1936" s="264"/>
      <c r="HI1936" s="264"/>
      <c r="HJ1936" s="264"/>
      <c r="HK1936" s="264"/>
      <c r="HL1936" s="264"/>
      <c r="HM1936" s="264"/>
      <c r="HN1936" s="264"/>
      <c r="HO1936" s="264"/>
      <c r="HP1936" s="264"/>
      <c r="HQ1936" s="264"/>
      <c r="HR1936" s="264"/>
      <c r="HS1936" s="264"/>
      <c r="HT1936" s="264"/>
      <c r="HU1936" s="264"/>
      <c r="HV1936" s="264"/>
      <c r="HW1936" s="264"/>
      <c r="HX1936" s="264"/>
      <c r="HY1936" s="264"/>
      <c r="HZ1936" s="264"/>
      <c r="IA1936" s="264"/>
      <c r="IB1936" s="264"/>
      <c r="IC1936" s="264"/>
      <c r="ID1936" s="264"/>
      <c r="IE1936" s="264"/>
      <c r="IF1936" s="264"/>
      <c r="IG1936" s="264"/>
      <c r="IH1936" s="264"/>
      <c r="II1936" s="264"/>
      <c r="IJ1936" s="264"/>
      <c r="IK1936" s="264"/>
      <c r="IL1936" s="264"/>
      <c r="IM1936" s="264"/>
      <c r="IN1936" s="264"/>
      <c r="IO1936" s="264"/>
      <c r="IP1936" s="264"/>
      <c r="IQ1936" s="264"/>
    </row>
    <row r="1937" spans="1:251" ht="14.25" customHeight="1">
      <c r="A1937" s="305"/>
      <c r="B1937" s="314"/>
      <c r="C1937" s="586" t="s">
        <v>1898</v>
      </c>
      <c r="D1937" s="319"/>
      <c r="E1937" s="453"/>
      <c r="F1937" s="389"/>
      <c r="BI1937" s="264"/>
      <c r="BJ1937" s="264"/>
      <c r="BK1937" s="264"/>
      <c r="BL1937" s="264"/>
      <c r="BM1937" s="264"/>
      <c r="BN1937" s="264"/>
      <c r="BO1937" s="264"/>
      <c r="BP1937" s="264"/>
      <c r="BQ1937" s="264"/>
      <c r="BR1937" s="264"/>
      <c r="BS1937" s="264"/>
      <c r="BT1937" s="264"/>
      <c r="BU1937" s="264"/>
      <c r="BV1937" s="264"/>
      <c r="BW1937" s="264"/>
      <c r="BX1937" s="264"/>
      <c r="BY1937" s="264"/>
      <c r="BZ1937" s="264"/>
      <c r="CA1937" s="264"/>
      <c r="CB1937" s="264"/>
      <c r="CC1937" s="264"/>
      <c r="CD1937" s="264"/>
      <c r="CE1937" s="264"/>
      <c r="CF1937" s="264"/>
      <c r="CG1937" s="264"/>
      <c r="CH1937" s="264"/>
      <c r="CI1937" s="264"/>
      <c r="CJ1937" s="264"/>
      <c r="CK1937" s="264"/>
      <c r="CL1937" s="264"/>
      <c r="CM1937" s="264"/>
      <c r="CN1937" s="264"/>
      <c r="CO1937" s="264"/>
      <c r="CP1937" s="264"/>
      <c r="CQ1937" s="264"/>
      <c r="CR1937" s="264"/>
      <c r="CS1937" s="264"/>
      <c r="CT1937" s="264"/>
      <c r="CU1937" s="264"/>
      <c r="CV1937" s="264"/>
      <c r="CW1937" s="264"/>
      <c r="CX1937" s="264"/>
      <c r="CY1937" s="264"/>
      <c r="CZ1937" s="264"/>
      <c r="DA1937" s="264"/>
      <c r="DB1937" s="264"/>
      <c r="DC1937" s="264"/>
      <c r="DD1937" s="264"/>
      <c r="DE1937" s="264"/>
      <c r="DF1937" s="264"/>
      <c r="DG1937" s="264"/>
      <c r="DH1937" s="264"/>
      <c r="DI1937" s="264"/>
      <c r="DJ1937" s="264"/>
      <c r="DK1937" s="264"/>
      <c r="DL1937" s="264"/>
      <c r="DM1937" s="264"/>
      <c r="DN1937" s="264"/>
      <c r="DO1937" s="264"/>
      <c r="DP1937" s="264"/>
      <c r="DQ1937" s="264"/>
      <c r="DR1937" s="264"/>
      <c r="DS1937" s="264"/>
      <c r="DT1937" s="264"/>
      <c r="DU1937" s="264"/>
      <c r="DV1937" s="264"/>
      <c r="DW1937" s="264"/>
      <c r="DX1937" s="264"/>
      <c r="DY1937" s="264"/>
      <c r="DZ1937" s="264"/>
      <c r="EA1937" s="264"/>
      <c r="EB1937" s="264"/>
      <c r="EC1937" s="264"/>
      <c r="ED1937" s="264"/>
      <c r="EE1937" s="264"/>
      <c r="EF1937" s="264"/>
      <c r="EG1937" s="264"/>
      <c r="EH1937" s="264"/>
      <c r="EI1937" s="264"/>
      <c r="EJ1937" s="264"/>
      <c r="EK1937" s="264"/>
      <c r="EL1937" s="264"/>
      <c r="EM1937" s="264"/>
      <c r="EN1937" s="264"/>
      <c r="EO1937" s="264"/>
      <c r="EP1937" s="264"/>
      <c r="EQ1937" s="264"/>
      <c r="ER1937" s="264"/>
      <c r="ES1937" s="264"/>
      <c r="ET1937" s="264"/>
      <c r="EU1937" s="264"/>
      <c r="EV1937" s="264"/>
      <c r="EW1937" s="264"/>
      <c r="EX1937" s="264"/>
      <c r="EY1937" s="264"/>
      <c r="EZ1937" s="264"/>
      <c r="FA1937" s="264"/>
      <c r="FB1937" s="264"/>
      <c r="FC1937" s="264"/>
      <c r="FD1937" s="264"/>
      <c r="FE1937" s="264"/>
      <c r="FF1937" s="264"/>
      <c r="FG1937" s="264"/>
      <c r="FH1937" s="264"/>
      <c r="FI1937" s="264"/>
      <c r="FJ1937" s="264"/>
      <c r="FK1937" s="264"/>
      <c r="FL1937" s="264"/>
      <c r="FM1937" s="264"/>
      <c r="FN1937" s="264"/>
      <c r="FO1937" s="264"/>
      <c r="FP1937" s="264"/>
      <c r="FQ1937" s="264"/>
      <c r="FR1937" s="264"/>
      <c r="FS1937" s="264"/>
      <c r="FT1937" s="264"/>
      <c r="FU1937" s="264"/>
      <c r="FV1937" s="264"/>
      <c r="FW1937" s="264"/>
      <c r="FX1937" s="264"/>
      <c r="FY1937" s="264"/>
      <c r="FZ1937" s="264"/>
      <c r="GA1937" s="264"/>
      <c r="GB1937" s="264"/>
      <c r="GC1937" s="264"/>
      <c r="GD1937" s="264"/>
      <c r="GE1937" s="264"/>
      <c r="GF1937" s="264"/>
      <c r="GG1937" s="264"/>
      <c r="GH1937" s="264"/>
      <c r="GI1937" s="264"/>
      <c r="GJ1937" s="264"/>
      <c r="GK1937" s="264"/>
      <c r="GL1937" s="264"/>
      <c r="GM1937" s="264"/>
      <c r="GN1937" s="264"/>
      <c r="GO1937" s="264"/>
      <c r="GP1937" s="264"/>
      <c r="GQ1937" s="264"/>
      <c r="GR1937" s="264"/>
      <c r="GS1937" s="264"/>
      <c r="GT1937" s="264"/>
      <c r="GU1937" s="264"/>
      <c r="GV1937" s="264"/>
      <c r="GW1937" s="264"/>
      <c r="GX1937" s="264"/>
      <c r="GY1937" s="264"/>
      <c r="GZ1937" s="264"/>
      <c r="HA1937" s="264"/>
      <c r="HB1937" s="264"/>
      <c r="HC1937" s="264"/>
      <c r="HD1937" s="264"/>
      <c r="HE1937" s="264"/>
      <c r="HF1937" s="264"/>
      <c r="HG1937" s="264"/>
      <c r="HH1937" s="264"/>
      <c r="HI1937" s="264"/>
      <c r="HJ1937" s="264"/>
      <c r="HK1937" s="264"/>
      <c r="HL1937" s="264"/>
      <c r="HM1937" s="264"/>
      <c r="HN1937" s="264"/>
      <c r="HO1937" s="264"/>
      <c r="HP1937" s="264"/>
      <c r="HQ1937" s="264"/>
      <c r="HR1937" s="264"/>
      <c r="HS1937" s="264"/>
      <c r="HT1937" s="264"/>
      <c r="HU1937" s="264"/>
      <c r="HV1937" s="264"/>
      <c r="HW1937" s="264"/>
      <c r="HX1937" s="264"/>
      <c r="HY1937" s="264"/>
      <c r="HZ1937" s="264"/>
      <c r="IA1937" s="264"/>
      <c r="IB1937" s="264"/>
      <c r="IC1937" s="264"/>
      <c r="ID1937" s="264"/>
      <c r="IE1937" s="264"/>
      <c r="IF1937" s="264"/>
      <c r="IG1937" s="264"/>
      <c r="IH1937" s="264"/>
      <c r="II1937" s="264"/>
      <c r="IJ1937" s="264"/>
      <c r="IK1937" s="264"/>
      <c r="IL1937" s="264"/>
      <c r="IM1937" s="264"/>
      <c r="IN1937" s="264"/>
      <c r="IO1937" s="264"/>
      <c r="IP1937" s="264"/>
      <c r="IQ1937" s="264"/>
    </row>
    <row r="1938" spans="1:251" ht="14.25" customHeight="1">
      <c r="A1938" s="305"/>
      <c r="B1938" s="314"/>
      <c r="C1938" s="480" t="s">
        <v>1899</v>
      </c>
      <c r="D1938" s="319"/>
      <c r="E1938" s="453"/>
      <c r="F1938" s="389"/>
      <c r="BI1938" s="264"/>
      <c r="BJ1938" s="264"/>
      <c r="BK1938" s="264"/>
      <c r="BL1938" s="264"/>
      <c r="BM1938" s="264"/>
      <c r="BN1938" s="264"/>
      <c r="BO1938" s="264"/>
      <c r="BP1938" s="264"/>
      <c r="BQ1938" s="264"/>
      <c r="BR1938" s="264"/>
      <c r="BS1938" s="264"/>
      <c r="BT1938" s="264"/>
      <c r="BU1938" s="264"/>
      <c r="BV1938" s="264"/>
      <c r="BW1938" s="264"/>
      <c r="BX1938" s="264"/>
      <c r="BY1938" s="264"/>
      <c r="BZ1938" s="264"/>
      <c r="CA1938" s="264"/>
      <c r="CB1938" s="264"/>
      <c r="CC1938" s="264"/>
      <c r="CD1938" s="264"/>
      <c r="CE1938" s="264"/>
      <c r="CF1938" s="264"/>
      <c r="CG1938" s="264"/>
      <c r="CH1938" s="264"/>
      <c r="CI1938" s="264"/>
      <c r="CJ1938" s="264"/>
      <c r="CK1938" s="264"/>
      <c r="CL1938" s="264"/>
      <c r="CM1938" s="264"/>
      <c r="CN1938" s="264"/>
      <c r="CO1938" s="264"/>
      <c r="CP1938" s="264"/>
      <c r="CQ1938" s="264"/>
      <c r="CR1938" s="264"/>
      <c r="CS1938" s="264"/>
      <c r="CT1938" s="264"/>
      <c r="CU1938" s="264"/>
      <c r="CV1938" s="264"/>
      <c r="CW1938" s="264"/>
      <c r="CX1938" s="264"/>
      <c r="CY1938" s="264"/>
      <c r="CZ1938" s="264"/>
      <c r="DA1938" s="264"/>
      <c r="DB1938" s="264"/>
      <c r="DC1938" s="264"/>
      <c r="DD1938" s="264"/>
      <c r="DE1938" s="264"/>
      <c r="DF1938" s="264"/>
      <c r="DG1938" s="264"/>
      <c r="DH1938" s="264"/>
      <c r="DI1938" s="264"/>
      <c r="DJ1938" s="264"/>
      <c r="DK1938" s="264"/>
      <c r="DL1938" s="264"/>
      <c r="DM1938" s="264"/>
      <c r="DN1938" s="264"/>
      <c r="DO1938" s="264"/>
      <c r="DP1938" s="264"/>
      <c r="DQ1938" s="264"/>
      <c r="DR1938" s="264"/>
      <c r="DS1938" s="264"/>
      <c r="DT1938" s="264"/>
      <c r="DU1938" s="264"/>
      <c r="DV1938" s="264"/>
      <c r="DW1938" s="264"/>
      <c r="DX1938" s="264"/>
      <c r="DY1938" s="264"/>
      <c r="DZ1938" s="264"/>
      <c r="EA1938" s="264"/>
      <c r="EB1938" s="264"/>
      <c r="EC1938" s="264"/>
      <c r="ED1938" s="264"/>
      <c r="EE1938" s="264"/>
      <c r="EF1938" s="264"/>
      <c r="EG1938" s="264"/>
      <c r="EH1938" s="264"/>
      <c r="EI1938" s="264"/>
      <c r="EJ1938" s="264"/>
      <c r="EK1938" s="264"/>
      <c r="EL1938" s="264"/>
      <c r="EM1938" s="264"/>
      <c r="EN1938" s="264"/>
      <c r="EO1938" s="264"/>
      <c r="EP1938" s="264"/>
      <c r="EQ1938" s="264"/>
      <c r="ER1938" s="264"/>
      <c r="ES1938" s="264"/>
      <c r="ET1938" s="264"/>
      <c r="EU1938" s="264"/>
      <c r="EV1938" s="264"/>
      <c r="EW1938" s="264"/>
      <c r="EX1938" s="264"/>
      <c r="EY1938" s="264"/>
      <c r="EZ1938" s="264"/>
      <c r="FA1938" s="264"/>
      <c r="FB1938" s="264"/>
      <c r="FC1938" s="264"/>
      <c r="FD1938" s="264"/>
      <c r="FE1938" s="264"/>
      <c r="FF1938" s="264"/>
      <c r="FG1938" s="264"/>
      <c r="FH1938" s="264"/>
      <c r="FI1938" s="264"/>
      <c r="FJ1938" s="264"/>
      <c r="FK1938" s="264"/>
      <c r="FL1938" s="264"/>
      <c r="FM1938" s="264"/>
      <c r="FN1938" s="264"/>
      <c r="FO1938" s="264"/>
      <c r="FP1938" s="264"/>
      <c r="FQ1938" s="264"/>
      <c r="FR1938" s="264"/>
      <c r="FS1938" s="264"/>
      <c r="FT1938" s="264"/>
      <c r="FU1938" s="264"/>
      <c r="FV1938" s="264"/>
      <c r="FW1938" s="264"/>
      <c r="FX1938" s="264"/>
      <c r="FY1938" s="264"/>
      <c r="FZ1938" s="264"/>
      <c r="GA1938" s="264"/>
      <c r="GB1938" s="264"/>
      <c r="GC1938" s="264"/>
      <c r="GD1938" s="264"/>
      <c r="GE1938" s="264"/>
      <c r="GF1938" s="264"/>
      <c r="GG1938" s="264"/>
      <c r="GH1938" s="264"/>
      <c r="GI1938" s="264"/>
      <c r="GJ1938" s="264"/>
      <c r="GK1938" s="264"/>
      <c r="GL1938" s="264"/>
      <c r="GM1938" s="264"/>
      <c r="GN1938" s="264"/>
      <c r="GO1938" s="264"/>
      <c r="GP1938" s="264"/>
      <c r="GQ1938" s="264"/>
      <c r="GR1938" s="264"/>
      <c r="GS1938" s="264"/>
      <c r="GT1938" s="264"/>
      <c r="GU1938" s="264"/>
      <c r="GV1938" s="264"/>
      <c r="GW1938" s="264"/>
      <c r="GX1938" s="264"/>
      <c r="GY1938" s="264"/>
      <c r="GZ1938" s="264"/>
      <c r="HA1938" s="264"/>
      <c r="HB1938" s="264"/>
      <c r="HC1938" s="264"/>
      <c r="HD1938" s="264"/>
      <c r="HE1938" s="264"/>
      <c r="HF1938" s="264"/>
      <c r="HG1938" s="264"/>
      <c r="HH1938" s="264"/>
      <c r="HI1938" s="264"/>
      <c r="HJ1938" s="264"/>
      <c r="HK1938" s="264"/>
      <c r="HL1938" s="264"/>
      <c r="HM1938" s="264"/>
      <c r="HN1938" s="264"/>
      <c r="HO1938" s="264"/>
      <c r="HP1938" s="264"/>
      <c r="HQ1938" s="264"/>
      <c r="HR1938" s="264"/>
      <c r="HS1938" s="264"/>
      <c r="HT1938" s="264"/>
      <c r="HU1938" s="264"/>
      <c r="HV1938" s="264"/>
      <c r="HW1938" s="264"/>
      <c r="HX1938" s="264"/>
      <c r="HY1938" s="264"/>
      <c r="HZ1938" s="264"/>
      <c r="IA1938" s="264"/>
      <c r="IB1938" s="264"/>
      <c r="IC1938" s="264"/>
      <c r="ID1938" s="264"/>
      <c r="IE1938" s="264"/>
      <c r="IF1938" s="264"/>
      <c r="IG1938" s="264"/>
      <c r="IH1938" s="264"/>
      <c r="II1938" s="264"/>
      <c r="IJ1938" s="264"/>
      <c r="IK1938" s="264"/>
      <c r="IL1938" s="264"/>
      <c r="IM1938" s="264"/>
      <c r="IN1938" s="264"/>
      <c r="IO1938" s="264"/>
      <c r="IP1938" s="264"/>
      <c r="IQ1938" s="264"/>
    </row>
    <row r="1939" spans="1:251" ht="14.25" customHeight="1">
      <c r="A1939" s="305"/>
      <c r="B1939" s="314"/>
      <c r="C1939" s="586"/>
      <c r="D1939" s="319"/>
      <c r="E1939" s="453"/>
      <c r="F1939" s="389"/>
      <c r="BI1939" s="264"/>
      <c r="BJ1939" s="264"/>
      <c r="BK1939" s="264"/>
      <c r="BL1939" s="264"/>
      <c r="BM1939" s="264"/>
      <c r="BN1939" s="264"/>
      <c r="BO1939" s="264"/>
      <c r="BP1939" s="264"/>
      <c r="BQ1939" s="264"/>
      <c r="BR1939" s="264"/>
      <c r="BS1939" s="264"/>
      <c r="BT1939" s="264"/>
      <c r="BU1939" s="264"/>
      <c r="BV1939" s="264"/>
      <c r="BW1939" s="264"/>
      <c r="BX1939" s="264"/>
      <c r="BY1939" s="264"/>
      <c r="BZ1939" s="264"/>
      <c r="CA1939" s="264"/>
      <c r="CB1939" s="264"/>
      <c r="CC1939" s="264"/>
      <c r="CD1939" s="264"/>
      <c r="CE1939" s="264"/>
      <c r="CF1939" s="264"/>
      <c r="CG1939" s="264"/>
      <c r="CH1939" s="264"/>
      <c r="CI1939" s="264"/>
      <c r="CJ1939" s="264"/>
      <c r="CK1939" s="264"/>
      <c r="CL1939" s="264"/>
      <c r="CM1939" s="264"/>
      <c r="CN1939" s="264"/>
      <c r="CO1939" s="264"/>
      <c r="CP1939" s="264"/>
      <c r="CQ1939" s="264"/>
      <c r="CR1939" s="264"/>
      <c r="CS1939" s="264"/>
      <c r="CT1939" s="264"/>
      <c r="CU1939" s="264"/>
      <c r="CV1939" s="264"/>
      <c r="CW1939" s="264"/>
      <c r="CX1939" s="264"/>
      <c r="CY1939" s="264"/>
      <c r="CZ1939" s="264"/>
      <c r="DA1939" s="264"/>
      <c r="DB1939" s="264"/>
      <c r="DC1939" s="264"/>
      <c r="DD1939" s="264"/>
      <c r="DE1939" s="264"/>
      <c r="DF1939" s="264"/>
      <c r="DG1939" s="264"/>
      <c r="DH1939" s="264"/>
      <c r="DI1939" s="264"/>
      <c r="DJ1939" s="264"/>
      <c r="DK1939" s="264"/>
      <c r="DL1939" s="264"/>
      <c r="DM1939" s="264"/>
      <c r="DN1939" s="264"/>
      <c r="DO1939" s="264"/>
      <c r="DP1939" s="264"/>
      <c r="DQ1939" s="264"/>
      <c r="DR1939" s="264"/>
      <c r="DS1939" s="264"/>
      <c r="DT1939" s="264"/>
      <c r="DU1939" s="264"/>
      <c r="DV1939" s="264"/>
      <c r="DW1939" s="264"/>
      <c r="DX1939" s="264"/>
      <c r="DY1939" s="264"/>
      <c r="DZ1939" s="264"/>
      <c r="EA1939" s="264"/>
      <c r="EB1939" s="264"/>
      <c r="EC1939" s="264"/>
      <c r="ED1939" s="264"/>
      <c r="EE1939" s="264"/>
      <c r="EF1939" s="264"/>
      <c r="EG1939" s="264"/>
      <c r="EH1939" s="264"/>
      <c r="EI1939" s="264"/>
      <c r="EJ1939" s="264"/>
      <c r="EK1939" s="264"/>
      <c r="EL1939" s="264"/>
      <c r="EM1939" s="264"/>
      <c r="EN1939" s="264"/>
      <c r="EO1939" s="264"/>
      <c r="EP1939" s="264"/>
      <c r="EQ1939" s="264"/>
      <c r="ER1939" s="264"/>
      <c r="ES1939" s="264"/>
      <c r="ET1939" s="264"/>
      <c r="EU1939" s="264"/>
      <c r="EV1939" s="264"/>
      <c r="EW1939" s="264"/>
      <c r="EX1939" s="264"/>
      <c r="EY1939" s="264"/>
      <c r="EZ1939" s="264"/>
      <c r="FA1939" s="264"/>
      <c r="FB1939" s="264"/>
      <c r="FC1939" s="264"/>
      <c r="FD1939" s="264"/>
      <c r="FE1939" s="264"/>
      <c r="FF1939" s="264"/>
      <c r="FG1939" s="264"/>
      <c r="FH1939" s="264"/>
      <c r="FI1939" s="264"/>
      <c r="FJ1939" s="264"/>
      <c r="FK1939" s="264"/>
      <c r="FL1939" s="264"/>
      <c r="FM1939" s="264"/>
      <c r="FN1939" s="264"/>
      <c r="FO1939" s="264"/>
      <c r="FP1939" s="264"/>
      <c r="FQ1939" s="264"/>
      <c r="FR1939" s="264"/>
      <c r="FS1939" s="264"/>
      <c r="FT1939" s="264"/>
      <c r="FU1939" s="264"/>
      <c r="FV1939" s="264"/>
      <c r="FW1939" s="264"/>
      <c r="FX1939" s="264"/>
      <c r="FY1939" s="264"/>
      <c r="FZ1939" s="264"/>
      <c r="GA1939" s="264"/>
      <c r="GB1939" s="264"/>
      <c r="GC1939" s="264"/>
      <c r="GD1939" s="264"/>
      <c r="GE1939" s="264"/>
      <c r="GF1939" s="264"/>
      <c r="GG1939" s="264"/>
      <c r="GH1939" s="264"/>
      <c r="GI1939" s="264"/>
      <c r="GJ1939" s="264"/>
      <c r="GK1939" s="264"/>
      <c r="GL1939" s="264"/>
      <c r="GM1939" s="264"/>
      <c r="GN1939" s="264"/>
      <c r="GO1939" s="264"/>
      <c r="GP1939" s="264"/>
      <c r="GQ1939" s="264"/>
      <c r="GR1939" s="264"/>
      <c r="GS1939" s="264"/>
      <c r="GT1939" s="264"/>
      <c r="GU1939" s="264"/>
      <c r="GV1939" s="264"/>
      <c r="GW1939" s="264"/>
      <c r="GX1939" s="264"/>
      <c r="GY1939" s="264"/>
      <c r="GZ1939" s="264"/>
      <c r="HA1939" s="264"/>
      <c r="HB1939" s="264"/>
      <c r="HC1939" s="264"/>
      <c r="HD1939" s="264"/>
      <c r="HE1939" s="264"/>
      <c r="HF1939" s="264"/>
      <c r="HG1939" s="264"/>
      <c r="HH1939" s="264"/>
      <c r="HI1939" s="264"/>
      <c r="HJ1939" s="264"/>
      <c r="HK1939" s="264"/>
      <c r="HL1939" s="264"/>
      <c r="HM1939" s="264"/>
      <c r="HN1939" s="264"/>
      <c r="HO1939" s="264"/>
      <c r="HP1939" s="264"/>
      <c r="HQ1939" s="264"/>
      <c r="HR1939" s="264"/>
      <c r="HS1939" s="264"/>
      <c r="HT1939" s="264"/>
      <c r="HU1939" s="264"/>
      <c r="HV1939" s="264"/>
      <c r="HW1939" s="264"/>
      <c r="HX1939" s="264"/>
      <c r="HY1939" s="264"/>
      <c r="HZ1939" s="264"/>
      <c r="IA1939" s="264"/>
      <c r="IB1939" s="264"/>
      <c r="IC1939" s="264"/>
      <c r="ID1939" s="264"/>
      <c r="IE1939" s="264"/>
      <c r="IF1939" s="264"/>
      <c r="IG1939" s="264"/>
      <c r="IH1939" s="264"/>
      <c r="II1939" s="264"/>
      <c r="IJ1939" s="264"/>
      <c r="IK1939" s="264"/>
      <c r="IL1939" s="264"/>
      <c r="IM1939" s="264"/>
      <c r="IN1939" s="264"/>
      <c r="IO1939" s="264"/>
      <c r="IP1939" s="264"/>
      <c r="IQ1939" s="264"/>
    </row>
    <row r="1940" spans="1:251" ht="14.25" customHeight="1">
      <c r="A1940" s="305"/>
      <c r="B1940" s="314"/>
      <c r="C1940" s="586"/>
      <c r="D1940" s="319"/>
      <c r="E1940" s="453"/>
      <c r="F1940" s="389"/>
      <c r="BI1940" s="264"/>
      <c r="BJ1940" s="264"/>
      <c r="BK1940" s="264"/>
      <c r="BL1940" s="264"/>
      <c r="BM1940" s="264"/>
      <c r="BN1940" s="264"/>
      <c r="BO1940" s="264"/>
      <c r="BP1940" s="264"/>
      <c r="BQ1940" s="264"/>
      <c r="BR1940" s="264"/>
      <c r="BS1940" s="264"/>
      <c r="BT1940" s="264"/>
      <c r="BU1940" s="264"/>
      <c r="BV1940" s="264"/>
      <c r="BW1940" s="264"/>
      <c r="BX1940" s="264"/>
      <c r="BY1940" s="264"/>
      <c r="BZ1940" s="264"/>
      <c r="CA1940" s="264"/>
      <c r="CB1940" s="264"/>
      <c r="CC1940" s="264"/>
      <c r="CD1940" s="264"/>
      <c r="CE1940" s="264"/>
      <c r="CF1940" s="264"/>
      <c r="CG1940" s="264"/>
      <c r="CH1940" s="264"/>
      <c r="CI1940" s="264"/>
      <c r="CJ1940" s="264"/>
      <c r="CK1940" s="264"/>
      <c r="CL1940" s="264"/>
      <c r="CM1940" s="264"/>
      <c r="CN1940" s="264"/>
      <c r="CO1940" s="264"/>
      <c r="CP1940" s="264"/>
      <c r="CQ1940" s="264"/>
      <c r="CR1940" s="264"/>
      <c r="CS1940" s="264"/>
      <c r="CT1940" s="264"/>
      <c r="CU1940" s="264"/>
      <c r="CV1940" s="264"/>
      <c r="CW1940" s="264"/>
      <c r="CX1940" s="264"/>
      <c r="CY1940" s="264"/>
      <c r="CZ1940" s="264"/>
      <c r="DA1940" s="264"/>
      <c r="DB1940" s="264"/>
      <c r="DC1940" s="264"/>
      <c r="DD1940" s="264"/>
      <c r="DE1940" s="264"/>
      <c r="DF1940" s="264"/>
      <c r="DG1940" s="264"/>
      <c r="DH1940" s="264"/>
      <c r="DI1940" s="264"/>
      <c r="DJ1940" s="264"/>
      <c r="DK1940" s="264"/>
      <c r="DL1940" s="264"/>
      <c r="DM1940" s="264"/>
      <c r="DN1940" s="264"/>
      <c r="DO1940" s="264"/>
      <c r="DP1940" s="264"/>
      <c r="DQ1940" s="264"/>
      <c r="DR1940" s="264"/>
      <c r="DS1940" s="264"/>
      <c r="DT1940" s="264"/>
      <c r="DU1940" s="264"/>
      <c r="DV1940" s="264"/>
      <c r="DW1940" s="264"/>
      <c r="DX1940" s="264"/>
      <c r="DY1940" s="264"/>
      <c r="DZ1940" s="264"/>
      <c r="EA1940" s="264"/>
      <c r="EB1940" s="264"/>
      <c r="EC1940" s="264"/>
      <c r="ED1940" s="264"/>
      <c r="EE1940" s="264"/>
      <c r="EF1940" s="264"/>
      <c r="EG1940" s="264"/>
      <c r="EH1940" s="264"/>
      <c r="EI1940" s="264"/>
      <c r="EJ1940" s="264"/>
      <c r="EK1940" s="264"/>
      <c r="EL1940" s="264"/>
      <c r="EM1940" s="264"/>
      <c r="EN1940" s="264"/>
      <c r="EO1940" s="264"/>
      <c r="EP1940" s="264"/>
      <c r="EQ1940" s="264"/>
      <c r="ER1940" s="264"/>
      <c r="ES1940" s="264"/>
      <c r="ET1940" s="264"/>
      <c r="EU1940" s="264"/>
      <c r="EV1940" s="264"/>
      <c r="EW1940" s="264"/>
      <c r="EX1940" s="264"/>
      <c r="EY1940" s="264"/>
      <c r="EZ1940" s="264"/>
      <c r="FA1940" s="264"/>
      <c r="FB1940" s="264"/>
      <c r="FC1940" s="264"/>
      <c r="FD1940" s="264"/>
      <c r="FE1940" s="264"/>
      <c r="FF1940" s="264"/>
      <c r="FG1940" s="264"/>
      <c r="FH1940" s="264"/>
      <c r="FI1940" s="264"/>
      <c r="FJ1940" s="264"/>
      <c r="FK1940" s="264"/>
      <c r="FL1940" s="264"/>
      <c r="FM1940" s="264"/>
      <c r="FN1940" s="264"/>
      <c r="FO1940" s="264"/>
      <c r="FP1940" s="264"/>
      <c r="FQ1940" s="264"/>
      <c r="FR1940" s="264"/>
      <c r="FS1940" s="264"/>
      <c r="FT1940" s="264"/>
      <c r="FU1940" s="264"/>
      <c r="FV1940" s="264"/>
      <c r="FW1940" s="264"/>
      <c r="FX1940" s="264"/>
      <c r="FY1940" s="264"/>
      <c r="FZ1940" s="264"/>
      <c r="GA1940" s="264"/>
      <c r="GB1940" s="264"/>
      <c r="GC1940" s="264"/>
      <c r="GD1940" s="264"/>
      <c r="GE1940" s="264"/>
      <c r="GF1940" s="264"/>
      <c r="GG1940" s="264"/>
      <c r="GH1940" s="264"/>
      <c r="GI1940" s="264"/>
      <c r="GJ1940" s="264"/>
      <c r="GK1940" s="264"/>
      <c r="GL1940" s="264"/>
      <c r="GM1940" s="264"/>
      <c r="GN1940" s="264"/>
      <c r="GO1940" s="264"/>
      <c r="GP1940" s="264"/>
      <c r="GQ1940" s="264"/>
      <c r="GR1940" s="264"/>
      <c r="GS1940" s="264"/>
      <c r="GT1940" s="264"/>
      <c r="GU1940" s="264"/>
      <c r="GV1940" s="264"/>
      <c r="GW1940" s="264"/>
      <c r="GX1940" s="264"/>
      <c r="GY1940" s="264"/>
      <c r="GZ1940" s="264"/>
      <c r="HA1940" s="264"/>
      <c r="HB1940" s="264"/>
      <c r="HC1940" s="264"/>
      <c r="HD1940" s="264"/>
      <c r="HE1940" s="264"/>
      <c r="HF1940" s="264"/>
      <c r="HG1940" s="264"/>
      <c r="HH1940" s="264"/>
      <c r="HI1940" s="264"/>
      <c r="HJ1940" s="264"/>
      <c r="HK1940" s="264"/>
      <c r="HL1940" s="264"/>
      <c r="HM1940" s="264"/>
      <c r="HN1940" s="264"/>
      <c r="HO1940" s="264"/>
      <c r="HP1940" s="264"/>
      <c r="HQ1940" s="264"/>
      <c r="HR1940" s="264"/>
      <c r="HS1940" s="264"/>
      <c r="HT1940" s="264"/>
      <c r="HU1940" s="264"/>
      <c r="HV1940" s="264"/>
      <c r="HW1940" s="264"/>
      <c r="HX1940" s="264"/>
      <c r="HY1940" s="264"/>
      <c r="HZ1940" s="264"/>
      <c r="IA1940" s="264"/>
      <c r="IB1940" s="264"/>
      <c r="IC1940" s="264"/>
      <c r="ID1940" s="264"/>
      <c r="IE1940" s="264"/>
      <c r="IF1940" s="264"/>
      <c r="IG1940" s="264"/>
      <c r="IH1940" s="264"/>
      <c r="II1940" s="264"/>
      <c r="IJ1940" s="264"/>
      <c r="IK1940" s="264"/>
      <c r="IL1940" s="264"/>
      <c r="IM1940" s="264"/>
      <c r="IN1940" s="264"/>
      <c r="IO1940" s="264"/>
      <c r="IP1940" s="264"/>
      <c r="IQ1940" s="264"/>
    </row>
    <row r="1941" spans="1:251" ht="14.25" customHeight="1">
      <c r="A1941" s="305"/>
      <c r="B1941" s="314"/>
      <c r="C1941" s="388"/>
      <c r="D1941" s="319"/>
      <c r="E1941" s="453"/>
      <c r="F1941" s="389"/>
      <c r="BI1941" s="264"/>
      <c r="BJ1941" s="264"/>
      <c r="BK1941" s="264"/>
      <c r="BL1941" s="264"/>
      <c r="BM1941" s="264"/>
      <c r="BN1941" s="264"/>
      <c r="BO1941" s="264"/>
      <c r="BP1941" s="264"/>
      <c r="BQ1941" s="264"/>
      <c r="BR1941" s="264"/>
      <c r="BS1941" s="264"/>
      <c r="BT1941" s="264"/>
      <c r="BU1941" s="264"/>
      <c r="BV1941" s="264"/>
      <c r="BW1941" s="264"/>
      <c r="BX1941" s="264"/>
      <c r="BY1941" s="264"/>
      <c r="BZ1941" s="264"/>
      <c r="CA1941" s="264"/>
      <c r="CB1941" s="264"/>
      <c r="CC1941" s="264"/>
      <c r="CD1941" s="264"/>
      <c r="CE1941" s="264"/>
      <c r="CF1941" s="264"/>
      <c r="CG1941" s="264"/>
      <c r="CH1941" s="264"/>
      <c r="CI1941" s="264"/>
      <c r="CJ1941" s="264"/>
      <c r="CK1941" s="264"/>
      <c r="CL1941" s="264"/>
      <c r="CM1941" s="264"/>
      <c r="CN1941" s="264"/>
      <c r="CO1941" s="264"/>
      <c r="CP1941" s="264"/>
      <c r="CQ1941" s="264"/>
      <c r="CR1941" s="264"/>
      <c r="CS1941" s="264"/>
      <c r="CT1941" s="264"/>
      <c r="CU1941" s="264"/>
      <c r="CV1941" s="264"/>
      <c r="CW1941" s="264"/>
      <c r="CX1941" s="264"/>
      <c r="CY1941" s="264"/>
      <c r="CZ1941" s="264"/>
      <c r="DA1941" s="264"/>
      <c r="DB1941" s="264"/>
      <c r="DC1941" s="264"/>
      <c r="DD1941" s="264"/>
      <c r="DE1941" s="264"/>
      <c r="DF1941" s="264"/>
      <c r="DG1941" s="264"/>
      <c r="DH1941" s="264"/>
      <c r="DI1941" s="264"/>
      <c r="DJ1941" s="264"/>
      <c r="DK1941" s="264"/>
      <c r="DL1941" s="264"/>
      <c r="DM1941" s="264"/>
      <c r="DN1941" s="264"/>
      <c r="DO1941" s="264"/>
      <c r="DP1941" s="264"/>
      <c r="DQ1941" s="264"/>
      <c r="DR1941" s="264"/>
      <c r="DS1941" s="264"/>
      <c r="DT1941" s="264"/>
      <c r="DU1941" s="264"/>
      <c r="DV1941" s="264"/>
      <c r="DW1941" s="264"/>
      <c r="DX1941" s="264"/>
      <c r="DY1941" s="264"/>
      <c r="DZ1941" s="264"/>
      <c r="EA1941" s="264"/>
      <c r="EB1941" s="264"/>
      <c r="EC1941" s="264"/>
      <c r="ED1941" s="264"/>
      <c r="EE1941" s="264"/>
      <c r="EF1941" s="264"/>
      <c r="EG1941" s="264"/>
      <c r="EH1941" s="264"/>
      <c r="EI1941" s="264"/>
      <c r="EJ1941" s="264"/>
      <c r="EK1941" s="264"/>
      <c r="EL1941" s="264"/>
      <c r="EM1941" s="264"/>
      <c r="EN1941" s="264"/>
      <c r="EO1941" s="264"/>
      <c r="EP1941" s="264"/>
      <c r="EQ1941" s="264"/>
      <c r="ER1941" s="264"/>
      <c r="ES1941" s="264"/>
      <c r="ET1941" s="264"/>
      <c r="EU1941" s="264"/>
      <c r="EV1941" s="264"/>
      <c r="EW1941" s="264"/>
      <c r="EX1941" s="264"/>
      <c r="EY1941" s="264"/>
      <c r="EZ1941" s="264"/>
      <c r="FA1941" s="264"/>
      <c r="FB1941" s="264"/>
      <c r="FC1941" s="264"/>
      <c r="FD1941" s="264"/>
      <c r="FE1941" s="264"/>
      <c r="FF1941" s="264"/>
      <c r="FG1941" s="264"/>
      <c r="FH1941" s="264"/>
      <c r="FI1941" s="264"/>
      <c r="FJ1941" s="264"/>
      <c r="FK1941" s="264"/>
      <c r="FL1941" s="264"/>
      <c r="FM1941" s="264"/>
      <c r="FN1941" s="264"/>
      <c r="FO1941" s="264"/>
      <c r="FP1941" s="264"/>
      <c r="FQ1941" s="264"/>
      <c r="FR1941" s="264"/>
      <c r="FS1941" s="264"/>
      <c r="FT1941" s="264"/>
      <c r="FU1941" s="264"/>
      <c r="FV1941" s="264"/>
      <c r="FW1941" s="264"/>
      <c r="FX1941" s="264"/>
      <c r="FY1941" s="264"/>
      <c r="FZ1941" s="264"/>
      <c r="GA1941" s="264"/>
      <c r="GB1941" s="264"/>
      <c r="GC1941" s="264"/>
      <c r="GD1941" s="264"/>
      <c r="GE1941" s="264"/>
      <c r="GF1941" s="264"/>
      <c r="GG1941" s="264"/>
      <c r="GH1941" s="264"/>
      <c r="GI1941" s="264"/>
      <c r="GJ1941" s="264"/>
      <c r="GK1941" s="264"/>
      <c r="GL1941" s="264"/>
      <c r="GM1941" s="264"/>
      <c r="GN1941" s="264"/>
      <c r="GO1941" s="264"/>
      <c r="GP1941" s="264"/>
      <c r="GQ1941" s="264"/>
      <c r="GR1941" s="264"/>
      <c r="GS1941" s="264"/>
      <c r="GT1941" s="264"/>
      <c r="GU1941" s="264"/>
      <c r="GV1941" s="264"/>
      <c r="GW1941" s="264"/>
      <c r="GX1941" s="264"/>
      <c r="GY1941" s="264"/>
      <c r="GZ1941" s="264"/>
      <c r="HA1941" s="264"/>
      <c r="HB1941" s="264"/>
      <c r="HC1941" s="264"/>
      <c r="HD1941" s="264"/>
      <c r="HE1941" s="264"/>
      <c r="HF1941" s="264"/>
      <c r="HG1941" s="264"/>
      <c r="HH1941" s="264"/>
      <c r="HI1941" s="264"/>
      <c r="HJ1941" s="264"/>
      <c r="HK1941" s="264"/>
      <c r="HL1941" s="264"/>
      <c r="HM1941" s="264"/>
      <c r="HN1941" s="264"/>
      <c r="HO1941" s="264"/>
      <c r="HP1941" s="264"/>
      <c r="HQ1941" s="264"/>
      <c r="HR1941" s="264"/>
      <c r="HS1941" s="264"/>
      <c r="HT1941" s="264"/>
      <c r="HU1941" s="264"/>
      <c r="HV1941" s="264"/>
      <c r="HW1941" s="264"/>
      <c r="HX1941" s="264"/>
      <c r="HY1941" s="264"/>
      <c r="HZ1941" s="264"/>
      <c r="IA1941" s="264"/>
      <c r="IB1941" s="264"/>
      <c r="IC1941" s="264"/>
      <c r="ID1941" s="264"/>
      <c r="IE1941" s="264"/>
      <c r="IF1941" s="264"/>
      <c r="IG1941" s="264"/>
      <c r="IH1941" s="264"/>
      <c r="II1941" s="264"/>
      <c r="IJ1941" s="264"/>
      <c r="IK1941" s="264"/>
      <c r="IL1941" s="264"/>
      <c r="IM1941" s="264"/>
      <c r="IN1941" s="264"/>
      <c r="IO1941" s="264"/>
      <c r="IP1941" s="264"/>
      <c r="IQ1941" s="264"/>
    </row>
    <row r="1942" spans="1:251" ht="14.25" customHeight="1">
      <c r="A1942" s="305"/>
      <c r="B1942" s="314" t="s">
        <v>1900</v>
      </c>
      <c r="C1942" s="586" t="s">
        <v>1901</v>
      </c>
      <c r="D1942" s="319" t="s">
        <v>1896</v>
      </c>
      <c r="E1942" s="453">
        <f>'[5]COSTO CDMX,QRO,GDL '!I1936</f>
        <v>14433.436532507742</v>
      </c>
      <c r="F1942" s="310" t="s">
        <v>236</v>
      </c>
      <c r="BI1942" s="264"/>
      <c r="BJ1942" s="264"/>
      <c r="BK1942" s="264"/>
      <c r="BL1942" s="264"/>
      <c r="BM1942" s="264"/>
      <c r="BN1942" s="264"/>
      <c r="BO1942" s="264"/>
      <c r="BP1942" s="264"/>
      <c r="BQ1942" s="264"/>
      <c r="BR1942" s="264"/>
      <c r="BS1942" s="264"/>
      <c r="BT1942" s="264"/>
      <c r="BU1942" s="264"/>
      <c r="BV1942" s="264"/>
      <c r="BW1942" s="264"/>
      <c r="BX1942" s="264"/>
      <c r="BY1942" s="264"/>
      <c r="BZ1942" s="264"/>
      <c r="CA1942" s="264"/>
      <c r="CB1942" s="264"/>
      <c r="CC1942" s="264"/>
      <c r="CD1942" s="264"/>
      <c r="CE1942" s="264"/>
      <c r="CF1942" s="264"/>
      <c r="CG1942" s="264"/>
      <c r="CH1942" s="264"/>
      <c r="CI1942" s="264"/>
      <c r="CJ1942" s="264"/>
      <c r="CK1942" s="264"/>
      <c r="CL1942" s="264"/>
      <c r="CM1942" s="264"/>
      <c r="CN1942" s="264"/>
      <c r="CO1942" s="264"/>
      <c r="CP1942" s="264"/>
      <c r="CQ1942" s="264"/>
      <c r="CR1942" s="264"/>
      <c r="CS1942" s="264"/>
      <c r="CT1942" s="264"/>
      <c r="CU1942" s="264"/>
      <c r="CV1942" s="264"/>
      <c r="CW1942" s="264"/>
      <c r="CX1942" s="264"/>
      <c r="CY1942" s="264"/>
      <c r="CZ1942" s="264"/>
      <c r="DA1942" s="264"/>
      <c r="DB1942" s="264"/>
      <c r="DC1942" s="264"/>
      <c r="DD1942" s="264"/>
      <c r="DE1942" s="264"/>
      <c r="DF1942" s="264"/>
      <c r="DG1942" s="264"/>
      <c r="DH1942" s="264"/>
      <c r="DI1942" s="264"/>
      <c r="DJ1942" s="264"/>
      <c r="DK1942" s="264"/>
      <c r="DL1942" s="264"/>
      <c r="DM1942" s="264"/>
      <c r="DN1942" s="264"/>
      <c r="DO1942" s="264"/>
      <c r="DP1942" s="264"/>
      <c r="DQ1942" s="264"/>
      <c r="DR1942" s="264"/>
      <c r="DS1942" s="264"/>
      <c r="DT1942" s="264"/>
      <c r="DU1942" s="264"/>
      <c r="DV1942" s="264"/>
      <c r="DW1942" s="264"/>
      <c r="DX1942" s="264"/>
      <c r="DY1942" s="264"/>
      <c r="DZ1942" s="264"/>
      <c r="EA1942" s="264"/>
      <c r="EB1942" s="264"/>
      <c r="EC1942" s="264"/>
      <c r="ED1942" s="264"/>
      <c r="EE1942" s="264"/>
      <c r="EF1942" s="264"/>
      <c r="EG1942" s="264"/>
      <c r="EH1942" s="264"/>
      <c r="EI1942" s="264"/>
      <c r="EJ1942" s="264"/>
      <c r="EK1942" s="264"/>
      <c r="EL1942" s="264"/>
      <c r="EM1942" s="264"/>
      <c r="EN1942" s="264"/>
      <c r="EO1942" s="264"/>
      <c r="EP1942" s="264"/>
      <c r="EQ1942" s="264"/>
      <c r="ER1942" s="264"/>
      <c r="ES1942" s="264"/>
      <c r="ET1942" s="264"/>
      <c r="EU1942" s="264"/>
      <c r="EV1942" s="264"/>
      <c r="EW1942" s="264"/>
      <c r="EX1942" s="264"/>
      <c r="EY1942" s="264"/>
      <c r="EZ1942" s="264"/>
      <c r="FA1942" s="264"/>
      <c r="FB1942" s="264"/>
      <c r="FC1942" s="264"/>
      <c r="FD1942" s="264"/>
      <c r="FE1942" s="264"/>
      <c r="FF1942" s="264"/>
      <c r="FG1942" s="264"/>
      <c r="FH1942" s="264"/>
      <c r="FI1942" s="264"/>
      <c r="FJ1942" s="264"/>
      <c r="FK1942" s="264"/>
      <c r="FL1942" s="264"/>
      <c r="FM1942" s="264"/>
      <c r="FN1942" s="264"/>
      <c r="FO1942" s="264"/>
      <c r="FP1942" s="264"/>
      <c r="FQ1942" s="264"/>
      <c r="FR1942" s="264"/>
      <c r="FS1942" s="264"/>
      <c r="FT1942" s="264"/>
      <c r="FU1942" s="264"/>
      <c r="FV1942" s="264"/>
      <c r="FW1942" s="264"/>
      <c r="FX1942" s="264"/>
      <c r="FY1942" s="264"/>
      <c r="FZ1942" s="264"/>
      <c r="GA1942" s="264"/>
      <c r="GB1942" s="264"/>
      <c r="GC1942" s="264"/>
      <c r="GD1942" s="264"/>
      <c r="GE1942" s="264"/>
      <c r="GF1942" s="264"/>
      <c r="GG1942" s="264"/>
      <c r="GH1942" s="264"/>
      <c r="GI1942" s="264"/>
      <c r="GJ1942" s="264"/>
      <c r="GK1942" s="264"/>
      <c r="GL1942" s="264"/>
      <c r="GM1942" s="264"/>
      <c r="GN1942" s="264"/>
      <c r="GO1942" s="264"/>
      <c r="GP1942" s="264"/>
      <c r="GQ1942" s="264"/>
      <c r="GR1942" s="264"/>
      <c r="GS1942" s="264"/>
      <c r="GT1942" s="264"/>
      <c r="GU1942" s="264"/>
      <c r="GV1942" s="264"/>
      <c r="GW1942" s="264"/>
      <c r="GX1942" s="264"/>
      <c r="GY1942" s="264"/>
      <c r="GZ1942" s="264"/>
      <c r="HA1942" s="264"/>
      <c r="HB1942" s="264"/>
      <c r="HC1942" s="264"/>
      <c r="HD1942" s="264"/>
      <c r="HE1942" s="264"/>
      <c r="HF1942" s="264"/>
      <c r="HG1942" s="264"/>
      <c r="HH1942" s="264"/>
      <c r="HI1942" s="264"/>
      <c r="HJ1942" s="264"/>
      <c r="HK1942" s="264"/>
      <c r="HL1942" s="264"/>
      <c r="HM1942" s="264"/>
      <c r="HN1942" s="264"/>
      <c r="HO1942" s="264"/>
      <c r="HP1942" s="264"/>
      <c r="HQ1942" s="264"/>
      <c r="HR1942" s="264"/>
      <c r="HS1942" s="264"/>
      <c r="HT1942" s="264"/>
      <c r="HU1942" s="264"/>
      <c r="HV1942" s="264"/>
      <c r="HW1942" s="264"/>
      <c r="HX1942" s="264"/>
      <c r="HY1942" s="264"/>
      <c r="HZ1942" s="264"/>
      <c r="IA1942" s="264"/>
      <c r="IB1942" s="264"/>
      <c r="IC1942" s="264"/>
      <c r="ID1942" s="264"/>
      <c r="IE1942" s="264"/>
      <c r="IF1942" s="264"/>
      <c r="IG1942" s="264"/>
      <c r="IH1942" s="264"/>
      <c r="II1942" s="264"/>
      <c r="IJ1942" s="264"/>
      <c r="IK1942" s="264"/>
      <c r="IL1942" s="264"/>
      <c r="IM1942" s="264"/>
      <c r="IN1942" s="264"/>
      <c r="IO1942" s="264"/>
      <c r="IP1942" s="264"/>
      <c r="IQ1942" s="264"/>
    </row>
    <row r="1943" spans="1:251" ht="14.25" customHeight="1">
      <c r="A1943" s="305"/>
      <c r="B1943" s="314"/>
      <c r="C1943" s="586" t="s">
        <v>1902</v>
      </c>
      <c r="D1943" s="319"/>
      <c r="E1943" s="453"/>
      <c r="F1943" s="389"/>
      <c r="BI1943" s="264"/>
      <c r="BJ1943" s="264"/>
      <c r="BK1943" s="264"/>
      <c r="BL1943" s="264"/>
      <c r="BM1943" s="264"/>
      <c r="BN1943" s="264"/>
      <c r="BO1943" s="264"/>
      <c r="BP1943" s="264"/>
      <c r="BQ1943" s="264"/>
      <c r="BR1943" s="264"/>
      <c r="BS1943" s="264"/>
      <c r="BT1943" s="264"/>
      <c r="BU1943" s="264"/>
      <c r="BV1943" s="264"/>
      <c r="BW1943" s="264"/>
      <c r="BX1943" s="264"/>
      <c r="BY1943" s="264"/>
      <c r="BZ1943" s="264"/>
      <c r="CA1943" s="264"/>
      <c r="CB1943" s="264"/>
      <c r="CC1943" s="264"/>
      <c r="CD1943" s="264"/>
      <c r="CE1943" s="264"/>
      <c r="CF1943" s="264"/>
      <c r="CG1943" s="264"/>
      <c r="CH1943" s="264"/>
      <c r="CI1943" s="264"/>
      <c r="CJ1943" s="264"/>
      <c r="CK1943" s="264"/>
      <c r="CL1943" s="264"/>
      <c r="CM1943" s="264"/>
      <c r="CN1943" s="264"/>
      <c r="CO1943" s="264"/>
      <c r="CP1943" s="264"/>
      <c r="CQ1943" s="264"/>
      <c r="CR1943" s="264"/>
      <c r="CS1943" s="264"/>
      <c r="CT1943" s="264"/>
      <c r="CU1943" s="264"/>
      <c r="CV1943" s="264"/>
      <c r="CW1943" s="264"/>
      <c r="CX1943" s="264"/>
      <c r="CY1943" s="264"/>
      <c r="CZ1943" s="264"/>
      <c r="DA1943" s="264"/>
      <c r="DB1943" s="264"/>
      <c r="DC1943" s="264"/>
      <c r="DD1943" s="264"/>
      <c r="DE1943" s="264"/>
      <c r="DF1943" s="264"/>
      <c r="DG1943" s="264"/>
      <c r="DH1943" s="264"/>
      <c r="DI1943" s="264"/>
      <c r="DJ1943" s="264"/>
      <c r="DK1943" s="264"/>
      <c r="DL1943" s="264"/>
      <c r="DM1943" s="264"/>
      <c r="DN1943" s="264"/>
      <c r="DO1943" s="264"/>
      <c r="DP1943" s="264"/>
      <c r="DQ1943" s="264"/>
      <c r="DR1943" s="264"/>
      <c r="DS1943" s="264"/>
      <c r="DT1943" s="264"/>
      <c r="DU1943" s="264"/>
      <c r="DV1943" s="264"/>
      <c r="DW1943" s="264"/>
      <c r="DX1943" s="264"/>
      <c r="DY1943" s="264"/>
      <c r="DZ1943" s="264"/>
      <c r="EA1943" s="264"/>
      <c r="EB1943" s="264"/>
      <c r="EC1943" s="264"/>
      <c r="ED1943" s="264"/>
      <c r="EE1943" s="264"/>
      <c r="EF1943" s="264"/>
      <c r="EG1943" s="264"/>
      <c r="EH1943" s="264"/>
      <c r="EI1943" s="264"/>
      <c r="EJ1943" s="264"/>
      <c r="EK1943" s="264"/>
      <c r="EL1943" s="264"/>
      <c r="EM1943" s="264"/>
      <c r="EN1943" s="264"/>
      <c r="EO1943" s="264"/>
      <c r="EP1943" s="264"/>
      <c r="EQ1943" s="264"/>
      <c r="ER1943" s="264"/>
      <c r="ES1943" s="264"/>
      <c r="ET1943" s="264"/>
      <c r="EU1943" s="264"/>
      <c r="EV1943" s="264"/>
      <c r="EW1943" s="264"/>
      <c r="EX1943" s="264"/>
      <c r="EY1943" s="264"/>
      <c r="EZ1943" s="264"/>
      <c r="FA1943" s="264"/>
      <c r="FB1943" s="264"/>
      <c r="FC1943" s="264"/>
      <c r="FD1943" s="264"/>
      <c r="FE1943" s="264"/>
      <c r="FF1943" s="264"/>
      <c r="FG1943" s="264"/>
      <c r="FH1943" s="264"/>
      <c r="FI1943" s="264"/>
      <c r="FJ1943" s="264"/>
      <c r="FK1943" s="264"/>
      <c r="FL1943" s="264"/>
      <c r="FM1943" s="264"/>
      <c r="FN1943" s="264"/>
      <c r="FO1943" s="264"/>
      <c r="FP1943" s="264"/>
      <c r="FQ1943" s="264"/>
      <c r="FR1943" s="264"/>
      <c r="FS1943" s="264"/>
      <c r="FT1943" s="264"/>
      <c r="FU1943" s="264"/>
      <c r="FV1943" s="264"/>
      <c r="FW1943" s="264"/>
      <c r="FX1943" s="264"/>
      <c r="FY1943" s="264"/>
      <c r="FZ1943" s="264"/>
      <c r="GA1943" s="264"/>
      <c r="GB1943" s="264"/>
      <c r="GC1943" s="264"/>
      <c r="GD1943" s="264"/>
      <c r="GE1943" s="264"/>
      <c r="GF1943" s="264"/>
      <c r="GG1943" s="264"/>
      <c r="GH1943" s="264"/>
      <c r="GI1943" s="264"/>
      <c r="GJ1943" s="264"/>
      <c r="GK1943" s="264"/>
      <c r="GL1943" s="264"/>
      <c r="GM1943" s="264"/>
      <c r="GN1943" s="264"/>
      <c r="GO1943" s="264"/>
      <c r="GP1943" s="264"/>
      <c r="GQ1943" s="264"/>
      <c r="GR1943" s="264"/>
      <c r="GS1943" s="264"/>
      <c r="GT1943" s="264"/>
      <c r="GU1943" s="264"/>
      <c r="GV1943" s="264"/>
      <c r="GW1943" s="264"/>
      <c r="GX1943" s="264"/>
      <c r="GY1943" s="264"/>
      <c r="GZ1943" s="264"/>
      <c r="HA1943" s="264"/>
      <c r="HB1943" s="264"/>
      <c r="HC1943" s="264"/>
      <c r="HD1943" s="264"/>
      <c r="HE1943" s="264"/>
      <c r="HF1943" s="264"/>
      <c r="HG1943" s="264"/>
      <c r="HH1943" s="264"/>
      <c r="HI1943" s="264"/>
      <c r="HJ1943" s="264"/>
      <c r="HK1943" s="264"/>
      <c r="HL1943" s="264"/>
      <c r="HM1943" s="264"/>
      <c r="HN1943" s="264"/>
      <c r="HO1943" s="264"/>
      <c r="HP1943" s="264"/>
      <c r="HQ1943" s="264"/>
      <c r="HR1943" s="264"/>
      <c r="HS1943" s="264"/>
      <c r="HT1943" s="264"/>
      <c r="HU1943" s="264"/>
      <c r="HV1943" s="264"/>
      <c r="HW1943" s="264"/>
      <c r="HX1943" s="264"/>
      <c r="HY1943" s="264"/>
      <c r="HZ1943" s="264"/>
      <c r="IA1943" s="264"/>
      <c r="IB1943" s="264"/>
      <c r="IC1943" s="264"/>
      <c r="ID1943" s="264"/>
      <c r="IE1943" s="264"/>
      <c r="IF1943" s="264"/>
      <c r="IG1943" s="264"/>
      <c r="IH1943" s="264"/>
      <c r="II1943" s="264"/>
      <c r="IJ1943" s="264"/>
      <c r="IK1943" s="264"/>
      <c r="IL1943" s="264"/>
      <c r="IM1943" s="264"/>
      <c r="IN1943" s="264"/>
      <c r="IO1943" s="264"/>
      <c r="IP1943" s="264"/>
      <c r="IQ1943" s="264"/>
    </row>
    <row r="1944" spans="1:251" ht="14.25" customHeight="1">
      <c r="A1944" s="305"/>
      <c r="B1944" s="314"/>
      <c r="C1944" s="586" t="s">
        <v>1903</v>
      </c>
      <c r="D1944" s="319"/>
      <c r="E1944" s="453"/>
      <c r="F1944" s="389"/>
      <c r="BI1944" s="264"/>
      <c r="BJ1944" s="264"/>
      <c r="BK1944" s="264"/>
      <c r="BL1944" s="264"/>
      <c r="BM1944" s="264"/>
      <c r="BN1944" s="264"/>
      <c r="BO1944" s="264"/>
      <c r="BP1944" s="264"/>
      <c r="BQ1944" s="264"/>
      <c r="BR1944" s="264"/>
      <c r="BS1944" s="264"/>
      <c r="BT1944" s="264"/>
      <c r="BU1944" s="264"/>
      <c r="BV1944" s="264"/>
      <c r="BW1944" s="264"/>
      <c r="BX1944" s="264"/>
      <c r="BY1944" s="264"/>
      <c r="BZ1944" s="264"/>
      <c r="CA1944" s="264"/>
      <c r="CB1944" s="264"/>
      <c r="CC1944" s="264"/>
      <c r="CD1944" s="264"/>
      <c r="CE1944" s="264"/>
      <c r="CF1944" s="264"/>
      <c r="CG1944" s="264"/>
      <c r="CH1944" s="264"/>
      <c r="CI1944" s="264"/>
      <c r="CJ1944" s="264"/>
      <c r="CK1944" s="264"/>
      <c r="CL1944" s="264"/>
      <c r="CM1944" s="264"/>
      <c r="CN1944" s="264"/>
      <c r="CO1944" s="264"/>
      <c r="CP1944" s="264"/>
      <c r="CQ1944" s="264"/>
      <c r="CR1944" s="264"/>
      <c r="CS1944" s="264"/>
      <c r="CT1944" s="264"/>
      <c r="CU1944" s="264"/>
      <c r="CV1944" s="264"/>
      <c r="CW1944" s="264"/>
      <c r="CX1944" s="264"/>
      <c r="CY1944" s="264"/>
      <c r="CZ1944" s="264"/>
      <c r="DA1944" s="264"/>
      <c r="DB1944" s="264"/>
      <c r="DC1944" s="264"/>
      <c r="DD1944" s="264"/>
      <c r="DE1944" s="264"/>
      <c r="DF1944" s="264"/>
      <c r="DG1944" s="264"/>
      <c r="DH1944" s="264"/>
      <c r="DI1944" s="264"/>
      <c r="DJ1944" s="264"/>
      <c r="DK1944" s="264"/>
      <c r="DL1944" s="264"/>
      <c r="DM1944" s="264"/>
      <c r="DN1944" s="264"/>
      <c r="DO1944" s="264"/>
      <c r="DP1944" s="264"/>
      <c r="DQ1944" s="264"/>
      <c r="DR1944" s="264"/>
      <c r="DS1944" s="264"/>
      <c r="DT1944" s="264"/>
      <c r="DU1944" s="264"/>
      <c r="DV1944" s="264"/>
      <c r="DW1944" s="264"/>
      <c r="DX1944" s="264"/>
      <c r="DY1944" s="264"/>
      <c r="DZ1944" s="264"/>
      <c r="EA1944" s="264"/>
      <c r="EB1944" s="264"/>
      <c r="EC1944" s="264"/>
      <c r="ED1944" s="264"/>
      <c r="EE1944" s="264"/>
      <c r="EF1944" s="264"/>
      <c r="EG1944" s="264"/>
      <c r="EH1944" s="264"/>
      <c r="EI1944" s="264"/>
      <c r="EJ1944" s="264"/>
      <c r="EK1944" s="264"/>
      <c r="EL1944" s="264"/>
      <c r="EM1944" s="264"/>
      <c r="EN1944" s="264"/>
      <c r="EO1944" s="264"/>
      <c r="EP1944" s="264"/>
      <c r="EQ1944" s="264"/>
      <c r="ER1944" s="264"/>
      <c r="ES1944" s="264"/>
      <c r="ET1944" s="264"/>
      <c r="EU1944" s="264"/>
      <c r="EV1944" s="264"/>
      <c r="EW1944" s="264"/>
      <c r="EX1944" s="264"/>
      <c r="EY1944" s="264"/>
      <c r="EZ1944" s="264"/>
      <c r="FA1944" s="264"/>
      <c r="FB1944" s="264"/>
      <c r="FC1944" s="264"/>
      <c r="FD1944" s="264"/>
      <c r="FE1944" s="264"/>
      <c r="FF1944" s="264"/>
      <c r="FG1944" s="264"/>
      <c r="FH1944" s="264"/>
      <c r="FI1944" s="264"/>
      <c r="FJ1944" s="264"/>
      <c r="FK1944" s="264"/>
      <c r="FL1944" s="264"/>
      <c r="FM1944" s="264"/>
      <c r="FN1944" s="264"/>
      <c r="FO1944" s="264"/>
      <c r="FP1944" s="264"/>
      <c r="FQ1944" s="264"/>
      <c r="FR1944" s="264"/>
      <c r="FS1944" s="264"/>
      <c r="FT1944" s="264"/>
      <c r="FU1944" s="264"/>
      <c r="FV1944" s="264"/>
      <c r="FW1944" s="264"/>
      <c r="FX1944" s="264"/>
      <c r="FY1944" s="264"/>
      <c r="FZ1944" s="264"/>
      <c r="GA1944" s="264"/>
      <c r="GB1944" s="264"/>
      <c r="GC1944" s="264"/>
      <c r="GD1944" s="264"/>
      <c r="GE1944" s="264"/>
      <c r="GF1944" s="264"/>
      <c r="GG1944" s="264"/>
      <c r="GH1944" s="264"/>
      <c r="GI1944" s="264"/>
      <c r="GJ1944" s="264"/>
      <c r="GK1944" s="264"/>
      <c r="GL1944" s="264"/>
      <c r="GM1944" s="264"/>
      <c r="GN1944" s="264"/>
      <c r="GO1944" s="264"/>
      <c r="GP1944" s="264"/>
      <c r="GQ1944" s="264"/>
      <c r="GR1944" s="264"/>
      <c r="GS1944" s="264"/>
      <c r="GT1944" s="264"/>
      <c r="GU1944" s="264"/>
      <c r="GV1944" s="264"/>
      <c r="GW1944" s="264"/>
      <c r="GX1944" s="264"/>
      <c r="GY1944" s="264"/>
      <c r="GZ1944" s="264"/>
      <c r="HA1944" s="264"/>
      <c r="HB1944" s="264"/>
      <c r="HC1944" s="264"/>
      <c r="HD1944" s="264"/>
      <c r="HE1944" s="264"/>
      <c r="HF1944" s="264"/>
      <c r="HG1944" s="264"/>
      <c r="HH1944" s="264"/>
      <c r="HI1944" s="264"/>
      <c r="HJ1944" s="264"/>
      <c r="HK1944" s="264"/>
      <c r="HL1944" s="264"/>
      <c r="HM1944" s="264"/>
      <c r="HN1944" s="264"/>
      <c r="HO1944" s="264"/>
      <c r="HP1944" s="264"/>
      <c r="HQ1944" s="264"/>
      <c r="HR1944" s="264"/>
      <c r="HS1944" s="264"/>
      <c r="HT1944" s="264"/>
      <c r="HU1944" s="264"/>
      <c r="HV1944" s="264"/>
      <c r="HW1944" s="264"/>
      <c r="HX1944" s="264"/>
      <c r="HY1944" s="264"/>
      <c r="HZ1944" s="264"/>
      <c r="IA1944" s="264"/>
      <c r="IB1944" s="264"/>
      <c r="IC1944" s="264"/>
      <c r="ID1944" s="264"/>
      <c r="IE1944" s="264"/>
      <c r="IF1944" s="264"/>
      <c r="IG1944" s="264"/>
      <c r="IH1944" s="264"/>
      <c r="II1944" s="264"/>
      <c r="IJ1944" s="264"/>
      <c r="IK1944" s="264"/>
      <c r="IL1944" s="264"/>
      <c r="IM1944" s="264"/>
      <c r="IN1944" s="264"/>
      <c r="IO1944" s="264"/>
      <c r="IP1944" s="264"/>
      <c r="IQ1944" s="264"/>
    </row>
    <row r="1945" spans="1:251" ht="14.25" customHeight="1">
      <c r="A1945" s="305"/>
      <c r="B1945" s="314"/>
      <c r="C1945" s="586" t="s">
        <v>1904</v>
      </c>
      <c r="D1945" s="319"/>
      <c r="E1945" s="453"/>
      <c r="F1945" s="389"/>
      <c r="BI1945" s="264"/>
      <c r="BJ1945" s="264"/>
      <c r="BK1945" s="264"/>
      <c r="BL1945" s="264"/>
      <c r="BM1945" s="264"/>
      <c r="BN1945" s="264"/>
      <c r="BO1945" s="264"/>
      <c r="BP1945" s="264"/>
      <c r="BQ1945" s="264"/>
      <c r="BR1945" s="264"/>
      <c r="BS1945" s="264"/>
      <c r="BT1945" s="264"/>
      <c r="BU1945" s="264"/>
      <c r="BV1945" s="264"/>
      <c r="BW1945" s="264"/>
      <c r="BX1945" s="264"/>
      <c r="BY1945" s="264"/>
      <c r="BZ1945" s="264"/>
      <c r="CA1945" s="264"/>
      <c r="CB1945" s="264"/>
      <c r="CC1945" s="264"/>
      <c r="CD1945" s="264"/>
      <c r="CE1945" s="264"/>
      <c r="CF1945" s="264"/>
      <c r="CG1945" s="264"/>
      <c r="CH1945" s="264"/>
      <c r="CI1945" s="264"/>
      <c r="CJ1945" s="264"/>
      <c r="CK1945" s="264"/>
      <c r="CL1945" s="264"/>
      <c r="CM1945" s="264"/>
      <c r="CN1945" s="264"/>
      <c r="CO1945" s="264"/>
      <c r="CP1945" s="264"/>
      <c r="CQ1945" s="264"/>
      <c r="CR1945" s="264"/>
      <c r="CS1945" s="264"/>
      <c r="CT1945" s="264"/>
      <c r="CU1945" s="264"/>
      <c r="CV1945" s="264"/>
      <c r="CW1945" s="264"/>
      <c r="CX1945" s="264"/>
      <c r="CY1945" s="264"/>
      <c r="CZ1945" s="264"/>
      <c r="DA1945" s="264"/>
      <c r="DB1945" s="264"/>
      <c r="DC1945" s="264"/>
      <c r="DD1945" s="264"/>
      <c r="DE1945" s="264"/>
      <c r="DF1945" s="264"/>
      <c r="DG1945" s="264"/>
      <c r="DH1945" s="264"/>
      <c r="DI1945" s="264"/>
      <c r="DJ1945" s="264"/>
      <c r="DK1945" s="264"/>
      <c r="DL1945" s="264"/>
      <c r="DM1945" s="264"/>
      <c r="DN1945" s="264"/>
      <c r="DO1945" s="264"/>
      <c r="DP1945" s="264"/>
      <c r="DQ1945" s="264"/>
      <c r="DR1945" s="264"/>
      <c r="DS1945" s="264"/>
      <c r="DT1945" s="264"/>
      <c r="DU1945" s="264"/>
      <c r="DV1945" s="264"/>
      <c r="DW1945" s="264"/>
      <c r="DX1945" s="264"/>
      <c r="DY1945" s="264"/>
      <c r="DZ1945" s="264"/>
      <c r="EA1945" s="264"/>
      <c r="EB1945" s="264"/>
      <c r="EC1945" s="264"/>
      <c r="ED1945" s="264"/>
      <c r="EE1945" s="264"/>
      <c r="EF1945" s="264"/>
      <c r="EG1945" s="264"/>
      <c r="EH1945" s="264"/>
      <c r="EI1945" s="264"/>
      <c r="EJ1945" s="264"/>
      <c r="EK1945" s="264"/>
      <c r="EL1945" s="264"/>
      <c r="EM1945" s="264"/>
      <c r="EN1945" s="264"/>
      <c r="EO1945" s="264"/>
      <c r="EP1945" s="264"/>
      <c r="EQ1945" s="264"/>
      <c r="ER1945" s="264"/>
      <c r="ES1945" s="264"/>
      <c r="ET1945" s="264"/>
      <c r="EU1945" s="264"/>
      <c r="EV1945" s="264"/>
      <c r="EW1945" s="264"/>
      <c r="EX1945" s="264"/>
      <c r="EY1945" s="264"/>
      <c r="EZ1945" s="264"/>
      <c r="FA1945" s="264"/>
      <c r="FB1945" s="264"/>
      <c r="FC1945" s="264"/>
      <c r="FD1945" s="264"/>
      <c r="FE1945" s="264"/>
      <c r="FF1945" s="264"/>
      <c r="FG1945" s="264"/>
      <c r="FH1945" s="264"/>
      <c r="FI1945" s="264"/>
      <c r="FJ1945" s="264"/>
      <c r="FK1945" s="264"/>
      <c r="FL1945" s="264"/>
      <c r="FM1945" s="264"/>
      <c r="FN1945" s="264"/>
      <c r="FO1945" s="264"/>
      <c r="FP1945" s="264"/>
      <c r="FQ1945" s="264"/>
      <c r="FR1945" s="264"/>
      <c r="FS1945" s="264"/>
      <c r="FT1945" s="264"/>
      <c r="FU1945" s="264"/>
      <c r="FV1945" s="264"/>
      <c r="FW1945" s="264"/>
      <c r="FX1945" s="264"/>
      <c r="FY1945" s="264"/>
      <c r="FZ1945" s="264"/>
      <c r="GA1945" s="264"/>
      <c r="GB1945" s="264"/>
      <c r="GC1945" s="264"/>
      <c r="GD1945" s="264"/>
      <c r="GE1945" s="264"/>
      <c r="GF1945" s="264"/>
      <c r="GG1945" s="264"/>
      <c r="GH1945" s="264"/>
      <c r="GI1945" s="264"/>
      <c r="GJ1945" s="264"/>
      <c r="GK1945" s="264"/>
      <c r="GL1945" s="264"/>
      <c r="GM1945" s="264"/>
      <c r="GN1945" s="264"/>
      <c r="GO1945" s="264"/>
      <c r="GP1945" s="264"/>
      <c r="GQ1945" s="264"/>
      <c r="GR1945" s="264"/>
      <c r="GS1945" s="264"/>
      <c r="GT1945" s="264"/>
      <c r="GU1945" s="264"/>
      <c r="GV1945" s="264"/>
      <c r="GW1945" s="264"/>
      <c r="GX1945" s="264"/>
      <c r="GY1945" s="264"/>
      <c r="GZ1945" s="264"/>
      <c r="HA1945" s="264"/>
      <c r="HB1945" s="264"/>
      <c r="HC1945" s="264"/>
      <c r="HD1945" s="264"/>
      <c r="HE1945" s="264"/>
      <c r="HF1945" s="264"/>
      <c r="HG1945" s="264"/>
      <c r="HH1945" s="264"/>
      <c r="HI1945" s="264"/>
      <c r="HJ1945" s="264"/>
      <c r="HK1945" s="264"/>
      <c r="HL1945" s="264"/>
      <c r="HM1945" s="264"/>
      <c r="HN1945" s="264"/>
      <c r="HO1945" s="264"/>
      <c r="HP1945" s="264"/>
      <c r="HQ1945" s="264"/>
      <c r="HR1945" s="264"/>
      <c r="HS1945" s="264"/>
      <c r="HT1945" s="264"/>
      <c r="HU1945" s="264"/>
      <c r="HV1945" s="264"/>
      <c r="HW1945" s="264"/>
      <c r="HX1945" s="264"/>
      <c r="HY1945" s="264"/>
      <c r="HZ1945" s="264"/>
      <c r="IA1945" s="264"/>
      <c r="IB1945" s="264"/>
      <c r="IC1945" s="264"/>
      <c r="ID1945" s="264"/>
      <c r="IE1945" s="264"/>
      <c r="IF1945" s="264"/>
      <c r="IG1945" s="264"/>
      <c r="IH1945" s="264"/>
      <c r="II1945" s="264"/>
      <c r="IJ1945" s="264"/>
      <c r="IK1945" s="264"/>
      <c r="IL1945" s="264"/>
      <c r="IM1945" s="264"/>
      <c r="IN1945" s="264"/>
      <c r="IO1945" s="264"/>
      <c r="IP1945" s="264"/>
      <c r="IQ1945" s="264"/>
    </row>
    <row r="1946" spans="1:251" ht="14.25" customHeight="1">
      <c r="A1946" s="305"/>
      <c r="B1946" s="314"/>
      <c r="C1946" s="480" t="s">
        <v>1899</v>
      </c>
      <c r="D1946" s="319"/>
      <c r="E1946" s="453"/>
      <c r="F1946" s="389"/>
      <c r="BI1946" s="264"/>
      <c r="BJ1946" s="264"/>
      <c r="BK1946" s="264"/>
      <c r="BL1946" s="264"/>
      <c r="BM1946" s="264"/>
      <c r="BN1946" s="264"/>
      <c r="BO1946" s="264"/>
      <c r="BP1946" s="264"/>
      <c r="BQ1946" s="264"/>
      <c r="BR1946" s="264"/>
      <c r="BS1946" s="264"/>
      <c r="BT1946" s="264"/>
      <c r="BU1946" s="264"/>
      <c r="BV1946" s="264"/>
      <c r="BW1946" s="264"/>
      <c r="BX1946" s="264"/>
      <c r="BY1946" s="264"/>
      <c r="BZ1946" s="264"/>
      <c r="CA1946" s="264"/>
      <c r="CB1946" s="264"/>
      <c r="CC1946" s="264"/>
      <c r="CD1946" s="264"/>
      <c r="CE1946" s="264"/>
      <c r="CF1946" s="264"/>
      <c r="CG1946" s="264"/>
      <c r="CH1946" s="264"/>
      <c r="CI1946" s="264"/>
      <c r="CJ1946" s="264"/>
      <c r="CK1946" s="264"/>
      <c r="CL1946" s="264"/>
      <c r="CM1946" s="264"/>
      <c r="CN1946" s="264"/>
      <c r="CO1946" s="264"/>
      <c r="CP1946" s="264"/>
      <c r="CQ1946" s="264"/>
      <c r="CR1946" s="264"/>
      <c r="CS1946" s="264"/>
      <c r="CT1946" s="264"/>
      <c r="CU1946" s="264"/>
      <c r="CV1946" s="264"/>
      <c r="CW1946" s="264"/>
      <c r="CX1946" s="264"/>
      <c r="CY1946" s="264"/>
      <c r="CZ1946" s="264"/>
      <c r="DA1946" s="264"/>
      <c r="DB1946" s="264"/>
      <c r="DC1946" s="264"/>
      <c r="DD1946" s="264"/>
      <c r="DE1946" s="264"/>
      <c r="DF1946" s="264"/>
      <c r="DG1946" s="264"/>
      <c r="DH1946" s="264"/>
      <c r="DI1946" s="264"/>
      <c r="DJ1946" s="264"/>
      <c r="DK1946" s="264"/>
      <c r="DL1946" s="264"/>
      <c r="DM1946" s="264"/>
      <c r="DN1946" s="264"/>
      <c r="DO1946" s="264"/>
      <c r="DP1946" s="264"/>
      <c r="DQ1946" s="264"/>
      <c r="DR1946" s="264"/>
      <c r="DS1946" s="264"/>
      <c r="DT1946" s="264"/>
      <c r="DU1946" s="264"/>
      <c r="DV1946" s="264"/>
      <c r="DW1946" s="264"/>
      <c r="DX1946" s="264"/>
      <c r="DY1946" s="264"/>
      <c r="DZ1946" s="264"/>
      <c r="EA1946" s="264"/>
      <c r="EB1946" s="264"/>
      <c r="EC1946" s="264"/>
      <c r="ED1946" s="264"/>
      <c r="EE1946" s="264"/>
      <c r="EF1946" s="264"/>
      <c r="EG1946" s="264"/>
      <c r="EH1946" s="264"/>
      <c r="EI1946" s="264"/>
      <c r="EJ1946" s="264"/>
      <c r="EK1946" s="264"/>
      <c r="EL1946" s="264"/>
      <c r="EM1946" s="264"/>
      <c r="EN1946" s="264"/>
      <c r="EO1946" s="264"/>
      <c r="EP1946" s="264"/>
      <c r="EQ1946" s="264"/>
      <c r="ER1946" s="264"/>
      <c r="ES1946" s="264"/>
      <c r="ET1946" s="264"/>
      <c r="EU1946" s="264"/>
      <c r="EV1946" s="264"/>
      <c r="EW1946" s="264"/>
      <c r="EX1946" s="264"/>
      <c r="EY1946" s="264"/>
      <c r="EZ1946" s="264"/>
      <c r="FA1946" s="264"/>
      <c r="FB1946" s="264"/>
      <c r="FC1946" s="264"/>
      <c r="FD1946" s="264"/>
      <c r="FE1946" s="264"/>
      <c r="FF1946" s="264"/>
      <c r="FG1946" s="264"/>
      <c r="FH1946" s="264"/>
      <c r="FI1946" s="264"/>
      <c r="FJ1946" s="264"/>
      <c r="FK1946" s="264"/>
      <c r="FL1946" s="264"/>
      <c r="FM1946" s="264"/>
      <c r="FN1946" s="264"/>
      <c r="FO1946" s="264"/>
      <c r="FP1946" s="264"/>
      <c r="FQ1946" s="264"/>
      <c r="FR1946" s="264"/>
      <c r="FS1946" s="264"/>
      <c r="FT1946" s="264"/>
      <c r="FU1946" s="264"/>
      <c r="FV1946" s="264"/>
      <c r="FW1946" s="264"/>
      <c r="FX1946" s="264"/>
      <c r="FY1946" s="264"/>
      <c r="FZ1946" s="264"/>
      <c r="GA1946" s="264"/>
      <c r="GB1946" s="264"/>
      <c r="GC1946" s="264"/>
      <c r="GD1946" s="264"/>
      <c r="GE1946" s="264"/>
      <c r="GF1946" s="264"/>
      <c r="GG1946" s="264"/>
      <c r="GH1946" s="264"/>
      <c r="GI1946" s="264"/>
      <c r="GJ1946" s="264"/>
      <c r="GK1946" s="264"/>
      <c r="GL1946" s="264"/>
      <c r="GM1946" s="264"/>
      <c r="GN1946" s="264"/>
      <c r="GO1946" s="264"/>
      <c r="GP1946" s="264"/>
      <c r="GQ1946" s="264"/>
      <c r="GR1946" s="264"/>
      <c r="GS1946" s="264"/>
      <c r="GT1946" s="264"/>
      <c r="GU1946" s="264"/>
      <c r="GV1946" s="264"/>
      <c r="GW1946" s="264"/>
      <c r="GX1946" s="264"/>
      <c r="GY1946" s="264"/>
      <c r="GZ1946" s="264"/>
      <c r="HA1946" s="264"/>
      <c r="HB1946" s="264"/>
      <c r="HC1946" s="264"/>
      <c r="HD1946" s="264"/>
      <c r="HE1946" s="264"/>
      <c r="HF1946" s="264"/>
      <c r="HG1946" s="264"/>
      <c r="HH1946" s="264"/>
      <c r="HI1946" s="264"/>
      <c r="HJ1946" s="264"/>
      <c r="HK1946" s="264"/>
      <c r="HL1946" s="264"/>
      <c r="HM1946" s="264"/>
      <c r="HN1946" s="264"/>
      <c r="HO1946" s="264"/>
      <c r="HP1946" s="264"/>
      <c r="HQ1946" s="264"/>
      <c r="HR1946" s="264"/>
      <c r="HS1946" s="264"/>
      <c r="HT1946" s="264"/>
      <c r="HU1946" s="264"/>
      <c r="HV1946" s="264"/>
      <c r="HW1946" s="264"/>
      <c r="HX1946" s="264"/>
      <c r="HY1946" s="264"/>
      <c r="HZ1946" s="264"/>
      <c r="IA1946" s="264"/>
      <c r="IB1946" s="264"/>
      <c r="IC1946" s="264"/>
      <c r="ID1946" s="264"/>
      <c r="IE1946" s="264"/>
      <c r="IF1946" s="264"/>
      <c r="IG1946" s="264"/>
      <c r="IH1946" s="264"/>
      <c r="II1946" s="264"/>
      <c r="IJ1946" s="264"/>
      <c r="IK1946" s="264"/>
      <c r="IL1946" s="264"/>
      <c r="IM1946" s="264"/>
      <c r="IN1946" s="264"/>
      <c r="IO1946" s="264"/>
      <c r="IP1946" s="264"/>
      <c r="IQ1946" s="264"/>
    </row>
    <row r="1947" spans="1:251" ht="14.25" customHeight="1">
      <c r="A1947" s="305"/>
      <c r="B1947" s="314"/>
      <c r="C1947" s="586"/>
      <c r="D1947" s="319"/>
      <c r="E1947" s="453"/>
      <c r="F1947" s="389"/>
      <c r="BI1947" s="264"/>
      <c r="BJ1947" s="264"/>
      <c r="BK1947" s="264"/>
      <c r="BL1947" s="264"/>
      <c r="BM1947" s="264"/>
      <c r="BN1947" s="264"/>
      <c r="BO1947" s="264"/>
      <c r="BP1947" s="264"/>
      <c r="BQ1947" s="264"/>
      <c r="BR1947" s="264"/>
      <c r="BS1947" s="264"/>
      <c r="BT1947" s="264"/>
      <c r="BU1947" s="264"/>
      <c r="BV1947" s="264"/>
      <c r="BW1947" s="264"/>
      <c r="BX1947" s="264"/>
      <c r="BY1947" s="264"/>
      <c r="BZ1947" s="264"/>
      <c r="CA1947" s="264"/>
      <c r="CB1947" s="264"/>
      <c r="CC1947" s="264"/>
      <c r="CD1947" s="264"/>
      <c r="CE1947" s="264"/>
      <c r="CF1947" s="264"/>
      <c r="CG1947" s="264"/>
      <c r="CH1947" s="264"/>
      <c r="CI1947" s="264"/>
      <c r="CJ1947" s="264"/>
      <c r="CK1947" s="264"/>
      <c r="CL1947" s="264"/>
      <c r="CM1947" s="264"/>
      <c r="CN1947" s="264"/>
      <c r="CO1947" s="264"/>
      <c r="CP1947" s="264"/>
      <c r="CQ1947" s="264"/>
      <c r="CR1947" s="264"/>
      <c r="CS1947" s="264"/>
      <c r="CT1947" s="264"/>
      <c r="CU1947" s="264"/>
      <c r="CV1947" s="264"/>
      <c r="CW1947" s="264"/>
      <c r="CX1947" s="264"/>
      <c r="CY1947" s="264"/>
      <c r="CZ1947" s="264"/>
      <c r="DA1947" s="264"/>
      <c r="DB1947" s="264"/>
      <c r="DC1947" s="264"/>
      <c r="DD1947" s="264"/>
      <c r="DE1947" s="264"/>
      <c r="DF1947" s="264"/>
      <c r="DG1947" s="264"/>
      <c r="DH1947" s="264"/>
      <c r="DI1947" s="264"/>
      <c r="DJ1947" s="264"/>
      <c r="DK1947" s="264"/>
      <c r="DL1947" s="264"/>
      <c r="DM1947" s="264"/>
      <c r="DN1947" s="264"/>
      <c r="DO1947" s="264"/>
      <c r="DP1947" s="264"/>
      <c r="DQ1947" s="264"/>
      <c r="DR1947" s="264"/>
      <c r="DS1947" s="264"/>
      <c r="DT1947" s="264"/>
      <c r="DU1947" s="264"/>
      <c r="DV1947" s="264"/>
      <c r="DW1947" s="264"/>
      <c r="DX1947" s="264"/>
      <c r="DY1947" s="264"/>
      <c r="DZ1947" s="264"/>
      <c r="EA1947" s="264"/>
      <c r="EB1947" s="264"/>
      <c r="EC1947" s="264"/>
      <c r="ED1947" s="264"/>
      <c r="EE1947" s="264"/>
      <c r="EF1947" s="264"/>
      <c r="EG1947" s="264"/>
      <c r="EH1947" s="264"/>
      <c r="EI1947" s="264"/>
      <c r="EJ1947" s="264"/>
      <c r="EK1947" s="264"/>
      <c r="EL1947" s="264"/>
      <c r="EM1947" s="264"/>
      <c r="EN1947" s="264"/>
      <c r="EO1947" s="264"/>
      <c r="EP1947" s="264"/>
      <c r="EQ1947" s="264"/>
      <c r="ER1947" s="264"/>
      <c r="ES1947" s="264"/>
      <c r="ET1947" s="264"/>
      <c r="EU1947" s="264"/>
      <c r="EV1947" s="264"/>
      <c r="EW1947" s="264"/>
      <c r="EX1947" s="264"/>
      <c r="EY1947" s="264"/>
      <c r="EZ1947" s="264"/>
      <c r="FA1947" s="264"/>
      <c r="FB1947" s="264"/>
      <c r="FC1947" s="264"/>
      <c r="FD1947" s="264"/>
      <c r="FE1947" s="264"/>
      <c r="FF1947" s="264"/>
      <c r="FG1947" s="264"/>
      <c r="FH1947" s="264"/>
      <c r="FI1947" s="264"/>
      <c r="FJ1947" s="264"/>
      <c r="FK1947" s="264"/>
      <c r="FL1947" s="264"/>
      <c r="FM1947" s="264"/>
      <c r="FN1947" s="264"/>
      <c r="FO1947" s="264"/>
      <c r="FP1947" s="264"/>
      <c r="FQ1947" s="264"/>
      <c r="FR1947" s="264"/>
      <c r="FS1947" s="264"/>
      <c r="FT1947" s="264"/>
      <c r="FU1947" s="264"/>
      <c r="FV1947" s="264"/>
      <c r="FW1947" s="264"/>
      <c r="FX1947" s="264"/>
      <c r="FY1947" s="264"/>
      <c r="FZ1947" s="264"/>
      <c r="GA1947" s="264"/>
      <c r="GB1947" s="264"/>
      <c r="GC1947" s="264"/>
      <c r="GD1947" s="264"/>
      <c r="GE1947" s="264"/>
      <c r="GF1947" s="264"/>
      <c r="GG1947" s="264"/>
      <c r="GH1947" s="264"/>
      <c r="GI1947" s="264"/>
      <c r="GJ1947" s="264"/>
      <c r="GK1947" s="264"/>
      <c r="GL1947" s="264"/>
      <c r="GM1947" s="264"/>
      <c r="GN1947" s="264"/>
      <c r="GO1947" s="264"/>
      <c r="GP1947" s="264"/>
      <c r="GQ1947" s="264"/>
      <c r="GR1947" s="264"/>
      <c r="GS1947" s="264"/>
      <c r="GT1947" s="264"/>
      <c r="GU1947" s="264"/>
      <c r="GV1947" s="264"/>
      <c r="GW1947" s="264"/>
      <c r="GX1947" s="264"/>
      <c r="GY1947" s="264"/>
      <c r="GZ1947" s="264"/>
      <c r="HA1947" s="264"/>
      <c r="HB1947" s="264"/>
      <c r="HC1947" s="264"/>
      <c r="HD1947" s="264"/>
      <c r="HE1947" s="264"/>
      <c r="HF1947" s="264"/>
      <c r="HG1947" s="264"/>
      <c r="HH1947" s="264"/>
      <c r="HI1947" s="264"/>
      <c r="HJ1947" s="264"/>
      <c r="HK1947" s="264"/>
      <c r="HL1947" s="264"/>
      <c r="HM1947" s="264"/>
      <c r="HN1947" s="264"/>
      <c r="HO1947" s="264"/>
      <c r="HP1947" s="264"/>
      <c r="HQ1947" s="264"/>
      <c r="HR1947" s="264"/>
      <c r="HS1947" s="264"/>
      <c r="HT1947" s="264"/>
      <c r="HU1947" s="264"/>
      <c r="HV1947" s="264"/>
      <c r="HW1947" s="264"/>
      <c r="HX1947" s="264"/>
      <c r="HY1947" s="264"/>
      <c r="HZ1947" s="264"/>
      <c r="IA1947" s="264"/>
      <c r="IB1947" s="264"/>
      <c r="IC1947" s="264"/>
      <c r="ID1947" s="264"/>
      <c r="IE1947" s="264"/>
      <c r="IF1947" s="264"/>
      <c r="IG1947" s="264"/>
      <c r="IH1947" s="264"/>
      <c r="II1947" s="264"/>
      <c r="IJ1947" s="264"/>
      <c r="IK1947" s="264"/>
      <c r="IL1947" s="264"/>
      <c r="IM1947" s="264"/>
      <c r="IN1947" s="264"/>
      <c r="IO1947" s="264"/>
      <c r="IP1947" s="264"/>
      <c r="IQ1947" s="264"/>
    </row>
    <row r="1948" spans="1:251" ht="14.25" customHeight="1">
      <c r="A1948" s="305"/>
      <c r="B1948" s="314"/>
      <c r="C1948" s="586"/>
      <c r="D1948" s="319"/>
      <c r="E1948" s="569"/>
      <c r="F1948" s="389"/>
      <c r="BI1948" s="264"/>
      <c r="BJ1948" s="264"/>
      <c r="BK1948" s="264"/>
      <c r="BL1948" s="264"/>
      <c r="BM1948" s="264"/>
      <c r="BN1948" s="264"/>
      <c r="BO1948" s="264"/>
      <c r="BP1948" s="264"/>
      <c r="BQ1948" s="264"/>
      <c r="BR1948" s="264"/>
      <c r="BS1948" s="264"/>
      <c r="BT1948" s="264"/>
      <c r="BU1948" s="264"/>
      <c r="BV1948" s="264"/>
      <c r="BW1948" s="264"/>
      <c r="BX1948" s="264"/>
      <c r="BY1948" s="264"/>
      <c r="BZ1948" s="264"/>
      <c r="CA1948" s="264"/>
      <c r="CB1948" s="264"/>
      <c r="CC1948" s="264"/>
      <c r="CD1948" s="264"/>
      <c r="CE1948" s="264"/>
      <c r="CF1948" s="264"/>
      <c r="CG1948" s="264"/>
      <c r="CH1948" s="264"/>
      <c r="CI1948" s="264"/>
      <c r="CJ1948" s="264"/>
      <c r="CK1948" s="264"/>
      <c r="CL1948" s="264"/>
      <c r="CM1948" s="264"/>
      <c r="CN1948" s="264"/>
      <c r="CO1948" s="264"/>
      <c r="CP1948" s="264"/>
      <c r="CQ1948" s="264"/>
      <c r="CR1948" s="264"/>
      <c r="CS1948" s="264"/>
      <c r="CT1948" s="264"/>
      <c r="CU1948" s="264"/>
      <c r="CV1948" s="264"/>
      <c r="CW1948" s="264"/>
      <c r="CX1948" s="264"/>
      <c r="CY1948" s="264"/>
      <c r="CZ1948" s="264"/>
      <c r="DA1948" s="264"/>
      <c r="DB1948" s="264"/>
      <c r="DC1948" s="264"/>
      <c r="DD1948" s="264"/>
      <c r="DE1948" s="264"/>
      <c r="DF1948" s="264"/>
      <c r="DG1948" s="264"/>
      <c r="DH1948" s="264"/>
      <c r="DI1948" s="264"/>
      <c r="DJ1948" s="264"/>
      <c r="DK1948" s="264"/>
      <c r="DL1948" s="264"/>
      <c r="DM1948" s="264"/>
      <c r="DN1948" s="264"/>
      <c r="DO1948" s="264"/>
      <c r="DP1948" s="264"/>
      <c r="DQ1948" s="264"/>
      <c r="DR1948" s="264"/>
      <c r="DS1948" s="264"/>
      <c r="DT1948" s="264"/>
      <c r="DU1948" s="264"/>
      <c r="DV1948" s="264"/>
      <c r="DW1948" s="264"/>
      <c r="DX1948" s="264"/>
      <c r="DY1948" s="264"/>
      <c r="DZ1948" s="264"/>
      <c r="EA1948" s="264"/>
      <c r="EB1948" s="264"/>
      <c r="EC1948" s="264"/>
      <c r="ED1948" s="264"/>
      <c r="EE1948" s="264"/>
      <c r="EF1948" s="264"/>
      <c r="EG1948" s="264"/>
      <c r="EH1948" s="264"/>
      <c r="EI1948" s="264"/>
      <c r="EJ1948" s="264"/>
      <c r="EK1948" s="264"/>
      <c r="EL1948" s="264"/>
      <c r="EM1948" s="264"/>
      <c r="EN1948" s="264"/>
      <c r="EO1948" s="264"/>
      <c r="EP1948" s="264"/>
      <c r="EQ1948" s="264"/>
      <c r="ER1948" s="264"/>
      <c r="ES1948" s="264"/>
      <c r="ET1948" s="264"/>
      <c r="EU1948" s="264"/>
      <c r="EV1948" s="264"/>
      <c r="EW1948" s="264"/>
      <c r="EX1948" s="264"/>
      <c r="EY1948" s="264"/>
      <c r="EZ1948" s="264"/>
      <c r="FA1948" s="264"/>
      <c r="FB1948" s="264"/>
      <c r="FC1948" s="264"/>
      <c r="FD1948" s="264"/>
      <c r="FE1948" s="264"/>
      <c r="FF1948" s="264"/>
      <c r="FG1948" s="264"/>
      <c r="FH1948" s="264"/>
      <c r="FI1948" s="264"/>
      <c r="FJ1948" s="264"/>
      <c r="FK1948" s="264"/>
      <c r="FL1948" s="264"/>
      <c r="FM1948" s="264"/>
      <c r="FN1948" s="264"/>
      <c r="FO1948" s="264"/>
      <c r="FP1948" s="264"/>
      <c r="FQ1948" s="264"/>
      <c r="FR1948" s="264"/>
      <c r="FS1948" s="264"/>
      <c r="FT1948" s="264"/>
      <c r="FU1948" s="264"/>
      <c r="FV1948" s="264"/>
      <c r="FW1948" s="264"/>
      <c r="FX1948" s="264"/>
      <c r="FY1948" s="264"/>
      <c r="FZ1948" s="264"/>
      <c r="GA1948" s="264"/>
      <c r="GB1948" s="264"/>
      <c r="GC1948" s="264"/>
      <c r="GD1948" s="264"/>
      <c r="GE1948" s="264"/>
      <c r="GF1948" s="264"/>
      <c r="GG1948" s="264"/>
      <c r="GH1948" s="264"/>
      <c r="GI1948" s="264"/>
      <c r="GJ1948" s="264"/>
      <c r="GK1948" s="264"/>
      <c r="GL1948" s="264"/>
      <c r="GM1948" s="264"/>
      <c r="GN1948" s="264"/>
      <c r="GO1948" s="264"/>
      <c r="GP1948" s="264"/>
      <c r="GQ1948" s="264"/>
      <c r="GR1948" s="264"/>
      <c r="GS1948" s="264"/>
      <c r="GT1948" s="264"/>
      <c r="GU1948" s="264"/>
      <c r="GV1948" s="264"/>
      <c r="GW1948" s="264"/>
      <c r="GX1948" s="264"/>
      <c r="GY1948" s="264"/>
      <c r="GZ1948" s="264"/>
      <c r="HA1948" s="264"/>
      <c r="HB1948" s="264"/>
      <c r="HC1948" s="264"/>
      <c r="HD1948" s="264"/>
      <c r="HE1948" s="264"/>
      <c r="HF1948" s="264"/>
      <c r="HG1948" s="264"/>
      <c r="HH1948" s="264"/>
      <c r="HI1948" s="264"/>
      <c r="HJ1948" s="264"/>
      <c r="HK1948" s="264"/>
      <c r="HL1948" s="264"/>
      <c r="HM1948" s="264"/>
      <c r="HN1948" s="264"/>
      <c r="HO1948" s="264"/>
      <c r="HP1948" s="264"/>
      <c r="HQ1948" s="264"/>
      <c r="HR1948" s="264"/>
      <c r="HS1948" s="264"/>
      <c r="HT1948" s="264"/>
      <c r="HU1948" s="264"/>
      <c r="HV1948" s="264"/>
      <c r="HW1948" s="264"/>
      <c r="HX1948" s="264"/>
      <c r="HY1948" s="264"/>
      <c r="HZ1948" s="264"/>
      <c r="IA1948" s="264"/>
      <c r="IB1948" s="264"/>
      <c r="IC1948" s="264"/>
      <c r="ID1948" s="264"/>
      <c r="IE1948" s="264"/>
      <c r="IF1948" s="264"/>
      <c r="IG1948" s="264"/>
      <c r="IH1948" s="264"/>
      <c r="II1948" s="264"/>
      <c r="IJ1948" s="264"/>
      <c r="IK1948" s="264"/>
      <c r="IL1948" s="264"/>
      <c r="IM1948" s="264"/>
      <c r="IN1948" s="264"/>
      <c r="IO1948" s="264"/>
      <c r="IP1948" s="264"/>
      <c r="IQ1948" s="264"/>
    </row>
    <row r="1949" spans="1:251" ht="14.25" customHeight="1">
      <c r="A1949" s="305"/>
      <c r="B1949" s="314" t="s">
        <v>2643</v>
      </c>
      <c r="C1949" s="595" t="s">
        <v>2644</v>
      </c>
      <c r="D1949" s="319"/>
      <c r="E1949" s="596">
        <f>'[5]COSTO CDMX,QRO,GDL '!I1943</f>
        <v>912.28070175438597</v>
      </c>
      <c r="F1949" s="310" t="s">
        <v>236</v>
      </c>
      <c r="BI1949" s="264"/>
      <c r="BJ1949" s="264"/>
      <c r="BK1949" s="264"/>
      <c r="BL1949" s="264"/>
      <c r="BM1949" s="264"/>
      <c r="BN1949" s="264"/>
      <c r="BO1949" s="264"/>
      <c r="BP1949" s="264"/>
      <c r="BQ1949" s="264"/>
      <c r="BR1949" s="264"/>
      <c r="BS1949" s="264"/>
      <c r="BT1949" s="264"/>
      <c r="BU1949" s="264"/>
      <c r="BV1949" s="264"/>
      <c r="BW1949" s="264"/>
      <c r="BX1949" s="264"/>
      <c r="BY1949" s="264"/>
      <c r="BZ1949" s="264"/>
      <c r="CA1949" s="264"/>
      <c r="CB1949" s="264"/>
      <c r="CC1949" s="264"/>
      <c r="CD1949" s="264"/>
      <c r="CE1949" s="264"/>
      <c r="CF1949" s="264"/>
      <c r="CG1949" s="264"/>
      <c r="CH1949" s="264"/>
      <c r="CI1949" s="264"/>
      <c r="CJ1949" s="264"/>
      <c r="CK1949" s="264"/>
      <c r="CL1949" s="264"/>
      <c r="CM1949" s="264"/>
      <c r="CN1949" s="264"/>
      <c r="CO1949" s="264"/>
      <c r="CP1949" s="264"/>
      <c r="CQ1949" s="264"/>
      <c r="CR1949" s="264"/>
      <c r="CS1949" s="264"/>
      <c r="CT1949" s="264"/>
      <c r="CU1949" s="264"/>
      <c r="CV1949" s="264"/>
      <c r="CW1949" s="264"/>
      <c r="CX1949" s="264"/>
      <c r="CY1949" s="264"/>
      <c r="CZ1949" s="264"/>
      <c r="DA1949" s="264"/>
      <c r="DB1949" s="264"/>
      <c r="DC1949" s="264"/>
      <c r="DD1949" s="264"/>
      <c r="DE1949" s="264"/>
      <c r="DF1949" s="264"/>
      <c r="DG1949" s="264"/>
      <c r="DH1949" s="264"/>
      <c r="DI1949" s="264"/>
      <c r="DJ1949" s="264"/>
      <c r="DK1949" s="264"/>
      <c r="DL1949" s="264"/>
      <c r="DM1949" s="264"/>
      <c r="DN1949" s="264"/>
      <c r="DO1949" s="264"/>
      <c r="DP1949" s="264"/>
      <c r="DQ1949" s="264"/>
      <c r="DR1949" s="264"/>
      <c r="DS1949" s="264"/>
      <c r="DT1949" s="264"/>
      <c r="DU1949" s="264"/>
      <c r="DV1949" s="264"/>
      <c r="DW1949" s="264"/>
      <c r="DX1949" s="264"/>
      <c r="DY1949" s="264"/>
      <c r="DZ1949" s="264"/>
      <c r="EA1949" s="264"/>
      <c r="EB1949" s="264"/>
      <c r="EC1949" s="264"/>
      <c r="ED1949" s="264"/>
      <c r="EE1949" s="264"/>
      <c r="EF1949" s="264"/>
      <c r="EG1949" s="264"/>
      <c r="EH1949" s="264"/>
      <c r="EI1949" s="264"/>
      <c r="EJ1949" s="264"/>
      <c r="EK1949" s="264"/>
      <c r="EL1949" s="264"/>
      <c r="EM1949" s="264"/>
      <c r="EN1949" s="264"/>
      <c r="EO1949" s="264"/>
      <c r="EP1949" s="264"/>
      <c r="EQ1949" s="264"/>
      <c r="ER1949" s="264"/>
      <c r="ES1949" s="264"/>
      <c r="ET1949" s="264"/>
      <c r="EU1949" s="264"/>
      <c r="EV1949" s="264"/>
      <c r="EW1949" s="264"/>
      <c r="EX1949" s="264"/>
      <c r="EY1949" s="264"/>
      <c r="EZ1949" s="264"/>
      <c r="FA1949" s="264"/>
      <c r="FB1949" s="264"/>
      <c r="FC1949" s="264"/>
      <c r="FD1949" s="264"/>
      <c r="FE1949" s="264"/>
      <c r="FF1949" s="264"/>
      <c r="FG1949" s="264"/>
      <c r="FH1949" s="264"/>
      <c r="FI1949" s="264"/>
      <c r="FJ1949" s="264"/>
      <c r="FK1949" s="264"/>
      <c r="FL1949" s="264"/>
      <c r="FM1949" s="264"/>
      <c r="FN1949" s="264"/>
      <c r="FO1949" s="264"/>
      <c r="FP1949" s="264"/>
      <c r="FQ1949" s="264"/>
      <c r="FR1949" s="264"/>
      <c r="FS1949" s="264"/>
      <c r="FT1949" s="264"/>
      <c r="FU1949" s="264"/>
      <c r="FV1949" s="264"/>
      <c r="FW1949" s="264"/>
      <c r="FX1949" s="264"/>
      <c r="FY1949" s="264"/>
      <c r="FZ1949" s="264"/>
      <c r="GA1949" s="264"/>
      <c r="GB1949" s="264"/>
      <c r="GC1949" s="264"/>
      <c r="GD1949" s="264"/>
      <c r="GE1949" s="264"/>
      <c r="GF1949" s="264"/>
      <c r="GG1949" s="264"/>
      <c r="GH1949" s="264"/>
      <c r="GI1949" s="264"/>
      <c r="GJ1949" s="264"/>
      <c r="GK1949" s="264"/>
      <c r="GL1949" s="264"/>
      <c r="GM1949" s="264"/>
      <c r="GN1949" s="264"/>
      <c r="GO1949" s="264"/>
      <c r="GP1949" s="264"/>
      <c r="GQ1949" s="264"/>
      <c r="GR1949" s="264"/>
      <c r="GS1949" s="264"/>
      <c r="GT1949" s="264"/>
      <c r="GU1949" s="264"/>
      <c r="GV1949" s="264"/>
      <c r="GW1949" s="264"/>
      <c r="GX1949" s="264"/>
      <c r="GY1949" s="264"/>
      <c r="GZ1949" s="264"/>
      <c r="HA1949" s="264"/>
      <c r="HB1949" s="264"/>
      <c r="HC1949" s="264"/>
      <c r="HD1949" s="264"/>
      <c r="HE1949" s="264"/>
      <c r="HF1949" s="264"/>
      <c r="HG1949" s="264"/>
      <c r="HH1949" s="264"/>
      <c r="HI1949" s="264"/>
      <c r="HJ1949" s="264"/>
      <c r="HK1949" s="264"/>
      <c r="HL1949" s="264"/>
      <c r="HM1949" s="264"/>
      <c r="HN1949" s="264"/>
      <c r="HO1949" s="264"/>
      <c r="HP1949" s="264"/>
      <c r="HQ1949" s="264"/>
      <c r="HR1949" s="264"/>
      <c r="HS1949" s="264"/>
      <c r="HT1949" s="264"/>
      <c r="HU1949" s="264"/>
      <c r="HV1949" s="264"/>
      <c r="HW1949" s="264"/>
      <c r="HX1949" s="264"/>
      <c r="HY1949" s="264"/>
      <c r="HZ1949" s="264"/>
      <c r="IA1949" s="264"/>
      <c r="IB1949" s="264"/>
      <c r="IC1949" s="264"/>
      <c r="ID1949" s="264"/>
      <c r="IE1949" s="264"/>
      <c r="IF1949" s="264"/>
      <c r="IG1949" s="264"/>
      <c r="IH1949" s="264"/>
      <c r="II1949" s="264"/>
      <c r="IJ1949" s="264"/>
      <c r="IK1949" s="264"/>
      <c r="IL1949" s="264"/>
      <c r="IM1949" s="264"/>
      <c r="IN1949" s="264"/>
      <c r="IO1949" s="264"/>
      <c r="IP1949" s="264"/>
      <c r="IQ1949" s="264"/>
    </row>
    <row r="1950" spans="1:251" ht="14.25" customHeight="1">
      <c r="A1950" s="305"/>
      <c r="B1950" s="314"/>
      <c r="C1950" s="595"/>
      <c r="D1950" s="319"/>
      <c r="E1950" s="569"/>
      <c r="F1950" s="389"/>
      <c r="BI1950" s="264"/>
      <c r="BJ1950" s="264"/>
      <c r="BK1950" s="264"/>
      <c r="BL1950" s="264"/>
      <c r="BM1950" s="264"/>
      <c r="BN1950" s="264"/>
      <c r="BO1950" s="264"/>
      <c r="BP1950" s="264"/>
      <c r="BQ1950" s="264"/>
      <c r="BR1950" s="264"/>
      <c r="BS1950" s="264"/>
      <c r="BT1950" s="264"/>
      <c r="BU1950" s="264"/>
      <c r="BV1950" s="264"/>
      <c r="BW1950" s="264"/>
      <c r="BX1950" s="264"/>
      <c r="BY1950" s="264"/>
      <c r="BZ1950" s="264"/>
      <c r="CA1950" s="264"/>
      <c r="CB1950" s="264"/>
      <c r="CC1950" s="264"/>
      <c r="CD1950" s="264"/>
      <c r="CE1950" s="264"/>
      <c r="CF1950" s="264"/>
      <c r="CG1950" s="264"/>
      <c r="CH1950" s="264"/>
      <c r="CI1950" s="264"/>
      <c r="CJ1950" s="264"/>
      <c r="CK1950" s="264"/>
      <c r="CL1950" s="264"/>
      <c r="CM1950" s="264"/>
      <c r="CN1950" s="264"/>
      <c r="CO1950" s="264"/>
      <c r="CP1950" s="264"/>
      <c r="CQ1950" s="264"/>
      <c r="CR1950" s="264"/>
      <c r="CS1950" s="264"/>
      <c r="CT1950" s="264"/>
      <c r="CU1950" s="264"/>
      <c r="CV1950" s="264"/>
      <c r="CW1950" s="264"/>
      <c r="CX1950" s="264"/>
      <c r="CY1950" s="264"/>
      <c r="CZ1950" s="264"/>
      <c r="DA1950" s="264"/>
      <c r="DB1950" s="264"/>
      <c r="DC1950" s="264"/>
      <c r="DD1950" s="264"/>
      <c r="DE1950" s="264"/>
      <c r="DF1950" s="264"/>
      <c r="DG1950" s="264"/>
      <c r="DH1950" s="264"/>
      <c r="DI1950" s="264"/>
      <c r="DJ1950" s="264"/>
      <c r="DK1950" s="264"/>
      <c r="DL1950" s="264"/>
      <c r="DM1950" s="264"/>
      <c r="DN1950" s="264"/>
      <c r="DO1950" s="264"/>
      <c r="DP1950" s="264"/>
      <c r="DQ1950" s="264"/>
      <c r="DR1950" s="264"/>
      <c r="DS1950" s="264"/>
      <c r="DT1950" s="264"/>
      <c r="DU1950" s="264"/>
      <c r="DV1950" s="264"/>
      <c r="DW1950" s="264"/>
      <c r="DX1950" s="264"/>
      <c r="DY1950" s="264"/>
      <c r="DZ1950" s="264"/>
      <c r="EA1950" s="264"/>
      <c r="EB1950" s="264"/>
      <c r="EC1950" s="264"/>
      <c r="ED1950" s="264"/>
      <c r="EE1950" s="264"/>
      <c r="EF1950" s="264"/>
      <c r="EG1950" s="264"/>
      <c r="EH1950" s="264"/>
      <c r="EI1950" s="264"/>
      <c r="EJ1950" s="264"/>
      <c r="EK1950" s="264"/>
      <c r="EL1950" s="264"/>
      <c r="EM1950" s="264"/>
      <c r="EN1950" s="264"/>
      <c r="EO1950" s="264"/>
      <c r="EP1950" s="264"/>
      <c r="EQ1950" s="264"/>
      <c r="ER1950" s="264"/>
      <c r="ES1950" s="264"/>
      <c r="ET1950" s="264"/>
      <c r="EU1950" s="264"/>
      <c r="EV1950" s="264"/>
      <c r="EW1950" s="264"/>
      <c r="EX1950" s="264"/>
      <c r="EY1950" s="264"/>
      <c r="EZ1950" s="264"/>
      <c r="FA1950" s="264"/>
      <c r="FB1950" s="264"/>
      <c r="FC1950" s="264"/>
      <c r="FD1950" s="264"/>
      <c r="FE1950" s="264"/>
      <c r="FF1950" s="264"/>
      <c r="FG1950" s="264"/>
      <c r="FH1950" s="264"/>
      <c r="FI1950" s="264"/>
      <c r="FJ1950" s="264"/>
      <c r="FK1950" s="264"/>
      <c r="FL1950" s="264"/>
      <c r="FM1950" s="264"/>
      <c r="FN1950" s="264"/>
      <c r="FO1950" s="264"/>
      <c r="FP1950" s="264"/>
      <c r="FQ1950" s="264"/>
      <c r="FR1950" s="264"/>
      <c r="FS1950" s="264"/>
      <c r="FT1950" s="264"/>
      <c r="FU1950" s="264"/>
      <c r="FV1950" s="264"/>
      <c r="FW1950" s="264"/>
      <c r="FX1950" s="264"/>
      <c r="FY1950" s="264"/>
      <c r="FZ1950" s="264"/>
      <c r="GA1950" s="264"/>
      <c r="GB1950" s="264"/>
      <c r="GC1950" s="264"/>
      <c r="GD1950" s="264"/>
      <c r="GE1950" s="264"/>
      <c r="GF1950" s="264"/>
      <c r="GG1950" s="264"/>
      <c r="GH1950" s="264"/>
      <c r="GI1950" s="264"/>
      <c r="GJ1950" s="264"/>
      <c r="GK1950" s="264"/>
      <c r="GL1950" s="264"/>
      <c r="GM1950" s="264"/>
      <c r="GN1950" s="264"/>
      <c r="GO1950" s="264"/>
      <c r="GP1950" s="264"/>
      <c r="GQ1950" s="264"/>
      <c r="GR1950" s="264"/>
      <c r="GS1950" s="264"/>
      <c r="GT1950" s="264"/>
      <c r="GU1950" s="264"/>
      <c r="GV1950" s="264"/>
      <c r="GW1950" s="264"/>
      <c r="GX1950" s="264"/>
      <c r="GY1950" s="264"/>
      <c r="GZ1950" s="264"/>
      <c r="HA1950" s="264"/>
      <c r="HB1950" s="264"/>
      <c r="HC1950" s="264"/>
      <c r="HD1950" s="264"/>
      <c r="HE1950" s="264"/>
      <c r="HF1950" s="264"/>
      <c r="HG1950" s="264"/>
      <c r="HH1950" s="264"/>
      <c r="HI1950" s="264"/>
      <c r="HJ1950" s="264"/>
      <c r="HK1950" s="264"/>
      <c r="HL1950" s="264"/>
      <c r="HM1950" s="264"/>
      <c r="HN1950" s="264"/>
      <c r="HO1950" s="264"/>
      <c r="HP1950" s="264"/>
      <c r="HQ1950" s="264"/>
      <c r="HR1950" s="264"/>
      <c r="HS1950" s="264"/>
      <c r="HT1950" s="264"/>
      <c r="HU1950" s="264"/>
      <c r="HV1950" s="264"/>
      <c r="HW1950" s="264"/>
      <c r="HX1950" s="264"/>
      <c r="HY1950" s="264"/>
      <c r="HZ1950" s="264"/>
      <c r="IA1950" s="264"/>
      <c r="IB1950" s="264"/>
      <c r="IC1950" s="264"/>
      <c r="ID1950" s="264"/>
      <c r="IE1950" s="264"/>
      <c r="IF1950" s="264"/>
      <c r="IG1950" s="264"/>
      <c r="IH1950" s="264"/>
      <c r="II1950" s="264"/>
      <c r="IJ1950" s="264"/>
      <c r="IK1950" s="264"/>
      <c r="IL1950" s="264"/>
      <c r="IM1950" s="264"/>
      <c r="IN1950" s="264"/>
      <c r="IO1950" s="264"/>
      <c r="IP1950" s="264"/>
      <c r="IQ1950" s="264"/>
    </row>
    <row r="1951" spans="1:251" ht="14.25" customHeight="1">
      <c r="A1951" s="305"/>
      <c r="B1951" s="597"/>
      <c r="C1951" s="586"/>
      <c r="D1951" s="579"/>
      <c r="E1951" s="598"/>
      <c r="F1951" s="389"/>
      <c r="BI1951" s="264"/>
      <c r="BJ1951" s="264"/>
      <c r="BK1951" s="264"/>
      <c r="BL1951" s="264"/>
      <c r="BM1951" s="264"/>
      <c r="BN1951" s="264"/>
      <c r="BO1951" s="264"/>
      <c r="BP1951" s="264"/>
      <c r="BQ1951" s="264"/>
      <c r="BR1951" s="264"/>
      <c r="BS1951" s="264"/>
      <c r="BT1951" s="264"/>
      <c r="BU1951" s="264"/>
      <c r="BV1951" s="264"/>
      <c r="BW1951" s="264"/>
      <c r="BX1951" s="264"/>
      <c r="BY1951" s="264"/>
      <c r="BZ1951" s="264"/>
      <c r="CA1951" s="264"/>
      <c r="CB1951" s="264"/>
      <c r="CC1951" s="264"/>
      <c r="CD1951" s="264"/>
      <c r="CE1951" s="264"/>
      <c r="CF1951" s="264"/>
      <c r="CG1951" s="264"/>
      <c r="CH1951" s="264"/>
      <c r="CI1951" s="264"/>
      <c r="CJ1951" s="264"/>
      <c r="CK1951" s="264"/>
      <c r="CL1951" s="264"/>
      <c r="CM1951" s="264"/>
      <c r="CN1951" s="264"/>
      <c r="CO1951" s="264"/>
      <c r="CP1951" s="264"/>
      <c r="CQ1951" s="264"/>
      <c r="CR1951" s="264"/>
      <c r="CS1951" s="264"/>
      <c r="CT1951" s="264"/>
      <c r="CU1951" s="264"/>
      <c r="CV1951" s="264"/>
      <c r="CW1951" s="264"/>
      <c r="CX1951" s="264"/>
      <c r="CY1951" s="264"/>
      <c r="CZ1951" s="264"/>
      <c r="DA1951" s="264"/>
      <c r="DB1951" s="264"/>
      <c r="DC1951" s="264"/>
      <c r="DD1951" s="264"/>
      <c r="DE1951" s="264"/>
      <c r="DF1951" s="264"/>
      <c r="DG1951" s="264"/>
      <c r="DH1951" s="264"/>
      <c r="DI1951" s="264"/>
      <c r="DJ1951" s="264"/>
      <c r="DK1951" s="264"/>
      <c r="DL1951" s="264"/>
      <c r="DM1951" s="264"/>
      <c r="DN1951" s="264"/>
      <c r="DO1951" s="264"/>
      <c r="DP1951" s="264"/>
      <c r="DQ1951" s="264"/>
      <c r="DR1951" s="264"/>
      <c r="DS1951" s="264"/>
      <c r="DT1951" s="264"/>
      <c r="DU1951" s="264"/>
      <c r="DV1951" s="264"/>
      <c r="DW1951" s="264"/>
      <c r="DX1951" s="264"/>
      <c r="DY1951" s="264"/>
      <c r="DZ1951" s="264"/>
      <c r="EA1951" s="264"/>
      <c r="EB1951" s="264"/>
      <c r="EC1951" s="264"/>
      <c r="ED1951" s="264"/>
      <c r="EE1951" s="264"/>
      <c r="EF1951" s="264"/>
      <c r="EG1951" s="264"/>
      <c r="EH1951" s="264"/>
      <c r="EI1951" s="264"/>
      <c r="EJ1951" s="264"/>
      <c r="EK1951" s="264"/>
      <c r="EL1951" s="264"/>
      <c r="EM1951" s="264"/>
      <c r="EN1951" s="264"/>
      <c r="EO1951" s="264"/>
      <c r="EP1951" s="264"/>
      <c r="EQ1951" s="264"/>
      <c r="ER1951" s="264"/>
      <c r="ES1951" s="264"/>
      <c r="ET1951" s="264"/>
      <c r="EU1951" s="264"/>
      <c r="EV1951" s="264"/>
      <c r="EW1951" s="264"/>
      <c r="EX1951" s="264"/>
      <c r="EY1951" s="264"/>
      <c r="EZ1951" s="264"/>
      <c r="FA1951" s="264"/>
      <c r="FB1951" s="264"/>
      <c r="FC1951" s="264"/>
      <c r="FD1951" s="264"/>
      <c r="FE1951" s="264"/>
      <c r="FF1951" s="264"/>
      <c r="FG1951" s="264"/>
      <c r="FH1951" s="264"/>
      <c r="FI1951" s="264"/>
      <c r="FJ1951" s="264"/>
      <c r="FK1951" s="264"/>
      <c r="FL1951" s="264"/>
      <c r="FM1951" s="264"/>
      <c r="FN1951" s="264"/>
      <c r="FO1951" s="264"/>
      <c r="FP1951" s="264"/>
      <c r="FQ1951" s="264"/>
      <c r="FR1951" s="264"/>
      <c r="FS1951" s="264"/>
      <c r="FT1951" s="264"/>
      <c r="FU1951" s="264"/>
      <c r="FV1951" s="264"/>
      <c r="FW1951" s="264"/>
      <c r="FX1951" s="264"/>
      <c r="FY1951" s="264"/>
      <c r="FZ1951" s="264"/>
      <c r="GA1951" s="264"/>
      <c r="GB1951" s="264"/>
      <c r="GC1951" s="264"/>
      <c r="GD1951" s="264"/>
      <c r="GE1951" s="264"/>
      <c r="GF1951" s="264"/>
      <c r="GG1951" s="264"/>
      <c r="GH1951" s="264"/>
      <c r="GI1951" s="264"/>
      <c r="GJ1951" s="264"/>
      <c r="GK1951" s="264"/>
      <c r="GL1951" s="264"/>
      <c r="GM1951" s="264"/>
      <c r="GN1951" s="264"/>
      <c r="GO1951" s="264"/>
      <c r="GP1951" s="264"/>
      <c r="GQ1951" s="264"/>
      <c r="GR1951" s="264"/>
      <c r="GS1951" s="264"/>
      <c r="GT1951" s="264"/>
      <c r="GU1951" s="264"/>
      <c r="GV1951" s="264"/>
      <c r="GW1951" s="264"/>
      <c r="GX1951" s="264"/>
      <c r="GY1951" s="264"/>
      <c r="GZ1951" s="264"/>
      <c r="HA1951" s="264"/>
      <c r="HB1951" s="264"/>
      <c r="HC1951" s="264"/>
      <c r="HD1951" s="264"/>
      <c r="HE1951" s="264"/>
      <c r="HF1951" s="264"/>
      <c r="HG1951" s="264"/>
      <c r="HH1951" s="264"/>
      <c r="HI1951" s="264"/>
      <c r="HJ1951" s="264"/>
      <c r="HK1951" s="264"/>
      <c r="HL1951" s="264"/>
      <c r="HM1951" s="264"/>
      <c r="HN1951" s="264"/>
      <c r="HO1951" s="264"/>
      <c r="HP1951" s="264"/>
      <c r="HQ1951" s="264"/>
      <c r="HR1951" s="264"/>
      <c r="HS1951" s="264"/>
      <c r="HT1951" s="264"/>
      <c r="HU1951" s="264"/>
      <c r="HV1951" s="264"/>
      <c r="HW1951" s="264"/>
      <c r="HX1951" s="264"/>
      <c r="HY1951" s="264"/>
      <c r="HZ1951" s="264"/>
      <c r="IA1951" s="264"/>
      <c r="IB1951" s="264"/>
      <c r="IC1951" s="264"/>
      <c r="ID1951" s="264"/>
      <c r="IE1951" s="264"/>
      <c r="IF1951" s="264"/>
      <c r="IG1951" s="264"/>
      <c r="IH1951" s="264"/>
      <c r="II1951" s="264"/>
      <c r="IJ1951" s="264"/>
      <c r="IK1951" s="264"/>
      <c r="IL1951" s="264"/>
      <c r="IM1951" s="264"/>
      <c r="IN1951" s="264"/>
      <c r="IO1951" s="264"/>
      <c r="IP1951" s="264"/>
      <c r="IQ1951" s="264"/>
    </row>
    <row r="1952" spans="1:251" s="277" customFormat="1" ht="15" customHeight="1">
      <c r="A1952" s="325" t="s">
        <v>1905</v>
      </c>
      <c r="B1952" s="326"/>
      <c r="C1952" s="1494" t="s">
        <v>1906</v>
      </c>
      <c r="D1952" s="325"/>
      <c r="E1952" s="328"/>
      <c r="F1952" s="574"/>
      <c r="G1952" s="276"/>
      <c r="H1952" s="276"/>
      <c r="I1952" s="276"/>
      <c r="J1952" s="276"/>
      <c r="K1952" s="276"/>
      <c r="L1952" s="276"/>
      <c r="M1952" s="276"/>
      <c r="N1952" s="283"/>
      <c r="O1952" s="283"/>
      <c r="P1952" s="283"/>
      <c r="Q1952" s="283"/>
      <c r="R1952" s="283"/>
      <c r="S1952" s="283"/>
      <c r="T1952" s="283"/>
      <c r="U1952" s="283"/>
      <c r="V1952" s="283"/>
      <c r="W1952" s="283"/>
      <c r="X1952" s="283"/>
      <c r="Y1952" s="283"/>
      <c r="Z1952" s="283"/>
      <c r="AA1952" s="283"/>
      <c r="AB1952" s="283"/>
      <c r="AC1952" s="283"/>
      <c r="AD1952" s="283"/>
      <c r="AE1952" s="283"/>
      <c r="AF1952" s="283"/>
      <c r="AG1952" s="283"/>
      <c r="AH1952" s="283"/>
      <c r="AI1952" s="283"/>
      <c r="AJ1952" s="283"/>
      <c r="AK1952" s="283"/>
      <c r="AL1952" s="283"/>
      <c r="AM1952" s="283"/>
      <c r="AN1952" s="283"/>
      <c r="AO1952" s="283"/>
      <c r="AP1952" s="283"/>
      <c r="AQ1952" s="283"/>
      <c r="AR1952" s="283"/>
      <c r="AS1952" s="283"/>
      <c r="AT1952" s="283"/>
      <c r="AU1952" s="283"/>
      <c r="AV1952" s="283"/>
      <c r="AW1952" s="283"/>
      <c r="AX1952" s="283"/>
      <c r="AY1952" s="283"/>
      <c r="AZ1952" s="283"/>
      <c r="BA1952" s="283"/>
      <c r="BB1952" s="283"/>
      <c r="BC1952" s="283"/>
      <c r="BD1952" s="283"/>
      <c r="BE1952" s="283"/>
      <c r="BF1952" s="283"/>
      <c r="BG1952" s="283"/>
      <c r="BH1952" s="283"/>
    </row>
    <row r="1953" spans="1:60" s="291" customFormat="1" ht="15" customHeight="1">
      <c r="A1953" s="330" t="s">
        <v>1907</v>
      </c>
      <c r="B1953" s="331"/>
      <c r="C1953" s="1495"/>
      <c r="D1953" s="378"/>
      <c r="E1953" s="379"/>
      <c r="F1953" s="575"/>
      <c r="G1953" s="289"/>
      <c r="H1953" s="289"/>
      <c r="I1953" s="289"/>
      <c r="J1953" s="289"/>
      <c r="K1953" s="289"/>
      <c r="L1953" s="289"/>
      <c r="M1953" s="289"/>
      <c r="N1953" s="290"/>
      <c r="O1953" s="290"/>
      <c r="P1953" s="290"/>
      <c r="Q1953" s="290"/>
      <c r="R1953" s="290"/>
      <c r="S1953" s="290"/>
      <c r="T1953" s="290"/>
      <c r="U1953" s="290"/>
      <c r="V1953" s="290"/>
      <c r="W1953" s="290"/>
      <c r="X1953" s="290"/>
      <c r="Y1953" s="290"/>
      <c r="Z1953" s="290"/>
      <c r="AA1953" s="290"/>
      <c r="AB1953" s="290"/>
      <c r="AC1953" s="290"/>
      <c r="AD1953" s="290"/>
      <c r="AE1953" s="290"/>
      <c r="AF1953" s="290"/>
      <c r="AG1953" s="290"/>
      <c r="AH1953" s="290"/>
      <c r="AI1953" s="290"/>
      <c r="AJ1953" s="290"/>
      <c r="AK1953" s="290"/>
      <c r="AL1953" s="290"/>
      <c r="AM1953" s="290"/>
      <c r="AN1953" s="290"/>
      <c r="AO1953" s="290"/>
      <c r="AP1953" s="290"/>
      <c r="AQ1953" s="290"/>
      <c r="AR1953" s="290"/>
      <c r="AS1953" s="290"/>
      <c r="AT1953" s="290"/>
      <c r="AU1953" s="290"/>
      <c r="AV1953" s="290"/>
      <c r="AW1953" s="290"/>
      <c r="AX1953" s="290"/>
      <c r="AY1953" s="290"/>
      <c r="AZ1953" s="290"/>
      <c r="BA1953" s="290"/>
      <c r="BB1953" s="290"/>
      <c r="BC1953" s="290"/>
      <c r="BD1953" s="290"/>
      <c r="BE1953" s="290"/>
      <c r="BF1953" s="290"/>
      <c r="BG1953" s="290"/>
      <c r="BH1953" s="290"/>
    </row>
    <row r="1954" spans="1:60" s="297" customFormat="1">
      <c r="A1954" s="292" t="s">
        <v>405</v>
      </c>
      <c r="B1954" s="293" t="s">
        <v>406</v>
      </c>
      <c r="C1954" s="294" t="s">
        <v>407</v>
      </c>
      <c r="D1954" s="292" t="s">
        <v>408</v>
      </c>
      <c r="E1954" s="295" t="s">
        <v>409</v>
      </c>
      <c r="F1954" s="296" t="s">
        <v>1563</v>
      </c>
      <c r="G1954" s="277"/>
      <c r="N1954" s="298"/>
      <c r="O1954" s="298"/>
      <c r="P1954" s="298"/>
      <c r="Q1954" s="298"/>
      <c r="R1954" s="298"/>
      <c r="S1954" s="298"/>
      <c r="T1954" s="298"/>
      <c r="U1954" s="298"/>
      <c r="V1954" s="298"/>
      <c r="W1954" s="298"/>
      <c r="X1954" s="298"/>
      <c r="Y1954" s="298"/>
      <c r="Z1954" s="298"/>
      <c r="AA1954" s="298"/>
      <c r="AB1954" s="298"/>
      <c r="AC1954" s="298"/>
      <c r="AD1954" s="298"/>
      <c r="AE1954" s="298"/>
      <c r="AF1954" s="298"/>
      <c r="AG1954" s="298"/>
      <c r="AH1954" s="298"/>
      <c r="AI1954" s="298"/>
      <c r="AJ1954" s="298"/>
      <c r="AK1954" s="298"/>
      <c r="AL1954" s="298"/>
      <c r="AM1954" s="298"/>
      <c r="AN1954" s="298"/>
      <c r="AO1954" s="298"/>
      <c r="AP1954" s="298"/>
      <c r="AQ1954" s="298"/>
      <c r="AR1954" s="298"/>
      <c r="AS1954" s="298"/>
      <c r="AT1954" s="298"/>
      <c r="AU1954" s="298"/>
      <c r="AV1954" s="298"/>
      <c r="AW1954" s="298"/>
      <c r="AX1954" s="298"/>
      <c r="AY1954" s="298"/>
      <c r="AZ1954" s="298"/>
      <c r="BA1954" s="298"/>
      <c r="BB1954" s="298"/>
      <c r="BC1954" s="298"/>
      <c r="BD1954" s="298"/>
      <c r="BE1954" s="298"/>
      <c r="BF1954" s="298"/>
      <c r="BG1954" s="298"/>
      <c r="BH1954" s="298"/>
    </row>
    <row r="1955" spans="1:60" ht="14.25" customHeight="1">
      <c r="A1955" s="338"/>
      <c r="B1955" s="408"/>
      <c r="C1955" s="409" t="s">
        <v>1908</v>
      </c>
      <c r="D1955" s="410"/>
      <c r="E1955" s="543"/>
      <c r="F1955" s="576"/>
    </row>
    <row r="1956" spans="1:60" ht="14.25" customHeight="1">
      <c r="A1956" s="426"/>
      <c r="B1956" s="424" t="s">
        <v>1909</v>
      </c>
      <c r="C1956" s="450" t="s">
        <v>1910</v>
      </c>
      <c r="D1956" s="398"/>
      <c r="E1956" s="599">
        <f>'[5]COSTO CDMX,QRO,GDL '!I1950</f>
        <v>3859.6491228070176</v>
      </c>
      <c r="F1956" s="310" t="s">
        <v>236</v>
      </c>
    </row>
    <row r="1957" spans="1:60" ht="14.25" customHeight="1">
      <c r="A1957" s="305"/>
      <c r="B1957" s="306"/>
      <c r="C1957" s="451" t="s">
        <v>1911</v>
      </c>
      <c r="D1957" s="319"/>
      <c r="E1957" s="473"/>
      <c r="F1957" s="377"/>
    </row>
    <row r="1958" spans="1:60" ht="14.25" customHeight="1">
      <c r="A1958" s="305"/>
      <c r="B1958" s="306"/>
      <c r="C1958" s="451" t="s">
        <v>1912</v>
      </c>
      <c r="D1958" s="319"/>
      <c r="E1958" s="473"/>
      <c r="F1958" s="377"/>
    </row>
    <row r="1959" spans="1:60" ht="14.25" customHeight="1">
      <c r="A1959" s="305"/>
      <c r="B1959" s="306"/>
      <c r="C1959" s="460"/>
      <c r="D1959" s="319"/>
      <c r="E1959" s="473"/>
      <c r="F1959" s="377"/>
    </row>
    <row r="1960" spans="1:60" ht="14.25" customHeight="1">
      <c r="A1960" s="305"/>
      <c r="B1960" s="306"/>
      <c r="C1960" s="551"/>
      <c r="D1960" s="319"/>
      <c r="E1960" s="473"/>
      <c r="F1960" s="377"/>
    </row>
    <row r="1961" spans="1:60" ht="14.25" customHeight="1">
      <c r="A1961" s="305"/>
      <c r="B1961" s="306"/>
      <c r="C1961" s="451"/>
      <c r="D1961" s="319"/>
      <c r="E1961" s="473"/>
      <c r="F1961" s="377"/>
    </row>
    <row r="1962" spans="1:60" ht="14.25" customHeight="1">
      <c r="A1962" s="305"/>
      <c r="B1962" s="306"/>
      <c r="C1962" s="551"/>
      <c r="D1962" s="319"/>
      <c r="E1962" s="473"/>
      <c r="F1962" s="377"/>
    </row>
    <row r="1963" spans="1:60" ht="14.25" customHeight="1">
      <c r="A1963" s="305"/>
      <c r="B1963" s="306"/>
      <c r="C1963" s="551"/>
      <c r="D1963" s="319"/>
      <c r="E1963" s="473"/>
      <c r="F1963" s="377"/>
    </row>
    <row r="1964" spans="1:60" ht="14.25" customHeight="1">
      <c r="A1964" s="305"/>
      <c r="B1964" s="308"/>
      <c r="C1964" s="460"/>
      <c r="D1964" s="431"/>
      <c r="E1964" s="473"/>
      <c r="F1964" s="377"/>
    </row>
    <row r="1965" spans="1:60" ht="14.25" customHeight="1">
      <c r="A1965" s="305"/>
      <c r="B1965" s="306" t="s">
        <v>1913</v>
      </c>
      <c r="C1965" s="451" t="s">
        <v>1914</v>
      </c>
      <c r="D1965" s="319"/>
      <c r="E1965" s="453">
        <f>'[5]COSTO CDMX,QRO,GDL '!I1959</f>
        <v>6947.3684210526317</v>
      </c>
      <c r="F1965" s="310" t="s">
        <v>236</v>
      </c>
    </row>
    <row r="1966" spans="1:60" ht="14.25" customHeight="1">
      <c r="A1966" s="305"/>
      <c r="B1966" s="306"/>
      <c r="C1966" s="451" t="s">
        <v>1911</v>
      </c>
      <c r="D1966" s="319"/>
      <c r="E1966" s="473"/>
      <c r="F1966" s="377"/>
    </row>
    <row r="1967" spans="1:60" ht="14.25" customHeight="1">
      <c r="A1967" s="305"/>
      <c r="B1967" s="306"/>
      <c r="C1967" s="451" t="s">
        <v>1912</v>
      </c>
      <c r="D1967" s="319"/>
      <c r="E1967" s="473"/>
      <c r="F1967" s="377"/>
    </row>
    <row r="1968" spans="1:60" ht="14.25" customHeight="1">
      <c r="A1968" s="305"/>
      <c r="B1968" s="306"/>
      <c r="C1968" s="551"/>
      <c r="D1968" s="319"/>
      <c r="E1968" s="473"/>
      <c r="F1968" s="600"/>
    </row>
    <row r="1969" spans="1:6" ht="14.25" customHeight="1">
      <c r="A1969" s="305"/>
      <c r="B1969" s="306"/>
      <c r="C1969" s="551"/>
      <c r="D1969" s="319"/>
      <c r="E1969" s="473"/>
      <c r="F1969" s="600"/>
    </row>
    <row r="1970" spans="1:6" ht="14.25" customHeight="1">
      <c r="A1970" s="305"/>
      <c r="B1970" s="306"/>
      <c r="C1970" s="551"/>
      <c r="D1970" s="319"/>
      <c r="E1970" s="473"/>
      <c r="F1970" s="600"/>
    </row>
    <row r="1971" spans="1:6" ht="14.25" customHeight="1">
      <c r="A1971" s="305"/>
      <c r="B1971" s="306"/>
      <c r="C1971" s="551"/>
      <c r="D1971" s="319"/>
      <c r="E1971" s="473"/>
      <c r="F1971" s="600"/>
    </row>
    <row r="1972" spans="1:6" ht="14.25" customHeight="1">
      <c r="A1972" s="435"/>
      <c r="B1972" s="317"/>
      <c r="C1972" s="437"/>
      <c r="D1972" s="399"/>
      <c r="E1972" s="601"/>
      <c r="F1972" s="602"/>
    </row>
    <row r="1973" spans="1:6">
      <c r="A1973" s="264"/>
      <c r="B1973" s="603"/>
      <c r="C1973" s="337"/>
      <c r="D1973" s="264"/>
      <c r="E1973" s="604"/>
      <c r="F1973" s="605"/>
    </row>
    <row r="1974" spans="1:6">
      <c r="A1974" s="264"/>
      <c r="B1974" s="603"/>
      <c r="C1974" s="337"/>
      <c r="D1974" s="264"/>
      <c r="E1974" s="604"/>
      <c r="F1974" s="605"/>
    </row>
    <row r="1975" spans="1:6">
      <c r="A1975" s="264"/>
      <c r="B1975" s="603"/>
      <c r="C1975" s="337"/>
      <c r="D1975" s="264"/>
      <c r="E1975" s="604"/>
      <c r="F1975" s="605"/>
    </row>
    <row r="1976" spans="1:6">
      <c r="A1976" s="264"/>
      <c r="B1976" s="603"/>
      <c r="C1976" s="337"/>
      <c r="D1976" s="264"/>
      <c r="E1976" s="604"/>
      <c r="F1976" s="605"/>
    </row>
    <row r="1977" spans="1:6">
      <c r="A1977" s="264"/>
      <c r="B1977" s="603"/>
      <c r="C1977" s="337"/>
      <c r="D1977" s="264"/>
      <c r="E1977" s="604"/>
      <c r="F1977" s="605"/>
    </row>
    <row r="1978" spans="1:6">
      <c r="A1978" s="264"/>
      <c r="B1978" s="603"/>
      <c r="C1978" s="337"/>
      <c r="D1978" s="264"/>
      <c r="E1978" s="604"/>
      <c r="F1978" s="605"/>
    </row>
    <row r="1979" spans="1:6">
      <c r="A1979" s="264"/>
      <c r="B1979" s="603"/>
      <c r="C1979" s="337"/>
      <c r="D1979" s="264"/>
      <c r="E1979" s="604"/>
      <c r="F1979" s="605"/>
    </row>
    <row r="1980" spans="1:6">
      <c r="A1980" s="264"/>
      <c r="B1980" s="603"/>
      <c r="C1980" s="337"/>
      <c r="D1980" s="264"/>
      <c r="E1980" s="604"/>
      <c r="F1980" s="605"/>
    </row>
    <row r="1981" spans="1:6">
      <c r="A1981" s="264"/>
      <c r="B1981" s="603"/>
      <c r="C1981" s="337"/>
      <c r="D1981" s="264"/>
      <c r="E1981" s="604"/>
      <c r="F1981" s="605"/>
    </row>
    <row r="1982" spans="1:6">
      <c r="A1982" s="264"/>
      <c r="B1982" s="603"/>
      <c r="C1982" s="337"/>
      <c r="D1982" s="264"/>
      <c r="E1982" s="604"/>
      <c r="F1982" s="605"/>
    </row>
    <row r="1983" spans="1:6">
      <c r="A1983" s="264"/>
      <c r="B1983" s="603"/>
      <c r="C1983" s="337"/>
      <c r="D1983" s="264"/>
      <c r="E1983" s="604"/>
      <c r="F1983" s="605"/>
    </row>
    <row r="1984" spans="1:6">
      <c r="A1984" s="264"/>
      <c r="B1984" s="603"/>
      <c r="C1984" s="337"/>
      <c r="D1984" s="264"/>
      <c r="E1984" s="604"/>
      <c r="F1984" s="605"/>
    </row>
    <row r="1985" spans="1:6">
      <c r="A1985" s="264"/>
      <c r="B1985" s="603"/>
      <c r="C1985" s="337"/>
      <c r="D1985" s="264"/>
      <c r="E1985" s="604"/>
      <c r="F1985" s="605"/>
    </row>
    <row r="1986" spans="1:6">
      <c r="A1986" s="264"/>
      <c r="B1986" s="603"/>
      <c r="C1986" s="337"/>
      <c r="D1986" s="264"/>
      <c r="E1986" s="604"/>
      <c r="F1986" s="605"/>
    </row>
    <row r="1987" spans="1:6">
      <c r="A1987" s="264"/>
      <c r="B1987" s="603"/>
      <c r="C1987" s="337"/>
      <c r="D1987" s="264"/>
      <c r="E1987" s="604"/>
      <c r="F1987" s="605"/>
    </row>
    <row r="1988" spans="1:6">
      <c r="A1988" s="264"/>
      <c r="B1988" s="603"/>
      <c r="C1988" s="337"/>
      <c r="D1988" s="264"/>
      <c r="E1988" s="604"/>
      <c r="F1988" s="605"/>
    </row>
    <row r="1989" spans="1:6">
      <c r="A1989" s="264"/>
      <c r="B1989" s="603"/>
      <c r="C1989" s="337"/>
      <c r="D1989" s="264"/>
      <c r="E1989" s="604"/>
      <c r="F1989" s="605"/>
    </row>
    <row r="1990" spans="1:6">
      <c r="A1990" s="264"/>
      <c r="B1990" s="603"/>
      <c r="C1990" s="337"/>
      <c r="D1990" s="264"/>
      <c r="E1990" s="604"/>
      <c r="F1990" s="605"/>
    </row>
    <row r="1991" spans="1:6">
      <c r="A1991" s="264"/>
      <c r="B1991" s="603"/>
      <c r="C1991" s="337"/>
      <c r="D1991" s="264"/>
      <c r="E1991" s="604"/>
      <c r="F1991" s="605"/>
    </row>
    <row r="1992" spans="1:6">
      <c r="A1992" s="264"/>
      <c r="B1992" s="603"/>
      <c r="C1992" s="337"/>
      <c r="D1992" s="264"/>
      <c r="E1992" s="604"/>
      <c r="F1992" s="605"/>
    </row>
    <row r="1993" spans="1:6">
      <c r="A1993" s="264"/>
      <c r="B1993" s="603"/>
      <c r="C1993" s="337"/>
      <c r="D1993" s="264"/>
      <c r="E1993" s="604"/>
      <c r="F1993" s="605"/>
    </row>
    <row r="1994" spans="1:6">
      <c r="A1994" s="264"/>
      <c r="B1994" s="603"/>
      <c r="C1994" s="337"/>
      <c r="D1994" s="264"/>
      <c r="E1994" s="604"/>
      <c r="F1994" s="605"/>
    </row>
    <row r="1995" spans="1:6">
      <c r="A1995" s="264"/>
      <c r="B1995" s="603"/>
      <c r="C1995" s="337"/>
      <c r="D1995" s="264"/>
      <c r="E1995" s="604"/>
      <c r="F1995" s="605"/>
    </row>
    <row r="1996" spans="1:6">
      <c r="A1996" s="264"/>
      <c r="B1996" s="603"/>
      <c r="C1996" s="337"/>
      <c r="D1996" s="264"/>
      <c r="E1996" s="604"/>
      <c r="F1996" s="605"/>
    </row>
    <row r="1997" spans="1:6">
      <c r="A1997" s="264"/>
      <c r="B1997" s="603"/>
      <c r="C1997" s="337"/>
      <c r="D1997" s="264"/>
      <c r="E1997" s="604"/>
      <c r="F1997" s="605"/>
    </row>
    <row r="1998" spans="1:6">
      <c r="A1998" s="264"/>
      <c r="B1998" s="603"/>
      <c r="C1998" s="337"/>
      <c r="D1998" s="264"/>
      <c r="E1998" s="604"/>
      <c r="F1998" s="605"/>
    </row>
    <row r="1999" spans="1:6">
      <c r="A1999" s="264"/>
      <c r="B1999" s="603"/>
      <c r="C1999" s="337"/>
      <c r="D1999" s="264"/>
      <c r="E1999" s="604"/>
      <c r="F1999" s="605"/>
    </row>
    <row r="2000" spans="1:6">
      <c r="A2000" s="264"/>
      <c r="B2000" s="603"/>
      <c r="C2000" s="337"/>
      <c r="D2000" s="264"/>
      <c r="E2000" s="604"/>
      <c r="F2000" s="605"/>
    </row>
    <row r="2001" spans="1:6">
      <c r="A2001" s="264"/>
      <c r="B2001" s="603"/>
      <c r="C2001" s="337"/>
      <c r="D2001" s="264"/>
      <c r="E2001" s="604"/>
      <c r="F2001" s="605"/>
    </row>
    <row r="2002" spans="1:6">
      <c r="A2002" s="264"/>
      <c r="B2002" s="603"/>
      <c r="C2002" s="337"/>
      <c r="D2002" s="264"/>
      <c r="E2002" s="604"/>
      <c r="F2002" s="605"/>
    </row>
    <row r="2003" spans="1:6">
      <c r="A2003" s="264"/>
      <c r="B2003" s="603"/>
      <c r="C2003" s="337"/>
      <c r="D2003" s="264"/>
      <c r="E2003" s="604"/>
      <c r="F2003" s="605"/>
    </row>
    <row r="2004" spans="1:6">
      <c r="A2004" s="264"/>
      <c r="B2004" s="603"/>
      <c r="C2004" s="337"/>
      <c r="D2004" s="264"/>
      <c r="E2004" s="604"/>
      <c r="F2004" s="605"/>
    </row>
    <row r="2005" spans="1:6">
      <c r="A2005" s="264"/>
      <c r="B2005" s="603"/>
      <c r="C2005" s="337"/>
      <c r="D2005" s="264"/>
      <c r="E2005" s="604"/>
      <c r="F2005" s="605"/>
    </row>
    <row r="2006" spans="1:6">
      <c r="A2006" s="264"/>
      <c r="B2006" s="603"/>
      <c r="C2006" s="337"/>
      <c r="D2006" s="264"/>
      <c r="E2006" s="604"/>
      <c r="F2006" s="605"/>
    </row>
    <row r="2007" spans="1:6">
      <c r="A2007" s="264"/>
      <c r="B2007" s="603"/>
      <c r="C2007" s="337"/>
      <c r="D2007" s="264"/>
      <c r="E2007" s="604"/>
      <c r="F2007" s="605"/>
    </row>
    <row r="2008" spans="1:6">
      <c r="A2008" s="264"/>
      <c r="B2008" s="603"/>
      <c r="C2008" s="337"/>
      <c r="D2008" s="264"/>
      <c r="E2008" s="604"/>
      <c r="F2008" s="605"/>
    </row>
    <row r="2009" spans="1:6">
      <c r="A2009" s="264"/>
      <c r="B2009" s="603"/>
      <c r="C2009" s="337"/>
      <c r="D2009" s="264"/>
      <c r="E2009" s="604"/>
      <c r="F2009" s="605"/>
    </row>
    <row r="2010" spans="1:6">
      <c r="A2010" s="264"/>
      <c r="B2010" s="603"/>
      <c r="C2010" s="337"/>
      <c r="D2010" s="264"/>
      <c r="E2010" s="604"/>
      <c r="F2010" s="605"/>
    </row>
    <row r="2011" spans="1:6">
      <c r="A2011" s="264"/>
      <c r="B2011" s="603"/>
      <c r="C2011" s="337"/>
      <c r="D2011" s="264"/>
      <c r="E2011" s="604"/>
      <c r="F2011" s="605"/>
    </row>
    <row r="2012" spans="1:6">
      <c r="A2012" s="264"/>
      <c r="B2012" s="603"/>
      <c r="C2012" s="337"/>
      <c r="D2012" s="264"/>
      <c r="E2012" s="604"/>
      <c r="F2012" s="605"/>
    </row>
    <row r="2013" spans="1:6">
      <c r="A2013" s="264"/>
      <c r="B2013" s="603"/>
      <c r="C2013" s="337"/>
      <c r="D2013" s="264"/>
      <c r="E2013" s="604"/>
      <c r="F2013" s="605"/>
    </row>
    <row r="2014" spans="1:6">
      <c r="A2014" s="264"/>
      <c r="B2014" s="603"/>
      <c r="C2014" s="337"/>
      <c r="D2014" s="264"/>
      <c r="E2014" s="604"/>
      <c r="F2014" s="605"/>
    </row>
    <row r="2015" spans="1:6">
      <c r="A2015" s="264"/>
      <c r="B2015" s="603"/>
      <c r="C2015" s="337"/>
      <c r="D2015" s="264"/>
      <c r="E2015" s="604"/>
      <c r="F2015" s="605"/>
    </row>
    <row r="2016" spans="1:6">
      <c r="A2016" s="264"/>
      <c r="B2016" s="603"/>
      <c r="C2016" s="337"/>
      <c r="D2016" s="264"/>
      <c r="E2016" s="604"/>
      <c r="F2016" s="605"/>
    </row>
    <row r="2017" spans="1:6">
      <c r="A2017" s="264"/>
      <c r="B2017" s="603"/>
      <c r="C2017" s="337"/>
      <c r="D2017" s="264"/>
      <c r="E2017" s="604"/>
      <c r="F2017" s="605"/>
    </row>
    <row r="2018" spans="1:6">
      <c r="A2018" s="264"/>
      <c r="B2018" s="603"/>
      <c r="C2018" s="337"/>
      <c r="D2018" s="264"/>
      <c r="E2018" s="604"/>
      <c r="F2018" s="605"/>
    </row>
    <row r="2019" spans="1:6">
      <c r="A2019" s="264"/>
      <c r="B2019" s="603"/>
      <c r="C2019" s="337"/>
      <c r="D2019" s="264"/>
      <c r="E2019" s="604"/>
      <c r="F2019" s="605"/>
    </row>
    <row r="2020" spans="1:6">
      <c r="A2020" s="264"/>
      <c r="B2020" s="603"/>
      <c r="C2020" s="337"/>
      <c r="D2020" s="264"/>
      <c r="E2020" s="604"/>
      <c r="F2020" s="605"/>
    </row>
    <row r="2021" spans="1:6">
      <c r="A2021" s="264"/>
      <c r="B2021" s="603"/>
      <c r="C2021" s="337"/>
      <c r="D2021" s="264"/>
      <c r="E2021" s="604"/>
      <c r="F2021" s="605"/>
    </row>
    <row r="2022" spans="1:6">
      <c r="A2022" s="264"/>
      <c r="B2022" s="603"/>
      <c r="C2022" s="337"/>
      <c r="D2022" s="264"/>
      <c r="E2022" s="604"/>
      <c r="F2022" s="605"/>
    </row>
    <row r="2023" spans="1:6">
      <c r="A2023" s="264"/>
      <c r="B2023" s="603"/>
      <c r="C2023" s="337"/>
      <c r="D2023" s="264"/>
      <c r="E2023" s="604"/>
      <c r="F2023" s="605"/>
    </row>
    <row r="2024" spans="1:6">
      <c r="A2024" s="264"/>
      <c r="B2024" s="603"/>
      <c r="C2024" s="337"/>
      <c r="D2024" s="264"/>
      <c r="E2024" s="604"/>
      <c r="F2024" s="605"/>
    </row>
    <row r="2025" spans="1:6">
      <c r="A2025" s="264"/>
      <c r="B2025" s="603"/>
      <c r="C2025" s="337"/>
      <c r="D2025" s="264"/>
      <c r="E2025" s="604"/>
      <c r="F2025" s="605"/>
    </row>
    <row r="2026" spans="1:6">
      <c r="A2026" s="264"/>
      <c r="B2026" s="603"/>
      <c r="C2026" s="337"/>
      <c r="D2026" s="264"/>
      <c r="E2026" s="604"/>
      <c r="F2026" s="605"/>
    </row>
    <row r="2027" spans="1:6">
      <c r="A2027" s="264"/>
      <c r="B2027" s="603"/>
      <c r="C2027" s="337"/>
      <c r="D2027" s="264"/>
      <c r="E2027" s="604"/>
      <c r="F2027" s="605"/>
    </row>
    <row r="2028" spans="1:6">
      <c r="A2028" s="264"/>
      <c r="B2028" s="603"/>
      <c r="C2028" s="337"/>
      <c r="D2028" s="264"/>
      <c r="E2028" s="604"/>
      <c r="F2028" s="605"/>
    </row>
    <row r="2029" spans="1:6">
      <c r="A2029" s="264"/>
      <c r="B2029" s="603"/>
      <c r="C2029" s="337"/>
      <c r="D2029" s="264"/>
      <c r="E2029" s="604"/>
      <c r="F2029" s="605"/>
    </row>
    <row r="2030" spans="1:6">
      <c r="A2030" s="264"/>
      <c r="B2030" s="603"/>
      <c r="C2030" s="337"/>
      <c r="D2030" s="264"/>
      <c r="E2030" s="604"/>
      <c r="F2030" s="605"/>
    </row>
    <row r="2031" spans="1:6">
      <c r="A2031" s="264"/>
      <c r="B2031" s="603"/>
      <c r="C2031" s="337"/>
      <c r="D2031" s="264"/>
      <c r="E2031" s="604"/>
      <c r="F2031" s="605"/>
    </row>
    <row r="2032" spans="1:6">
      <c r="A2032" s="264"/>
      <c r="B2032" s="603"/>
      <c r="C2032" s="337"/>
      <c r="D2032" s="264"/>
      <c r="E2032" s="604"/>
      <c r="F2032" s="605"/>
    </row>
    <row r="2033" spans="1:6">
      <c r="A2033" s="264"/>
      <c r="B2033" s="603"/>
      <c r="C2033" s="337"/>
      <c r="D2033" s="264"/>
      <c r="E2033" s="604"/>
      <c r="F2033" s="605"/>
    </row>
    <row r="2034" spans="1:6">
      <c r="A2034" s="264"/>
      <c r="B2034" s="603"/>
      <c r="C2034" s="337"/>
      <c r="D2034" s="264"/>
      <c r="E2034" s="604"/>
      <c r="F2034" s="605"/>
    </row>
    <row r="2035" spans="1:6">
      <c r="A2035" s="264"/>
      <c r="B2035" s="603"/>
      <c r="C2035" s="337"/>
      <c r="D2035" s="264"/>
      <c r="E2035" s="604"/>
      <c r="F2035" s="605"/>
    </row>
    <row r="2036" spans="1:6">
      <c r="A2036" s="264"/>
      <c r="B2036" s="603"/>
      <c r="C2036" s="337"/>
      <c r="D2036" s="264"/>
      <c r="E2036" s="604"/>
      <c r="F2036" s="605"/>
    </row>
    <row r="2037" spans="1:6">
      <c r="A2037" s="264"/>
      <c r="B2037" s="603"/>
      <c r="C2037" s="337"/>
      <c r="D2037" s="264"/>
      <c r="E2037" s="604"/>
      <c r="F2037" s="605"/>
    </row>
    <row r="2038" spans="1:6">
      <c r="A2038" s="264"/>
      <c r="B2038" s="603"/>
      <c r="C2038" s="337"/>
      <c r="D2038" s="264"/>
      <c r="E2038" s="604"/>
      <c r="F2038" s="605"/>
    </row>
    <row r="2039" spans="1:6">
      <c r="A2039" s="264"/>
      <c r="B2039" s="603"/>
      <c r="C2039" s="337"/>
      <c r="D2039" s="264"/>
      <c r="E2039" s="604"/>
      <c r="F2039" s="605"/>
    </row>
    <row r="2040" spans="1:6">
      <c r="A2040" s="264"/>
      <c r="B2040" s="603"/>
      <c r="C2040" s="337"/>
      <c r="D2040" s="264"/>
      <c r="E2040" s="604"/>
      <c r="F2040" s="605"/>
    </row>
    <row r="2041" spans="1:6">
      <c r="A2041" s="264"/>
      <c r="B2041" s="603"/>
      <c r="C2041" s="337"/>
      <c r="D2041" s="264"/>
      <c r="E2041" s="604"/>
      <c r="F2041" s="605"/>
    </row>
    <row r="2042" spans="1:6">
      <c r="A2042" s="264"/>
      <c r="B2042" s="603"/>
      <c r="C2042" s="337"/>
      <c r="D2042" s="264"/>
      <c r="E2042" s="604"/>
      <c r="F2042" s="605"/>
    </row>
    <row r="2043" spans="1:6">
      <c r="A2043" s="264"/>
      <c r="B2043" s="603"/>
      <c r="C2043" s="337"/>
      <c r="D2043" s="264"/>
      <c r="E2043" s="604"/>
      <c r="F2043" s="605"/>
    </row>
    <row r="2044" spans="1:6">
      <c r="A2044" s="264"/>
      <c r="B2044" s="603"/>
      <c r="C2044" s="337"/>
      <c r="D2044" s="264"/>
      <c r="E2044" s="604"/>
      <c r="F2044" s="605"/>
    </row>
    <row r="2045" spans="1:6">
      <c r="A2045" s="264"/>
      <c r="B2045" s="603"/>
      <c r="C2045" s="337"/>
      <c r="D2045" s="264"/>
      <c r="E2045" s="604"/>
      <c r="F2045" s="605"/>
    </row>
    <row r="2046" spans="1:6">
      <c r="A2046" s="264"/>
      <c r="B2046" s="603"/>
      <c r="C2046" s="337"/>
      <c r="D2046" s="264"/>
      <c r="E2046" s="604"/>
      <c r="F2046" s="605"/>
    </row>
    <row r="2047" spans="1:6">
      <c r="A2047" s="264"/>
      <c r="B2047" s="603"/>
      <c r="C2047" s="337"/>
      <c r="D2047" s="264"/>
      <c r="E2047" s="604"/>
      <c r="F2047" s="605"/>
    </row>
    <row r="2048" spans="1:6">
      <c r="A2048" s="264"/>
      <c r="B2048" s="603"/>
      <c r="C2048" s="337"/>
      <c r="D2048" s="264"/>
      <c r="E2048" s="604"/>
      <c r="F2048" s="605"/>
    </row>
    <row r="2049" spans="1:6">
      <c r="A2049" s="264"/>
      <c r="B2049" s="603"/>
      <c r="C2049" s="337"/>
      <c r="D2049" s="264"/>
      <c r="E2049" s="604"/>
      <c r="F2049" s="605"/>
    </row>
    <row r="2050" spans="1:6">
      <c r="A2050" s="264"/>
      <c r="B2050" s="603"/>
      <c r="C2050" s="337"/>
      <c r="D2050" s="264"/>
      <c r="E2050" s="604"/>
      <c r="F2050" s="605"/>
    </row>
    <row r="2051" spans="1:6">
      <c r="A2051" s="264"/>
      <c r="B2051" s="603"/>
      <c r="C2051" s="337"/>
      <c r="D2051" s="264"/>
      <c r="E2051" s="604"/>
      <c r="F2051" s="605"/>
    </row>
    <row r="2052" spans="1:6">
      <c r="A2052" s="264"/>
      <c r="B2052" s="603"/>
      <c r="C2052" s="337"/>
      <c r="D2052" s="264"/>
      <c r="E2052" s="604"/>
      <c r="F2052" s="605"/>
    </row>
    <row r="2053" spans="1:6">
      <c r="A2053" s="264"/>
      <c r="B2053" s="603"/>
      <c r="C2053" s="337"/>
      <c r="D2053" s="264"/>
      <c r="E2053" s="604"/>
      <c r="F2053" s="605"/>
    </row>
    <row r="2054" spans="1:6">
      <c r="A2054" s="264"/>
      <c r="B2054" s="603"/>
      <c r="C2054" s="337"/>
      <c r="D2054" s="264"/>
      <c r="E2054" s="604"/>
      <c r="F2054" s="605"/>
    </row>
    <row r="2055" spans="1:6">
      <c r="A2055" s="264"/>
      <c r="B2055" s="603"/>
      <c r="C2055" s="337"/>
      <c r="D2055" s="264"/>
      <c r="E2055" s="604"/>
      <c r="F2055" s="605"/>
    </row>
    <row r="2056" spans="1:6">
      <c r="A2056" s="264"/>
      <c r="B2056" s="603"/>
      <c r="C2056" s="337"/>
      <c r="D2056" s="264"/>
      <c r="E2056" s="604"/>
      <c r="F2056" s="605"/>
    </row>
    <row r="2057" spans="1:6">
      <c r="A2057" s="264"/>
      <c r="B2057" s="603"/>
      <c r="C2057" s="337"/>
      <c r="D2057" s="264"/>
      <c r="E2057" s="604"/>
      <c r="F2057" s="605"/>
    </row>
    <row r="2058" spans="1:6">
      <c r="A2058" s="264"/>
      <c r="B2058" s="603"/>
      <c r="C2058" s="337"/>
      <c r="D2058" s="264"/>
      <c r="E2058" s="604"/>
      <c r="F2058" s="605"/>
    </row>
    <row r="2059" spans="1:6">
      <c r="A2059" s="264"/>
      <c r="B2059" s="603"/>
      <c r="C2059" s="337"/>
      <c r="D2059" s="264"/>
      <c r="E2059" s="604"/>
      <c r="F2059" s="605"/>
    </row>
    <row r="2060" spans="1:6">
      <c r="A2060" s="264"/>
      <c r="B2060" s="603"/>
      <c r="C2060" s="337"/>
      <c r="D2060" s="264"/>
      <c r="E2060" s="604"/>
      <c r="F2060" s="605"/>
    </row>
    <row r="2061" spans="1:6">
      <c r="A2061" s="264"/>
      <c r="B2061" s="603"/>
      <c r="C2061" s="337"/>
      <c r="D2061" s="264"/>
      <c r="E2061" s="604"/>
      <c r="F2061" s="605"/>
    </row>
    <row r="2062" spans="1:6">
      <c r="A2062" s="264"/>
      <c r="B2062" s="603"/>
      <c r="C2062" s="337"/>
      <c r="D2062" s="264"/>
      <c r="E2062" s="604"/>
      <c r="F2062" s="605"/>
    </row>
    <row r="2063" spans="1:6">
      <c r="A2063" s="264"/>
      <c r="B2063" s="603"/>
      <c r="C2063" s="337"/>
      <c r="D2063" s="264"/>
      <c r="E2063" s="604"/>
      <c r="F2063" s="605"/>
    </row>
    <row r="2064" spans="1:6">
      <c r="A2064" s="264"/>
      <c r="B2064" s="603"/>
      <c r="C2064" s="337"/>
      <c r="D2064" s="264"/>
      <c r="E2064" s="604"/>
      <c r="F2064" s="605"/>
    </row>
    <row r="2065" spans="1:6">
      <c r="A2065" s="264"/>
      <c r="B2065" s="603"/>
      <c r="C2065" s="337"/>
      <c r="D2065" s="264"/>
      <c r="E2065" s="604"/>
      <c r="F2065" s="605"/>
    </row>
  </sheetData>
  <mergeCells count="41">
    <mergeCell ref="C1711:C1712"/>
    <mergeCell ref="C1777:C1778"/>
    <mergeCell ref="C1837:C1846"/>
    <mergeCell ref="C1849:C1850"/>
    <mergeCell ref="C1952:C1953"/>
    <mergeCell ref="C1545:C1547"/>
    <mergeCell ref="C1025:C1026"/>
    <mergeCell ref="C1124:C1125"/>
    <mergeCell ref="C1318:C1319"/>
    <mergeCell ref="C1351:C1352"/>
    <mergeCell ref="C1355:C1356"/>
    <mergeCell ref="C1359:C1360"/>
    <mergeCell ref="C1363:C1364"/>
    <mergeCell ref="C1397:C1398"/>
    <mergeCell ref="C1432:C1434"/>
    <mergeCell ref="C1516:C1517"/>
    <mergeCell ref="C1541:C1542"/>
    <mergeCell ref="C1011:C1012"/>
    <mergeCell ref="C288:C289"/>
    <mergeCell ref="C331:C332"/>
    <mergeCell ref="C344:C345"/>
    <mergeCell ref="C428:C429"/>
    <mergeCell ref="C527:C528"/>
    <mergeCell ref="C597:C598"/>
    <mergeCell ref="C640:C641"/>
    <mergeCell ref="C705:C706"/>
    <mergeCell ref="C765:C766"/>
    <mergeCell ref="C864:C865"/>
    <mergeCell ref="C937:C938"/>
    <mergeCell ref="A5:B5"/>
    <mergeCell ref="E5:F5"/>
    <mergeCell ref="C188:C189"/>
    <mergeCell ref="D1:F1"/>
    <mergeCell ref="D2:F2"/>
    <mergeCell ref="D3:F3"/>
    <mergeCell ref="D4:F4"/>
    <mergeCell ref="C6:C7"/>
    <mergeCell ref="C31:C32"/>
    <mergeCell ref="D31:D32"/>
    <mergeCell ref="C65:C73"/>
    <mergeCell ref="C84:C85"/>
  </mergeCells>
  <hyperlinks>
    <hyperlink ref="D4" r:id="rId1" xr:uid="{5A0BE63A-BFF1-B44C-A338-B3E301591FDC}"/>
  </hyperlinks>
  <printOptions horizontalCentered="1" verticalCentered="1"/>
  <pageMargins left="0" right="0" top="0" bottom="0" header="0" footer="0"/>
  <pageSetup scale="45" orientation="portrait" copies="2" r:id="rId2"/>
  <drawing r:id="rId3"/>
  <legacy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4964-5419-2542-9832-53E1E432DEBD}">
  <sheetPr codeName="Sheet7">
    <tabColor rgb="FF0432FF"/>
  </sheetPr>
  <dimension ref="A1:BH659"/>
  <sheetViews>
    <sheetView showGridLines="0" zoomScale="75" zoomScaleNormal="60" zoomScaleSheetLayoutView="100" zoomScalePageLayoutView="93" workbookViewId="0">
      <selection activeCell="H23" sqref="H23:H27"/>
    </sheetView>
  </sheetViews>
  <sheetFormatPr baseColWidth="10" defaultColWidth="10.83203125" defaultRowHeight="14"/>
  <cols>
    <col min="1" max="1" width="42.5" style="1054" customWidth="1"/>
    <col min="2" max="2" width="17.33203125" style="1123" bestFit="1" customWidth="1"/>
    <col min="3" max="3" width="98.83203125" style="1097" customWidth="1"/>
    <col min="4" max="4" width="24" style="1054" customWidth="1"/>
    <col min="5" max="5" width="15.5" style="423" customWidth="1"/>
    <col min="6" max="6" width="15.6640625" style="913" customWidth="1"/>
    <col min="7" max="8" width="12" style="1054" bestFit="1" customWidth="1"/>
    <col min="9" max="9" width="11.5" style="1054" bestFit="1" customWidth="1"/>
    <col min="10" max="13" width="10.83203125" style="1054"/>
    <col min="14" max="60" width="10.83203125" style="1056"/>
    <col min="61" max="16384" width="10.83203125" style="1054"/>
  </cols>
  <sheetData>
    <row r="1" spans="1:60" ht="15" customHeight="1">
      <c r="A1" s="1051"/>
      <c r="B1" s="1052"/>
      <c r="C1" s="1053"/>
      <c r="F1" s="1055" t="s">
        <v>1351</v>
      </c>
      <c r="G1" s="844"/>
      <c r="H1" s="844"/>
      <c r="I1" s="844"/>
    </row>
    <row r="2" spans="1:60" s="1061" customFormat="1" ht="27.75" customHeight="1">
      <c r="A2" s="1057"/>
      <c r="B2" s="1058"/>
      <c r="C2" s="1059"/>
      <c r="D2" s="1060" t="s">
        <v>1352</v>
      </c>
      <c r="G2" s="1060"/>
      <c r="H2" s="1060"/>
      <c r="I2" s="1060"/>
    </row>
    <row r="3" spans="1:60" s="1061" customFormat="1" ht="15" customHeight="1">
      <c r="A3" s="1057"/>
      <c r="B3" s="1058"/>
      <c r="C3" s="1062"/>
      <c r="F3" s="852" t="s">
        <v>1353</v>
      </c>
      <c r="G3" s="852"/>
      <c r="H3" s="852"/>
      <c r="I3" s="852"/>
    </row>
    <row r="4" spans="1:60" s="1061" customFormat="1" ht="15">
      <c r="A4" s="1063"/>
      <c r="B4" s="1064"/>
      <c r="C4" s="855"/>
      <c r="F4" s="856" t="s">
        <v>399</v>
      </c>
      <c r="G4" s="856"/>
      <c r="H4" s="856"/>
      <c r="I4" s="856"/>
    </row>
    <row r="5" spans="1:60" s="1069" customFormat="1" ht="15" customHeight="1">
      <c r="A5" s="1513"/>
      <c r="B5" s="1514"/>
      <c r="C5" s="1065" t="s">
        <v>400</v>
      </c>
      <c r="D5" s="1066" t="s">
        <v>401</v>
      </c>
      <c r="E5" s="1475">
        <f ca="1">(TODAY())</f>
        <v>46163</v>
      </c>
      <c r="F5" s="1476"/>
      <c r="G5" s="1067"/>
      <c r="H5" s="1068"/>
      <c r="I5" s="1068"/>
      <c r="J5" s="1068"/>
      <c r="K5" s="1068"/>
      <c r="L5" s="1068"/>
      <c r="M5" s="1068"/>
      <c r="N5" s="1068"/>
      <c r="O5" s="1068"/>
      <c r="P5" s="1068"/>
      <c r="Q5" s="1068"/>
      <c r="R5" s="1068"/>
      <c r="S5" s="1068"/>
      <c r="T5" s="1068"/>
      <c r="U5" s="1068"/>
    </row>
    <row r="6" spans="1:60" s="1069" customFormat="1" ht="15" customHeight="1">
      <c r="A6" s="1070" t="s">
        <v>2645</v>
      </c>
      <c r="B6" s="1071"/>
      <c r="C6" s="1511" t="s">
        <v>2646</v>
      </c>
      <c r="D6" s="1072"/>
      <c r="E6" s="865"/>
      <c r="F6" s="1073"/>
      <c r="G6" s="1061"/>
      <c r="H6" s="1068"/>
      <c r="I6" s="1068"/>
      <c r="J6" s="1068"/>
      <c r="K6" s="1068"/>
      <c r="L6" s="1068"/>
      <c r="M6" s="1068"/>
      <c r="N6" s="1074"/>
      <c r="O6" s="1074"/>
      <c r="P6" s="1074"/>
      <c r="Q6" s="1074"/>
      <c r="R6" s="1074"/>
      <c r="S6" s="1074"/>
      <c r="T6" s="1074"/>
      <c r="U6" s="1074"/>
      <c r="V6" s="1074"/>
      <c r="W6" s="1074"/>
      <c r="X6" s="1074"/>
      <c r="Y6" s="1074"/>
      <c r="Z6" s="1074"/>
      <c r="AA6" s="1074"/>
      <c r="AB6" s="1074"/>
      <c r="AC6" s="1074"/>
      <c r="AD6" s="1074"/>
      <c r="AE6" s="1074"/>
      <c r="AF6" s="1074"/>
      <c r="AG6" s="1074"/>
      <c r="AH6" s="1074"/>
      <c r="AI6" s="1074"/>
      <c r="AJ6" s="1074"/>
      <c r="AK6" s="1074"/>
      <c r="AL6" s="1074"/>
      <c r="AM6" s="1074"/>
      <c r="AN6" s="1074"/>
      <c r="AO6" s="1074"/>
      <c r="AP6" s="1074"/>
      <c r="AQ6" s="1074"/>
      <c r="AR6" s="1074"/>
      <c r="AS6" s="1074"/>
      <c r="AT6" s="1074"/>
      <c r="AU6" s="1074"/>
      <c r="AV6" s="1074"/>
      <c r="AW6" s="1074"/>
      <c r="AX6" s="1074"/>
      <c r="AY6" s="1074"/>
      <c r="AZ6" s="1074"/>
      <c r="BA6" s="1074"/>
      <c r="BB6" s="1074"/>
      <c r="BC6" s="1074"/>
      <c r="BD6" s="1074"/>
      <c r="BE6" s="1074"/>
      <c r="BF6" s="1074"/>
      <c r="BG6" s="1074"/>
      <c r="BH6" s="1074"/>
    </row>
    <row r="7" spans="1:60" s="1081" customFormat="1" ht="20" customHeight="1">
      <c r="A7" s="1075" t="s">
        <v>2647</v>
      </c>
      <c r="B7" s="1076"/>
      <c r="C7" s="1512"/>
      <c r="D7" s="1077"/>
      <c r="E7" s="871"/>
      <c r="F7" s="1078"/>
      <c r="G7" s="1061"/>
      <c r="H7" s="1079"/>
      <c r="I7" s="1079"/>
      <c r="J7" s="1079"/>
      <c r="K7" s="1079"/>
      <c r="L7" s="1079"/>
      <c r="M7" s="1079"/>
      <c r="N7" s="1080"/>
      <c r="O7" s="1080"/>
      <c r="P7" s="1080"/>
      <c r="Q7" s="1080"/>
      <c r="R7" s="1080"/>
      <c r="S7" s="1080"/>
      <c r="T7" s="1080"/>
      <c r="U7" s="1080"/>
      <c r="V7" s="1080"/>
      <c r="W7" s="1080"/>
      <c r="X7" s="1080"/>
      <c r="Y7" s="1080"/>
      <c r="Z7" s="1080"/>
      <c r="AA7" s="1080"/>
      <c r="AB7" s="1080"/>
      <c r="AC7" s="1080"/>
      <c r="AD7" s="1080"/>
      <c r="AE7" s="1080"/>
      <c r="AF7" s="1080"/>
      <c r="AG7" s="1080"/>
      <c r="AH7" s="1080"/>
      <c r="AI7" s="1080"/>
      <c r="AJ7" s="1080"/>
      <c r="AK7" s="1080"/>
      <c r="AL7" s="1080"/>
      <c r="AM7" s="1080"/>
      <c r="AN7" s="1080"/>
      <c r="AO7" s="1080"/>
      <c r="AP7" s="1080"/>
      <c r="AQ7" s="1080"/>
      <c r="AR7" s="1080"/>
      <c r="AS7" s="1080"/>
      <c r="AT7" s="1080"/>
      <c r="AU7" s="1080"/>
      <c r="AV7" s="1080"/>
      <c r="AW7" s="1080"/>
      <c r="AX7" s="1080"/>
      <c r="AY7" s="1080"/>
      <c r="AZ7" s="1080"/>
      <c r="BA7" s="1080"/>
      <c r="BB7" s="1080"/>
      <c r="BC7" s="1080"/>
      <c r="BD7" s="1080"/>
      <c r="BE7" s="1080"/>
      <c r="BF7" s="1080"/>
      <c r="BG7" s="1080"/>
      <c r="BH7" s="1080"/>
    </row>
    <row r="8" spans="1:60" s="1084" customFormat="1">
      <c r="A8" s="1082" t="s">
        <v>405</v>
      </c>
      <c r="B8" s="1083" t="s">
        <v>406</v>
      </c>
      <c r="C8" s="294" t="s">
        <v>407</v>
      </c>
      <c r="D8" s="1082" t="s">
        <v>408</v>
      </c>
      <c r="E8" s="295" t="s">
        <v>409</v>
      </c>
      <c r="F8" s="878" t="s">
        <v>410</v>
      </c>
      <c r="G8" s="1069"/>
      <c r="N8" s="1085"/>
      <c r="O8" s="1085"/>
      <c r="P8" s="1085"/>
      <c r="Q8" s="1085"/>
      <c r="R8" s="1085"/>
      <c r="S8" s="1085"/>
      <c r="T8" s="1085"/>
      <c r="U8" s="1085"/>
      <c r="V8" s="1085"/>
      <c r="W8" s="1085"/>
      <c r="X8" s="1085"/>
      <c r="Y8" s="1085"/>
      <c r="Z8" s="1085"/>
      <c r="AA8" s="1085"/>
      <c r="AB8" s="1085"/>
      <c r="AC8" s="1085"/>
      <c r="AD8" s="1085"/>
      <c r="AE8" s="1085"/>
      <c r="AF8" s="1085"/>
      <c r="AG8" s="1085"/>
      <c r="AH8" s="1085"/>
      <c r="AI8" s="1085"/>
      <c r="AJ8" s="1085"/>
      <c r="AK8" s="1085"/>
      <c r="AL8" s="1085"/>
      <c r="AM8" s="1085"/>
      <c r="AN8" s="1085"/>
      <c r="AO8" s="1085"/>
      <c r="AP8" s="1085"/>
      <c r="AQ8" s="1085"/>
      <c r="AR8" s="1085"/>
      <c r="AS8" s="1085"/>
      <c r="AT8" s="1085"/>
      <c r="AU8" s="1085"/>
      <c r="AV8" s="1085"/>
      <c r="AW8" s="1085"/>
      <c r="AX8" s="1085"/>
      <c r="AY8" s="1085"/>
      <c r="AZ8" s="1085"/>
      <c r="BA8" s="1085"/>
      <c r="BB8" s="1085"/>
      <c r="BC8" s="1085"/>
      <c r="BD8" s="1085"/>
      <c r="BE8" s="1085"/>
      <c r="BF8" s="1085"/>
      <c r="BG8" s="1085"/>
      <c r="BH8" s="1085"/>
    </row>
    <row r="9" spans="1:60" ht="15" customHeight="1">
      <c r="A9" s="1086"/>
      <c r="B9" s="1087"/>
      <c r="C9" s="1088" t="s">
        <v>2648</v>
      </c>
      <c r="D9" s="1089"/>
      <c r="E9" s="303"/>
      <c r="F9" s="885"/>
      <c r="G9" s="1061"/>
    </row>
    <row r="10" spans="1:60" ht="14" customHeight="1">
      <c r="A10" s="1090"/>
      <c r="B10" s="1091" t="s">
        <v>2649</v>
      </c>
      <c r="C10" s="1092" t="s">
        <v>2650</v>
      </c>
      <c r="D10" s="1093" t="s">
        <v>2651</v>
      </c>
      <c r="E10" s="309">
        <f>'[6]COSTO CR GLOBAL '!H10</f>
        <v>10151.111111111111</v>
      </c>
      <c r="F10" s="352" t="s">
        <v>236</v>
      </c>
    </row>
    <row r="11" spans="1:60" ht="14" customHeight="1">
      <c r="A11" s="1090"/>
      <c r="B11" s="1091"/>
      <c r="C11" s="1094" t="s">
        <v>2652</v>
      </c>
      <c r="D11" s="1093"/>
      <c r="E11" s="309"/>
      <c r="F11" s="352"/>
    </row>
    <row r="12" spans="1:60" ht="14" customHeight="1">
      <c r="A12" s="1090"/>
      <c r="B12" s="1095"/>
      <c r="C12" s="1096" t="s">
        <v>2653</v>
      </c>
      <c r="D12" s="1093"/>
      <c r="E12" s="309"/>
      <c r="F12" s="352"/>
    </row>
    <row r="13" spans="1:60" ht="14" customHeight="1">
      <c r="A13" s="1090"/>
      <c r="B13" s="1091"/>
      <c r="D13" s="1093"/>
      <c r="E13" s="309"/>
      <c r="F13" s="352"/>
    </row>
    <row r="14" spans="1:60" ht="14" customHeight="1">
      <c r="A14" s="1090"/>
      <c r="B14" s="1091"/>
      <c r="C14" s="1098" t="s">
        <v>2654</v>
      </c>
      <c r="D14" s="1093"/>
      <c r="E14" s="309"/>
      <c r="F14" s="352"/>
    </row>
    <row r="15" spans="1:60" ht="14" customHeight="1">
      <c r="A15" s="1090"/>
      <c r="B15" s="1091"/>
      <c r="C15" s="1099" t="s">
        <v>2655</v>
      </c>
      <c r="D15" s="1093"/>
      <c r="E15" s="309"/>
      <c r="F15" s="352"/>
    </row>
    <row r="16" spans="1:60" ht="14" customHeight="1">
      <c r="A16" s="1090"/>
      <c r="B16" s="1091"/>
      <c r="D16" s="1093"/>
      <c r="E16" s="309"/>
      <c r="F16" s="352"/>
    </row>
    <row r="17" spans="1:6" ht="14" customHeight="1">
      <c r="A17" s="1090"/>
      <c r="B17" s="1100"/>
      <c r="C17" s="1101" t="s">
        <v>2656</v>
      </c>
      <c r="D17" s="1093"/>
      <c r="E17" s="315"/>
      <c r="F17" s="898"/>
    </row>
    <row r="18" spans="1:6" ht="14" customHeight="1">
      <c r="A18" s="1090"/>
      <c r="B18" s="1102"/>
      <c r="C18" s="1103"/>
      <c r="D18" s="1104"/>
      <c r="E18" s="320"/>
      <c r="F18" s="902"/>
    </row>
    <row r="19" spans="1:6" ht="15" customHeight="1">
      <c r="A19" s="1086"/>
      <c r="B19" s="1087"/>
      <c r="C19" s="1088" t="s">
        <v>2657</v>
      </c>
      <c r="D19" s="1089"/>
      <c r="E19" s="303"/>
      <c r="F19" s="304"/>
    </row>
    <row r="20" spans="1:6" ht="14" customHeight="1">
      <c r="A20" s="1090"/>
      <c r="B20" s="1091" t="s">
        <v>2658</v>
      </c>
      <c r="C20" s="1092" t="s">
        <v>2659</v>
      </c>
      <c r="D20" s="1093" t="s">
        <v>2651</v>
      </c>
      <c r="E20" s="309">
        <f>'[6]COSTO CR GLOBAL '!H20</f>
        <v>11088.888888888891</v>
      </c>
      <c r="F20" s="352" t="s">
        <v>236</v>
      </c>
    </row>
    <row r="21" spans="1:6" ht="14" customHeight="1">
      <c r="A21" s="1090"/>
      <c r="B21" s="1091"/>
      <c r="C21" s="1094" t="s">
        <v>2660</v>
      </c>
      <c r="D21" s="1093"/>
      <c r="E21" s="903"/>
      <c r="F21" s="352"/>
    </row>
    <row r="22" spans="1:6" ht="14" customHeight="1">
      <c r="A22" s="1090"/>
      <c r="B22" s="1095"/>
      <c r="C22" s="1096" t="s">
        <v>2661</v>
      </c>
      <c r="D22" s="1093"/>
      <c r="E22" s="903"/>
      <c r="F22" s="352"/>
    </row>
    <row r="23" spans="1:6" ht="14" customHeight="1">
      <c r="A23" s="1090"/>
      <c r="B23" s="1091"/>
      <c r="D23" s="1093"/>
      <c r="E23" s="903"/>
      <c r="F23" s="352"/>
    </row>
    <row r="24" spans="1:6" ht="14" customHeight="1">
      <c r="A24" s="1090"/>
      <c r="B24" s="1091"/>
      <c r="C24" s="1098" t="s">
        <v>2662</v>
      </c>
      <c r="D24" s="1093"/>
      <c r="E24" s="903"/>
      <c r="F24" s="352"/>
    </row>
    <row r="25" spans="1:6" ht="14" customHeight="1">
      <c r="A25" s="1090"/>
      <c r="B25" s="1091"/>
      <c r="C25" s="1099" t="s">
        <v>2655</v>
      </c>
      <c r="D25" s="1093"/>
      <c r="E25" s="903"/>
      <c r="F25" s="352"/>
    </row>
    <row r="26" spans="1:6" ht="14" customHeight="1">
      <c r="A26" s="1090"/>
      <c r="B26" s="1091"/>
      <c r="D26" s="1093"/>
      <c r="E26" s="903"/>
      <c r="F26" s="352"/>
    </row>
    <row r="27" spans="1:6" ht="14" customHeight="1">
      <c r="A27" s="1090"/>
      <c r="B27" s="1095"/>
      <c r="C27" s="1101" t="s">
        <v>2656</v>
      </c>
      <c r="D27" s="1093"/>
      <c r="E27" s="903"/>
      <c r="F27" s="352"/>
    </row>
    <row r="28" spans="1:6" ht="14" customHeight="1">
      <c r="A28" s="1090"/>
      <c r="B28" s="1095"/>
      <c r="C28" s="1105"/>
      <c r="D28" s="1093"/>
      <c r="E28" s="903"/>
      <c r="F28" s="352"/>
    </row>
    <row r="29" spans="1:6" ht="14" customHeight="1">
      <c r="A29" s="1090"/>
      <c r="B29" s="1095"/>
      <c r="C29" s="1094"/>
      <c r="D29" s="1093"/>
      <c r="E29" s="903"/>
      <c r="F29" s="352"/>
    </row>
    <row r="30" spans="1:6">
      <c r="A30" s="1086"/>
      <c r="B30" s="1087"/>
      <c r="C30" s="1088" t="s">
        <v>2663</v>
      </c>
      <c r="D30" s="1089"/>
      <c r="E30" s="303"/>
      <c r="F30" s="304"/>
    </row>
    <row r="31" spans="1:6">
      <c r="A31" s="1090"/>
      <c r="B31" s="1091" t="s">
        <v>2664</v>
      </c>
      <c r="C31" s="1092" t="s">
        <v>2665</v>
      </c>
      <c r="D31" s="1093" t="s">
        <v>2666</v>
      </c>
      <c r="E31" s="309">
        <f>'[6]COSTO CR GLOBAL '!H31</f>
        <v>12222.222222222224</v>
      </c>
      <c r="F31" s="352" t="s">
        <v>236</v>
      </c>
    </row>
    <row r="32" spans="1:6">
      <c r="A32" s="1090"/>
      <c r="B32" s="1091"/>
      <c r="C32" s="1094" t="s">
        <v>2667</v>
      </c>
      <c r="D32" s="1093"/>
      <c r="E32" s="903"/>
      <c r="F32" s="352"/>
    </row>
    <row r="33" spans="1:6">
      <c r="A33" s="1090"/>
      <c r="B33" s="1095"/>
      <c r="C33" s="1096" t="s">
        <v>2668</v>
      </c>
      <c r="D33" s="1093"/>
      <c r="E33" s="903"/>
      <c r="F33" s="352"/>
    </row>
    <row r="34" spans="1:6">
      <c r="A34" s="1090"/>
      <c r="B34" s="1091"/>
      <c r="C34" s="1106" t="s">
        <v>2669</v>
      </c>
      <c r="D34" s="1093"/>
      <c r="E34" s="903"/>
      <c r="F34" s="352"/>
    </row>
    <row r="35" spans="1:6">
      <c r="A35" s="1090"/>
      <c r="B35" s="1091"/>
      <c r="D35" s="1093"/>
      <c r="E35" s="903"/>
      <c r="F35" s="352"/>
    </row>
    <row r="36" spans="1:6">
      <c r="A36" s="1090"/>
      <c r="B36" s="1091"/>
      <c r="C36" s="1098" t="s">
        <v>2654</v>
      </c>
      <c r="D36" s="1093"/>
      <c r="E36" s="903"/>
      <c r="F36" s="352"/>
    </row>
    <row r="37" spans="1:6">
      <c r="A37" s="1090"/>
      <c r="B37" s="1091"/>
      <c r="C37" s="1099" t="s">
        <v>2655</v>
      </c>
      <c r="D37" s="1093"/>
      <c r="E37" s="903"/>
      <c r="F37" s="352"/>
    </row>
    <row r="38" spans="1:6">
      <c r="A38" s="1090"/>
      <c r="B38" s="1091"/>
      <c r="D38" s="1093"/>
      <c r="E38" s="903"/>
      <c r="F38" s="352"/>
    </row>
    <row r="39" spans="1:6">
      <c r="A39" s="1090"/>
      <c r="B39" s="1100"/>
      <c r="C39" s="1101" t="s">
        <v>2656</v>
      </c>
      <c r="D39" s="1093"/>
      <c r="E39" s="323"/>
      <c r="F39" s="310"/>
    </row>
    <row r="40" spans="1:6">
      <c r="A40" s="1090"/>
      <c r="B40" s="1100"/>
      <c r="C40" s="1107"/>
      <c r="D40" s="1093"/>
      <c r="E40" s="1108"/>
      <c r="F40" s="1109"/>
    </row>
    <row r="41" spans="1:6">
      <c r="A41" s="1090"/>
      <c r="B41" s="1102"/>
      <c r="C41" s="1103"/>
      <c r="D41" s="1104"/>
      <c r="E41" s="1110"/>
      <c r="F41" s="1111"/>
    </row>
    <row r="42" spans="1:6">
      <c r="A42" s="1086"/>
      <c r="B42" s="1087"/>
      <c r="C42" s="1088" t="s">
        <v>2670</v>
      </c>
      <c r="D42" s="1089"/>
      <c r="E42" s="303"/>
      <c r="F42" s="304"/>
    </row>
    <row r="43" spans="1:6">
      <c r="A43" s="1090"/>
      <c r="B43" s="1091" t="s">
        <v>2671</v>
      </c>
      <c r="C43" s="1092" t="s">
        <v>2672</v>
      </c>
      <c r="D43" s="1093" t="s">
        <v>2673</v>
      </c>
      <c r="E43" s="309">
        <f>'[6]COSTO CR GLOBAL '!H43</f>
        <v>17000</v>
      </c>
      <c r="F43" s="352" t="s">
        <v>236</v>
      </c>
    </row>
    <row r="44" spans="1:6">
      <c r="A44" s="1090"/>
      <c r="B44" s="1091"/>
      <c r="C44" s="1094" t="s">
        <v>2667</v>
      </c>
      <c r="D44" s="1093"/>
      <c r="E44" s="903"/>
      <c r="F44" s="352"/>
    </row>
    <row r="45" spans="1:6">
      <c r="A45" s="1090"/>
      <c r="B45" s="1091"/>
      <c r="C45" s="1096" t="s">
        <v>2674</v>
      </c>
      <c r="D45" s="1093"/>
      <c r="E45" s="903"/>
      <c r="F45" s="352"/>
    </row>
    <row r="46" spans="1:6">
      <c r="A46" s="1090"/>
      <c r="B46" s="1095"/>
      <c r="C46" s="1106" t="s">
        <v>2675</v>
      </c>
      <c r="D46" s="1093"/>
      <c r="E46" s="903"/>
      <c r="F46" s="352"/>
    </row>
    <row r="47" spans="1:6">
      <c r="A47" s="1090"/>
      <c r="B47" s="1091"/>
      <c r="D47" s="1093"/>
      <c r="E47" s="903"/>
      <c r="F47" s="352"/>
    </row>
    <row r="48" spans="1:6">
      <c r="A48" s="1090"/>
      <c r="B48" s="1091"/>
      <c r="C48" s="1098" t="s">
        <v>2662</v>
      </c>
      <c r="D48" s="1093"/>
      <c r="E48" s="903"/>
      <c r="F48" s="352"/>
    </row>
    <row r="49" spans="1:6">
      <c r="A49" s="1090"/>
      <c r="B49" s="1091"/>
      <c r="C49" s="1099" t="s">
        <v>2655</v>
      </c>
      <c r="D49" s="1093"/>
      <c r="E49" s="903"/>
      <c r="F49" s="352"/>
    </row>
    <row r="50" spans="1:6">
      <c r="A50" s="1090"/>
      <c r="B50" s="1091"/>
      <c r="D50" s="1093"/>
      <c r="E50" s="903"/>
      <c r="F50" s="352"/>
    </row>
    <row r="51" spans="1:6">
      <c r="A51" s="1090"/>
      <c r="B51" s="1091"/>
      <c r="C51" s="1101" t="s">
        <v>2656</v>
      </c>
      <c r="D51" s="1093"/>
      <c r="E51" s="903"/>
      <c r="F51" s="352"/>
    </row>
    <row r="52" spans="1:6">
      <c r="A52" s="1090"/>
      <c r="B52" s="1100"/>
      <c r="C52" s="1094"/>
      <c r="D52" s="1093"/>
      <c r="E52" s="903"/>
      <c r="F52" s="352"/>
    </row>
    <row r="53" spans="1:6">
      <c r="A53" s="1090"/>
      <c r="B53" s="1102"/>
      <c r="C53" s="1103"/>
      <c r="D53" s="1104"/>
      <c r="E53" s="903"/>
      <c r="F53" s="352"/>
    </row>
    <row r="54" spans="1:6">
      <c r="A54" s="1086"/>
      <c r="B54" s="1087"/>
      <c r="C54" s="1088" t="s">
        <v>2676</v>
      </c>
      <c r="D54" s="1089"/>
      <c r="E54" s="303"/>
      <c r="F54" s="304"/>
    </row>
    <row r="55" spans="1:6">
      <c r="A55" s="1090"/>
      <c r="B55" s="1091" t="s">
        <v>2677</v>
      </c>
      <c r="C55" s="1509" t="s">
        <v>2678</v>
      </c>
      <c r="D55" s="1093" t="s">
        <v>2679</v>
      </c>
      <c r="E55" s="309">
        <f>'[6]COSTO CR GLOBAL '!H55</f>
        <v>10208.333333333334</v>
      </c>
      <c r="F55" s="352" t="s">
        <v>236</v>
      </c>
    </row>
    <row r="56" spans="1:6">
      <c r="A56" s="1090"/>
      <c r="B56" s="1091"/>
      <c r="C56" s="1510"/>
      <c r="D56" s="1093"/>
      <c r="E56" s="903"/>
      <c r="F56" s="352"/>
    </row>
    <row r="57" spans="1:6">
      <c r="A57" s="1090"/>
      <c r="B57" s="1095"/>
      <c r="C57" s="1510"/>
      <c r="D57" s="1093"/>
      <c r="E57" s="903"/>
      <c r="F57" s="352"/>
    </row>
    <row r="58" spans="1:6">
      <c r="A58" s="1090"/>
      <c r="B58" s="1091"/>
      <c r="C58" s="1107"/>
      <c r="D58" s="1093"/>
      <c r="E58" s="903"/>
      <c r="F58" s="352"/>
    </row>
    <row r="59" spans="1:6">
      <c r="A59" s="1090"/>
      <c r="B59" s="1091"/>
      <c r="D59" s="1093"/>
      <c r="E59" s="903"/>
      <c r="F59" s="352"/>
    </row>
    <row r="60" spans="1:6">
      <c r="A60" s="1090"/>
      <c r="B60" s="1091"/>
      <c r="C60" s="1098" t="s">
        <v>2680</v>
      </c>
      <c r="D60" s="1093"/>
      <c r="E60" s="903"/>
      <c r="F60" s="352"/>
    </row>
    <row r="61" spans="1:6">
      <c r="A61" s="1090"/>
      <c r="B61" s="1091"/>
      <c r="C61" s="1099" t="s">
        <v>2681</v>
      </c>
      <c r="D61" s="1093"/>
      <c r="E61" s="903"/>
      <c r="F61" s="352"/>
    </row>
    <row r="62" spans="1:6">
      <c r="A62" s="1090"/>
      <c r="B62" s="1091"/>
      <c r="D62" s="1093"/>
      <c r="E62" s="903"/>
      <c r="F62" s="352"/>
    </row>
    <row r="63" spans="1:6">
      <c r="A63" s="1090"/>
      <c r="B63" s="1091"/>
      <c r="C63" s="1101" t="s">
        <v>2656</v>
      </c>
      <c r="D63" s="1093"/>
      <c r="E63" s="903"/>
      <c r="F63" s="352"/>
    </row>
    <row r="64" spans="1:6">
      <c r="A64" s="1090"/>
      <c r="B64" s="1091"/>
      <c r="C64" s="1105"/>
      <c r="D64" s="1093"/>
      <c r="E64" s="903"/>
      <c r="F64" s="352"/>
    </row>
    <row r="65" spans="1:6">
      <c r="A65" s="1090"/>
      <c r="B65" s="1100"/>
      <c r="C65" s="1094"/>
      <c r="D65" s="1093"/>
      <c r="E65" s="903"/>
      <c r="F65" s="352"/>
    </row>
    <row r="66" spans="1:6">
      <c r="A66" s="1113"/>
      <c r="B66" s="1102"/>
      <c r="C66" s="1114"/>
      <c r="D66" s="1115"/>
      <c r="E66" s="907"/>
      <c r="F66" s="908"/>
    </row>
    <row r="67" spans="1:6">
      <c r="A67" s="1086"/>
      <c r="B67" s="1087"/>
      <c r="C67" s="1088" t="s">
        <v>2682</v>
      </c>
      <c r="D67" s="1089"/>
      <c r="E67" s="303"/>
      <c r="F67" s="304"/>
    </row>
    <row r="68" spans="1:6">
      <c r="A68" s="1090"/>
      <c r="B68" s="1091" t="s">
        <v>2683</v>
      </c>
      <c r="C68" s="1509" t="s">
        <v>2684</v>
      </c>
      <c r="D68" s="1093" t="s">
        <v>2673</v>
      </c>
      <c r="E68" s="309">
        <f>'[6]COSTO CR GLOBAL '!H68</f>
        <v>17000</v>
      </c>
      <c r="F68" s="352" t="s">
        <v>236</v>
      </c>
    </row>
    <row r="69" spans="1:6">
      <c r="A69" s="1090"/>
      <c r="B69" s="1091"/>
      <c r="C69" s="1510"/>
      <c r="D69" s="1093"/>
      <c r="E69" s="903"/>
      <c r="F69" s="352"/>
    </row>
    <row r="70" spans="1:6">
      <c r="A70" s="1090"/>
      <c r="B70" s="1095"/>
      <c r="C70" s="1510"/>
      <c r="D70" s="1093"/>
      <c r="E70" s="903"/>
      <c r="F70" s="352"/>
    </row>
    <row r="71" spans="1:6">
      <c r="A71" s="1090"/>
      <c r="B71" s="1091"/>
      <c r="C71" s="1510"/>
      <c r="D71" s="1093"/>
      <c r="E71" s="903"/>
      <c r="F71" s="352"/>
    </row>
    <row r="72" spans="1:6">
      <c r="A72" s="1090"/>
      <c r="B72" s="1091"/>
      <c r="D72" s="1093"/>
      <c r="E72" s="903"/>
      <c r="F72" s="352"/>
    </row>
    <row r="73" spans="1:6">
      <c r="A73" s="1090"/>
      <c r="B73" s="1091"/>
      <c r="C73" s="1098" t="s">
        <v>2662</v>
      </c>
      <c r="D73" s="1093"/>
      <c r="E73" s="903"/>
      <c r="F73" s="352"/>
    </row>
    <row r="74" spans="1:6">
      <c r="A74" s="1090"/>
      <c r="B74" s="1091"/>
      <c r="C74" s="1099" t="s">
        <v>2681</v>
      </c>
      <c r="D74" s="1093"/>
      <c r="E74" s="903"/>
      <c r="F74" s="352"/>
    </row>
    <row r="75" spans="1:6">
      <c r="A75" s="1090"/>
      <c r="B75" s="1091"/>
      <c r="D75" s="1093"/>
      <c r="E75" s="903"/>
      <c r="F75" s="352"/>
    </row>
    <row r="76" spans="1:6">
      <c r="A76" s="1090"/>
      <c r="B76" s="1091"/>
      <c r="C76" s="1101" t="s">
        <v>2656</v>
      </c>
      <c r="D76" s="1093"/>
      <c r="E76" s="903"/>
      <c r="F76" s="352"/>
    </row>
    <row r="77" spans="1:6">
      <c r="A77" s="1090"/>
      <c r="B77" s="1100"/>
      <c r="C77" s="1094"/>
      <c r="D77" s="1093"/>
      <c r="E77" s="903"/>
      <c r="F77" s="352"/>
    </row>
    <row r="78" spans="1:6">
      <c r="A78" s="1090"/>
      <c r="B78" s="1102"/>
      <c r="C78" s="1103"/>
      <c r="D78" s="1104"/>
      <c r="E78" s="903"/>
      <c r="F78" s="352"/>
    </row>
    <row r="79" spans="1:6">
      <c r="A79" s="1086"/>
      <c r="B79" s="1087"/>
      <c r="C79" s="1088" t="s">
        <v>2682</v>
      </c>
      <c r="D79" s="1089"/>
      <c r="E79" s="303"/>
      <c r="F79" s="304"/>
    </row>
    <row r="80" spans="1:6">
      <c r="A80" s="1090"/>
      <c r="B80" s="1091" t="s">
        <v>2683</v>
      </c>
      <c r="C80" s="1092" t="s">
        <v>2685</v>
      </c>
      <c r="D80" s="1093" t="s">
        <v>2673</v>
      </c>
      <c r="E80" s="309">
        <f>'[6]COSTO CR GLOBAL '!H80</f>
        <v>17395.555555555558</v>
      </c>
      <c r="F80" s="352" t="s">
        <v>236</v>
      </c>
    </row>
    <row r="81" spans="1:6">
      <c r="A81" s="1090"/>
      <c r="B81" s="1091"/>
      <c r="C81" s="1094" t="s">
        <v>2667</v>
      </c>
      <c r="D81" s="1093"/>
      <c r="E81" s="903"/>
      <c r="F81" s="352"/>
    </row>
    <row r="82" spans="1:6">
      <c r="A82" s="1090"/>
      <c r="B82" s="1095"/>
      <c r="C82" s="1096" t="s">
        <v>2674</v>
      </c>
      <c r="D82" s="1093"/>
      <c r="E82" s="903"/>
      <c r="F82" s="352"/>
    </row>
    <row r="83" spans="1:6">
      <c r="A83" s="1090"/>
      <c r="B83" s="1091"/>
      <c r="C83" s="1106" t="s">
        <v>2675</v>
      </c>
      <c r="D83" s="1093"/>
      <c r="E83" s="903"/>
      <c r="F83" s="352"/>
    </row>
    <row r="84" spans="1:6">
      <c r="A84" s="1090"/>
      <c r="B84" s="1091"/>
      <c r="D84" s="1093"/>
      <c r="E84" s="903"/>
      <c r="F84" s="352"/>
    </row>
    <row r="85" spans="1:6">
      <c r="A85" s="1090"/>
      <c r="B85" s="1091"/>
      <c r="C85" s="1098" t="s">
        <v>2662</v>
      </c>
      <c r="D85" s="1093"/>
      <c r="E85" s="903"/>
      <c r="F85" s="352"/>
    </row>
    <row r="86" spans="1:6">
      <c r="A86" s="1090"/>
      <c r="B86" s="1091"/>
      <c r="C86" s="1099" t="s">
        <v>2655</v>
      </c>
      <c r="D86" s="1093"/>
      <c r="E86" s="903"/>
      <c r="F86" s="352"/>
    </row>
    <row r="87" spans="1:6">
      <c r="A87" s="1090"/>
      <c r="B87" s="1091"/>
      <c r="D87" s="1093"/>
      <c r="E87" s="903"/>
      <c r="F87" s="352"/>
    </row>
    <row r="88" spans="1:6">
      <c r="A88" s="1090"/>
      <c r="B88" s="1091"/>
      <c r="C88" s="1101" t="s">
        <v>2656</v>
      </c>
      <c r="D88" s="1093"/>
      <c r="E88" s="903"/>
      <c r="F88" s="352"/>
    </row>
    <row r="89" spans="1:6">
      <c r="A89" s="1090"/>
      <c r="B89" s="1100"/>
      <c r="C89" s="1094"/>
      <c r="D89" s="1093"/>
      <c r="E89" s="903"/>
      <c r="F89" s="352"/>
    </row>
    <row r="90" spans="1:6">
      <c r="A90" s="1090"/>
      <c r="B90" s="1102"/>
      <c r="C90" s="1103"/>
      <c r="D90" s="1104"/>
      <c r="E90" s="903"/>
      <c r="F90" s="352"/>
    </row>
    <row r="91" spans="1:6">
      <c r="A91" s="1086"/>
      <c r="B91" s="1087"/>
      <c r="C91" s="1088" t="s">
        <v>2682</v>
      </c>
      <c r="D91" s="1089"/>
      <c r="E91" s="303"/>
      <c r="F91" s="304"/>
    </row>
    <row r="92" spans="1:6">
      <c r="A92" s="1090"/>
      <c r="B92" s="1091" t="s">
        <v>2686</v>
      </c>
      <c r="C92" s="1509" t="s">
        <v>2687</v>
      </c>
      <c r="D92" s="1093" t="s">
        <v>2688</v>
      </c>
      <c r="E92" s="309">
        <f>'[6]COSTO CR GLOBAL '!H92</f>
        <v>26131.111111111113</v>
      </c>
      <c r="F92" s="352" t="s">
        <v>236</v>
      </c>
    </row>
    <row r="93" spans="1:6">
      <c r="A93" s="1090"/>
      <c r="B93" s="1091"/>
      <c r="C93" s="1510"/>
      <c r="D93" s="1093"/>
      <c r="E93" s="903"/>
      <c r="F93" s="352"/>
    </row>
    <row r="94" spans="1:6">
      <c r="A94" s="1090"/>
      <c r="B94" s="1095"/>
      <c r="C94" s="1510"/>
      <c r="D94" s="1093"/>
      <c r="E94" s="903"/>
      <c r="F94" s="352"/>
    </row>
    <row r="95" spans="1:6">
      <c r="A95" s="1090"/>
      <c r="B95" s="1091"/>
      <c r="C95" s="1510"/>
      <c r="D95" s="1093"/>
      <c r="E95" s="903"/>
      <c r="F95" s="352"/>
    </row>
    <row r="96" spans="1:6">
      <c r="A96" s="1090"/>
      <c r="B96" s="1091"/>
      <c r="D96" s="1093"/>
      <c r="E96" s="903"/>
      <c r="F96" s="352"/>
    </row>
    <row r="97" spans="1:6">
      <c r="A97" s="1090"/>
      <c r="B97" s="1091"/>
      <c r="C97" s="1098" t="s">
        <v>2662</v>
      </c>
      <c r="D97" s="1093"/>
      <c r="E97" s="903"/>
      <c r="F97" s="352"/>
    </row>
    <row r="98" spans="1:6">
      <c r="A98" s="1090"/>
      <c r="B98" s="1091"/>
      <c r="C98" s="1099" t="s">
        <v>2681</v>
      </c>
      <c r="D98" s="1093"/>
      <c r="E98" s="903"/>
      <c r="F98" s="352"/>
    </row>
    <row r="99" spans="1:6">
      <c r="A99" s="1090"/>
      <c r="B99" s="1091"/>
      <c r="D99" s="1093"/>
      <c r="E99" s="903"/>
      <c r="F99" s="352"/>
    </row>
    <row r="100" spans="1:6">
      <c r="A100" s="1090"/>
      <c r="B100" s="1091"/>
      <c r="C100" s="1101" t="s">
        <v>2656</v>
      </c>
      <c r="D100" s="1093"/>
      <c r="E100" s="903"/>
      <c r="F100" s="352"/>
    </row>
    <row r="101" spans="1:6">
      <c r="A101" s="1090"/>
      <c r="B101" s="1100"/>
      <c r="C101" s="1094"/>
      <c r="D101" s="1093"/>
      <c r="E101" s="903"/>
      <c r="F101" s="352"/>
    </row>
    <row r="102" spans="1:6">
      <c r="A102" s="1090"/>
      <c r="B102" s="1102"/>
      <c r="C102" s="1103"/>
      <c r="D102" s="1104"/>
      <c r="E102" s="903"/>
      <c r="F102" s="352"/>
    </row>
    <row r="103" spans="1:6">
      <c r="A103" s="1086"/>
      <c r="B103" s="1087"/>
      <c r="C103" s="1088" t="s">
        <v>2676</v>
      </c>
      <c r="D103" s="1089"/>
      <c r="E103" s="303"/>
      <c r="F103" s="304"/>
    </row>
    <row r="104" spans="1:6">
      <c r="A104" s="1090"/>
      <c r="B104" s="1091" t="s">
        <v>2689</v>
      </c>
      <c r="C104" s="1092" t="s">
        <v>2690</v>
      </c>
      <c r="D104" s="1093"/>
      <c r="E104" s="309">
        <f>'[6]COSTO CR GLOBAL '!H104</f>
        <v>24500</v>
      </c>
      <c r="F104" s="352" t="s">
        <v>236</v>
      </c>
    </row>
    <row r="105" spans="1:6">
      <c r="A105" s="1090"/>
      <c r="B105" s="1091"/>
      <c r="C105" s="1094" t="s">
        <v>2667</v>
      </c>
      <c r="D105" s="1093"/>
      <c r="E105" s="903"/>
      <c r="F105" s="352"/>
    </row>
    <row r="106" spans="1:6">
      <c r="A106" s="1090"/>
      <c r="B106" s="1095"/>
      <c r="C106" s="1096" t="s">
        <v>2674</v>
      </c>
      <c r="D106" s="1093"/>
      <c r="E106" s="903"/>
      <c r="F106" s="352"/>
    </row>
    <row r="107" spans="1:6">
      <c r="A107" s="1090"/>
      <c r="B107" s="1091"/>
      <c r="C107" s="1107" t="s">
        <v>2691</v>
      </c>
      <c r="D107" s="1093"/>
      <c r="E107" s="903"/>
      <c r="F107" s="352"/>
    </row>
    <row r="108" spans="1:6">
      <c r="A108" s="1090"/>
      <c r="B108" s="1091"/>
      <c r="D108" s="1093"/>
      <c r="E108" s="903"/>
      <c r="F108" s="352"/>
    </row>
    <row r="109" spans="1:6">
      <c r="A109" s="1090"/>
      <c r="B109" s="1091"/>
      <c r="C109" s="1098" t="s">
        <v>2662</v>
      </c>
      <c r="D109" s="1093"/>
      <c r="E109" s="903"/>
      <c r="F109" s="352"/>
    </row>
    <row r="110" spans="1:6">
      <c r="A110" s="1090"/>
      <c r="B110" s="1091"/>
      <c r="C110" s="1099" t="s">
        <v>2655</v>
      </c>
      <c r="D110" s="1093"/>
      <c r="E110" s="903"/>
      <c r="F110" s="352"/>
    </row>
    <row r="111" spans="1:6">
      <c r="A111" s="1090"/>
      <c r="B111" s="1091"/>
      <c r="D111" s="1093"/>
      <c r="E111" s="903"/>
      <c r="F111" s="352"/>
    </row>
    <row r="112" spans="1:6">
      <c r="A112" s="1090"/>
      <c r="B112" s="1091"/>
      <c r="C112" s="1101" t="s">
        <v>2656</v>
      </c>
      <c r="D112" s="1093"/>
      <c r="E112" s="903"/>
      <c r="F112" s="352"/>
    </row>
    <row r="113" spans="1:6">
      <c r="A113" s="1090"/>
      <c r="B113" s="1091"/>
      <c r="C113" s="1105"/>
      <c r="D113" s="1093"/>
      <c r="E113" s="903"/>
      <c r="F113" s="352"/>
    </row>
    <row r="114" spans="1:6">
      <c r="A114" s="1090"/>
      <c r="B114" s="1100"/>
      <c r="C114" s="1094"/>
      <c r="D114" s="1093"/>
      <c r="E114" s="903"/>
      <c r="F114" s="352"/>
    </row>
    <row r="115" spans="1:6">
      <c r="A115" s="1113"/>
      <c r="B115" s="1102"/>
      <c r="C115" s="1114"/>
      <c r="D115" s="1115"/>
      <c r="E115" s="903"/>
      <c r="F115" s="352"/>
    </row>
    <row r="116" spans="1:6">
      <c r="A116" s="1086"/>
      <c r="B116" s="1087"/>
      <c r="C116" s="1088" t="s">
        <v>2676</v>
      </c>
      <c r="D116" s="1089"/>
      <c r="E116" s="303"/>
      <c r="F116" s="304"/>
    </row>
    <row r="117" spans="1:6">
      <c r="A117" s="1090"/>
      <c r="B117" s="1091" t="s">
        <v>2692</v>
      </c>
      <c r="C117" s="1092" t="s">
        <v>2690</v>
      </c>
      <c r="D117" s="1093" t="s">
        <v>1391</v>
      </c>
      <c r="E117" s="309">
        <f>'[6]COSTO CR GLOBAL '!H117</f>
        <v>24500</v>
      </c>
      <c r="F117" s="352" t="s">
        <v>236</v>
      </c>
    </row>
    <row r="118" spans="1:6">
      <c r="A118" s="1090"/>
      <c r="B118" s="1091"/>
      <c r="C118" s="1094" t="s">
        <v>2667</v>
      </c>
      <c r="D118" s="1093"/>
      <c r="E118" s="903"/>
      <c r="F118" s="352"/>
    </row>
    <row r="119" spans="1:6">
      <c r="A119" s="1090"/>
      <c r="B119" s="1095"/>
      <c r="C119" s="1096" t="s">
        <v>2674</v>
      </c>
      <c r="D119" s="1093"/>
      <c r="E119" s="903"/>
      <c r="F119" s="352"/>
    </row>
    <row r="120" spans="1:6">
      <c r="A120" s="1090"/>
      <c r="B120" s="1091"/>
      <c r="C120" s="1107" t="s">
        <v>2693</v>
      </c>
      <c r="D120" s="1093"/>
      <c r="E120" s="903"/>
      <c r="F120" s="352"/>
    </row>
    <row r="121" spans="1:6">
      <c r="A121" s="1090"/>
      <c r="B121" s="1091"/>
      <c r="D121" s="1093"/>
      <c r="E121" s="903"/>
      <c r="F121" s="352"/>
    </row>
    <row r="122" spans="1:6">
      <c r="A122" s="1090"/>
      <c r="B122" s="1091"/>
      <c r="C122" s="1098" t="s">
        <v>2662</v>
      </c>
      <c r="D122" s="1093"/>
      <c r="E122" s="903"/>
      <c r="F122" s="352"/>
    </row>
    <row r="123" spans="1:6">
      <c r="A123" s="1090"/>
      <c r="B123" s="1091"/>
      <c r="C123" s="1099" t="s">
        <v>2655</v>
      </c>
      <c r="D123" s="1093"/>
      <c r="E123" s="903"/>
      <c r="F123" s="352"/>
    </row>
    <row r="124" spans="1:6">
      <c r="A124" s="1090"/>
      <c r="B124" s="1091"/>
      <c r="D124" s="1093"/>
      <c r="E124" s="903"/>
      <c r="F124" s="352"/>
    </row>
    <row r="125" spans="1:6">
      <c r="A125" s="1090"/>
      <c r="B125" s="1091"/>
      <c r="C125" s="1101" t="s">
        <v>2656</v>
      </c>
      <c r="D125" s="1093"/>
      <c r="E125" s="903"/>
      <c r="F125" s="352"/>
    </row>
    <row r="126" spans="1:6">
      <c r="A126" s="1090"/>
      <c r="B126" s="1091"/>
      <c r="C126" s="1105"/>
      <c r="D126" s="1093"/>
      <c r="E126" s="903"/>
      <c r="F126" s="352"/>
    </row>
    <row r="127" spans="1:6">
      <c r="A127" s="1090"/>
      <c r="B127" s="1100"/>
      <c r="C127" s="1094"/>
      <c r="D127" s="1093"/>
      <c r="E127" s="903"/>
      <c r="F127" s="352"/>
    </row>
    <row r="128" spans="1:6">
      <c r="A128" s="1113"/>
      <c r="B128" s="1102"/>
      <c r="C128" s="1114"/>
      <c r="D128" s="1116"/>
      <c r="E128" s="907"/>
      <c r="F128" s="908"/>
    </row>
    <row r="129" spans="1:60">
      <c r="A129" s="1086"/>
      <c r="B129" s="1087"/>
      <c r="C129" s="1088" t="s">
        <v>2694</v>
      </c>
      <c r="D129" s="1089"/>
      <c r="E129" s="303"/>
      <c r="F129" s="304"/>
    </row>
    <row r="130" spans="1:60">
      <c r="A130" s="1090"/>
      <c r="B130" s="1091" t="s">
        <v>2695</v>
      </c>
      <c r="C130" s="1509" t="s">
        <v>2696</v>
      </c>
      <c r="D130" s="1093" t="s">
        <v>2697</v>
      </c>
      <c r="E130" s="309">
        <f>'[6]COSTO CR GLOBAL '!H130</f>
        <v>34629.166666666664</v>
      </c>
      <c r="F130" s="352" t="s">
        <v>236</v>
      </c>
    </row>
    <row r="131" spans="1:60">
      <c r="A131" s="1090"/>
      <c r="B131" s="1091"/>
      <c r="C131" s="1510"/>
      <c r="D131" s="1093"/>
      <c r="E131" s="903"/>
      <c r="F131" s="352"/>
    </row>
    <row r="132" spans="1:60">
      <c r="A132" s="1090"/>
      <c r="B132" s="1095"/>
      <c r="C132" s="1510"/>
      <c r="D132" s="1093"/>
      <c r="E132" s="903"/>
      <c r="F132" s="352"/>
    </row>
    <row r="133" spans="1:60">
      <c r="A133" s="1090"/>
      <c r="B133" s="1091"/>
      <c r="C133" s="1107"/>
      <c r="D133" s="1093"/>
      <c r="E133" s="903"/>
      <c r="F133" s="352"/>
    </row>
    <row r="134" spans="1:60">
      <c r="A134" s="1090"/>
      <c r="B134" s="1091"/>
      <c r="D134" s="1093"/>
      <c r="E134" s="903"/>
      <c r="F134" s="352"/>
    </row>
    <row r="135" spans="1:60">
      <c r="A135" s="1090"/>
      <c r="B135" s="1091"/>
      <c r="C135" s="1098" t="s">
        <v>2680</v>
      </c>
      <c r="D135" s="1093"/>
      <c r="E135" s="903"/>
      <c r="F135" s="352"/>
    </row>
    <row r="136" spans="1:60">
      <c r="A136" s="1090"/>
      <c r="B136" s="1091"/>
      <c r="C136" s="1099" t="s">
        <v>2681</v>
      </c>
      <c r="D136" s="1093"/>
      <c r="E136" s="903"/>
      <c r="F136" s="352"/>
    </row>
    <row r="137" spans="1:60">
      <c r="A137" s="1090"/>
      <c r="B137" s="1091"/>
      <c r="D137" s="1093"/>
      <c r="E137" s="903"/>
      <c r="F137" s="352"/>
    </row>
    <row r="138" spans="1:60">
      <c r="A138" s="1090"/>
      <c r="B138" s="1091"/>
      <c r="C138" s="1101" t="s">
        <v>2656</v>
      </c>
      <c r="D138" s="1093"/>
      <c r="E138" s="903"/>
      <c r="F138" s="352"/>
    </row>
    <row r="139" spans="1:60">
      <c r="A139" s="1090"/>
      <c r="B139" s="1091"/>
      <c r="C139" s="1105"/>
      <c r="D139" s="1093"/>
      <c r="E139" s="903"/>
      <c r="F139" s="352"/>
    </row>
    <row r="140" spans="1:60">
      <c r="A140" s="1090"/>
      <c r="B140" s="1100"/>
      <c r="C140" s="1094"/>
      <c r="D140" s="1093"/>
      <c r="E140" s="903"/>
      <c r="F140" s="352"/>
    </row>
    <row r="141" spans="1:60">
      <c r="A141" s="1113"/>
      <c r="B141" s="1102"/>
      <c r="C141" s="1114"/>
      <c r="D141" s="1115"/>
      <c r="E141" s="907"/>
      <c r="F141" s="908"/>
    </row>
    <row r="142" spans="1:60" s="1069" customFormat="1" ht="15" customHeight="1">
      <c r="A142" s="1070" t="s">
        <v>2645</v>
      </c>
      <c r="B142" s="1071"/>
      <c r="C142" s="1511" t="s">
        <v>1906</v>
      </c>
      <c r="D142" s="1072"/>
      <c r="E142" s="865"/>
      <c r="F142" s="1073"/>
      <c r="G142" s="1061"/>
      <c r="H142" s="1068"/>
      <c r="I142" s="1068"/>
      <c r="J142" s="1068"/>
      <c r="K142" s="1068"/>
      <c r="L142" s="1068"/>
      <c r="M142" s="1068"/>
      <c r="N142" s="1074"/>
      <c r="O142" s="1074"/>
      <c r="P142" s="1074"/>
      <c r="Q142" s="1074"/>
      <c r="R142" s="1074"/>
      <c r="S142" s="1074"/>
      <c r="T142" s="1074"/>
      <c r="U142" s="1074"/>
      <c r="V142" s="1074"/>
      <c r="W142" s="1074"/>
      <c r="X142" s="1074"/>
      <c r="Y142" s="1074"/>
      <c r="Z142" s="1074"/>
      <c r="AA142" s="1074"/>
      <c r="AB142" s="1074"/>
      <c r="AC142" s="1074"/>
      <c r="AD142" s="1074"/>
      <c r="AE142" s="1074"/>
      <c r="AF142" s="1074"/>
      <c r="AG142" s="1074"/>
      <c r="AH142" s="1074"/>
      <c r="AI142" s="1074"/>
      <c r="AJ142" s="1074"/>
      <c r="AK142" s="1074"/>
      <c r="AL142" s="1074"/>
      <c r="AM142" s="1074"/>
      <c r="AN142" s="1074"/>
      <c r="AO142" s="1074"/>
      <c r="AP142" s="1074"/>
      <c r="AQ142" s="1074"/>
      <c r="AR142" s="1074"/>
      <c r="AS142" s="1074"/>
      <c r="AT142" s="1074"/>
      <c r="AU142" s="1074"/>
      <c r="AV142" s="1074"/>
      <c r="AW142" s="1074"/>
      <c r="AX142" s="1074"/>
      <c r="AY142" s="1074"/>
      <c r="AZ142" s="1074"/>
      <c r="BA142" s="1074"/>
      <c r="BB142" s="1074"/>
      <c r="BC142" s="1074"/>
      <c r="BD142" s="1074"/>
      <c r="BE142" s="1074"/>
      <c r="BF142" s="1074"/>
      <c r="BG142" s="1074"/>
      <c r="BH142" s="1074"/>
    </row>
    <row r="143" spans="1:60" s="1081" customFormat="1" ht="20" customHeight="1">
      <c r="A143" s="1075" t="s">
        <v>1907</v>
      </c>
      <c r="B143" s="1076"/>
      <c r="C143" s="1512"/>
      <c r="D143" s="1077"/>
      <c r="E143" s="871"/>
      <c r="F143" s="1078"/>
      <c r="G143" s="1061"/>
      <c r="H143" s="1079"/>
      <c r="I143" s="1079"/>
      <c r="J143" s="1079"/>
      <c r="K143" s="1079"/>
      <c r="L143" s="1079"/>
      <c r="M143" s="1079"/>
      <c r="N143" s="1080"/>
      <c r="O143" s="1080"/>
      <c r="P143" s="1080"/>
      <c r="Q143" s="1080"/>
      <c r="R143" s="1080"/>
      <c r="S143" s="1080"/>
      <c r="T143" s="1080"/>
      <c r="U143" s="1080"/>
      <c r="V143" s="1080"/>
      <c r="W143" s="1080"/>
      <c r="X143" s="1080"/>
      <c r="Y143" s="1080"/>
      <c r="Z143" s="1080"/>
      <c r="AA143" s="1080"/>
      <c r="AB143" s="1080"/>
      <c r="AC143" s="1080"/>
      <c r="AD143" s="1080"/>
      <c r="AE143" s="1080"/>
      <c r="AF143" s="1080"/>
      <c r="AG143" s="1080"/>
      <c r="AH143" s="1080"/>
      <c r="AI143" s="1080"/>
      <c r="AJ143" s="1080"/>
      <c r="AK143" s="1080"/>
      <c r="AL143" s="1080"/>
      <c r="AM143" s="1080"/>
      <c r="AN143" s="1080"/>
      <c r="AO143" s="1080"/>
      <c r="AP143" s="1080"/>
      <c r="AQ143" s="1080"/>
      <c r="AR143" s="1080"/>
      <c r="AS143" s="1080"/>
      <c r="AT143" s="1080"/>
      <c r="AU143" s="1080"/>
      <c r="AV143" s="1080"/>
      <c r="AW143" s="1080"/>
      <c r="AX143" s="1080"/>
      <c r="AY143" s="1080"/>
      <c r="AZ143" s="1080"/>
      <c r="BA143" s="1080"/>
      <c r="BB143" s="1080"/>
      <c r="BC143" s="1080"/>
      <c r="BD143" s="1080"/>
      <c r="BE143" s="1080"/>
      <c r="BF143" s="1080"/>
      <c r="BG143" s="1080"/>
      <c r="BH143" s="1080"/>
    </row>
    <row r="144" spans="1:60">
      <c r="A144" s="1086"/>
      <c r="B144" s="1087"/>
      <c r="C144" s="1088" t="s">
        <v>2698</v>
      </c>
      <c r="D144" s="1089"/>
      <c r="E144" s="1089"/>
      <c r="F144" s="1089"/>
    </row>
    <row r="145" spans="1:6">
      <c r="A145" s="1090"/>
      <c r="B145" s="1091" t="s">
        <v>2699</v>
      </c>
      <c r="C145" s="1509" t="s">
        <v>2700</v>
      </c>
      <c r="D145" s="1093" t="s">
        <v>2701</v>
      </c>
      <c r="E145" s="1117">
        <f>'[6]COSTO CR GLOBAL '!H145</f>
        <v>3537.5</v>
      </c>
      <c r="F145" s="352" t="s">
        <v>236</v>
      </c>
    </row>
    <row r="146" spans="1:6">
      <c r="A146" s="1090"/>
      <c r="B146" s="1091"/>
      <c r="C146" s="1510"/>
      <c r="D146" s="1093"/>
      <c r="E146" s="1093"/>
      <c r="F146" s="1091"/>
    </row>
    <row r="147" spans="1:6">
      <c r="A147" s="1090"/>
      <c r="B147" s="1095"/>
      <c r="C147" s="1510"/>
      <c r="D147" s="1093"/>
      <c r="E147" s="1093"/>
      <c r="F147" s="1091"/>
    </row>
    <row r="148" spans="1:6">
      <c r="A148" s="1090"/>
      <c r="B148" s="1095"/>
      <c r="C148" s="1107"/>
      <c r="D148" s="1095"/>
      <c r="E148" s="1095"/>
      <c r="F148" s="1095"/>
    </row>
    <row r="149" spans="1:6">
      <c r="B149" s="1095"/>
      <c r="C149" s="1099" t="s">
        <v>2702</v>
      </c>
      <c r="D149" s="1095"/>
      <c r="E149" s="1095"/>
      <c r="F149" s="1095"/>
    </row>
    <row r="150" spans="1:6">
      <c r="B150" s="1095"/>
      <c r="D150" s="1095"/>
      <c r="E150" s="1095"/>
      <c r="F150" s="1095"/>
    </row>
    <row r="151" spans="1:6">
      <c r="A151" s="1118"/>
      <c r="B151" s="1119"/>
      <c r="C151" s="1120"/>
      <c r="D151" s="1119"/>
      <c r="E151" s="1119"/>
      <c r="F151" s="1119"/>
    </row>
    <row r="152" spans="1:6">
      <c r="A152" s="1086"/>
      <c r="B152" s="1087"/>
      <c r="C152" s="1088" t="s">
        <v>2703</v>
      </c>
      <c r="D152" s="1089"/>
      <c r="E152" s="1089"/>
      <c r="F152" s="1089"/>
    </row>
    <row r="153" spans="1:6">
      <c r="A153" s="1090"/>
      <c r="B153" s="1091" t="s">
        <v>2704</v>
      </c>
      <c r="C153" s="1509" t="s">
        <v>2705</v>
      </c>
      <c r="D153" s="1093" t="s">
        <v>2701</v>
      </c>
      <c r="E153" s="1117">
        <f>'[6]COSTO CR GLOBAL '!H153</f>
        <v>1766.6666666666667</v>
      </c>
      <c r="F153" s="352" t="s">
        <v>236</v>
      </c>
    </row>
    <row r="154" spans="1:6">
      <c r="A154" s="1090"/>
      <c r="B154" s="1091"/>
      <c r="C154" s="1510"/>
      <c r="D154" s="1093"/>
      <c r="E154" s="1093"/>
      <c r="F154" s="1091"/>
    </row>
    <row r="155" spans="1:6">
      <c r="A155" s="1090"/>
      <c r="B155" s="1095"/>
      <c r="C155" s="1510"/>
      <c r="D155" s="1093"/>
      <c r="E155" s="1093"/>
      <c r="F155" s="1091"/>
    </row>
    <row r="156" spans="1:6">
      <c r="A156" s="1090"/>
      <c r="B156" s="1095"/>
      <c r="C156" s="1098" t="s">
        <v>2706</v>
      </c>
      <c r="D156" s="1095"/>
      <c r="E156" s="1095"/>
      <c r="F156" s="1095"/>
    </row>
    <row r="157" spans="1:6">
      <c r="B157" s="1095"/>
      <c r="C157" s="1099" t="s">
        <v>2702</v>
      </c>
      <c r="D157" s="1095"/>
      <c r="E157" s="1095"/>
      <c r="F157" s="1095"/>
    </row>
    <row r="158" spans="1:6">
      <c r="B158" s="1095"/>
      <c r="C158" s="1121"/>
      <c r="D158" s="1095"/>
      <c r="E158" s="1095"/>
      <c r="F158" s="1095"/>
    </row>
    <row r="159" spans="1:6">
      <c r="B159" s="1095"/>
      <c r="C159" s="1121"/>
      <c r="D159" s="1095"/>
      <c r="E159" s="1095"/>
      <c r="F159" s="1095"/>
    </row>
    <row r="160" spans="1:6">
      <c r="B160" s="1095"/>
      <c r="D160" s="1095"/>
      <c r="E160" s="1095"/>
      <c r="F160" s="1095"/>
    </row>
    <row r="161" spans="1:6">
      <c r="A161" s="1118"/>
      <c r="B161" s="1119"/>
      <c r="C161" s="1120"/>
      <c r="D161" s="1119"/>
      <c r="E161" s="1095"/>
      <c r="F161" s="1095"/>
    </row>
    <row r="162" spans="1:6">
      <c r="A162" s="1086"/>
      <c r="B162" s="1087"/>
      <c r="C162" s="1088" t="s">
        <v>2707</v>
      </c>
      <c r="D162" s="1089"/>
      <c r="E162" s="1089"/>
      <c r="F162" s="1089"/>
    </row>
    <row r="163" spans="1:6">
      <c r="A163" s="1090"/>
      <c r="B163" s="1091" t="s">
        <v>2708</v>
      </c>
      <c r="C163" s="1509" t="s">
        <v>2709</v>
      </c>
      <c r="D163" s="1093"/>
      <c r="E163" s="1117">
        <f>'[6]COSTO CR GLOBAL '!H163</f>
        <v>1766.6666666666667</v>
      </c>
      <c r="F163" s="352" t="s">
        <v>236</v>
      </c>
    </row>
    <row r="164" spans="1:6">
      <c r="A164" s="1090"/>
      <c r="B164" s="1091"/>
      <c r="C164" s="1510"/>
      <c r="D164" s="1093"/>
      <c r="E164" s="1093"/>
      <c r="F164" s="1091"/>
    </row>
    <row r="165" spans="1:6">
      <c r="A165" s="1090"/>
      <c r="B165" s="1095"/>
      <c r="C165" s="1510"/>
      <c r="D165" s="1093"/>
      <c r="E165" s="1093"/>
      <c r="F165" s="1091"/>
    </row>
    <row r="166" spans="1:6">
      <c r="A166" s="1090"/>
      <c r="B166" s="1095"/>
      <c r="C166" s="1098" t="s">
        <v>2706</v>
      </c>
      <c r="D166" s="1095"/>
      <c r="E166" s="1095"/>
      <c r="F166" s="1095"/>
    </row>
    <row r="167" spans="1:6">
      <c r="B167" s="1095"/>
      <c r="C167" s="1099" t="s">
        <v>2702</v>
      </c>
      <c r="D167" s="1095"/>
      <c r="E167" s="1095"/>
      <c r="F167" s="1095"/>
    </row>
    <row r="168" spans="1:6">
      <c r="B168" s="1095"/>
      <c r="C168" s="1121"/>
      <c r="D168" s="1095"/>
      <c r="E168" s="1095"/>
      <c r="F168" s="1095"/>
    </row>
    <row r="169" spans="1:6">
      <c r="B169" s="1095"/>
      <c r="C169" s="1121"/>
      <c r="D169" s="1095"/>
      <c r="E169" s="1095"/>
      <c r="F169" s="1095"/>
    </row>
    <row r="170" spans="1:6">
      <c r="B170" s="1095"/>
      <c r="D170" s="1095"/>
      <c r="E170" s="1095"/>
      <c r="F170" s="1095"/>
    </row>
    <row r="171" spans="1:6">
      <c r="A171" s="1118"/>
      <c r="B171" s="1119"/>
      <c r="C171" s="1120"/>
      <c r="D171" s="1119"/>
      <c r="E171" s="1095"/>
      <c r="F171" s="1095"/>
    </row>
    <row r="172" spans="1:6">
      <c r="A172" s="1086"/>
      <c r="B172" s="1087"/>
      <c r="C172" s="1088" t="s">
        <v>2710</v>
      </c>
      <c r="D172" s="1089"/>
      <c r="E172" s="1089"/>
      <c r="F172" s="1089"/>
    </row>
    <row r="173" spans="1:6">
      <c r="A173" s="1090"/>
      <c r="B173" s="1091" t="s">
        <v>2711</v>
      </c>
      <c r="C173" s="1509" t="s">
        <v>2712</v>
      </c>
      <c r="D173" s="1093"/>
      <c r="E173" s="1117">
        <f>'[6]COSTO CR GLOBAL '!H173</f>
        <v>1766.6666666666667</v>
      </c>
      <c r="F173" s="352" t="s">
        <v>236</v>
      </c>
    </row>
    <row r="174" spans="1:6">
      <c r="A174" s="1090"/>
      <c r="B174" s="1091"/>
      <c r="C174" s="1510"/>
      <c r="D174" s="1093"/>
      <c r="E174" s="1093"/>
      <c r="F174" s="1091"/>
    </row>
    <row r="175" spans="1:6">
      <c r="A175" s="1090"/>
      <c r="B175" s="1095"/>
      <c r="C175" s="1510"/>
      <c r="D175" s="1093"/>
      <c r="E175" s="1093"/>
      <c r="F175" s="1091"/>
    </row>
    <row r="176" spans="1:6">
      <c r="A176" s="1090"/>
      <c r="B176" s="1095"/>
      <c r="C176" s="1098" t="s">
        <v>2706</v>
      </c>
      <c r="D176" s="1095"/>
      <c r="E176" s="1095"/>
      <c r="F176" s="1095"/>
    </row>
    <row r="177" spans="1:60">
      <c r="B177" s="1095"/>
      <c r="C177" s="1099" t="s">
        <v>2702</v>
      </c>
      <c r="D177" s="1095"/>
      <c r="E177" s="1095"/>
      <c r="F177" s="1095"/>
    </row>
    <row r="178" spans="1:60">
      <c r="B178" s="1095"/>
      <c r="C178" s="1121"/>
      <c r="D178" s="1095"/>
      <c r="E178" s="1095"/>
      <c r="F178" s="1095"/>
    </row>
    <row r="179" spans="1:60">
      <c r="B179" s="1095"/>
      <c r="C179" s="1121"/>
      <c r="D179" s="1095"/>
      <c r="E179" s="1095"/>
      <c r="F179" s="1095"/>
    </row>
    <row r="180" spans="1:60">
      <c r="B180" s="1095"/>
      <c r="D180" s="1095"/>
      <c r="E180" s="1095"/>
      <c r="F180" s="1095"/>
    </row>
    <row r="181" spans="1:60">
      <c r="A181" s="1118"/>
      <c r="B181" s="1119"/>
      <c r="C181" s="1120"/>
      <c r="D181" s="1119"/>
      <c r="E181" s="1095"/>
      <c r="F181" s="1095"/>
    </row>
    <row r="182" spans="1:60">
      <c r="A182" s="1086"/>
      <c r="B182" s="1087"/>
      <c r="C182" s="1088" t="s">
        <v>2710</v>
      </c>
      <c r="D182" s="1089"/>
      <c r="E182" s="1089"/>
      <c r="F182" s="1089"/>
    </row>
    <row r="183" spans="1:60">
      <c r="A183" s="1090"/>
      <c r="B183" s="1515" t="s">
        <v>2713</v>
      </c>
      <c r="C183" s="1509" t="s">
        <v>2714</v>
      </c>
      <c r="D183" s="1093"/>
      <c r="E183" s="1117">
        <f>'[6]COSTO CR GLOBAL '!H183</f>
        <v>4370.833333333333</v>
      </c>
      <c r="F183" s="352" t="s">
        <v>236</v>
      </c>
    </row>
    <row r="184" spans="1:60">
      <c r="A184" s="1090"/>
      <c r="B184" s="1516"/>
      <c r="C184" s="1510"/>
      <c r="D184" s="1093"/>
      <c r="E184" s="1093"/>
      <c r="F184" s="1091"/>
    </row>
    <row r="185" spans="1:60">
      <c r="A185" s="1090"/>
      <c r="B185" s="1095"/>
      <c r="C185" s="1510"/>
      <c r="D185" s="1093"/>
      <c r="E185" s="1093"/>
      <c r="F185" s="1091"/>
    </row>
    <row r="186" spans="1:60">
      <c r="A186" s="1090"/>
      <c r="B186" s="1095"/>
      <c r="C186" s="1098" t="s">
        <v>2715</v>
      </c>
      <c r="D186" s="1095"/>
      <c r="E186" s="1095"/>
      <c r="F186" s="1095"/>
    </row>
    <row r="187" spans="1:60">
      <c r="B187" s="1095"/>
      <c r="C187" s="1099" t="s">
        <v>2702</v>
      </c>
      <c r="D187" s="1095"/>
      <c r="E187" s="1095"/>
      <c r="F187" s="1095"/>
    </row>
    <row r="188" spans="1:60">
      <c r="B188" s="1095"/>
      <c r="C188" s="1121"/>
      <c r="D188" s="1095"/>
      <c r="E188" s="1095"/>
      <c r="F188" s="1095"/>
    </row>
    <row r="189" spans="1:60">
      <c r="B189" s="1095"/>
      <c r="C189" s="1121"/>
      <c r="D189" s="1095"/>
      <c r="E189" s="1095"/>
      <c r="F189" s="1095"/>
    </row>
    <row r="190" spans="1:60">
      <c r="B190" s="1095"/>
      <c r="D190" s="1095"/>
      <c r="E190" s="1095"/>
      <c r="F190" s="1095"/>
    </row>
    <row r="191" spans="1:60">
      <c r="A191" s="1118"/>
      <c r="B191" s="1119"/>
      <c r="C191" s="1120"/>
      <c r="D191" s="1119"/>
      <c r="E191" s="1119"/>
      <c r="F191" s="1119"/>
    </row>
    <row r="192" spans="1:60" s="1069" customFormat="1" ht="15" customHeight="1">
      <c r="A192" s="1070" t="s">
        <v>2645</v>
      </c>
      <c r="B192" s="1071"/>
      <c r="C192" s="1511" t="s">
        <v>2716</v>
      </c>
      <c r="D192" s="1072"/>
      <c r="E192" s="865"/>
      <c r="F192" s="1073"/>
      <c r="G192" s="1061"/>
      <c r="H192" s="1068"/>
      <c r="I192" s="1068"/>
      <c r="J192" s="1068"/>
      <c r="K192" s="1068"/>
      <c r="L192" s="1068"/>
      <c r="M192" s="1068"/>
      <c r="N192" s="1074"/>
      <c r="O192" s="1074"/>
      <c r="P192" s="1074"/>
      <c r="Q192" s="1074"/>
      <c r="R192" s="1074"/>
      <c r="S192" s="1074"/>
      <c r="T192" s="1074"/>
      <c r="U192" s="1074"/>
      <c r="V192" s="1074"/>
      <c r="W192" s="1074"/>
      <c r="X192" s="1074"/>
      <c r="Y192" s="1074"/>
      <c r="Z192" s="1074"/>
      <c r="AA192" s="1074"/>
      <c r="AB192" s="1074"/>
      <c r="AC192" s="1074"/>
      <c r="AD192" s="1074"/>
      <c r="AE192" s="1074"/>
      <c r="AF192" s="1074"/>
      <c r="AG192" s="1074"/>
      <c r="AH192" s="1074"/>
      <c r="AI192" s="1074"/>
      <c r="AJ192" s="1074"/>
      <c r="AK192" s="1074"/>
      <c r="AL192" s="1074"/>
      <c r="AM192" s="1074"/>
      <c r="AN192" s="1074"/>
      <c r="AO192" s="1074"/>
      <c r="AP192" s="1074"/>
      <c r="AQ192" s="1074"/>
      <c r="AR192" s="1074"/>
      <c r="AS192" s="1074"/>
      <c r="AT192" s="1074"/>
      <c r="AU192" s="1074"/>
      <c r="AV192" s="1074"/>
      <c r="AW192" s="1074"/>
      <c r="AX192" s="1074"/>
      <c r="AY192" s="1074"/>
      <c r="AZ192" s="1074"/>
      <c r="BA192" s="1074"/>
      <c r="BB192" s="1074"/>
      <c r="BC192" s="1074"/>
      <c r="BD192" s="1074"/>
      <c r="BE192" s="1074"/>
      <c r="BF192" s="1074"/>
      <c r="BG192" s="1074"/>
      <c r="BH192" s="1074"/>
    </row>
    <row r="193" spans="1:60" s="1081" customFormat="1" ht="20" customHeight="1">
      <c r="A193" s="1075" t="s">
        <v>2647</v>
      </c>
      <c r="B193" s="1076"/>
      <c r="C193" s="1512"/>
      <c r="D193" s="1077"/>
      <c r="E193" s="871"/>
      <c r="F193" s="1078"/>
      <c r="G193" s="1061"/>
      <c r="H193" s="1079"/>
      <c r="I193" s="1079"/>
      <c r="J193" s="1079"/>
      <c r="K193" s="1079"/>
      <c r="L193" s="1079"/>
      <c r="M193" s="1079"/>
      <c r="N193" s="1080"/>
      <c r="O193" s="1080"/>
      <c r="P193" s="1080"/>
      <c r="Q193" s="1080"/>
      <c r="R193" s="1080"/>
      <c r="S193" s="1080"/>
      <c r="T193" s="1080"/>
      <c r="U193" s="1080"/>
      <c r="V193" s="1080"/>
      <c r="W193" s="1080"/>
      <c r="X193" s="1080"/>
      <c r="Y193" s="1080"/>
      <c r="Z193" s="1080"/>
      <c r="AA193" s="1080"/>
      <c r="AB193" s="1080"/>
      <c r="AC193" s="1080"/>
      <c r="AD193" s="1080"/>
      <c r="AE193" s="1080"/>
      <c r="AF193" s="1080"/>
      <c r="AG193" s="1080"/>
      <c r="AH193" s="1080"/>
      <c r="AI193" s="1080"/>
      <c r="AJ193" s="1080"/>
      <c r="AK193" s="1080"/>
      <c r="AL193" s="1080"/>
      <c r="AM193" s="1080"/>
      <c r="AN193" s="1080"/>
      <c r="AO193" s="1080"/>
      <c r="AP193" s="1080"/>
      <c r="AQ193" s="1080"/>
      <c r="AR193" s="1080"/>
      <c r="AS193" s="1080"/>
      <c r="AT193" s="1080"/>
      <c r="AU193" s="1080"/>
      <c r="AV193" s="1080"/>
      <c r="AW193" s="1080"/>
      <c r="AX193" s="1080"/>
      <c r="AY193" s="1080"/>
      <c r="AZ193" s="1080"/>
      <c r="BA193" s="1080"/>
      <c r="BB193" s="1080"/>
      <c r="BC193" s="1080"/>
      <c r="BD193" s="1080"/>
      <c r="BE193" s="1080"/>
      <c r="BF193" s="1080"/>
      <c r="BG193" s="1080"/>
      <c r="BH193" s="1080"/>
    </row>
    <row r="194" spans="1:60">
      <c r="A194" s="1086"/>
      <c r="B194" s="1087"/>
      <c r="C194" s="1088" t="s">
        <v>2694</v>
      </c>
      <c r="D194" s="1087"/>
      <c r="E194" s="1087"/>
      <c r="F194" s="1087"/>
    </row>
    <row r="195" spans="1:60">
      <c r="A195" s="1090"/>
      <c r="B195" s="1091" t="s">
        <v>2717</v>
      </c>
      <c r="C195" s="1509" t="s">
        <v>2696</v>
      </c>
      <c r="D195" s="1091" t="s">
        <v>2697</v>
      </c>
      <c r="E195" s="1117">
        <f>'[6]COSTO CR GLOBAL '!H195</f>
        <v>37179.166666666664</v>
      </c>
      <c r="F195" s="352" t="s">
        <v>236</v>
      </c>
    </row>
    <row r="196" spans="1:60">
      <c r="A196" s="1090"/>
      <c r="B196" s="1091"/>
      <c r="C196" s="1510"/>
      <c r="D196" s="1091"/>
      <c r="E196" s="1091"/>
      <c r="F196" s="1091"/>
    </row>
    <row r="197" spans="1:60">
      <c r="A197" s="1090"/>
      <c r="B197" s="1095"/>
      <c r="C197" s="1510"/>
      <c r="D197" s="1091"/>
      <c r="E197" s="1091"/>
      <c r="F197" s="1091"/>
    </row>
    <row r="198" spans="1:60">
      <c r="A198" s="1090"/>
      <c r="B198" s="1091"/>
      <c r="C198" s="1107"/>
      <c r="D198" s="1091"/>
      <c r="E198" s="1091"/>
      <c r="F198" s="1091"/>
    </row>
    <row r="199" spans="1:60">
      <c r="A199" s="1090"/>
      <c r="B199" s="1091"/>
      <c r="D199" s="1091"/>
      <c r="E199" s="1091"/>
      <c r="F199" s="1091"/>
    </row>
    <row r="200" spans="1:60">
      <c r="A200" s="1090"/>
      <c r="B200" s="1091"/>
      <c r="C200" s="1098" t="s">
        <v>2706</v>
      </c>
      <c r="D200" s="1091"/>
      <c r="E200" s="1091"/>
      <c r="F200" s="1091"/>
    </row>
    <row r="201" spans="1:60">
      <c r="A201" s="1090"/>
      <c r="B201" s="1091"/>
      <c r="C201" s="1099" t="s">
        <v>2681</v>
      </c>
      <c r="D201" s="1091"/>
      <c r="E201" s="1091"/>
      <c r="F201" s="1091"/>
    </row>
    <row r="202" spans="1:60">
      <c r="A202" s="1090"/>
      <c r="B202" s="1091"/>
      <c r="D202" s="1091"/>
      <c r="E202" s="1091"/>
      <c r="F202" s="1091"/>
    </row>
    <row r="203" spans="1:60">
      <c r="A203" s="1090"/>
      <c r="B203" s="1091"/>
      <c r="C203" s="1101" t="s">
        <v>2656</v>
      </c>
      <c r="D203" s="1091"/>
      <c r="E203" s="1091"/>
      <c r="F203" s="1091"/>
    </row>
    <row r="204" spans="1:60">
      <c r="A204" s="1090"/>
      <c r="B204" s="1091"/>
      <c r="C204" s="1105"/>
      <c r="D204" s="1091"/>
      <c r="E204" s="1091"/>
      <c r="F204" s="1091"/>
    </row>
    <row r="205" spans="1:60">
      <c r="A205" s="1090"/>
      <c r="B205" s="1100"/>
      <c r="C205" s="1094"/>
      <c r="D205" s="1091"/>
      <c r="E205" s="1091"/>
      <c r="F205" s="1091"/>
    </row>
    <row r="206" spans="1:60">
      <c r="A206" s="1113"/>
      <c r="B206" s="1102"/>
      <c r="C206" s="1114"/>
      <c r="D206" s="1102"/>
      <c r="E206" s="1102"/>
      <c r="F206" s="1102"/>
    </row>
    <row r="207" spans="1:60">
      <c r="A207" s="1086"/>
      <c r="B207" s="1087"/>
      <c r="C207" s="1088" t="s">
        <v>2694</v>
      </c>
      <c r="D207" s="1087"/>
      <c r="E207" s="1087"/>
      <c r="F207" s="1087"/>
    </row>
    <row r="208" spans="1:60">
      <c r="A208" s="1090"/>
      <c r="B208" s="1091" t="s">
        <v>2718</v>
      </c>
      <c r="C208" s="1509" t="s">
        <v>2696</v>
      </c>
      <c r="D208" s="1091" t="s">
        <v>2697</v>
      </c>
      <c r="E208" s="1117">
        <f>'[6]COSTO CR GLOBAL '!H208</f>
        <v>36245.833333333336</v>
      </c>
      <c r="F208" s="352" t="s">
        <v>236</v>
      </c>
    </row>
    <row r="209" spans="1:6">
      <c r="A209" s="1090"/>
      <c r="B209" s="1091"/>
      <c r="C209" s="1510"/>
      <c r="D209" s="1091"/>
      <c r="E209" s="1091"/>
      <c r="F209" s="1091"/>
    </row>
    <row r="210" spans="1:6">
      <c r="A210" s="1090"/>
      <c r="B210" s="1095"/>
      <c r="C210" s="1510"/>
      <c r="D210" s="1091"/>
      <c r="E210" s="1091"/>
      <c r="F210" s="1091"/>
    </row>
    <row r="211" spans="1:6">
      <c r="A211" s="1090"/>
      <c r="B211" s="1091"/>
      <c r="C211" s="1107"/>
      <c r="D211" s="1091"/>
      <c r="E211" s="1091"/>
      <c r="F211" s="1091"/>
    </row>
    <row r="212" spans="1:6">
      <c r="A212" s="1090"/>
      <c r="B212" s="1091"/>
      <c r="D212" s="1091"/>
      <c r="E212" s="1091"/>
      <c r="F212" s="1091"/>
    </row>
    <row r="213" spans="1:6">
      <c r="A213" s="1090"/>
      <c r="B213" s="1091"/>
      <c r="C213" s="1098" t="s">
        <v>2715</v>
      </c>
      <c r="D213" s="1091"/>
      <c r="E213" s="1091"/>
      <c r="F213" s="1091"/>
    </row>
    <row r="214" spans="1:6">
      <c r="A214" s="1090"/>
      <c r="B214" s="1091"/>
      <c r="C214" s="1099" t="s">
        <v>2681</v>
      </c>
      <c r="D214" s="1091"/>
      <c r="E214" s="1091"/>
      <c r="F214" s="1091"/>
    </row>
    <row r="215" spans="1:6">
      <c r="A215" s="1090"/>
      <c r="B215" s="1091"/>
      <c r="D215" s="1091"/>
      <c r="E215" s="1091"/>
      <c r="F215" s="1091"/>
    </row>
    <row r="216" spans="1:6">
      <c r="A216" s="1090"/>
      <c r="B216" s="1091"/>
      <c r="C216" s="1101" t="s">
        <v>2656</v>
      </c>
      <c r="D216" s="1091"/>
      <c r="E216" s="1091"/>
      <c r="F216" s="1091"/>
    </row>
    <row r="217" spans="1:6">
      <c r="A217" s="1090"/>
      <c r="B217" s="1091"/>
      <c r="C217" s="1105"/>
      <c r="D217" s="1091"/>
      <c r="E217" s="1091"/>
      <c r="F217" s="1091"/>
    </row>
    <row r="218" spans="1:6">
      <c r="A218" s="1090"/>
      <c r="B218" s="1100"/>
      <c r="C218" s="1094"/>
      <c r="D218" s="1091"/>
      <c r="E218" s="1091"/>
      <c r="F218" s="1091"/>
    </row>
    <row r="219" spans="1:6">
      <c r="A219" s="1113"/>
      <c r="B219" s="1102"/>
      <c r="C219" s="1114"/>
      <c r="D219" s="1102"/>
      <c r="E219" s="1102"/>
      <c r="F219" s="1102"/>
    </row>
    <row r="220" spans="1:6">
      <c r="A220" s="1086"/>
      <c r="B220" s="1087"/>
      <c r="C220" s="1088" t="s">
        <v>2719</v>
      </c>
      <c r="D220" s="1087"/>
      <c r="E220" s="1087"/>
      <c r="F220" s="1087"/>
    </row>
    <row r="221" spans="1:6">
      <c r="A221" s="1090"/>
      <c r="B221" s="1091" t="s">
        <v>2720</v>
      </c>
      <c r="C221" s="1092" t="s">
        <v>2721</v>
      </c>
      <c r="D221" s="1091" t="s">
        <v>2722</v>
      </c>
      <c r="E221" s="1117">
        <f>'[6]COSTO CR GLOBAL '!H221</f>
        <v>24500</v>
      </c>
      <c r="F221" s="352" t="s">
        <v>236</v>
      </c>
    </row>
    <row r="222" spans="1:6">
      <c r="A222" s="1090"/>
      <c r="B222" s="1091"/>
      <c r="C222" s="1094" t="s">
        <v>2667</v>
      </c>
      <c r="D222" s="1091"/>
      <c r="E222" s="1091"/>
      <c r="F222" s="1091"/>
    </row>
    <row r="223" spans="1:6">
      <c r="A223" s="1090"/>
      <c r="B223" s="1095"/>
      <c r="C223" s="1096" t="s">
        <v>2674</v>
      </c>
      <c r="D223" s="1091"/>
      <c r="E223" s="1091"/>
      <c r="F223" s="1091"/>
    </row>
    <row r="224" spans="1:6">
      <c r="A224" s="1090"/>
      <c r="B224" s="1091"/>
      <c r="C224" s="1107" t="s">
        <v>2723</v>
      </c>
      <c r="D224" s="1091"/>
      <c r="E224" s="1091"/>
      <c r="F224" s="1091"/>
    </row>
    <row r="225" spans="1:60">
      <c r="A225" s="1090"/>
      <c r="B225" s="1091"/>
      <c r="D225" s="1091"/>
      <c r="E225" s="1091"/>
      <c r="F225" s="1091"/>
    </row>
    <row r="226" spans="1:60">
      <c r="A226" s="1090"/>
      <c r="B226" s="1091"/>
      <c r="C226" s="1098" t="s">
        <v>2680</v>
      </c>
      <c r="D226" s="1091"/>
      <c r="E226" s="1091"/>
      <c r="F226" s="1091"/>
    </row>
    <row r="227" spans="1:60">
      <c r="A227" s="1090"/>
      <c r="B227" s="1091"/>
      <c r="C227" s="1099" t="s">
        <v>2681</v>
      </c>
      <c r="D227" s="1091"/>
      <c r="E227" s="1091"/>
      <c r="F227" s="1091"/>
    </row>
    <row r="228" spans="1:60">
      <c r="A228" s="1090"/>
      <c r="B228" s="1091"/>
      <c r="D228" s="1091"/>
      <c r="E228" s="1091"/>
      <c r="F228" s="1091"/>
    </row>
    <row r="229" spans="1:60">
      <c r="A229" s="1090"/>
      <c r="B229" s="1091"/>
      <c r="C229" s="1101" t="s">
        <v>2656</v>
      </c>
      <c r="D229" s="1091"/>
      <c r="E229" s="1091"/>
      <c r="F229" s="1091"/>
    </row>
    <row r="230" spans="1:60">
      <c r="A230" s="1090"/>
      <c r="B230" s="1091"/>
      <c r="C230" s="1105"/>
      <c r="D230" s="1091"/>
      <c r="E230" s="1091"/>
      <c r="F230" s="1091"/>
    </row>
    <row r="231" spans="1:60">
      <c r="A231" s="1090"/>
      <c r="B231" s="1100"/>
      <c r="C231" s="1094"/>
      <c r="D231" s="1091"/>
      <c r="E231" s="1091"/>
      <c r="F231" s="1091"/>
    </row>
    <row r="232" spans="1:60">
      <c r="A232" s="1113"/>
      <c r="B232" s="1102"/>
      <c r="C232" s="1114"/>
      <c r="D232" s="1102"/>
      <c r="E232" s="1102"/>
      <c r="F232" s="1102"/>
    </row>
    <row r="233" spans="1:60" s="1069" customFormat="1" ht="15" customHeight="1">
      <c r="A233" s="1070" t="s">
        <v>2645</v>
      </c>
      <c r="B233" s="1071"/>
      <c r="C233" s="1511" t="s">
        <v>2724</v>
      </c>
      <c r="D233" s="1072"/>
      <c r="E233" s="865"/>
      <c r="F233" s="1073"/>
      <c r="G233" s="1061"/>
      <c r="H233" s="1068"/>
      <c r="I233" s="1068"/>
      <c r="J233" s="1068"/>
      <c r="K233" s="1068"/>
      <c r="L233" s="1068"/>
      <c r="M233" s="1068"/>
      <c r="N233" s="1074"/>
      <c r="O233" s="1074"/>
      <c r="P233" s="1074"/>
      <c r="Q233" s="1074"/>
      <c r="R233" s="1074"/>
      <c r="S233" s="1074"/>
      <c r="T233" s="1074"/>
      <c r="U233" s="1074"/>
      <c r="V233" s="1074"/>
      <c r="W233" s="1074"/>
      <c r="X233" s="1074"/>
      <c r="Y233" s="1074"/>
      <c r="Z233" s="1074"/>
      <c r="AA233" s="1074"/>
      <c r="AB233" s="1074"/>
      <c r="AC233" s="1074"/>
      <c r="AD233" s="1074"/>
      <c r="AE233" s="1074"/>
      <c r="AF233" s="1074"/>
      <c r="AG233" s="1074"/>
      <c r="AH233" s="1074"/>
      <c r="AI233" s="1074"/>
      <c r="AJ233" s="1074"/>
      <c r="AK233" s="1074"/>
      <c r="AL233" s="1074"/>
      <c r="AM233" s="1074"/>
      <c r="AN233" s="1074"/>
      <c r="AO233" s="1074"/>
      <c r="AP233" s="1074"/>
      <c r="AQ233" s="1074"/>
      <c r="AR233" s="1074"/>
      <c r="AS233" s="1074"/>
      <c r="AT233" s="1074"/>
      <c r="AU233" s="1074"/>
      <c r="AV233" s="1074"/>
      <c r="AW233" s="1074"/>
      <c r="AX233" s="1074"/>
      <c r="AY233" s="1074"/>
      <c r="AZ233" s="1074"/>
      <c r="BA233" s="1074"/>
      <c r="BB233" s="1074"/>
      <c r="BC233" s="1074"/>
      <c r="BD233" s="1074"/>
      <c r="BE233" s="1074"/>
      <c r="BF233" s="1074"/>
      <c r="BG233" s="1074"/>
      <c r="BH233" s="1074"/>
    </row>
    <row r="234" spans="1:60" s="1081" customFormat="1" ht="20" customHeight="1">
      <c r="A234" s="1075" t="s">
        <v>2725</v>
      </c>
      <c r="B234" s="1076"/>
      <c r="C234" s="1512"/>
      <c r="D234" s="1077"/>
      <c r="E234" s="871"/>
      <c r="F234" s="1078"/>
      <c r="G234" s="1061"/>
      <c r="H234" s="1079"/>
      <c r="I234" s="1079"/>
      <c r="J234" s="1079"/>
      <c r="K234" s="1079"/>
      <c r="L234" s="1079"/>
      <c r="M234" s="1079"/>
      <c r="N234" s="1080"/>
      <c r="O234" s="1080"/>
      <c r="P234" s="1080"/>
      <c r="Q234" s="1080"/>
      <c r="R234" s="1080"/>
      <c r="S234" s="1080"/>
      <c r="T234" s="1080"/>
      <c r="U234" s="1080"/>
      <c r="V234" s="1080"/>
      <c r="W234" s="1080"/>
      <c r="X234" s="1080"/>
      <c r="Y234" s="1080"/>
      <c r="Z234" s="1080"/>
      <c r="AA234" s="1080"/>
      <c r="AB234" s="1080"/>
      <c r="AC234" s="1080"/>
      <c r="AD234" s="1080"/>
      <c r="AE234" s="1080"/>
      <c r="AF234" s="1080"/>
      <c r="AG234" s="1080"/>
      <c r="AH234" s="1080"/>
      <c r="AI234" s="1080"/>
      <c r="AJ234" s="1080"/>
      <c r="AK234" s="1080"/>
      <c r="AL234" s="1080"/>
      <c r="AM234" s="1080"/>
      <c r="AN234" s="1080"/>
      <c r="AO234" s="1080"/>
      <c r="AP234" s="1080"/>
      <c r="AQ234" s="1080"/>
      <c r="AR234" s="1080"/>
      <c r="AS234" s="1080"/>
      <c r="AT234" s="1080"/>
      <c r="AU234" s="1080"/>
      <c r="AV234" s="1080"/>
      <c r="AW234" s="1080"/>
      <c r="AX234" s="1080"/>
      <c r="AY234" s="1080"/>
      <c r="AZ234" s="1080"/>
      <c r="BA234" s="1080"/>
      <c r="BB234" s="1080"/>
      <c r="BC234" s="1080"/>
      <c r="BD234" s="1080"/>
      <c r="BE234" s="1080"/>
      <c r="BF234" s="1080"/>
      <c r="BG234" s="1080"/>
      <c r="BH234" s="1080"/>
    </row>
    <row r="235" spans="1:60">
      <c r="A235" s="1086"/>
      <c r="B235" s="1087"/>
      <c r="C235" s="1088" t="s">
        <v>2726</v>
      </c>
      <c r="D235" s="1089"/>
      <c r="E235" s="1089"/>
      <c r="F235" s="1089"/>
    </row>
    <row r="236" spans="1:60">
      <c r="A236" s="1090"/>
      <c r="B236" s="1515" t="s">
        <v>2727</v>
      </c>
      <c r="C236" s="1509" t="s">
        <v>2728</v>
      </c>
      <c r="D236" s="1122"/>
      <c r="E236" s="1117">
        <f>'[6]COSTO CR GLOBAL '!H236</f>
        <v>18747.916666666668</v>
      </c>
      <c r="F236" s="352" t="s">
        <v>236</v>
      </c>
    </row>
    <row r="237" spans="1:60">
      <c r="A237" s="1090"/>
      <c r="B237" s="1516"/>
      <c r="C237" s="1510"/>
      <c r="D237" s="1091"/>
      <c r="E237" s="1117"/>
      <c r="F237" s="1091"/>
    </row>
    <row r="238" spans="1:60">
      <c r="A238" s="1090"/>
      <c r="B238" s="1095"/>
      <c r="C238" s="1510"/>
      <c r="D238" s="1091"/>
      <c r="E238" s="1091"/>
      <c r="F238" s="1091"/>
    </row>
    <row r="239" spans="1:60">
      <c r="A239" s="1090"/>
      <c r="B239" s="1095"/>
      <c r="C239" s="1112"/>
      <c r="D239" s="1091"/>
      <c r="E239" s="1091"/>
      <c r="F239" s="1091"/>
    </row>
    <row r="240" spans="1:60">
      <c r="A240" s="1090"/>
      <c r="B240" s="1095"/>
      <c r="C240" s="1098" t="s">
        <v>2729</v>
      </c>
      <c r="D240" s="1095"/>
      <c r="E240" s="1095"/>
      <c r="F240" s="1095"/>
    </row>
    <row r="241" spans="1:6">
      <c r="B241" s="1095"/>
      <c r="C241" s="1099" t="s">
        <v>2681</v>
      </c>
      <c r="D241" s="1095"/>
      <c r="E241" s="1095"/>
      <c r="F241" s="1095"/>
    </row>
    <row r="242" spans="1:6">
      <c r="B242" s="1095"/>
      <c r="C242" s="1121"/>
      <c r="D242" s="1095"/>
      <c r="E242" s="1095"/>
      <c r="F242" s="1095"/>
    </row>
    <row r="243" spans="1:6">
      <c r="B243" s="1095"/>
      <c r="C243" s="1121"/>
      <c r="D243" s="1095"/>
      <c r="E243" s="1095"/>
      <c r="F243" s="1095"/>
    </row>
    <row r="244" spans="1:6">
      <c r="B244" s="1095"/>
      <c r="D244" s="1095"/>
      <c r="E244" s="1095"/>
      <c r="F244" s="1095"/>
    </row>
    <row r="245" spans="1:6">
      <c r="A245" s="1118"/>
      <c r="B245" s="1119"/>
      <c r="C245" s="1120"/>
      <c r="D245" s="1119"/>
      <c r="E245" s="1119"/>
      <c r="F245" s="1119"/>
    </row>
    <row r="246" spans="1:6">
      <c r="A246" s="1086"/>
      <c r="B246" s="1087"/>
      <c r="C246" s="1088" t="s">
        <v>2726</v>
      </c>
      <c r="D246" s="1089"/>
      <c r="E246" s="1089"/>
      <c r="F246" s="1089"/>
    </row>
    <row r="247" spans="1:6">
      <c r="A247" s="1090"/>
      <c r="B247" s="1515" t="s">
        <v>2730</v>
      </c>
      <c r="C247" s="1509" t="s">
        <v>2731</v>
      </c>
      <c r="D247" s="1122"/>
      <c r="E247" s="1117">
        <f>'[6]COSTO CR GLOBAL '!H247</f>
        <v>19622.916666666668</v>
      </c>
      <c r="F247" s="352" t="s">
        <v>236</v>
      </c>
    </row>
    <row r="248" spans="1:6">
      <c r="A248" s="1090"/>
      <c r="B248" s="1516"/>
      <c r="C248" s="1510"/>
      <c r="D248" s="1091"/>
      <c r="E248" s="1091"/>
      <c r="F248" s="1091"/>
    </row>
    <row r="249" spans="1:6">
      <c r="A249" s="1090"/>
      <c r="B249" s="1095"/>
      <c r="C249" s="1510"/>
      <c r="D249" s="1091"/>
      <c r="E249" s="1091"/>
      <c r="F249" s="1091"/>
    </row>
    <row r="250" spans="1:6">
      <c r="A250" s="1090"/>
      <c r="B250" s="1095"/>
      <c r="C250" s="1112"/>
      <c r="D250" s="1091"/>
      <c r="E250" s="1091"/>
      <c r="F250" s="1091"/>
    </row>
    <row r="251" spans="1:6">
      <c r="A251" s="1090"/>
      <c r="B251" s="1095"/>
      <c r="C251" s="1098" t="s">
        <v>2732</v>
      </c>
      <c r="D251" s="1095"/>
      <c r="E251" s="1095"/>
      <c r="F251" s="1095"/>
    </row>
    <row r="252" spans="1:6">
      <c r="B252" s="1095"/>
      <c r="C252" s="1099" t="s">
        <v>2681</v>
      </c>
      <c r="D252" s="1095"/>
      <c r="E252" s="1095"/>
      <c r="F252" s="1095"/>
    </row>
    <row r="253" spans="1:6">
      <c r="B253" s="1095"/>
      <c r="C253" s="1121"/>
      <c r="D253" s="1095"/>
      <c r="E253" s="1095"/>
      <c r="F253" s="1095"/>
    </row>
    <row r="254" spans="1:6">
      <c r="B254" s="1095"/>
      <c r="C254" s="1121"/>
      <c r="D254" s="1095"/>
      <c r="E254" s="1095"/>
      <c r="F254" s="1095"/>
    </row>
    <row r="255" spans="1:6">
      <c r="B255" s="1095"/>
      <c r="D255" s="1095"/>
      <c r="E255" s="1095"/>
      <c r="F255" s="1095"/>
    </row>
    <row r="256" spans="1:6">
      <c r="A256" s="1118"/>
      <c r="B256" s="1119"/>
      <c r="C256" s="1120"/>
      <c r="D256" s="1119"/>
      <c r="E256" s="1119"/>
      <c r="F256" s="1119"/>
    </row>
    <row r="257" spans="1:6">
      <c r="A257" s="1086"/>
      <c r="B257" s="1087"/>
      <c r="C257" s="1088" t="s">
        <v>2726</v>
      </c>
      <c r="D257" s="1089"/>
      <c r="E257" s="1089"/>
      <c r="F257" s="1089"/>
    </row>
    <row r="258" spans="1:6">
      <c r="A258" s="1090"/>
      <c r="B258" s="1515" t="s">
        <v>2733</v>
      </c>
      <c r="C258" s="1509" t="s">
        <v>2734</v>
      </c>
      <c r="D258" s="1122"/>
      <c r="E258" s="1117">
        <f>'[6]COSTO CR GLOBAL '!H258</f>
        <v>19622.916666666668</v>
      </c>
      <c r="F258" s="352" t="s">
        <v>236</v>
      </c>
    </row>
    <row r="259" spans="1:6">
      <c r="A259" s="1090"/>
      <c r="B259" s="1516"/>
      <c r="C259" s="1510"/>
      <c r="D259" s="1091"/>
      <c r="E259" s="1091"/>
      <c r="F259" s="1091"/>
    </row>
    <row r="260" spans="1:6">
      <c r="A260" s="1090"/>
      <c r="B260" s="1095"/>
      <c r="C260" s="1510"/>
      <c r="D260" s="1091"/>
      <c r="E260" s="1091"/>
      <c r="F260" s="1091"/>
    </row>
    <row r="261" spans="1:6">
      <c r="A261" s="1090"/>
      <c r="B261" s="1095"/>
      <c r="C261" s="1112"/>
      <c r="D261" s="1091"/>
      <c r="E261" s="1091"/>
      <c r="F261" s="1091"/>
    </row>
    <row r="262" spans="1:6">
      <c r="A262" s="1090"/>
      <c r="B262" s="1095"/>
      <c r="C262" s="1098" t="s">
        <v>2735</v>
      </c>
      <c r="D262" s="1095"/>
      <c r="E262" s="1095"/>
      <c r="F262" s="1095"/>
    </row>
    <row r="263" spans="1:6">
      <c r="B263" s="1095"/>
      <c r="C263" s="1099" t="s">
        <v>2681</v>
      </c>
      <c r="D263" s="1095"/>
      <c r="E263" s="1095"/>
      <c r="F263" s="1095"/>
    </row>
    <row r="264" spans="1:6">
      <c r="B264" s="1095"/>
      <c r="C264" s="1121"/>
      <c r="D264" s="1095"/>
      <c r="E264" s="1095"/>
      <c r="F264" s="1095"/>
    </row>
    <row r="265" spans="1:6">
      <c r="B265" s="1095"/>
      <c r="C265" s="1121"/>
      <c r="D265" s="1095"/>
      <c r="E265" s="1095"/>
      <c r="F265" s="1095"/>
    </row>
    <row r="266" spans="1:6">
      <c r="B266" s="1095"/>
      <c r="D266" s="1095"/>
      <c r="E266" s="1095"/>
      <c r="F266" s="1095"/>
    </row>
    <row r="267" spans="1:6">
      <c r="A267" s="1118"/>
      <c r="B267" s="1119"/>
      <c r="C267" s="1120"/>
      <c r="D267" s="1119"/>
      <c r="E267" s="1119"/>
      <c r="F267" s="1119"/>
    </row>
    <row r="268" spans="1:6">
      <c r="A268" s="1086"/>
      <c r="B268" s="1087"/>
      <c r="C268" s="1088" t="s">
        <v>2726</v>
      </c>
      <c r="D268" s="1089"/>
      <c r="E268" s="1089"/>
      <c r="F268" s="1089"/>
    </row>
    <row r="269" spans="1:6">
      <c r="A269" s="1090"/>
      <c r="B269" s="1515" t="s">
        <v>2736</v>
      </c>
      <c r="C269" s="1509" t="s">
        <v>2737</v>
      </c>
      <c r="D269" s="1122"/>
      <c r="E269" s="1117">
        <f>'[6]COSTO CR GLOBAL '!H269</f>
        <v>31025</v>
      </c>
      <c r="F269" s="352" t="s">
        <v>236</v>
      </c>
    </row>
    <row r="270" spans="1:6">
      <c r="A270" s="1090"/>
      <c r="B270" s="1516"/>
      <c r="C270" s="1510"/>
      <c r="D270" s="1091"/>
      <c r="E270" s="1091"/>
      <c r="F270" s="1091"/>
    </row>
    <row r="271" spans="1:6">
      <c r="A271" s="1090"/>
      <c r="B271" s="1095"/>
      <c r="C271" s="1510"/>
      <c r="D271" s="1091"/>
      <c r="E271" s="1091"/>
      <c r="F271" s="1091"/>
    </row>
    <row r="272" spans="1:6">
      <c r="A272" s="1090"/>
      <c r="B272" s="1095"/>
      <c r="C272" s="1112"/>
      <c r="D272" s="1091"/>
      <c r="E272" s="1091"/>
      <c r="F272" s="1091"/>
    </row>
    <row r="273" spans="1:6">
      <c r="A273" s="1090"/>
      <c r="B273" s="1095"/>
      <c r="C273" s="1098" t="s">
        <v>2738</v>
      </c>
      <c r="D273" s="1095"/>
      <c r="E273" s="1095"/>
      <c r="F273" s="1095"/>
    </row>
    <row r="274" spans="1:6">
      <c r="B274" s="1095"/>
      <c r="C274" s="1099" t="s">
        <v>2681</v>
      </c>
      <c r="D274" s="1095"/>
      <c r="E274" s="1095"/>
      <c r="F274" s="1095"/>
    </row>
    <row r="275" spans="1:6">
      <c r="B275" s="1095"/>
      <c r="C275" s="1121"/>
      <c r="D275" s="1095"/>
      <c r="E275" s="1095"/>
      <c r="F275" s="1095"/>
    </row>
    <row r="276" spans="1:6">
      <c r="B276" s="1095"/>
      <c r="C276" s="1121"/>
      <c r="D276" s="1095"/>
      <c r="E276" s="1095"/>
      <c r="F276" s="1095"/>
    </row>
    <row r="277" spans="1:6">
      <c r="B277" s="1095"/>
      <c r="D277" s="1095"/>
      <c r="E277" s="1095"/>
      <c r="F277" s="1095"/>
    </row>
    <row r="278" spans="1:6">
      <c r="A278" s="1118"/>
      <c r="B278" s="1119"/>
      <c r="C278" s="1120"/>
      <c r="D278" s="1119"/>
      <c r="E278" s="1119"/>
      <c r="F278" s="1119"/>
    </row>
    <row r="279" spans="1:6">
      <c r="A279" s="1086"/>
      <c r="B279" s="1087"/>
      <c r="C279" s="1088" t="s">
        <v>2726</v>
      </c>
      <c r="D279" s="1089"/>
      <c r="E279" s="1089"/>
      <c r="F279" s="1089"/>
    </row>
    <row r="280" spans="1:6">
      <c r="A280" s="1090"/>
      <c r="B280" s="1515" t="s">
        <v>2739</v>
      </c>
      <c r="C280" s="1509" t="s">
        <v>2740</v>
      </c>
      <c r="D280" s="1122"/>
      <c r="E280" s="1117">
        <f>'[6]COSTO CR GLOBAL '!H280</f>
        <v>22781.25</v>
      </c>
      <c r="F280" s="352" t="s">
        <v>236</v>
      </c>
    </row>
    <row r="281" spans="1:6">
      <c r="A281" s="1090"/>
      <c r="B281" s="1516"/>
      <c r="C281" s="1510"/>
      <c r="D281" s="1091"/>
      <c r="E281" s="1091"/>
      <c r="F281" s="1091"/>
    </row>
    <row r="282" spans="1:6">
      <c r="A282" s="1090"/>
      <c r="B282" s="1095"/>
      <c r="C282" s="1510"/>
      <c r="D282" s="1091"/>
      <c r="E282" s="1091"/>
      <c r="F282" s="1091"/>
    </row>
    <row r="283" spans="1:6">
      <c r="A283" s="1090"/>
      <c r="B283" s="1095"/>
      <c r="C283" s="1112"/>
      <c r="D283" s="1091"/>
      <c r="E283" s="1091"/>
      <c r="F283" s="1091"/>
    </row>
    <row r="284" spans="1:6">
      <c r="A284" s="1090"/>
      <c r="B284" s="1095"/>
      <c r="C284" s="1098" t="s">
        <v>2738</v>
      </c>
      <c r="D284" s="1095"/>
      <c r="E284" s="1095"/>
      <c r="F284" s="1095"/>
    </row>
    <row r="285" spans="1:6">
      <c r="B285" s="1095"/>
      <c r="C285" s="1099" t="s">
        <v>2681</v>
      </c>
      <c r="D285" s="1095"/>
      <c r="E285" s="1095"/>
      <c r="F285" s="1095"/>
    </row>
    <row r="286" spans="1:6">
      <c r="B286" s="1095"/>
      <c r="C286" s="1121"/>
      <c r="D286" s="1095"/>
      <c r="E286" s="1095"/>
      <c r="F286" s="1095"/>
    </row>
    <row r="287" spans="1:6">
      <c r="B287" s="1095"/>
      <c r="C287" s="1121"/>
      <c r="D287" s="1095"/>
      <c r="E287" s="1095"/>
      <c r="F287" s="1095"/>
    </row>
    <row r="288" spans="1:6">
      <c r="B288" s="1095"/>
      <c r="D288" s="1095"/>
      <c r="E288" s="1095"/>
      <c r="F288" s="1095"/>
    </row>
    <row r="289" spans="1:60">
      <c r="A289" s="1118"/>
      <c r="B289" s="1119"/>
      <c r="C289" s="1120"/>
      <c r="D289" s="1119"/>
      <c r="E289" s="1119"/>
      <c r="F289" s="1119"/>
    </row>
    <row r="290" spans="1:60">
      <c r="A290" s="1086"/>
      <c r="B290" s="1087"/>
      <c r="C290" s="1088" t="s">
        <v>2726</v>
      </c>
      <c r="D290" s="1089"/>
      <c r="E290" s="1089"/>
      <c r="F290" s="1089"/>
    </row>
    <row r="291" spans="1:60">
      <c r="A291" s="1090"/>
      <c r="B291" s="1515" t="s">
        <v>2741</v>
      </c>
      <c r="C291" s="1509" t="s">
        <v>2742</v>
      </c>
      <c r="D291" s="1122"/>
      <c r="E291" s="1117">
        <f>'[6]COSTO CR GLOBAL '!H291</f>
        <v>16450</v>
      </c>
      <c r="F291" s="352" t="s">
        <v>236</v>
      </c>
    </row>
    <row r="292" spans="1:60">
      <c r="A292" s="1090"/>
      <c r="B292" s="1516"/>
      <c r="C292" s="1510"/>
      <c r="D292" s="1091"/>
      <c r="E292" s="1091"/>
      <c r="F292" s="1091"/>
    </row>
    <row r="293" spans="1:60">
      <c r="A293" s="1090"/>
      <c r="B293" s="1095"/>
      <c r="C293" s="1510"/>
      <c r="D293" s="1091"/>
      <c r="E293" s="1091"/>
      <c r="F293" s="1091"/>
    </row>
    <row r="294" spans="1:60">
      <c r="A294" s="1090"/>
      <c r="B294" s="1095"/>
      <c r="C294" s="1112"/>
      <c r="D294" s="1091"/>
      <c r="E294" s="1091"/>
      <c r="F294" s="1091"/>
    </row>
    <row r="295" spans="1:60">
      <c r="A295" s="1090"/>
      <c r="B295" s="1095"/>
      <c r="C295" s="1098" t="s">
        <v>2743</v>
      </c>
      <c r="D295" s="1095"/>
      <c r="E295" s="1095"/>
      <c r="F295" s="1095"/>
    </row>
    <row r="296" spans="1:60">
      <c r="B296" s="1095"/>
      <c r="C296" s="1099" t="s">
        <v>2681</v>
      </c>
      <c r="D296" s="1095"/>
      <c r="E296" s="1095"/>
      <c r="F296" s="1095"/>
    </row>
    <row r="297" spans="1:60">
      <c r="B297" s="1095"/>
      <c r="C297" s="1121"/>
      <c r="D297" s="1095"/>
      <c r="E297" s="1095"/>
      <c r="F297" s="1095"/>
    </row>
    <row r="298" spans="1:60">
      <c r="B298" s="1095"/>
      <c r="C298" s="1121"/>
      <c r="D298" s="1095"/>
      <c r="E298" s="1095"/>
      <c r="F298" s="1095"/>
    </row>
    <row r="299" spans="1:60">
      <c r="B299" s="1095"/>
      <c r="D299" s="1095"/>
      <c r="E299" s="1095"/>
      <c r="F299" s="1095"/>
    </row>
    <row r="300" spans="1:60">
      <c r="A300" s="1118"/>
      <c r="B300" s="1119"/>
      <c r="C300" s="1120"/>
      <c r="D300" s="1119"/>
      <c r="E300" s="1119"/>
      <c r="F300" s="1119"/>
    </row>
    <row r="301" spans="1:60" s="1069" customFormat="1" ht="15" customHeight="1">
      <c r="A301" s="1070" t="s">
        <v>2645</v>
      </c>
      <c r="B301" s="1071"/>
      <c r="C301" s="1511" t="s">
        <v>2744</v>
      </c>
      <c r="D301" s="1072"/>
      <c r="E301" s="865"/>
      <c r="F301" s="1073"/>
      <c r="G301" s="1061"/>
      <c r="H301" s="1068"/>
      <c r="I301" s="1068"/>
      <c r="J301" s="1068"/>
      <c r="K301" s="1068"/>
      <c r="L301" s="1068"/>
      <c r="M301" s="1068"/>
      <c r="N301" s="1074"/>
      <c r="O301" s="1074"/>
      <c r="P301" s="1074"/>
      <c r="Q301" s="1074"/>
      <c r="R301" s="1074"/>
      <c r="S301" s="1074"/>
      <c r="T301" s="1074"/>
      <c r="U301" s="1074"/>
      <c r="V301" s="1074"/>
      <c r="W301" s="1074"/>
      <c r="X301" s="1074"/>
      <c r="Y301" s="1074"/>
      <c r="Z301" s="1074"/>
      <c r="AA301" s="1074"/>
      <c r="AB301" s="1074"/>
      <c r="AC301" s="1074"/>
      <c r="AD301" s="1074"/>
      <c r="AE301" s="1074"/>
      <c r="AF301" s="1074"/>
      <c r="AG301" s="1074"/>
      <c r="AH301" s="1074"/>
      <c r="AI301" s="1074"/>
      <c r="AJ301" s="1074"/>
      <c r="AK301" s="1074"/>
      <c r="AL301" s="1074"/>
      <c r="AM301" s="1074"/>
      <c r="AN301" s="1074"/>
      <c r="AO301" s="1074"/>
      <c r="AP301" s="1074"/>
      <c r="AQ301" s="1074"/>
      <c r="AR301" s="1074"/>
      <c r="AS301" s="1074"/>
      <c r="AT301" s="1074"/>
      <c r="AU301" s="1074"/>
      <c r="AV301" s="1074"/>
      <c r="AW301" s="1074"/>
      <c r="AX301" s="1074"/>
      <c r="AY301" s="1074"/>
      <c r="AZ301" s="1074"/>
      <c r="BA301" s="1074"/>
      <c r="BB301" s="1074"/>
      <c r="BC301" s="1074"/>
      <c r="BD301" s="1074"/>
      <c r="BE301" s="1074"/>
      <c r="BF301" s="1074"/>
      <c r="BG301" s="1074"/>
      <c r="BH301" s="1074"/>
    </row>
    <row r="302" spans="1:60" s="1081" customFormat="1" ht="20" customHeight="1">
      <c r="A302" s="1075" t="s">
        <v>2745</v>
      </c>
      <c r="B302" s="1076"/>
      <c r="C302" s="1512"/>
      <c r="D302" s="1077"/>
      <c r="E302" s="871"/>
      <c r="F302" s="1078"/>
      <c r="G302" s="1061"/>
      <c r="H302" s="1079"/>
      <c r="I302" s="1079"/>
      <c r="J302" s="1079"/>
      <c r="K302" s="1079"/>
      <c r="L302" s="1079"/>
      <c r="M302" s="1079"/>
      <c r="N302" s="1080"/>
      <c r="O302" s="1080"/>
      <c r="P302" s="1080"/>
      <c r="Q302" s="1080"/>
      <c r="R302" s="1080"/>
      <c r="S302" s="1080"/>
      <c r="T302" s="1080"/>
      <c r="U302" s="1080"/>
      <c r="V302" s="1080"/>
      <c r="W302" s="1080"/>
      <c r="X302" s="1080"/>
      <c r="Y302" s="1080"/>
      <c r="Z302" s="1080"/>
      <c r="AA302" s="1080"/>
      <c r="AB302" s="1080"/>
      <c r="AC302" s="1080"/>
      <c r="AD302" s="1080"/>
      <c r="AE302" s="1080"/>
      <c r="AF302" s="1080"/>
      <c r="AG302" s="1080"/>
      <c r="AH302" s="1080"/>
      <c r="AI302" s="1080"/>
      <c r="AJ302" s="1080"/>
      <c r="AK302" s="1080"/>
      <c r="AL302" s="1080"/>
      <c r="AM302" s="1080"/>
      <c r="AN302" s="1080"/>
      <c r="AO302" s="1080"/>
      <c r="AP302" s="1080"/>
      <c r="AQ302" s="1080"/>
      <c r="AR302" s="1080"/>
      <c r="AS302" s="1080"/>
      <c r="AT302" s="1080"/>
      <c r="AU302" s="1080"/>
      <c r="AV302" s="1080"/>
      <c r="AW302" s="1080"/>
      <c r="AX302" s="1080"/>
      <c r="AY302" s="1080"/>
      <c r="AZ302" s="1080"/>
      <c r="BA302" s="1080"/>
      <c r="BB302" s="1080"/>
      <c r="BC302" s="1080"/>
      <c r="BD302" s="1080"/>
      <c r="BE302" s="1080"/>
      <c r="BF302" s="1080"/>
      <c r="BG302" s="1080"/>
      <c r="BH302" s="1080"/>
    </row>
    <row r="303" spans="1:60">
      <c r="A303" s="1086"/>
      <c r="B303" s="1087"/>
      <c r="C303" s="1088" t="s">
        <v>2746</v>
      </c>
      <c r="D303" s="1089"/>
      <c r="E303" s="1089"/>
      <c r="F303" s="1089"/>
    </row>
    <row r="304" spans="1:60">
      <c r="A304" s="1090"/>
      <c r="B304" s="1515" t="s">
        <v>2747</v>
      </c>
      <c r="C304" s="1509" t="s">
        <v>2748</v>
      </c>
      <c r="D304" s="1122"/>
      <c r="E304" s="1117">
        <f>'[6]COSTO CR GLOBAL '!H304</f>
        <v>9318.75</v>
      </c>
      <c r="F304" s="352" t="s">
        <v>236</v>
      </c>
    </row>
    <row r="305" spans="1:6">
      <c r="A305" s="1090"/>
      <c r="B305" s="1516"/>
      <c r="C305" s="1510"/>
      <c r="D305" s="1091"/>
      <c r="E305" s="1091"/>
      <c r="F305" s="1091"/>
    </row>
    <row r="306" spans="1:6">
      <c r="A306" s="1090"/>
      <c r="B306" s="1095"/>
      <c r="C306" s="1510"/>
      <c r="D306" s="1091"/>
      <c r="E306" s="1091"/>
      <c r="F306" s="1091"/>
    </row>
    <row r="307" spans="1:6">
      <c r="A307" s="1090"/>
      <c r="B307" s="1095"/>
      <c r="C307" s="1112"/>
      <c r="D307" s="1091"/>
      <c r="E307" s="1091"/>
      <c r="F307" s="1091"/>
    </row>
    <row r="308" spans="1:6">
      <c r="A308" s="1090"/>
      <c r="B308" s="1095"/>
      <c r="C308" s="1098" t="s">
        <v>2749</v>
      </c>
      <c r="D308" s="1095"/>
      <c r="E308" s="1095"/>
      <c r="F308" s="1095"/>
    </row>
    <row r="309" spans="1:6">
      <c r="B309" s="1095"/>
      <c r="C309" s="1099" t="s">
        <v>2681</v>
      </c>
      <c r="D309" s="1095"/>
      <c r="E309" s="1095"/>
      <c r="F309" s="1095"/>
    </row>
    <row r="310" spans="1:6">
      <c r="B310" s="1095"/>
      <c r="C310" s="1121"/>
      <c r="D310" s="1095"/>
      <c r="E310" s="1095"/>
      <c r="F310" s="1095"/>
    </row>
    <row r="311" spans="1:6">
      <c r="B311" s="1095"/>
      <c r="C311" s="1121"/>
      <c r="D311" s="1095"/>
      <c r="E311" s="1095"/>
      <c r="F311" s="1095"/>
    </row>
    <row r="312" spans="1:6">
      <c r="B312" s="1095"/>
      <c r="D312" s="1095"/>
      <c r="E312" s="1095"/>
      <c r="F312" s="1095"/>
    </row>
    <row r="313" spans="1:6">
      <c r="A313" s="1118"/>
      <c r="B313" s="1119"/>
      <c r="C313" s="1120"/>
      <c r="D313" s="1119"/>
      <c r="E313" s="1119"/>
      <c r="F313" s="1119"/>
    </row>
    <row r="314" spans="1:6">
      <c r="A314" s="1086"/>
      <c r="B314" s="1087"/>
      <c r="C314" s="1088" t="s">
        <v>2746</v>
      </c>
      <c r="D314" s="1089"/>
      <c r="E314" s="1089"/>
      <c r="F314" s="1089"/>
    </row>
    <row r="315" spans="1:6">
      <c r="A315" s="1090"/>
      <c r="B315" s="1515" t="s">
        <v>2750</v>
      </c>
      <c r="C315" s="1509" t="s">
        <v>2751</v>
      </c>
      <c r="D315" s="1093"/>
      <c r="E315" s="1117">
        <f>'[6]COSTO CR GLOBAL '!H315</f>
        <v>11014.583333333334</v>
      </c>
      <c r="F315" s="352" t="s">
        <v>236</v>
      </c>
    </row>
    <row r="316" spans="1:6">
      <c r="A316" s="1090"/>
      <c r="B316" s="1516"/>
      <c r="C316" s="1510"/>
      <c r="D316" s="1093"/>
      <c r="E316" s="1091"/>
      <c r="F316" s="1091"/>
    </row>
    <row r="317" spans="1:6">
      <c r="A317" s="1090"/>
      <c r="B317" s="1095"/>
      <c r="C317" s="1510"/>
      <c r="D317" s="1093"/>
      <c r="E317" s="1091"/>
      <c r="F317" s="1091"/>
    </row>
    <row r="318" spans="1:6">
      <c r="A318" s="1090"/>
      <c r="B318" s="1095"/>
      <c r="C318" s="1112"/>
      <c r="D318" s="1093"/>
      <c r="E318" s="1091"/>
      <c r="F318" s="1091"/>
    </row>
    <row r="319" spans="1:6">
      <c r="A319" s="1090"/>
      <c r="B319" s="1095"/>
      <c r="C319" s="1098" t="s">
        <v>2706</v>
      </c>
      <c r="D319" s="1095"/>
      <c r="E319" s="1095"/>
      <c r="F319" s="1095"/>
    </row>
    <row r="320" spans="1:6">
      <c r="B320" s="1095"/>
      <c r="C320" s="1099" t="s">
        <v>2681</v>
      </c>
      <c r="D320" s="1095"/>
      <c r="E320" s="1095"/>
      <c r="F320" s="1095"/>
    </row>
    <row r="321" spans="1:6">
      <c r="B321" s="1095"/>
      <c r="C321" s="1121"/>
      <c r="D321" s="1095"/>
      <c r="E321" s="1095"/>
      <c r="F321" s="1095"/>
    </row>
    <row r="322" spans="1:6">
      <c r="B322" s="1095"/>
      <c r="C322" s="1121"/>
      <c r="D322" s="1095"/>
      <c r="E322" s="1095"/>
      <c r="F322" s="1095"/>
    </row>
    <row r="323" spans="1:6">
      <c r="B323" s="1095"/>
      <c r="D323" s="1095"/>
      <c r="E323" s="1095"/>
      <c r="F323" s="1095"/>
    </row>
    <row r="324" spans="1:6">
      <c r="A324" s="1118"/>
      <c r="B324" s="1119"/>
      <c r="C324" s="1120"/>
      <c r="D324" s="1119"/>
      <c r="E324" s="1119"/>
      <c r="F324" s="1119"/>
    </row>
    <row r="325" spans="1:6">
      <c r="A325" s="1086"/>
      <c r="B325" s="1087"/>
      <c r="C325" s="1088" t="s">
        <v>2746</v>
      </c>
      <c r="D325" s="1089"/>
      <c r="E325" s="1089"/>
      <c r="F325" s="1089"/>
    </row>
    <row r="326" spans="1:6">
      <c r="A326" s="1090"/>
      <c r="B326" s="1515" t="s">
        <v>2752</v>
      </c>
      <c r="C326" s="1509" t="s">
        <v>2753</v>
      </c>
      <c r="D326" s="1093"/>
      <c r="E326" s="1117">
        <f>'[6]COSTO CR GLOBAL '!H326</f>
        <v>11014.583333333334</v>
      </c>
      <c r="F326" s="352" t="s">
        <v>236</v>
      </c>
    </row>
    <row r="327" spans="1:6">
      <c r="A327" s="1090"/>
      <c r="B327" s="1516"/>
      <c r="C327" s="1510"/>
      <c r="D327" s="1093"/>
      <c r="E327" s="1091"/>
      <c r="F327" s="1091"/>
    </row>
    <row r="328" spans="1:6">
      <c r="A328" s="1090"/>
      <c r="B328" s="1095"/>
      <c r="C328" s="1510"/>
      <c r="D328" s="1093"/>
      <c r="E328" s="1091"/>
      <c r="F328" s="1091"/>
    </row>
    <row r="329" spans="1:6">
      <c r="A329" s="1090"/>
      <c r="B329" s="1095"/>
      <c r="C329" s="1112"/>
      <c r="D329" s="1093"/>
      <c r="E329" s="1091"/>
      <c r="F329" s="1091"/>
    </row>
    <row r="330" spans="1:6">
      <c r="A330" s="1090"/>
      <c r="B330" s="1095"/>
      <c r="C330" s="1098" t="s">
        <v>2706</v>
      </c>
      <c r="D330" s="1095"/>
      <c r="E330" s="1095"/>
      <c r="F330" s="1095"/>
    </row>
    <row r="331" spans="1:6">
      <c r="B331" s="1095"/>
      <c r="C331" s="1099" t="s">
        <v>2681</v>
      </c>
      <c r="D331" s="1095"/>
      <c r="E331" s="1095"/>
      <c r="F331" s="1095"/>
    </row>
    <row r="332" spans="1:6">
      <c r="B332" s="1095"/>
      <c r="C332" s="1121"/>
      <c r="D332" s="1095"/>
      <c r="E332" s="1095"/>
      <c r="F332" s="1095"/>
    </row>
    <row r="333" spans="1:6">
      <c r="B333" s="1095"/>
      <c r="C333" s="1121"/>
      <c r="D333" s="1095"/>
      <c r="E333" s="1095"/>
      <c r="F333" s="1095"/>
    </row>
    <row r="334" spans="1:6">
      <c r="B334" s="1095"/>
      <c r="D334" s="1095"/>
      <c r="E334" s="1095"/>
      <c r="F334" s="1095"/>
    </row>
    <row r="335" spans="1:6">
      <c r="A335" s="1118"/>
      <c r="B335" s="1119"/>
      <c r="C335" s="1120"/>
      <c r="D335" s="1119"/>
      <c r="E335" s="1119"/>
      <c r="F335" s="1119"/>
    </row>
    <row r="336" spans="1:6">
      <c r="A336" s="1086"/>
      <c r="B336" s="1087"/>
      <c r="C336" s="1088" t="s">
        <v>2746</v>
      </c>
      <c r="D336" s="1089"/>
      <c r="E336" s="1089"/>
      <c r="F336" s="1089"/>
    </row>
    <row r="337" spans="1:6">
      <c r="A337" s="1090"/>
      <c r="B337" s="1515" t="s">
        <v>2754</v>
      </c>
      <c r="C337" s="1509" t="s">
        <v>2755</v>
      </c>
      <c r="D337" s="1093"/>
      <c r="E337" s="1117">
        <f>'[6]COSTO CR GLOBAL '!H337</f>
        <v>12250</v>
      </c>
      <c r="F337" s="352" t="s">
        <v>236</v>
      </c>
    </row>
    <row r="338" spans="1:6">
      <c r="A338" s="1090"/>
      <c r="B338" s="1516"/>
      <c r="C338" s="1510"/>
      <c r="D338" s="1093"/>
      <c r="E338" s="1091"/>
      <c r="F338" s="1091"/>
    </row>
    <row r="339" spans="1:6">
      <c r="A339" s="1090"/>
      <c r="B339" s="1095"/>
      <c r="C339" s="1510"/>
      <c r="D339" s="1093"/>
      <c r="E339" s="1091"/>
      <c r="F339" s="1091"/>
    </row>
    <row r="340" spans="1:6">
      <c r="A340" s="1090"/>
      <c r="B340" s="1095"/>
      <c r="C340" s="1112"/>
      <c r="D340" s="1093"/>
      <c r="E340" s="1091"/>
      <c r="F340" s="1091"/>
    </row>
    <row r="341" spans="1:6">
      <c r="A341" s="1090"/>
      <c r="B341" s="1095"/>
      <c r="C341" s="1098" t="s">
        <v>2706</v>
      </c>
      <c r="D341" s="1095"/>
      <c r="E341" s="1095"/>
      <c r="F341" s="1095"/>
    </row>
    <row r="342" spans="1:6">
      <c r="B342" s="1095"/>
      <c r="C342" s="1099" t="s">
        <v>2681</v>
      </c>
      <c r="D342" s="1095"/>
      <c r="E342" s="1095"/>
      <c r="F342" s="1095"/>
    </row>
    <row r="343" spans="1:6">
      <c r="B343" s="1095"/>
      <c r="C343" s="1121"/>
      <c r="D343" s="1095"/>
      <c r="E343" s="1095"/>
      <c r="F343" s="1095"/>
    </row>
    <row r="344" spans="1:6">
      <c r="B344" s="1095"/>
      <c r="C344" s="1121"/>
      <c r="D344" s="1095"/>
      <c r="E344" s="1095"/>
      <c r="F344" s="1095"/>
    </row>
    <row r="345" spans="1:6">
      <c r="B345" s="1095"/>
      <c r="D345" s="1095"/>
      <c r="E345" s="1095"/>
      <c r="F345" s="1095"/>
    </row>
    <row r="346" spans="1:6">
      <c r="A346" s="1118"/>
      <c r="B346" s="1119"/>
      <c r="C346" s="1120"/>
      <c r="D346" s="1119"/>
      <c r="E346" s="1119"/>
      <c r="F346" s="1119"/>
    </row>
    <row r="347" spans="1:6">
      <c r="A347" s="1086"/>
      <c r="B347" s="1087"/>
      <c r="C347" s="1088" t="s">
        <v>2746</v>
      </c>
      <c r="D347" s="1089"/>
      <c r="E347" s="1089"/>
      <c r="F347" s="1089"/>
    </row>
    <row r="348" spans="1:6">
      <c r="A348" s="1090"/>
      <c r="B348" s="1515" t="s">
        <v>2756</v>
      </c>
      <c r="C348" s="1509" t="s">
        <v>2757</v>
      </c>
      <c r="D348" s="1093"/>
      <c r="E348" s="1117">
        <f>'[6]COSTO CR GLOBAL '!H348</f>
        <v>15904.166666666666</v>
      </c>
      <c r="F348" s="352" t="s">
        <v>236</v>
      </c>
    </row>
    <row r="349" spans="1:6">
      <c r="A349" s="1090"/>
      <c r="B349" s="1516"/>
      <c r="C349" s="1510"/>
      <c r="D349" s="1093"/>
      <c r="E349" s="1091"/>
      <c r="F349" s="1091"/>
    </row>
    <row r="350" spans="1:6">
      <c r="A350" s="1090"/>
      <c r="B350" s="1095"/>
      <c r="C350" s="1510"/>
      <c r="D350" s="1093"/>
      <c r="E350" s="1091"/>
      <c r="F350" s="1091"/>
    </row>
    <row r="351" spans="1:6">
      <c r="A351" s="1090"/>
      <c r="B351" s="1095"/>
      <c r="C351" s="1112"/>
      <c r="D351" s="1093"/>
      <c r="E351" s="1091"/>
      <c r="F351" s="1091"/>
    </row>
    <row r="352" spans="1:6">
      <c r="A352" s="1090"/>
      <c r="B352" s="1095"/>
      <c r="C352" s="1098" t="s">
        <v>2706</v>
      </c>
      <c r="D352" s="1095"/>
      <c r="E352" s="1095"/>
      <c r="F352" s="1095"/>
    </row>
    <row r="353" spans="1:60">
      <c r="B353" s="1095"/>
      <c r="C353" s="1099" t="s">
        <v>2681</v>
      </c>
      <c r="D353" s="1095"/>
      <c r="E353" s="1095"/>
      <c r="F353" s="1095"/>
    </row>
    <row r="354" spans="1:60">
      <c r="B354" s="1095"/>
      <c r="C354" s="1121"/>
      <c r="D354" s="1095"/>
      <c r="E354" s="1095"/>
      <c r="F354" s="1095"/>
    </row>
    <row r="355" spans="1:60">
      <c r="B355" s="1095"/>
      <c r="C355" s="1121"/>
      <c r="D355" s="1095"/>
      <c r="E355" s="1095"/>
      <c r="F355" s="1095"/>
    </row>
    <row r="356" spans="1:60">
      <c r="B356" s="1095"/>
      <c r="D356" s="1095"/>
      <c r="E356" s="1095"/>
      <c r="F356" s="1095"/>
    </row>
    <row r="357" spans="1:60">
      <c r="A357" s="1118"/>
      <c r="B357" s="1119"/>
      <c r="C357" s="1120"/>
      <c r="D357" s="1119"/>
      <c r="E357" s="1119"/>
      <c r="F357" s="1119"/>
    </row>
    <row r="358" spans="1:60" s="1069" customFormat="1" ht="15" customHeight="1">
      <c r="A358" s="1070" t="s">
        <v>2645</v>
      </c>
      <c r="B358" s="1071"/>
      <c r="C358" s="1511" t="s">
        <v>2758</v>
      </c>
      <c r="D358" s="1072"/>
      <c r="E358" s="865"/>
      <c r="F358" s="1073"/>
      <c r="G358" s="1061"/>
      <c r="H358" s="1068"/>
      <c r="I358" s="1068"/>
      <c r="J358" s="1068"/>
      <c r="K358" s="1068"/>
      <c r="L358" s="1068"/>
      <c r="M358" s="1068"/>
      <c r="N358" s="1074"/>
      <c r="O358" s="1074"/>
      <c r="P358" s="1074"/>
      <c r="Q358" s="1074"/>
      <c r="R358" s="1074"/>
      <c r="S358" s="1074"/>
      <c r="T358" s="1074"/>
      <c r="U358" s="1074"/>
      <c r="V358" s="1074"/>
      <c r="W358" s="1074"/>
      <c r="X358" s="1074"/>
      <c r="Y358" s="1074"/>
      <c r="Z358" s="1074"/>
      <c r="AA358" s="1074"/>
      <c r="AB358" s="1074"/>
      <c r="AC358" s="1074"/>
      <c r="AD358" s="1074"/>
      <c r="AE358" s="1074"/>
      <c r="AF358" s="1074"/>
      <c r="AG358" s="1074"/>
      <c r="AH358" s="1074"/>
      <c r="AI358" s="1074"/>
      <c r="AJ358" s="1074"/>
      <c r="AK358" s="1074"/>
      <c r="AL358" s="1074"/>
      <c r="AM358" s="1074"/>
      <c r="AN358" s="1074"/>
      <c r="AO358" s="1074"/>
      <c r="AP358" s="1074"/>
      <c r="AQ358" s="1074"/>
      <c r="AR358" s="1074"/>
      <c r="AS358" s="1074"/>
      <c r="AT358" s="1074"/>
      <c r="AU358" s="1074"/>
      <c r="AV358" s="1074"/>
      <c r="AW358" s="1074"/>
      <c r="AX358" s="1074"/>
      <c r="AY358" s="1074"/>
      <c r="AZ358" s="1074"/>
      <c r="BA358" s="1074"/>
      <c r="BB358" s="1074"/>
      <c r="BC358" s="1074"/>
      <c r="BD358" s="1074"/>
      <c r="BE358" s="1074"/>
      <c r="BF358" s="1074"/>
      <c r="BG358" s="1074"/>
      <c r="BH358" s="1074"/>
    </row>
    <row r="359" spans="1:60" s="1081" customFormat="1" ht="20" customHeight="1">
      <c r="A359" s="1075" t="s">
        <v>2759</v>
      </c>
      <c r="B359" s="1076"/>
      <c r="C359" s="1512"/>
      <c r="D359" s="1077"/>
      <c r="E359" s="871"/>
      <c r="F359" s="1078"/>
      <c r="G359" s="1061"/>
      <c r="H359" s="1079"/>
      <c r="I359" s="1079"/>
      <c r="J359" s="1079"/>
      <c r="K359" s="1079"/>
      <c r="L359" s="1079"/>
      <c r="M359" s="1079"/>
      <c r="N359" s="1080"/>
      <c r="O359" s="1080"/>
      <c r="P359" s="1080"/>
      <c r="Q359" s="1080"/>
      <c r="R359" s="1080"/>
      <c r="S359" s="1080"/>
      <c r="T359" s="1080"/>
      <c r="U359" s="1080"/>
      <c r="V359" s="1080"/>
      <c r="W359" s="1080"/>
      <c r="X359" s="1080"/>
      <c r="Y359" s="1080"/>
      <c r="Z359" s="1080"/>
      <c r="AA359" s="1080"/>
      <c r="AB359" s="1080"/>
      <c r="AC359" s="1080"/>
      <c r="AD359" s="1080"/>
      <c r="AE359" s="1080"/>
      <c r="AF359" s="1080"/>
      <c r="AG359" s="1080"/>
      <c r="AH359" s="1080"/>
      <c r="AI359" s="1080"/>
      <c r="AJ359" s="1080"/>
      <c r="AK359" s="1080"/>
      <c r="AL359" s="1080"/>
      <c r="AM359" s="1080"/>
      <c r="AN359" s="1080"/>
      <c r="AO359" s="1080"/>
      <c r="AP359" s="1080"/>
      <c r="AQ359" s="1080"/>
      <c r="AR359" s="1080"/>
      <c r="AS359" s="1080"/>
      <c r="AT359" s="1080"/>
      <c r="AU359" s="1080"/>
      <c r="AV359" s="1080"/>
      <c r="AW359" s="1080"/>
      <c r="AX359" s="1080"/>
      <c r="AY359" s="1080"/>
      <c r="AZ359" s="1080"/>
      <c r="BA359" s="1080"/>
      <c r="BB359" s="1080"/>
      <c r="BC359" s="1080"/>
      <c r="BD359" s="1080"/>
      <c r="BE359" s="1080"/>
      <c r="BF359" s="1080"/>
      <c r="BG359" s="1080"/>
      <c r="BH359" s="1080"/>
    </row>
    <row r="360" spans="1:60">
      <c r="A360" s="1086"/>
      <c r="B360" s="1087"/>
      <c r="C360" s="1088" t="s">
        <v>2746</v>
      </c>
      <c r="D360" s="1089"/>
      <c r="E360" s="1089"/>
      <c r="F360" s="1089"/>
    </row>
    <row r="361" spans="1:60">
      <c r="A361" s="1090"/>
      <c r="B361" s="1515" t="s">
        <v>2760</v>
      </c>
      <c r="C361" s="1509" t="s">
        <v>2761</v>
      </c>
      <c r="D361" s="1093"/>
      <c r="E361" s="1117">
        <f>'[6]COSTO CR GLOBAL '!H361</f>
        <v>8087.5</v>
      </c>
      <c r="F361" s="352" t="s">
        <v>236</v>
      </c>
    </row>
    <row r="362" spans="1:60">
      <c r="A362" s="1090"/>
      <c r="B362" s="1516"/>
      <c r="C362" s="1510"/>
      <c r="D362" s="1093"/>
      <c r="E362" s="1093"/>
      <c r="F362" s="1091"/>
    </row>
    <row r="363" spans="1:60">
      <c r="A363" s="1090"/>
      <c r="B363" s="1095"/>
      <c r="C363" s="1510"/>
      <c r="D363" s="1093"/>
      <c r="E363" s="1093"/>
      <c r="F363" s="1091"/>
    </row>
    <row r="364" spans="1:60">
      <c r="A364" s="1090"/>
      <c r="B364" s="1095"/>
      <c r="C364" s="1112"/>
      <c r="D364" s="1093"/>
      <c r="E364" s="1093"/>
      <c r="F364" s="1091"/>
    </row>
    <row r="365" spans="1:60">
      <c r="A365" s="1090"/>
      <c r="B365" s="1095"/>
      <c r="C365" s="1098" t="s">
        <v>2762</v>
      </c>
      <c r="D365" s="1095"/>
      <c r="E365" s="1095"/>
      <c r="F365" s="1095"/>
    </row>
    <row r="366" spans="1:60">
      <c r="B366" s="1095"/>
      <c r="C366" s="1099" t="s">
        <v>2702</v>
      </c>
      <c r="D366" s="1095"/>
      <c r="E366" s="1095"/>
      <c r="F366" s="1095"/>
    </row>
    <row r="367" spans="1:60">
      <c r="B367" s="1095"/>
      <c r="C367" s="1121"/>
      <c r="D367" s="1095"/>
      <c r="E367" s="1095"/>
      <c r="F367" s="1095"/>
    </row>
    <row r="368" spans="1:60">
      <c r="B368" s="1095"/>
      <c r="C368" s="1121"/>
      <c r="D368" s="1095"/>
      <c r="E368" s="1095"/>
      <c r="F368" s="1095"/>
    </row>
    <row r="369" spans="1:6">
      <c r="B369" s="1095"/>
      <c r="D369" s="1095"/>
      <c r="E369" s="1095"/>
      <c r="F369" s="1095"/>
    </row>
    <row r="370" spans="1:6">
      <c r="A370" s="1118"/>
      <c r="B370" s="1119"/>
      <c r="C370" s="1120"/>
      <c r="D370" s="1119"/>
      <c r="E370" s="1119"/>
      <c r="F370" s="1119"/>
    </row>
    <row r="371" spans="1:6">
      <c r="A371" s="1086"/>
      <c r="B371" s="1087"/>
      <c r="C371" s="1088" t="s">
        <v>2746</v>
      </c>
      <c r="D371" s="1089"/>
      <c r="E371" s="1089"/>
      <c r="F371" s="1089"/>
    </row>
    <row r="372" spans="1:6">
      <c r="A372" s="1090"/>
      <c r="B372" s="1515" t="s">
        <v>2763</v>
      </c>
      <c r="C372" s="1509" t="s">
        <v>2764</v>
      </c>
      <c r="D372" s="1093"/>
      <c r="E372" s="1117">
        <f>'[6]COSTO CR GLOBAL '!H372</f>
        <v>11437.5</v>
      </c>
      <c r="F372" s="352" t="s">
        <v>236</v>
      </c>
    </row>
    <row r="373" spans="1:6">
      <c r="A373" s="1090"/>
      <c r="B373" s="1516"/>
      <c r="C373" s="1510"/>
      <c r="D373" s="1093"/>
      <c r="E373" s="1093"/>
      <c r="F373" s="1091"/>
    </row>
    <row r="374" spans="1:6">
      <c r="A374" s="1090"/>
      <c r="B374" s="1095"/>
      <c r="C374" s="1510"/>
      <c r="D374" s="1093"/>
      <c r="E374" s="1093"/>
      <c r="F374" s="1091"/>
    </row>
    <row r="375" spans="1:6">
      <c r="A375" s="1090"/>
      <c r="B375" s="1095"/>
      <c r="C375" s="1112"/>
      <c r="D375" s="1093"/>
      <c r="E375" s="1093"/>
      <c r="F375" s="1091"/>
    </row>
    <row r="376" spans="1:6">
      <c r="A376" s="1090"/>
      <c r="B376" s="1095"/>
      <c r="C376" s="1098" t="s">
        <v>2765</v>
      </c>
      <c r="D376" s="1095"/>
      <c r="E376" s="1095"/>
      <c r="F376" s="1095"/>
    </row>
    <row r="377" spans="1:6">
      <c r="B377" s="1095"/>
      <c r="C377" s="1099" t="s">
        <v>2702</v>
      </c>
      <c r="D377" s="1095"/>
      <c r="E377" s="1095"/>
      <c r="F377" s="1095"/>
    </row>
    <row r="378" spans="1:6">
      <c r="B378" s="1095"/>
      <c r="C378" s="1121"/>
      <c r="D378" s="1095"/>
      <c r="E378" s="1095"/>
      <c r="F378" s="1095"/>
    </row>
    <row r="379" spans="1:6">
      <c r="B379" s="1095"/>
      <c r="C379" s="1121"/>
      <c r="D379" s="1095"/>
      <c r="E379" s="1095"/>
      <c r="F379" s="1095"/>
    </row>
    <row r="380" spans="1:6">
      <c r="B380" s="1095"/>
      <c r="D380" s="1095"/>
      <c r="E380" s="1095"/>
      <c r="F380" s="1095"/>
    </row>
    <row r="381" spans="1:6">
      <c r="A381" s="1118"/>
      <c r="B381" s="1119"/>
      <c r="C381" s="1120"/>
      <c r="D381" s="1119"/>
      <c r="E381" s="1119"/>
      <c r="F381" s="1119"/>
    </row>
    <row r="382" spans="1:6">
      <c r="A382" s="1086"/>
      <c r="B382" s="1087"/>
      <c r="C382" s="1088" t="s">
        <v>2746</v>
      </c>
      <c r="D382" s="1089"/>
      <c r="E382" s="1089"/>
      <c r="F382" s="1089"/>
    </row>
    <row r="383" spans="1:6">
      <c r="A383" s="1090"/>
      <c r="B383" s="1515" t="s">
        <v>2766</v>
      </c>
      <c r="C383" s="1509" t="s">
        <v>2767</v>
      </c>
      <c r="D383" s="1093"/>
      <c r="E383" s="1117">
        <f>'[6]COSTO CR GLOBAL '!H383</f>
        <v>11666.666666666666</v>
      </c>
      <c r="F383" s="352" t="s">
        <v>236</v>
      </c>
    </row>
    <row r="384" spans="1:6">
      <c r="A384" s="1090"/>
      <c r="B384" s="1516"/>
      <c r="C384" s="1510"/>
      <c r="D384" s="1093"/>
      <c r="E384" s="1093"/>
      <c r="F384" s="1091"/>
    </row>
    <row r="385" spans="1:60">
      <c r="A385" s="1090"/>
      <c r="B385" s="1095"/>
      <c r="C385" s="1510"/>
      <c r="D385" s="1093"/>
      <c r="E385" s="1093"/>
      <c r="F385" s="1091"/>
    </row>
    <row r="386" spans="1:60">
      <c r="A386" s="1090"/>
      <c r="B386" s="1095"/>
      <c r="C386" s="1112"/>
      <c r="D386" s="1093"/>
      <c r="E386" s="1093"/>
      <c r="F386" s="1091"/>
    </row>
    <row r="387" spans="1:60">
      <c r="A387" s="1090"/>
      <c r="B387" s="1095"/>
      <c r="C387" s="1098" t="s">
        <v>2765</v>
      </c>
      <c r="D387" s="1095"/>
      <c r="E387" s="1095"/>
      <c r="F387" s="1095"/>
    </row>
    <row r="388" spans="1:60">
      <c r="B388" s="1095"/>
      <c r="C388" s="1099" t="s">
        <v>2702</v>
      </c>
      <c r="D388" s="1095"/>
      <c r="E388" s="1095"/>
      <c r="F388" s="1095"/>
    </row>
    <row r="389" spans="1:60">
      <c r="B389" s="1095"/>
      <c r="C389" s="1121"/>
      <c r="D389" s="1095"/>
      <c r="E389" s="1095"/>
      <c r="F389" s="1095"/>
    </row>
    <row r="390" spans="1:60">
      <c r="B390" s="1095"/>
      <c r="C390" s="1121"/>
      <c r="D390" s="1095"/>
      <c r="E390" s="1095"/>
      <c r="F390" s="1095"/>
    </row>
    <row r="391" spans="1:60">
      <c r="B391" s="1095"/>
      <c r="D391" s="1095"/>
      <c r="E391" s="1095"/>
      <c r="F391" s="1095"/>
    </row>
    <row r="392" spans="1:60">
      <c r="A392" s="1118"/>
      <c r="B392" s="1119"/>
      <c r="C392" s="1120"/>
      <c r="D392" s="1119"/>
      <c r="E392" s="1119"/>
      <c r="F392" s="1119"/>
    </row>
    <row r="393" spans="1:60" s="1069" customFormat="1" ht="15" customHeight="1">
      <c r="A393" s="1070" t="s">
        <v>2645</v>
      </c>
      <c r="B393" s="1071"/>
      <c r="C393" s="1511" t="s">
        <v>2768</v>
      </c>
      <c r="D393" s="1072"/>
      <c r="E393" s="865"/>
      <c r="F393" s="1073"/>
      <c r="G393" s="1061"/>
      <c r="H393" s="1068"/>
      <c r="I393" s="1068"/>
      <c r="J393" s="1068"/>
      <c r="K393" s="1068"/>
      <c r="L393" s="1068"/>
      <c r="M393" s="1068"/>
      <c r="N393" s="1074"/>
      <c r="O393" s="1074"/>
      <c r="P393" s="1074"/>
      <c r="Q393" s="1074"/>
      <c r="R393" s="1074"/>
      <c r="S393" s="1074"/>
      <c r="T393" s="1074"/>
      <c r="U393" s="1074"/>
      <c r="V393" s="1074"/>
      <c r="W393" s="1074"/>
      <c r="X393" s="1074"/>
      <c r="Y393" s="1074"/>
      <c r="Z393" s="1074"/>
      <c r="AA393" s="1074"/>
      <c r="AB393" s="1074"/>
      <c r="AC393" s="1074"/>
      <c r="AD393" s="1074"/>
      <c r="AE393" s="1074"/>
      <c r="AF393" s="1074"/>
      <c r="AG393" s="1074"/>
      <c r="AH393" s="1074"/>
      <c r="AI393" s="1074"/>
      <c r="AJ393" s="1074"/>
      <c r="AK393" s="1074"/>
      <c r="AL393" s="1074"/>
      <c r="AM393" s="1074"/>
      <c r="AN393" s="1074"/>
      <c r="AO393" s="1074"/>
      <c r="AP393" s="1074"/>
      <c r="AQ393" s="1074"/>
      <c r="AR393" s="1074"/>
      <c r="AS393" s="1074"/>
      <c r="AT393" s="1074"/>
      <c r="AU393" s="1074"/>
      <c r="AV393" s="1074"/>
      <c r="AW393" s="1074"/>
      <c r="AX393" s="1074"/>
      <c r="AY393" s="1074"/>
      <c r="AZ393" s="1074"/>
      <c r="BA393" s="1074"/>
      <c r="BB393" s="1074"/>
      <c r="BC393" s="1074"/>
      <c r="BD393" s="1074"/>
      <c r="BE393" s="1074"/>
      <c r="BF393" s="1074"/>
      <c r="BG393" s="1074"/>
      <c r="BH393" s="1074"/>
    </row>
    <row r="394" spans="1:60" s="1081" customFormat="1" ht="20" customHeight="1">
      <c r="A394" s="1075" t="s">
        <v>1907</v>
      </c>
      <c r="B394" s="1076"/>
      <c r="C394" s="1512"/>
      <c r="D394" s="1077"/>
      <c r="E394" s="871"/>
      <c r="F394" s="1078"/>
      <c r="G394" s="1061"/>
      <c r="H394" s="1079"/>
      <c r="I394" s="1079"/>
      <c r="J394" s="1079"/>
      <c r="K394" s="1079"/>
      <c r="L394" s="1079"/>
      <c r="M394" s="1079"/>
      <c r="N394" s="1080"/>
      <c r="O394" s="1080"/>
      <c r="P394" s="1080"/>
      <c r="Q394" s="1080"/>
      <c r="R394" s="1080"/>
      <c r="S394" s="1080"/>
      <c r="T394" s="1080"/>
      <c r="U394" s="1080"/>
      <c r="V394" s="1080"/>
      <c r="W394" s="1080"/>
      <c r="X394" s="1080"/>
      <c r="Y394" s="1080"/>
      <c r="Z394" s="1080"/>
      <c r="AA394" s="1080"/>
      <c r="AB394" s="1080"/>
      <c r="AC394" s="1080"/>
      <c r="AD394" s="1080"/>
      <c r="AE394" s="1080"/>
      <c r="AF394" s="1080"/>
      <c r="AG394" s="1080"/>
      <c r="AH394" s="1080"/>
      <c r="AI394" s="1080"/>
      <c r="AJ394" s="1080"/>
      <c r="AK394" s="1080"/>
      <c r="AL394" s="1080"/>
      <c r="AM394" s="1080"/>
      <c r="AN394" s="1080"/>
      <c r="AO394" s="1080"/>
      <c r="AP394" s="1080"/>
      <c r="AQ394" s="1080"/>
      <c r="AR394" s="1080"/>
      <c r="AS394" s="1080"/>
      <c r="AT394" s="1080"/>
      <c r="AU394" s="1080"/>
      <c r="AV394" s="1080"/>
      <c r="AW394" s="1080"/>
      <c r="AX394" s="1080"/>
      <c r="AY394" s="1080"/>
      <c r="AZ394" s="1080"/>
      <c r="BA394" s="1080"/>
      <c r="BB394" s="1080"/>
      <c r="BC394" s="1080"/>
      <c r="BD394" s="1080"/>
      <c r="BE394" s="1080"/>
      <c r="BF394" s="1080"/>
      <c r="BG394" s="1080"/>
      <c r="BH394" s="1080"/>
    </row>
    <row r="395" spans="1:60">
      <c r="A395" s="1086"/>
      <c r="B395" s="1087"/>
      <c r="C395" s="1088" t="s">
        <v>2769</v>
      </c>
      <c r="D395" s="1087"/>
      <c r="E395" s="1087"/>
      <c r="F395" s="1087"/>
    </row>
    <row r="396" spans="1:60">
      <c r="A396" s="1090"/>
      <c r="B396" s="1515" t="s">
        <v>2770</v>
      </c>
      <c r="C396" s="1509" t="s">
        <v>2771</v>
      </c>
      <c r="D396" s="1122"/>
      <c r="E396" s="1117">
        <f>'[6]COSTO CR GLOBAL '!H396</f>
        <v>11987.5</v>
      </c>
      <c r="F396" s="352" t="s">
        <v>236</v>
      </c>
    </row>
    <row r="397" spans="1:60">
      <c r="A397" s="1090"/>
      <c r="B397" s="1516"/>
      <c r="C397" s="1510"/>
      <c r="D397" s="1091"/>
      <c r="E397" s="1091"/>
      <c r="F397" s="1091"/>
    </row>
    <row r="398" spans="1:60">
      <c r="A398" s="1090"/>
      <c r="B398" s="1095"/>
      <c r="C398" s="1510"/>
      <c r="D398" s="1091"/>
      <c r="E398" s="1091"/>
      <c r="F398" s="1091"/>
    </row>
    <row r="399" spans="1:60">
      <c r="A399" s="1090"/>
      <c r="B399" s="1095"/>
      <c r="C399" s="1112"/>
      <c r="D399" s="1091"/>
      <c r="E399" s="1091"/>
      <c r="F399" s="1091"/>
    </row>
    <row r="400" spans="1:60">
      <c r="A400" s="1090"/>
      <c r="B400" s="1095"/>
      <c r="C400" s="1098" t="s">
        <v>1422</v>
      </c>
      <c r="D400" s="1095"/>
      <c r="E400" s="1095"/>
      <c r="F400" s="1095"/>
    </row>
    <row r="401" spans="1:6">
      <c r="B401" s="1095"/>
      <c r="C401" s="1099" t="s">
        <v>2772</v>
      </c>
      <c r="D401" s="1095"/>
      <c r="E401" s="1095"/>
      <c r="F401" s="1095"/>
    </row>
    <row r="402" spans="1:6">
      <c r="B402" s="1095"/>
      <c r="C402" s="1121"/>
      <c r="D402" s="1095"/>
      <c r="E402" s="1095"/>
      <c r="F402" s="1095"/>
    </row>
    <row r="403" spans="1:6">
      <c r="B403" s="1095"/>
      <c r="C403" s="1121"/>
      <c r="D403" s="1095"/>
      <c r="E403" s="1095"/>
      <c r="F403" s="1095"/>
    </row>
    <row r="404" spans="1:6">
      <c r="B404" s="1095"/>
      <c r="D404" s="1095"/>
      <c r="E404" s="1095"/>
      <c r="F404" s="1095"/>
    </row>
    <row r="405" spans="1:6">
      <c r="A405" s="1118"/>
      <c r="B405" s="1119"/>
      <c r="C405" s="1120"/>
      <c r="D405" s="1119"/>
      <c r="E405" s="1119"/>
      <c r="F405" s="1119"/>
    </row>
    <row r="406" spans="1:6">
      <c r="A406" s="1086"/>
      <c r="B406" s="1087"/>
      <c r="C406" s="1088" t="s">
        <v>2769</v>
      </c>
      <c r="D406" s="1087"/>
      <c r="E406" s="1087"/>
      <c r="F406" s="1087"/>
    </row>
    <row r="407" spans="1:6">
      <c r="A407" s="1090"/>
      <c r="B407" s="1515" t="s">
        <v>2773</v>
      </c>
      <c r="C407" s="1509" t="s">
        <v>2774</v>
      </c>
      <c r="D407" s="1122"/>
      <c r="E407" s="1117">
        <f>'[6]COSTO CR GLOBAL '!H407</f>
        <v>16877.083333333332</v>
      </c>
      <c r="F407" s="352" t="s">
        <v>236</v>
      </c>
    </row>
    <row r="408" spans="1:6">
      <c r="A408" s="1090"/>
      <c r="B408" s="1516"/>
      <c r="C408" s="1510"/>
      <c r="D408" s="1091"/>
      <c r="E408" s="1091"/>
      <c r="F408" s="1091"/>
    </row>
    <row r="409" spans="1:6">
      <c r="A409" s="1090"/>
      <c r="B409" s="1095"/>
      <c r="C409" s="1510"/>
      <c r="D409" s="1091"/>
      <c r="E409" s="1091"/>
      <c r="F409" s="1091"/>
    </row>
    <row r="410" spans="1:6">
      <c r="A410" s="1090"/>
      <c r="B410" s="1095"/>
      <c r="C410" s="1112"/>
      <c r="D410" s="1091"/>
      <c r="E410" s="1091"/>
      <c r="F410" s="1091"/>
    </row>
    <row r="411" spans="1:6">
      <c r="A411" s="1090"/>
      <c r="B411" s="1095"/>
      <c r="C411" s="1098" t="s">
        <v>1422</v>
      </c>
      <c r="D411" s="1095"/>
      <c r="E411" s="1095"/>
      <c r="F411" s="1095"/>
    </row>
    <row r="412" spans="1:6">
      <c r="B412" s="1095"/>
      <c r="C412" s="1099" t="s">
        <v>2772</v>
      </c>
      <c r="D412" s="1095"/>
      <c r="E412" s="1095"/>
      <c r="F412" s="1095"/>
    </row>
    <row r="413" spans="1:6">
      <c r="B413" s="1095"/>
      <c r="C413" s="1121"/>
      <c r="D413" s="1095"/>
      <c r="E413" s="1095"/>
      <c r="F413" s="1095"/>
    </row>
    <row r="414" spans="1:6">
      <c r="B414" s="1095"/>
      <c r="C414" s="1121"/>
      <c r="D414" s="1095"/>
      <c r="E414" s="1095"/>
      <c r="F414" s="1095"/>
    </row>
    <row r="415" spans="1:6">
      <c r="B415" s="1095"/>
      <c r="D415" s="1095"/>
      <c r="E415" s="1095"/>
      <c r="F415" s="1095"/>
    </row>
    <row r="416" spans="1:6">
      <c r="A416" s="1118"/>
      <c r="B416" s="1119"/>
      <c r="C416" s="1120"/>
      <c r="D416" s="1119"/>
      <c r="E416" s="1119"/>
      <c r="F416" s="1119"/>
    </row>
    <row r="417" spans="1:6">
      <c r="A417" s="1086"/>
      <c r="B417" s="1087"/>
      <c r="C417" s="1088" t="s">
        <v>2769</v>
      </c>
      <c r="D417" s="1087"/>
      <c r="E417" s="1087"/>
      <c r="F417" s="1087"/>
    </row>
    <row r="418" spans="1:6">
      <c r="A418" s="1090"/>
      <c r="B418" s="1515" t="s">
        <v>2775</v>
      </c>
      <c r="C418" s="1509" t="s">
        <v>2776</v>
      </c>
      <c r="D418" s="1122"/>
      <c r="E418" s="1117">
        <f>'[6]COSTO CR GLOBAL '!H418</f>
        <v>1756.25</v>
      </c>
      <c r="F418" s="352" t="s">
        <v>236</v>
      </c>
    </row>
    <row r="419" spans="1:6">
      <c r="A419" s="1090"/>
      <c r="B419" s="1516"/>
      <c r="C419" s="1510"/>
      <c r="D419" s="1091"/>
      <c r="E419" s="1091"/>
      <c r="F419" s="1091"/>
    </row>
    <row r="420" spans="1:6">
      <c r="A420" s="1090"/>
      <c r="B420" s="1095"/>
      <c r="C420" s="1510"/>
      <c r="D420" s="1091"/>
      <c r="E420" s="1091"/>
      <c r="F420" s="1091"/>
    </row>
    <row r="421" spans="1:6">
      <c r="A421" s="1090"/>
      <c r="B421" s="1095"/>
      <c r="C421" s="1112"/>
      <c r="D421" s="1091"/>
      <c r="E421" s="1091"/>
      <c r="F421" s="1091"/>
    </row>
    <row r="422" spans="1:6">
      <c r="A422" s="1090"/>
      <c r="B422" s="1095"/>
      <c r="C422" s="1098" t="s">
        <v>1422</v>
      </c>
      <c r="D422" s="1095"/>
      <c r="E422" s="1095"/>
      <c r="F422" s="1095"/>
    </row>
    <row r="423" spans="1:6">
      <c r="B423" s="1095"/>
      <c r="C423" s="1099" t="s">
        <v>2702</v>
      </c>
      <c r="D423" s="1095"/>
      <c r="E423" s="1095"/>
      <c r="F423" s="1095"/>
    </row>
    <row r="424" spans="1:6">
      <c r="B424" s="1095"/>
      <c r="C424" s="1121"/>
      <c r="D424" s="1095"/>
      <c r="E424" s="1095"/>
      <c r="F424" s="1095"/>
    </row>
    <row r="425" spans="1:6">
      <c r="B425" s="1095"/>
      <c r="C425" s="1121"/>
      <c r="D425" s="1095"/>
      <c r="E425" s="1095"/>
      <c r="F425" s="1095"/>
    </row>
    <row r="426" spans="1:6">
      <c r="B426" s="1095"/>
      <c r="D426" s="1095"/>
      <c r="E426" s="1095"/>
      <c r="F426" s="1095"/>
    </row>
    <row r="427" spans="1:6">
      <c r="A427" s="1118"/>
      <c r="B427" s="1119"/>
      <c r="C427" s="1120"/>
      <c r="D427" s="1119"/>
      <c r="E427" s="1119"/>
      <c r="F427" s="1119"/>
    </row>
    <row r="428" spans="1:6">
      <c r="A428" s="1086"/>
      <c r="B428" s="1087"/>
      <c r="C428" s="1088" t="s">
        <v>2769</v>
      </c>
      <c r="D428" s="1087"/>
      <c r="E428" s="1087"/>
      <c r="F428" s="1087"/>
    </row>
    <row r="429" spans="1:6">
      <c r="A429" s="1090"/>
      <c r="B429" s="1515" t="s">
        <v>2777</v>
      </c>
      <c r="C429" s="1509" t="s">
        <v>2778</v>
      </c>
      <c r="D429" s="1122"/>
      <c r="E429" s="1117">
        <f>'[6]COSTO CR GLOBAL '!H429</f>
        <v>5512.5</v>
      </c>
      <c r="F429" s="352" t="s">
        <v>236</v>
      </c>
    </row>
    <row r="430" spans="1:6">
      <c r="A430" s="1090"/>
      <c r="B430" s="1516"/>
      <c r="C430" s="1510"/>
      <c r="D430" s="1091"/>
      <c r="E430" s="1091"/>
      <c r="F430" s="1091"/>
    </row>
    <row r="431" spans="1:6">
      <c r="A431" s="1090"/>
      <c r="B431" s="1095"/>
      <c r="C431" s="1510"/>
      <c r="D431" s="1091"/>
      <c r="E431" s="1091"/>
      <c r="F431" s="1091"/>
    </row>
    <row r="432" spans="1:6">
      <c r="A432" s="1090"/>
      <c r="B432" s="1095"/>
      <c r="C432" s="1112"/>
      <c r="D432" s="1091"/>
      <c r="E432" s="1091"/>
      <c r="F432" s="1091"/>
    </row>
    <row r="433" spans="1:6">
      <c r="A433" s="1090"/>
      <c r="B433" s="1095"/>
      <c r="C433" s="1098" t="s">
        <v>1422</v>
      </c>
      <c r="D433" s="1095"/>
      <c r="E433" s="1095"/>
      <c r="F433" s="1095"/>
    </row>
    <row r="434" spans="1:6">
      <c r="B434" s="1095"/>
      <c r="C434" s="1099" t="s">
        <v>2702</v>
      </c>
      <c r="D434" s="1095"/>
      <c r="E434" s="1095"/>
      <c r="F434" s="1095"/>
    </row>
    <row r="435" spans="1:6">
      <c r="B435" s="1095"/>
      <c r="C435" s="1121"/>
      <c r="D435" s="1095"/>
      <c r="E435" s="1095"/>
      <c r="F435" s="1095"/>
    </row>
    <row r="436" spans="1:6">
      <c r="B436" s="1095"/>
      <c r="C436" s="1121"/>
      <c r="D436" s="1095"/>
      <c r="E436" s="1095"/>
      <c r="F436" s="1095"/>
    </row>
    <row r="437" spans="1:6">
      <c r="B437" s="1095"/>
      <c r="D437" s="1095"/>
      <c r="E437" s="1095"/>
      <c r="F437" s="1095"/>
    </row>
    <row r="438" spans="1:6">
      <c r="A438" s="1118"/>
      <c r="B438" s="1119"/>
      <c r="C438" s="1120"/>
      <c r="D438" s="1119"/>
      <c r="E438" s="1119"/>
      <c r="F438" s="1119"/>
    </row>
    <row r="439" spans="1:6">
      <c r="A439" s="1086"/>
      <c r="B439" s="1087"/>
      <c r="C439" s="1088" t="s">
        <v>2769</v>
      </c>
      <c r="D439" s="1087"/>
      <c r="E439" s="1087"/>
      <c r="F439" s="1087"/>
    </row>
    <row r="440" spans="1:6">
      <c r="A440" s="1090"/>
      <c r="B440" s="1515" t="s">
        <v>2779</v>
      </c>
      <c r="C440" s="1509" t="s">
        <v>2780</v>
      </c>
      <c r="D440" s="1122"/>
      <c r="E440" s="1117">
        <f>'[6]COSTO CR GLOBAL '!H440</f>
        <v>4466.666666666667</v>
      </c>
      <c r="F440" s="352" t="s">
        <v>236</v>
      </c>
    </row>
    <row r="441" spans="1:6">
      <c r="A441" s="1090"/>
      <c r="B441" s="1516"/>
      <c r="C441" s="1510"/>
      <c r="D441" s="1091"/>
      <c r="E441" s="1091"/>
      <c r="F441" s="1091"/>
    </row>
    <row r="442" spans="1:6">
      <c r="A442" s="1090"/>
      <c r="B442" s="1095"/>
      <c r="C442" s="1510"/>
      <c r="D442" s="1091"/>
      <c r="E442" s="1091"/>
      <c r="F442" s="1091"/>
    </row>
    <row r="443" spans="1:6">
      <c r="A443" s="1090"/>
      <c r="B443" s="1095"/>
      <c r="C443" s="1112"/>
      <c r="D443" s="1091"/>
      <c r="E443" s="1091"/>
      <c r="F443" s="1091"/>
    </row>
    <row r="444" spans="1:6">
      <c r="A444" s="1090"/>
      <c r="B444" s="1095"/>
      <c r="C444" s="1098" t="s">
        <v>1422</v>
      </c>
      <c r="D444" s="1095"/>
      <c r="E444" s="1095"/>
      <c r="F444" s="1095"/>
    </row>
    <row r="445" spans="1:6">
      <c r="B445" s="1095"/>
      <c r="C445" s="1099" t="s">
        <v>2702</v>
      </c>
      <c r="D445" s="1095"/>
      <c r="E445" s="1095"/>
      <c r="F445" s="1095"/>
    </row>
    <row r="446" spans="1:6">
      <c r="B446" s="1095"/>
      <c r="C446" s="1121"/>
      <c r="D446" s="1095"/>
      <c r="E446" s="1095"/>
      <c r="F446" s="1095"/>
    </row>
    <row r="447" spans="1:6">
      <c r="B447" s="1095"/>
      <c r="C447" s="1121"/>
      <c r="D447" s="1095"/>
      <c r="E447" s="1095"/>
      <c r="F447" s="1095"/>
    </row>
    <row r="448" spans="1:6">
      <c r="B448" s="1095"/>
      <c r="D448" s="1095"/>
      <c r="E448" s="1095"/>
      <c r="F448" s="1095"/>
    </row>
    <row r="449" spans="1:60">
      <c r="A449" s="1118"/>
      <c r="B449" s="1119"/>
      <c r="C449" s="1120"/>
      <c r="D449" s="1119"/>
      <c r="E449" s="1119"/>
      <c r="F449" s="1119"/>
    </row>
    <row r="450" spans="1:60" s="1069" customFormat="1" ht="15" customHeight="1">
      <c r="A450" s="1070" t="s">
        <v>2645</v>
      </c>
      <c r="B450" s="1071"/>
      <c r="C450" s="1511" t="s">
        <v>2768</v>
      </c>
      <c r="D450" s="1072"/>
      <c r="E450" s="865"/>
      <c r="F450" s="1073"/>
      <c r="G450" s="1061"/>
      <c r="H450" s="1068"/>
      <c r="I450" s="1068"/>
      <c r="J450" s="1068"/>
      <c r="K450" s="1068"/>
      <c r="L450" s="1068"/>
      <c r="M450" s="1068"/>
      <c r="N450" s="1074"/>
      <c r="O450" s="1074"/>
      <c r="P450" s="1074"/>
      <c r="Q450" s="1074"/>
      <c r="R450" s="1074"/>
      <c r="S450" s="1074"/>
      <c r="T450" s="1074"/>
      <c r="U450" s="1074"/>
      <c r="V450" s="1074"/>
      <c r="W450" s="1074"/>
      <c r="X450" s="1074"/>
      <c r="Y450" s="1074"/>
      <c r="Z450" s="1074"/>
      <c r="AA450" s="1074"/>
      <c r="AB450" s="1074"/>
      <c r="AC450" s="1074"/>
      <c r="AD450" s="1074"/>
      <c r="AE450" s="1074"/>
      <c r="AF450" s="1074"/>
      <c r="AG450" s="1074"/>
      <c r="AH450" s="1074"/>
      <c r="AI450" s="1074"/>
      <c r="AJ450" s="1074"/>
      <c r="AK450" s="1074"/>
      <c r="AL450" s="1074"/>
      <c r="AM450" s="1074"/>
      <c r="AN450" s="1074"/>
      <c r="AO450" s="1074"/>
      <c r="AP450" s="1074"/>
      <c r="AQ450" s="1074"/>
      <c r="AR450" s="1074"/>
      <c r="AS450" s="1074"/>
      <c r="AT450" s="1074"/>
      <c r="AU450" s="1074"/>
      <c r="AV450" s="1074"/>
      <c r="AW450" s="1074"/>
      <c r="AX450" s="1074"/>
      <c r="AY450" s="1074"/>
      <c r="AZ450" s="1074"/>
      <c r="BA450" s="1074"/>
      <c r="BB450" s="1074"/>
      <c r="BC450" s="1074"/>
      <c r="BD450" s="1074"/>
      <c r="BE450" s="1074"/>
      <c r="BF450" s="1074"/>
      <c r="BG450" s="1074"/>
      <c r="BH450" s="1074"/>
    </row>
    <row r="451" spans="1:60" s="1081" customFormat="1" ht="20" customHeight="1">
      <c r="A451" s="1075" t="s">
        <v>1907</v>
      </c>
      <c r="B451" s="1076"/>
      <c r="C451" s="1512"/>
      <c r="D451" s="1077"/>
      <c r="E451" s="871"/>
      <c r="F451" s="1078"/>
      <c r="G451" s="1061"/>
      <c r="H451" s="1079"/>
      <c r="I451" s="1079"/>
      <c r="J451" s="1079"/>
      <c r="K451" s="1079"/>
      <c r="L451" s="1079"/>
      <c r="M451" s="1079"/>
      <c r="N451" s="1080"/>
      <c r="O451" s="1080"/>
      <c r="P451" s="1080"/>
      <c r="Q451" s="1080"/>
      <c r="R451" s="1080"/>
      <c r="S451" s="1080"/>
      <c r="T451" s="1080"/>
      <c r="U451" s="1080"/>
      <c r="V451" s="1080"/>
      <c r="W451" s="1080"/>
      <c r="X451" s="1080"/>
      <c r="Y451" s="1080"/>
      <c r="Z451" s="1080"/>
      <c r="AA451" s="1080"/>
      <c r="AB451" s="1080"/>
      <c r="AC451" s="1080"/>
      <c r="AD451" s="1080"/>
      <c r="AE451" s="1080"/>
      <c r="AF451" s="1080"/>
      <c r="AG451" s="1080"/>
      <c r="AH451" s="1080"/>
      <c r="AI451" s="1080"/>
      <c r="AJ451" s="1080"/>
      <c r="AK451" s="1080"/>
      <c r="AL451" s="1080"/>
      <c r="AM451" s="1080"/>
      <c r="AN451" s="1080"/>
      <c r="AO451" s="1080"/>
      <c r="AP451" s="1080"/>
      <c r="AQ451" s="1080"/>
      <c r="AR451" s="1080"/>
      <c r="AS451" s="1080"/>
      <c r="AT451" s="1080"/>
      <c r="AU451" s="1080"/>
      <c r="AV451" s="1080"/>
      <c r="AW451" s="1080"/>
      <c r="AX451" s="1080"/>
      <c r="AY451" s="1080"/>
      <c r="AZ451" s="1080"/>
      <c r="BA451" s="1080"/>
      <c r="BB451" s="1080"/>
      <c r="BC451" s="1080"/>
      <c r="BD451" s="1080"/>
      <c r="BE451" s="1080"/>
      <c r="BF451" s="1080"/>
      <c r="BG451" s="1080"/>
      <c r="BH451" s="1080"/>
    </row>
    <row r="452" spans="1:60">
      <c r="A452" s="1086"/>
      <c r="B452" s="1087"/>
      <c r="C452" s="1088" t="s">
        <v>2769</v>
      </c>
      <c r="D452" s="1089"/>
      <c r="E452" s="1087"/>
      <c r="F452" s="1087"/>
    </row>
    <row r="453" spans="1:60">
      <c r="A453" s="1090"/>
      <c r="B453" s="1515" t="s">
        <v>2781</v>
      </c>
      <c r="C453" s="1509" t="s">
        <v>2782</v>
      </c>
      <c r="D453" s="1093"/>
      <c r="E453" s="1117">
        <f>'[6]COSTO CR GLOBAL '!H453</f>
        <v>1781.25</v>
      </c>
      <c r="F453" s="352" t="s">
        <v>236</v>
      </c>
    </row>
    <row r="454" spans="1:60">
      <c r="A454" s="1090"/>
      <c r="B454" s="1516"/>
      <c r="C454" s="1510"/>
      <c r="D454" s="1093"/>
      <c r="E454" s="1091"/>
      <c r="F454" s="1091"/>
    </row>
    <row r="455" spans="1:60">
      <c r="A455" s="1090"/>
      <c r="B455" s="1095"/>
      <c r="C455" s="1510"/>
      <c r="D455" s="1093"/>
      <c r="E455" s="1091"/>
      <c r="F455" s="1091"/>
    </row>
    <row r="456" spans="1:60">
      <c r="A456" s="1090"/>
      <c r="B456" s="1095"/>
      <c r="C456" s="1112"/>
      <c r="D456" s="1093"/>
      <c r="E456" s="1091"/>
      <c r="F456" s="1091"/>
    </row>
    <row r="457" spans="1:60">
      <c r="A457" s="1090"/>
      <c r="B457" s="1095"/>
      <c r="C457" s="1098" t="s">
        <v>2783</v>
      </c>
      <c r="D457" s="1095"/>
      <c r="E457" s="1095"/>
      <c r="F457" s="1095"/>
    </row>
    <row r="458" spans="1:60">
      <c r="B458" s="1095"/>
      <c r="C458" s="1099" t="s">
        <v>2702</v>
      </c>
      <c r="D458" s="1095"/>
      <c r="E458" s="1095"/>
      <c r="F458" s="1095"/>
    </row>
    <row r="459" spans="1:60">
      <c r="B459" s="1095"/>
      <c r="C459" s="1121"/>
      <c r="D459" s="1095"/>
      <c r="E459" s="1095"/>
      <c r="F459" s="1095"/>
    </row>
    <row r="460" spans="1:60">
      <c r="B460" s="1095"/>
      <c r="C460" s="1121"/>
      <c r="D460" s="1095"/>
      <c r="E460" s="1095"/>
      <c r="F460" s="1095"/>
    </row>
    <row r="461" spans="1:60">
      <c r="B461" s="1095"/>
      <c r="D461" s="1095"/>
      <c r="E461" s="1095"/>
      <c r="F461" s="1095"/>
    </row>
    <row r="462" spans="1:60">
      <c r="A462" s="1118"/>
      <c r="B462" s="1119"/>
      <c r="C462" s="1120"/>
      <c r="D462" s="1119"/>
      <c r="E462" s="1119"/>
      <c r="F462" s="1119"/>
    </row>
    <row r="463" spans="1:60">
      <c r="A463" s="1086"/>
      <c r="B463" s="1087"/>
      <c r="C463" s="1088" t="s">
        <v>2769</v>
      </c>
      <c r="D463" s="1089"/>
      <c r="E463" s="1087"/>
      <c r="F463" s="1087"/>
    </row>
    <row r="464" spans="1:60">
      <c r="A464" s="1090"/>
      <c r="B464" s="1515" t="s">
        <v>2784</v>
      </c>
      <c r="C464" s="1509" t="s">
        <v>2785</v>
      </c>
      <c r="D464" s="1093"/>
      <c r="E464" s="1117">
        <f>'[6]COSTO CR GLOBAL '!H464</f>
        <v>1291.6666666666667</v>
      </c>
      <c r="F464" s="352" t="s">
        <v>236</v>
      </c>
    </row>
    <row r="465" spans="1:6">
      <c r="A465" s="1090"/>
      <c r="B465" s="1516"/>
      <c r="C465" s="1510"/>
      <c r="D465" s="1093"/>
      <c r="E465" s="1091"/>
      <c r="F465" s="1091"/>
    </row>
    <row r="466" spans="1:6">
      <c r="A466" s="1090"/>
      <c r="B466" s="1095"/>
      <c r="C466" s="1510"/>
      <c r="D466" s="1093"/>
      <c r="E466" s="1091"/>
      <c r="F466" s="1091"/>
    </row>
    <row r="467" spans="1:6">
      <c r="A467" s="1090"/>
      <c r="B467" s="1095"/>
      <c r="C467" s="1112"/>
      <c r="D467" s="1093"/>
      <c r="E467" s="1091"/>
      <c r="F467" s="1091"/>
    </row>
    <row r="468" spans="1:6">
      <c r="A468" s="1090"/>
      <c r="B468" s="1095"/>
      <c r="C468" s="1098" t="s">
        <v>2786</v>
      </c>
      <c r="D468" s="1095"/>
      <c r="E468" s="1095"/>
      <c r="F468" s="1095"/>
    </row>
    <row r="469" spans="1:6">
      <c r="B469" s="1095"/>
      <c r="C469" s="1099" t="s">
        <v>2702</v>
      </c>
      <c r="D469" s="1095"/>
      <c r="E469" s="1095"/>
      <c r="F469" s="1095"/>
    </row>
    <row r="470" spans="1:6">
      <c r="B470" s="1095"/>
      <c r="C470" s="1121"/>
      <c r="D470" s="1095"/>
      <c r="E470" s="1095"/>
      <c r="F470" s="1095"/>
    </row>
    <row r="471" spans="1:6">
      <c r="B471" s="1095"/>
      <c r="C471" s="1121"/>
      <c r="D471" s="1095"/>
      <c r="E471" s="1095"/>
      <c r="F471" s="1095"/>
    </row>
    <row r="472" spans="1:6">
      <c r="B472" s="1095"/>
      <c r="D472" s="1095"/>
      <c r="E472" s="1095"/>
      <c r="F472" s="1095"/>
    </row>
    <row r="473" spans="1:6">
      <c r="A473" s="1118"/>
      <c r="B473" s="1119"/>
      <c r="C473" s="1120"/>
      <c r="D473" s="1119"/>
      <c r="E473" s="1119"/>
      <c r="F473" s="1119"/>
    </row>
    <row r="474" spans="1:6">
      <c r="A474" s="1086"/>
      <c r="B474" s="1087"/>
      <c r="C474" s="1088" t="s">
        <v>2769</v>
      </c>
      <c r="D474" s="1089"/>
      <c r="E474" s="1087"/>
      <c r="F474" s="1087"/>
    </row>
    <row r="475" spans="1:6">
      <c r="A475" s="1090"/>
      <c r="B475" s="1515" t="s">
        <v>2787</v>
      </c>
      <c r="C475" s="1509" t="s">
        <v>2788</v>
      </c>
      <c r="D475" s="1093"/>
      <c r="E475" s="1117">
        <f>'[6]COSTO CR GLOBAL '!H475</f>
        <v>3893.75</v>
      </c>
      <c r="F475" s="352" t="s">
        <v>236</v>
      </c>
    </row>
    <row r="476" spans="1:6">
      <c r="A476" s="1090"/>
      <c r="B476" s="1516"/>
      <c r="C476" s="1510"/>
      <c r="D476" s="1093"/>
      <c r="E476" s="1091"/>
      <c r="F476" s="1091"/>
    </row>
    <row r="477" spans="1:6">
      <c r="A477" s="1090"/>
      <c r="B477" s="1095"/>
      <c r="C477" s="1510"/>
      <c r="D477" s="1093"/>
      <c r="E477" s="1091"/>
      <c r="F477" s="1091"/>
    </row>
    <row r="478" spans="1:6">
      <c r="A478" s="1090"/>
      <c r="B478" s="1095"/>
      <c r="C478" s="1112"/>
      <c r="D478" s="1093"/>
      <c r="E478" s="1091"/>
      <c r="F478" s="1091"/>
    </row>
    <row r="479" spans="1:6">
      <c r="A479" s="1090"/>
      <c r="B479" s="1095"/>
      <c r="C479" s="1098" t="s">
        <v>2783</v>
      </c>
      <c r="D479" s="1095"/>
      <c r="E479" s="1095"/>
      <c r="F479" s="1095"/>
    </row>
    <row r="480" spans="1:6">
      <c r="B480" s="1095"/>
      <c r="C480" s="1099" t="s">
        <v>2702</v>
      </c>
      <c r="D480" s="1095"/>
      <c r="E480" s="1095"/>
      <c r="F480" s="1095"/>
    </row>
    <row r="481" spans="1:6">
      <c r="B481" s="1095"/>
      <c r="C481" s="1121"/>
      <c r="D481" s="1095"/>
      <c r="E481" s="1095"/>
      <c r="F481" s="1095"/>
    </row>
    <row r="482" spans="1:6">
      <c r="B482" s="1095"/>
      <c r="C482" s="1121"/>
      <c r="D482" s="1095"/>
      <c r="E482" s="1095"/>
      <c r="F482" s="1095"/>
    </row>
    <row r="483" spans="1:6">
      <c r="B483" s="1095"/>
      <c r="D483" s="1095"/>
      <c r="E483" s="1095"/>
      <c r="F483" s="1095"/>
    </row>
    <row r="484" spans="1:6">
      <c r="A484" s="1118"/>
      <c r="B484" s="1119"/>
      <c r="C484" s="1120"/>
      <c r="D484" s="1119"/>
      <c r="E484" s="1119"/>
      <c r="F484" s="1119"/>
    </row>
    <row r="485" spans="1:6">
      <c r="A485" s="1086"/>
      <c r="B485" s="1087"/>
      <c r="C485" s="1088" t="s">
        <v>2769</v>
      </c>
      <c r="D485" s="1089"/>
      <c r="E485" s="1087"/>
      <c r="F485" s="1087"/>
    </row>
    <row r="486" spans="1:6">
      <c r="A486" s="1090"/>
      <c r="B486" s="1515" t="s">
        <v>2789</v>
      </c>
      <c r="C486" s="1509" t="s">
        <v>2790</v>
      </c>
      <c r="D486" s="1093"/>
      <c r="E486" s="1117">
        <f>'[6]COSTO CR GLOBAL '!H486</f>
        <v>2604.1666666666665</v>
      </c>
      <c r="F486" s="352" t="s">
        <v>236</v>
      </c>
    </row>
    <row r="487" spans="1:6">
      <c r="A487" s="1090"/>
      <c r="B487" s="1516"/>
      <c r="C487" s="1510"/>
      <c r="D487" s="1093"/>
      <c r="E487" s="1091"/>
      <c r="F487" s="1091"/>
    </row>
    <row r="488" spans="1:6">
      <c r="A488" s="1090"/>
      <c r="B488" s="1095"/>
      <c r="C488" s="1510"/>
      <c r="D488" s="1093"/>
      <c r="E488" s="1091"/>
      <c r="F488" s="1091"/>
    </row>
    <row r="489" spans="1:6">
      <c r="A489" s="1090"/>
      <c r="B489" s="1095"/>
      <c r="C489" s="1112"/>
      <c r="D489" s="1093"/>
      <c r="E489" s="1091"/>
      <c r="F489" s="1091"/>
    </row>
    <row r="490" spans="1:6">
      <c r="A490" s="1090"/>
      <c r="B490" s="1095"/>
      <c r="C490" s="1098" t="s">
        <v>2791</v>
      </c>
      <c r="D490" s="1095"/>
      <c r="E490" s="1095"/>
      <c r="F490" s="1095"/>
    </row>
    <row r="491" spans="1:6">
      <c r="B491" s="1095"/>
      <c r="C491" s="1099" t="s">
        <v>2702</v>
      </c>
      <c r="D491" s="1095"/>
      <c r="E491" s="1095"/>
      <c r="F491" s="1095"/>
    </row>
    <row r="492" spans="1:6">
      <c r="B492" s="1095"/>
      <c r="C492" s="1121"/>
      <c r="D492" s="1095"/>
      <c r="E492" s="1095"/>
      <c r="F492" s="1095"/>
    </row>
    <row r="493" spans="1:6">
      <c r="B493" s="1095"/>
      <c r="C493" s="1121"/>
      <c r="D493" s="1095"/>
      <c r="E493" s="1095"/>
      <c r="F493" s="1095"/>
    </row>
    <row r="494" spans="1:6">
      <c r="B494" s="1095"/>
      <c r="D494" s="1095"/>
      <c r="E494" s="1095"/>
      <c r="F494" s="1095"/>
    </row>
    <row r="495" spans="1:6">
      <c r="A495" s="1118"/>
      <c r="B495" s="1119"/>
      <c r="C495" s="1120"/>
      <c r="D495" s="1119"/>
      <c r="E495" s="1119"/>
      <c r="F495" s="1119"/>
    </row>
    <row r="496" spans="1:6">
      <c r="A496" s="1086"/>
      <c r="B496" s="1087"/>
      <c r="C496" s="1088" t="s">
        <v>2769</v>
      </c>
      <c r="D496" s="1089"/>
      <c r="E496" s="1087"/>
      <c r="F496" s="1087"/>
    </row>
    <row r="497" spans="1:6">
      <c r="A497" s="1090"/>
      <c r="B497" s="1515" t="s">
        <v>2792</v>
      </c>
      <c r="C497" s="1509" t="s">
        <v>2793</v>
      </c>
      <c r="D497" s="1093"/>
      <c r="E497" s="1117">
        <f>'[6]COSTO CR GLOBAL '!H497</f>
        <v>1781.25</v>
      </c>
      <c r="F497" s="352" t="s">
        <v>236</v>
      </c>
    </row>
    <row r="498" spans="1:6">
      <c r="A498" s="1090"/>
      <c r="B498" s="1516"/>
      <c r="C498" s="1510"/>
      <c r="D498" s="1093"/>
      <c r="E498" s="1091"/>
      <c r="F498" s="1091"/>
    </row>
    <row r="499" spans="1:6">
      <c r="A499" s="1090"/>
      <c r="B499" s="1095"/>
      <c r="C499" s="1510"/>
      <c r="D499" s="1093"/>
      <c r="E499" s="1091"/>
      <c r="F499" s="1091"/>
    </row>
    <row r="500" spans="1:6">
      <c r="A500" s="1090"/>
      <c r="B500" s="1095"/>
      <c r="C500" s="1112"/>
      <c r="D500" s="1093"/>
      <c r="E500" s="1091"/>
      <c r="F500" s="1091"/>
    </row>
    <row r="501" spans="1:6">
      <c r="A501" s="1090"/>
      <c r="B501" s="1095"/>
      <c r="C501" s="1098" t="s">
        <v>2794</v>
      </c>
      <c r="D501" s="1095"/>
      <c r="E501" s="1095"/>
      <c r="F501" s="1095"/>
    </row>
    <row r="502" spans="1:6">
      <c r="B502" s="1054"/>
      <c r="C502" s="1099" t="s">
        <v>2702</v>
      </c>
      <c r="D502" s="1095"/>
      <c r="E502" s="1095"/>
      <c r="F502" s="1095"/>
    </row>
    <row r="503" spans="1:6">
      <c r="B503" s="1095"/>
      <c r="C503" s="1121"/>
      <c r="D503" s="1095"/>
      <c r="E503" s="1095"/>
      <c r="F503" s="1095"/>
    </row>
    <row r="504" spans="1:6">
      <c r="B504" s="1095"/>
      <c r="C504" s="1121"/>
      <c r="D504" s="1095"/>
      <c r="E504" s="1095"/>
      <c r="F504" s="1095"/>
    </row>
    <row r="505" spans="1:6">
      <c r="B505" s="1095"/>
      <c r="D505" s="1095"/>
      <c r="E505" s="1095"/>
      <c r="F505" s="1095"/>
    </row>
    <row r="506" spans="1:6">
      <c r="A506" s="1118"/>
      <c r="B506" s="1119"/>
      <c r="C506" s="1120"/>
      <c r="D506" s="1119"/>
      <c r="E506" s="1119"/>
      <c r="F506" s="1119"/>
    </row>
    <row r="507" spans="1:6">
      <c r="A507" s="1086"/>
      <c r="B507" s="1087"/>
      <c r="C507" s="1088" t="s">
        <v>2769</v>
      </c>
      <c r="D507" s="1089"/>
      <c r="E507" s="1087"/>
      <c r="F507" s="1087"/>
    </row>
    <row r="508" spans="1:6">
      <c r="A508" s="1090"/>
      <c r="B508" s="1515" t="s">
        <v>2795</v>
      </c>
      <c r="C508" s="1509" t="s">
        <v>2796</v>
      </c>
      <c r="D508" s="1093"/>
      <c r="E508" s="1117">
        <f>'[6]COSTO CR GLOBAL '!H508</f>
        <v>3731.25</v>
      </c>
      <c r="F508" s="352" t="s">
        <v>236</v>
      </c>
    </row>
    <row r="509" spans="1:6">
      <c r="A509" s="1090"/>
      <c r="B509" s="1516"/>
      <c r="C509" s="1510"/>
      <c r="D509" s="1093"/>
      <c r="E509" s="1091"/>
      <c r="F509" s="1091"/>
    </row>
    <row r="510" spans="1:6">
      <c r="A510" s="1090"/>
      <c r="B510" s="1095"/>
      <c r="C510" s="1510"/>
      <c r="D510" s="1093"/>
      <c r="E510" s="1091"/>
      <c r="F510" s="1091"/>
    </row>
    <row r="511" spans="1:6">
      <c r="A511" s="1090"/>
      <c r="B511" s="1095"/>
      <c r="C511" s="1112"/>
      <c r="D511" s="1093"/>
      <c r="E511" s="1091"/>
      <c r="F511" s="1091"/>
    </row>
    <row r="512" spans="1:6">
      <c r="A512" s="1090"/>
      <c r="B512" s="1095"/>
      <c r="C512" s="1098" t="s">
        <v>2794</v>
      </c>
      <c r="D512" s="1095"/>
      <c r="E512" s="1095"/>
      <c r="F512" s="1095"/>
    </row>
    <row r="513" spans="1:6">
      <c r="B513" s="1095"/>
      <c r="C513" s="1099" t="s">
        <v>2702</v>
      </c>
      <c r="D513" s="1095"/>
      <c r="E513" s="1095"/>
      <c r="F513" s="1095"/>
    </row>
    <row r="514" spans="1:6">
      <c r="B514" s="1095"/>
      <c r="C514" s="1121"/>
      <c r="D514" s="1095"/>
      <c r="E514" s="1095"/>
      <c r="F514" s="1095"/>
    </row>
    <row r="515" spans="1:6">
      <c r="B515" s="1095"/>
      <c r="C515" s="1121"/>
      <c r="D515" s="1095"/>
      <c r="E515" s="1095"/>
      <c r="F515" s="1095"/>
    </row>
    <row r="516" spans="1:6">
      <c r="B516" s="1095"/>
      <c r="D516" s="1095"/>
      <c r="E516" s="1095"/>
      <c r="F516" s="1095"/>
    </row>
    <row r="517" spans="1:6">
      <c r="A517" s="1118"/>
      <c r="B517" s="1119"/>
      <c r="C517" s="1120"/>
      <c r="D517" s="1119"/>
      <c r="E517" s="1119"/>
      <c r="F517" s="1119"/>
    </row>
    <row r="518" spans="1:6">
      <c r="A518" s="1086"/>
      <c r="B518" s="1087"/>
      <c r="C518" s="1088" t="s">
        <v>2769</v>
      </c>
      <c r="D518" s="1089"/>
      <c r="E518" s="1087"/>
      <c r="F518" s="1087"/>
    </row>
    <row r="519" spans="1:6">
      <c r="A519" s="1090"/>
      <c r="B519" s="1515" t="s">
        <v>2797</v>
      </c>
      <c r="C519" s="1509" t="s">
        <v>2798</v>
      </c>
      <c r="D519" s="1093"/>
      <c r="E519" s="1117">
        <f>'[6]COSTO CR GLOBAL '!H519</f>
        <v>6137.5</v>
      </c>
      <c r="F519" s="352" t="s">
        <v>236</v>
      </c>
    </row>
    <row r="520" spans="1:6">
      <c r="A520" s="1090"/>
      <c r="B520" s="1516"/>
      <c r="C520" s="1510"/>
      <c r="D520" s="1093"/>
      <c r="E520" s="1091"/>
      <c r="F520" s="1091"/>
    </row>
    <row r="521" spans="1:6">
      <c r="A521" s="1090"/>
      <c r="B521" s="1095"/>
      <c r="C521" s="1510"/>
      <c r="D521" s="1093"/>
      <c r="E521" s="1091"/>
      <c r="F521" s="1091"/>
    </row>
    <row r="522" spans="1:6">
      <c r="A522" s="1090"/>
      <c r="B522" s="1095"/>
      <c r="C522" s="1112"/>
      <c r="D522" s="1093"/>
      <c r="E522" s="1091"/>
      <c r="F522" s="1091"/>
    </row>
    <row r="523" spans="1:6">
      <c r="A523" s="1090"/>
      <c r="B523" s="1095"/>
      <c r="C523" s="1098" t="s">
        <v>1422</v>
      </c>
      <c r="D523" s="1095"/>
      <c r="E523" s="1095"/>
      <c r="F523" s="1095"/>
    </row>
    <row r="524" spans="1:6">
      <c r="B524" s="1095"/>
      <c r="C524" s="1099" t="s">
        <v>2702</v>
      </c>
      <c r="D524" s="1095"/>
      <c r="E524" s="1095"/>
      <c r="F524" s="1095"/>
    </row>
    <row r="525" spans="1:6">
      <c r="B525" s="1095"/>
      <c r="C525" s="1121"/>
      <c r="D525" s="1095"/>
      <c r="E525" s="1095"/>
      <c r="F525" s="1095"/>
    </row>
    <row r="526" spans="1:6">
      <c r="B526" s="1095"/>
      <c r="C526" s="1121"/>
      <c r="D526" s="1095"/>
      <c r="E526" s="1095"/>
      <c r="F526" s="1095"/>
    </row>
    <row r="527" spans="1:6">
      <c r="B527" s="1095"/>
      <c r="D527" s="1095"/>
      <c r="E527" s="1095"/>
      <c r="F527" s="1095"/>
    </row>
    <row r="528" spans="1:6">
      <c r="A528" s="1118"/>
      <c r="B528" s="1119"/>
      <c r="C528" s="1120"/>
      <c r="D528" s="1119"/>
      <c r="E528" s="1119"/>
      <c r="F528" s="1119"/>
    </row>
    <row r="529" spans="1:60">
      <c r="A529" s="1086"/>
      <c r="B529" s="1087"/>
      <c r="C529" s="1088" t="s">
        <v>2769</v>
      </c>
      <c r="D529" s="1089"/>
      <c r="E529" s="1087"/>
      <c r="F529" s="1087"/>
    </row>
    <row r="530" spans="1:60">
      <c r="A530" s="1090"/>
      <c r="B530" s="1515" t="s">
        <v>2799</v>
      </c>
      <c r="C530" s="1509" t="s">
        <v>2800</v>
      </c>
      <c r="D530" s="1093"/>
      <c r="E530" s="1117">
        <f>'[6]COSTO CR GLOBAL '!H530</f>
        <v>4062.5</v>
      </c>
      <c r="F530" s="352" t="s">
        <v>236</v>
      </c>
    </row>
    <row r="531" spans="1:60">
      <c r="A531" s="1090"/>
      <c r="B531" s="1516"/>
      <c r="C531" s="1510"/>
      <c r="D531" s="1093"/>
      <c r="E531" s="1091"/>
      <c r="F531" s="1091"/>
    </row>
    <row r="532" spans="1:60">
      <c r="A532" s="1090"/>
      <c r="B532" s="1095"/>
      <c r="C532" s="1510"/>
      <c r="D532" s="1093"/>
      <c r="E532" s="1091"/>
      <c r="F532" s="1091"/>
    </row>
    <row r="533" spans="1:60">
      <c r="A533" s="1090"/>
      <c r="B533" s="1095"/>
      <c r="C533" s="1112"/>
      <c r="D533" s="1093"/>
      <c r="E533" s="1091"/>
      <c r="F533" s="1091"/>
    </row>
    <row r="534" spans="1:60">
      <c r="A534" s="1090"/>
      <c r="B534" s="1095"/>
      <c r="C534" s="1098" t="s">
        <v>1422</v>
      </c>
      <c r="D534" s="1095"/>
      <c r="E534" s="1095"/>
      <c r="F534" s="1095"/>
    </row>
    <row r="535" spans="1:60">
      <c r="B535" s="1095"/>
      <c r="C535" s="1099" t="s">
        <v>2702</v>
      </c>
      <c r="D535" s="1095"/>
      <c r="E535" s="1095"/>
      <c r="F535" s="1095"/>
    </row>
    <row r="536" spans="1:60">
      <c r="B536" s="1095"/>
      <c r="C536" s="1121"/>
      <c r="D536" s="1095"/>
      <c r="E536" s="1095"/>
      <c r="F536" s="1095"/>
    </row>
    <row r="537" spans="1:60">
      <c r="B537" s="1095"/>
      <c r="C537" s="1121"/>
      <c r="D537" s="1095"/>
      <c r="E537" s="1095"/>
      <c r="F537" s="1095"/>
    </row>
    <row r="538" spans="1:60">
      <c r="B538" s="1095"/>
      <c r="D538" s="1095"/>
      <c r="E538" s="1095"/>
      <c r="F538" s="1095"/>
    </row>
    <row r="539" spans="1:60">
      <c r="A539" s="1118"/>
      <c r="B539" s="1119"/>
      <c r="C539" s="1120"/>
      <c r="D539" s="1119"/>
      <c r="E539" s="1119"/>
      <c r="F539" s="1119"/>
    </row>
    <row r="540" spans="1:60" s="1069" customFormat="1" ht="15" customHeight="1">
      <c r="A540" s="1070" t="s">
        <v>2645</v>
      </c>
      <c r="B540" s="1071"/>
      <c r="C540" s="1511" t="s">
        <v>2801</v>
      </c>
      <c r="D540" s="1072"/>
      <c r="E540" s="865"/>
      <c r="F540" s="1073"/>
      <c r="G540" s="1061"/>
      <c r="H540" s="1068"/>
      <c r="I540" s="1068"/>
      <c r="J540" s="1068"/>
      <c r="K540" s="1068"/>
      <c r="L540" s="1068"/>
      <c r="M540" s="1068"/>
      <c r="N540" s="1074"/>
      <c r="O540" s="1074"/>
      <c r="P540" s="1074"/>
      <c r="Q540" s="1074"/>
      <c r="R540" s="1074"/>
      <c r="S540" s="1074"/>
      <c r="T540" s="1074"/>
      <c r="U540" s="1074"/>
      <c r="V540" s="1074"/>
      <c r="W540" s="1074"/>
      <c r="X540" s="1074"/>
      <c r="Y540" s="1074"/>
      <c r="Z540" s="1074"/>
      <c r="AA540" s="1074"/>
      <c r="AB540" s="1074"/>
      <c r="AC540" s="1074"/>
      <c r="AD540" s="1074"/>
      <c r="AE540" s="1074"/>
      <c r="AF540" s="1074"/>
      <c r="AG540" s="1074"/>
      <c r="AH540" s="1074"/>
      <c r="AI540" s="1074"/>
      <c r="AJ540" s="1074"/>
      <c r="AK540" s="1074"/>
      <c r="AL540" s="1074"/>
      <c r="AM540" s="1074"/>
      <c r="AN540" s="1074"/>
      <c r="AO540" s="1074"/>
      <c r="AP540" s="1074"/>
      <c r="AQ540" s="1074"/>
      <c r="AR540" s="1074"/>
      <c r="AS540" s="1074"/>
      <c r="AT540" s="1074"/>
      <c r="AU540" s="1074"/>
      <c r="AV540" s="1074"/>
      <c r="AW540" s="1074"/>
      <c r="AX540" s="1074"/>
      <c r="AY540" s="1074"/>
      <c r="AZ540" s="1074"/>
      <c r="BA540" s="1074"/>
      <c r="BB540" s="1074"/>
      <c r="BC540" s="1074"/>
      <c r="BD540" s="1074"/>
      <c r="BE540" s="1074"/>
      <c r="BF540" s="1074"/>
      <c r="BG540" s="1074"/>
      <c r="BH540" s="1074"/>
    </row>
    <row r="541" spans="1:60" s="1081" customFormat="1" ht="20" customHeight="1">
      <c r="A541" s="1075" t="s">
        <v>1907</v>
      </c>
      <c r="B541" s="1076"/>
      <c r="C541" s="1512"/>
      <c r="D541" s="1077"/>
      <c r="E541" s="871"/>
      <c r="F541" s="1078"/>
      <c r="G541" s="1061"/>
      <c r="H541" s="1079"/>
      <c r="I541" s="1079"/>
      <c r="J541" s="1079"/>
      <c r="K541" s="1079"/>
      <c r="L541" s="1079"/>
      <c r="M541" s="1079"/>
      <c r="N541" s="1080"/>
      <c r="O541" s="1080"/>
      <c r="P541" s="1080"/>
      <c r="Q541" s="1080"/>
      <c r="R541" s="1080"/>
      <c r="S541" s="1080"/>
      <c r="T541" s="1080"/>
      <c r="U541" s="1080"/>
      <c r="V541" s="1080"/>
      <c r="W541" s="1080"/>
      <c r="X541" s="1080"/>
      <c r="Y541" s="1080"/>
      <c r="Z541" s="1080"/>
      <c r="AA541" s="1080"/>
      <c r="AB541" s="1080"/>
      <c r="AC541" s="1080"/>
      <c r="AD541" s="1080"/>
      <c r="AE541" s="1080"/>
      <c r="AF541" s="1080"/>
      <c r="AG541" s="1080"/>
      <c r="AH541" s="1080"/>
      <c r="AI541" s="1080"/>
      <c r="AJ541" s="1080"/>
      <c r="AK541" s="1080"/>
      <c r="AL541" s="1080"/>
      <c r="AM541" s="1080"/>
      <c r="AN541" s="1080"/>
      <c r="AO541" s="1080"/>
      <c r="AP541" s="1080"/>
      <c r="AQ541" s="1080"/>
      <c r="AR541" s="1080"/>
      <c r="AS541" s="1080"/>
      <c r="AT541" s="1080"/>
      <c r="AU541" s="1080"/>
      <c r="AV541" s="1080"/>
      <c r="AW541" s="1080"/>
      <c r="AX541" s="1080"/>
      <c r="AY541" s="1080"/>
      <c r="AZ541" s="1080"/>
      <c r="BA541" s="1080"/>
      <c r="BB541" s="1080"/>
      <c r="BC541" s="1080"/>
      <c r="BD541" s="1080"/>
      <c r="BE541" s="1080"/>
      <c r="BF541" s="1080"/>
      <c r="BG541" s="1080"/>
      <c r="BH541" s="1080"/>
    </row>
    <row r="542" spans="1:60">
      <c r="A542" s="1086"/>
      <c r="B542" s="1087"/>
      <c r="C542" s="1088" t="s">
        <v>2802</v>
      </c>
      <c r="D542" s="1089"/>
      <c r="E542" s="1087"/>
      <c r="F542" s="1087"/>
    </row>
    <row r="543" spans="1:60">
      <c r="A543" s="1090"/>
      <c r="B543" s="1515" t="s">
        <v>2803</v>
      </c>
      <c r="C543" s="1509" t="s">
        <v>2804</v>
      </c>
      <c r="D543" s="1093"/>
      <c r="E543" s="1117">
        <f>'[6]COSTO CR GLOBAL '!H543</f>
        <v>1116.6666666666667</v>
      </c>
      <c r="F543" s="352" t="s">
        <v>236</v>
      </c>
    </row>
    <row r="544" spans="1:60">
      <c r="A544" s="1090"/>
      <c r="B544" s="1516"/>
      <c r="C544" s="1510"/>
      <c r="D544" s="1093"/>
      <c r="E544" s="1091"/>
      <c r="F544" s="1091"/>
    </row>
    <row r="545" spans="1:6">
      <c r="A545" s="1090"/>
      <c r="B545" s="1095"/>
      <c r="C545" s="1510"/>
      <c r="D545" s="1093"/>
      <c r="E545" s="1091"/>
      <c r="F545" s="1091"/>
    </row>
    <row r="546" spans="1:6">
      <c r="A546" s="1090"/>
      <c r="B546" s="1095"/>
      <c r="C546" s="1112"/>
      <c r="D546" s="1093"/>
      <c r="E546" s="1091"/>
      <c r="F546" s="1091"/>
    </row>
    <row r="547" spans="1:6">
      <c r="A547" s="1090"/>
      <c r="B547" s="1095"/>
      <c r="C547" s="1098" t="s">
        <v>2805</v>
      </c>
      <c r="D547" s="1095"/>
      <c r="E547" s="1095"/>
      <c r="F547" s="1095"/>
    </row>
    <row r="548" spans="1:6">
      <c r="B548" s="1095"/>
      <c r="C548" s="1099" t="s">
        <v>2702</v>
      </c>
      <c r="D548" s="1095"/>
      <c r="E548" s="1095"/>
      <c r="F548" s="1095"/>
    </row>
    <row r="549" spans="1:6">
      <c r="B549" s="1095"/>
      <c r="C549" s="1121"/>
      <c r="D549" s="1095"/>
      <c r="E549" s="1095"/>
      <c r="F549" s="1095"/>
    </row>
    <row r="550" spans="1:6">
      <c r="B550" s="1095"/>
      <c r="C550" s="1121"/>
      <c r="D550" s="1095"/>
      <c r="E550" s="1095"/>
      <c r="F550" s="1095"/>
    </row>
    <row r="551" spans="1:6">
      <c r="B551" s="1095"/>
      <c r="D551" s="1095"/>
      <c r="E551" s="1095"/>
      <c r="F551" s="1095"/>
    </row>
    <row r="552" spans="1:6">
      <c r="A552" s="1118"/>
      <c r="B552" s="1119"/>
      <c r="C552" s="1120"/>
      <c r="D552" s="1119"/>
      <c r="E552" s="1119"/>
      <c r="F552" s="1119"/>
    </row>
    <row r="553" spans="1:6">
      <c r="A553" s="1086"/>
      <c r="B553" s="1087"/>
      <c r="C553" s="1088" t="s">
        <v>2802</v>
      </c>
      <c r="D553" s="1089"/>
      <c r="E553" s="1087"/>
      <c r="F553" s="1087"/>
    </row>
    <row r="554" spans="1:6">
      <c r="A554" s="1090"/>
      <c r="B554" s="1515" t="s">
        <v>2806</v>
      </c>
      <c r="C554" s="1509" t="s">
        <v>2807</v>
      </c>
      <c r="D554" s="1093"/>
      <c r="E554" s="1117">
        <f>'[6]COSTO CR GLOBAL '!H554</f>
        <v>687.5</v>
      </c>
      <c r="F554" s="352" t="s">
        <v>236</v>
      </c>
    </row>
    <row r="555" spans="1:6">
      <c r="A555" s="1090"/>
      <c r="B555" s="1516"/>
      <c r="C555" s="1510"/>
      <c r="D555" s="1093"/>
      <c r="E555" s="1091"/>
      <c r="F555" s="1091"/>
    </row>
    <row r="556" spans="1:6">
      <c r="A556" s="1090"/>
      <c r="B556" s="1095"/>
      <c r="C556" s="1510"/>
      <c r="D556" s="1093"/>
      <c r="E556" s="1091"/>
      <c r="F556" s="1091"/>
    </row>
    <row r="557" spans="1:6">
      <c r="A557" s="1090"/>
      <c r="B557" s="1095"/>
      <c r="C557" s="1112"/>
      <c r="D557" s="1093"/>
      <c r="E557" s="1091"/>
      <c r="F557" s="1091"/>
    </row>
    <row r="558" spans="1:6">
      <c r="A558" s="1090"/>
      <c r="B558" s="1095"/>
      <c r="C558" s="1098" t="s">
        <v>2706</v>
      </c>
      <c r="D558" s="1095"/>
      <c r="E558" s="1095"/>
      <c r="F558" s="1095"/>
    </row>
    <row r="559" spans="1:6">
      <c r="B559" s="1095"/>
      <c r="C559" s="1099" t="s">
        <v>2702</v>
      </c>
      <c r="D559" s="1095"/>
      <c r="E559" s="1095"/>
      <c r="F559" s="1095"/>
    </row>
    <row r="560" spans="1:6">
      <c r="B560" s="1095"/>
      <c r="C560" s="1121"/>
      <c r="D560" s="1095"/>
      <c r="E560" s="1095"/>
      <c r="F560" s="1095"/>
    </row>
    <row r="561" spans="1:60">
      <c r="B561" s="1095"/>
      <c r="C561" s="1121"/>
      <c r="D561" s="1095"/>
      <c r="E561" s="1095"/>
      <c r="F561" s="1095"/>
    </row>
    <row r="562" spans="1:60">
      <c r="B562" s="1095"/>
      <c r="D562" s="1095"/>
      <c r="E562" s="1095"/>
      <c r="F562" s="1095"/>
    </row>
    <row r="563" spans="1:60">
      <c r="A563" s="1118"/>
      <c r="B563" s="1119"/>
      <c r="C563" s="1120"/>
      <c r="D563" s="1119"/>
      <c r="E563" s="1119"/>
      <c r="F563" s="1119"/>
    </row>
    <row r="564" spans="1:60">
      <c r="A564" s="1086"/>
      <c r="B564" s="1087"/>
      <c r="C564" s="1088" t="s">
        <v>2802</v>
      </c>
      <c r="D564" s="1089"/>
      <c r="E564" s="1087"/>
      <c r="F564" s="1087"/>
    </row>
    <row r="565" spans="1:60">
      <c r="A565" s="1090"/>
      <c r="B565" s="1515" t="s">
        <v>2808</v>
      </c>
      <c r="C565" s="1509" t="s">
        <v>2809</v>
      </c>
      <c r="D565" s="1093"/>
      <c r="E565" s="1117">
        <f>'[6]COSTO CR GLOBAL '!H565</f>
        <v>537.5</v>
      </c>
      <c r="F565" s="352" t="s">
        <v>236</v>
      </c>
    </row>
    <row r="566" spans="1:60">
      <c r="A566" s="1090"/>
      <c r="B566" s="1516"/>
      <c r="C566" s="1510"/>
      <c r="D566" s="1093"/>
      <c r="E566" s="1091"/>
      <c r="F566" s="1091"/>
    </row>
    <row r="567" spans="1:60">
      <c r="A567" s="1090"/>
      <c r="B567" s="1095"/>
      <c r="C567" s="1510"/>
      <c r="D567" s="1093"/>
      <c r="E567" s="1091"/>
      <c r="F567" s="1091"/>
    </row>
    <row r="568" spans="1:60">
      <c r="A568" s="1090"/>
      <c r="B568" s="1095"/>
      <c r="C568" s="1112"/>
      <c r="D568" s="1093"/>
      <c r="E568" s="1091"/>
      <c r="F568" s="1091"/>
    </row>
    <row r="569" spans="1:60">
      <c r="A569" s="1090"/>
      <c r="B569" s="1095"/>
      <c r="C569" s="1098" t="s">
        <v>2805</v>
      </c>
      <c r="D569" s="1095"/>
      <c r="E569" s="1095"/>
      <c r="F569" s="1095"/>
    </row>
    <row r="570" spans="1:60">
      <c r="B570" s="1095"/>
      <c r="C570" s="1099" t="s">
        <v>2702</v>
      </c>
      <c r="D570" s="1095"/>
      <c r="E570" s="1095"/>
      <c r="F570" s="1095"/>
    </row>
    <row r="571" spans="1:60">
      <c r="B571" s="1095"/>
      <c r="C571" s="1121"/>
      <c r="D571" s="1095"/>
      <c r="E571" s="1095"/>
      <c r="F571" s="1095"/>
    </row>
    <row r="572" spans="1:60">
      <c r="B572" s="1095"/>
      <c r="C572" s="1121"/>
      <c r="D572" s="1095"/>
      <c r="E572" s="1095"/>
      <c r="F572" s="1095"/>
    </row>
    <row r="573" spans="1:60">
      <c r="B573" s="1095"/>
      <c r="D573" s="1095"/>
      <c r="E573" s="1095"/>
      <c r="F573" s="1095"/>
    </row>
    <row r="574" spans="1:60">
      <c r="A574" s="1118"/>
      <c r="B574" s="1119"/>
      <c r="C574" s="1120"/>
      <c r="D574" s="1119"/>
      <c r="E574" s="1119"/>
      <c r="F574" s="1119"/>
    </row>
    <row r="575" spans="1:60" s="1069" customFormat="1" ht="15" customHeight="1">
      <c r="A575" s="1070" t="s">
        <v>2645</v>
      </c>
      <c r="B575" s="1071"/>
      <c r="C575" s="1511" t="s">
        <v>2810</v>
      </c>
      <c r="D575" s="1072"/>
      <c r="E575" s="865"/>
      <c r="F575" s="1073"/>
      <c r="G575" s="1061"/>
      <c r="H575" s="1068"/>
      <c r="I575" s="1068"/>
      <c r="J575" s="1068"/>
      <c r="K575" s="1068"/>
      <c r="L575" s="1068"/>
      <c r="M575" s="1068"/>
      <c r="N575" s="1074"/>
      <c r="O575" s="1074"/>
      <c r="P575" s="1074"/>
      <c r="Q575" s="1074"/>
      <c r="R575" s="1074"/>
      <c r="S575" s="1074"/>
      <c r="T575" s="1074"/>
      <c r="U575" s="1074"/>
      <c r="V575" s="1074"/>
      <c r="W575" s="1074"/>
      <c r="X575" s="1074"/>
      <c r="Y575" s="1074"/>
      <c r="Z575" s="1074"/>
      <c r="AA575" s="1074"/>
      <c r="AB575" s="1074"/>
      <c r="AC575" s="1074"/>
      <c r="AD575" s="1074"/>
      <c r="AE575" s="1074"/>
      <c r="AF575" s="1074"/>
      <c r="AG575" s="1074"/>
      <c r="AH575" s="1074"/>
      <c r="AI575" s="1074"/>
      <c r="AJ575" s="1074"/>
      <c r="AK575" s="1074"/>
      <c r="AL575" s="1074"/>
      <c r="AM575" s="1074"/>
      <c r="AN575" s="1074"/>
      <c r="AO575" s="1074"/>
      <c r="AP575" s="1074"/>
      <c r="AQ575" s="1074"/>
      <c r="AR575" s="1074"/>
      <c r="AS575" s="1074"/>
      <c r="AT575" s="1074"/>
      <c r="AU575" s="1074"/>
      <c r="AV575" s="1074"/>
      <c r="AW575" s="1074"/>
      <c r="AX575" s="1074"/>
      <c r="AY575" s="1074"/>
      <c r="AZ575" s="1074"/>
      <c r="BA575" s="1074"/>
      <c r="BB575" s="1074"/>
      <c r="BC575" s="1074"/>
      <c r="BD575" s="1074"/>
      <c r="BE575" s="1074"/>
      <c r="BF575" s="1074"/>
      <c r="BG575" s="1074"/>
      <c r="BH575" s="1074"/>
    </row>
    <row r="576" spans="1:60" s="1081" customFormat="1" ht="20" customHeight="1">
      <c r="A576" s="1075" t="s">
        <v>1907</v>
      </c>
      <c r="B576" s="1076"/>
      <c r="C576" s="1512"/>
      <c r="D576" s="1077"/>
      <c r="E576" s="871"/>
      <c r="F576" s="1078"/>
      <c r="G576" s="1061"/>
      <c r="H576" s="1079"/>
      <c r="I576" s="1079"/>
      <c r="J576" s="1079"/>
      <c r="K576" s="1079"/>
      <c r="L576" s="1079"/>
      <c r="M576" s="1079"/>
      <c r="N576" s="1080"/>
      <c r="O576" s="1080"/>
      <c r="P576" s="1080"/>
      <c r="Q576" s="1080"/>
      <c r="R576" s="1080"/>
      <c r="S576" s="1080"/>
      <c r="T576" s="1080"/>
      <c r="U576" s="1080"/>
      <c r="V576" s="1080"/>
      <c r="W576" s="1080"/>
      <c r="X576" s="1080"/>
      <c r="Y576" s="1080"/>
      <c r="Z576" s="1080"/>
      <c r="AA576" s="1080"/>
      <c r="AB576" s="1080"/>
      <c r="AC576" s="1080"/>
      <c r="AD576" s="1080"/>
      <c r="AE576" s="1080"/>
      <c r="AF576" s="1080"/>
      <c r="AG576" s="1080"/>
      <c r="AH576" s="1080"/>
      <c r="AI576" s="1080"/>
      <c r="AJ576" s="1080"/>
      <c r="AK576" s="1080"/>
      <c r="AL576" s="1080"/>
      <c r="AM576" s="1080"/>
      <c r="AN576" s="1080"/>
      <c r="AO576" s="1080"/>
      <c r="AP576" s="1080"/>
      <c r="AQ576" s="1080"/>
      <c r="AR576" s="1080"/>
      <c r="AS576" s="1080"/>
      <c r="AT576" s="1080"/>
      <c r="AU576" s="1080"/>
      <c r="AV576" s="1080"/>
      <c r="AW576" s="1080"/>
      <c r="AX576" s="1080"/>
      <c r="AY576" s="1080"/>
      <c r="AZ576" s="1080"/>
      <c r="BA576" s="1080"/>
      <c r="BB576" s="1080"/>
      <c r="BC576" s="1080"/>
      <c r="BD576" s="1080"/>
      <c r="BE576" s="1080"/>
      <c r="BF576" s="1080"/>
      <c r="BG576" s="1080"/>
      <c r="BH576" s="1080"/>
    </row>
    <row r="577" spans="1:6">
      <c r="A577" s="1086"/>
      <c r="B577" s="1087"/>
      <c r="C577" s="1088" t="s">
        <v>2769</v>
      </c>
      <c r="D577" s="1089"/>
      <c r="E577" s="1087"/>
      <c r="F577" s="1087"/>
    </row>
    <row r="578" spans="1:6">
      <c r="A578" s="1090"/>
      <c r="B578" s="1515" t="s">
        <v>2811</v>
      </c>
      <c r="C578" s="1509" t="s">
        <v>2812</v>
      </c>
      <c r="D578" s="1093"/>
      <c r="E578" s="1117">
        <f>'[6]COSTO CR GLOBAL '!H578</f>
        <v>5175</v>
      </c>
      <c r="F578" s="352" t="s">
        <v>236</v>
      </c>
    </row>
    <row r="579" spans="1:6">
      <c r="A579" s="1090"/>
      <c r="B579" s="1516"/>
      <c r="C579" s="1510"/>
      <c r="D579" s="1093"/>
      <c r="E579" s="1091"/>
      <c r="F579" s="1091"/>
    </row>
    <row r="580" spans="1:6">
      <c r="A580" s="1090"/>
      <c r="B580" s="1095"/>
      <c r="C580" s="1510"/>
      <c r="D580" s="1093"/>
      <c r="E580" s="1091"/>
      <c r="F580" s="1091"/>
    </row>
    <row r="581" spans="1:6">
      <c r="A581" s="1090"/>
      <c r="B581" s="1095"/>
      <c r="C581" s="1112"/>
      <c r="D581" s="1093"/>
      <c r="E581" s="1091"/>
      <c r="F581" s="1091"/>
    </row>
    <row r="582" spans="1:6">
      <c r="A582" s="1090"/>
      <c r="B582" s="1095"/>
      <c r="C582" s="1098" t="s">
        <v>2813</v>
      </c>
      <c r="D582" s="1095"/>
      <c r="E582" s="1095"/>
      <c r="F582" s="1095"/>
    </row>
    <row r="583" spans="1:6">
      <c r="B583" s="1095"/>
      <c r="C583" s="1099" t="s">
        <v>2702</v>
      </c>
      <c r="D583" s="1095"/>
      <c r="E583" s="1095"/>
      <c r="F583" s="1095"/>
    </row>
    <row r="584" spans="1:6">
      <c r="B584" s="1095"/>
      <c r="C584" s="1121"/>
      <c r="D584" s="1095"/>
      <c r="E584" s="1095"/>
      <c r="F584" s="1095"/>
    </row>
    <row r="585" spans="1:6">
      <c r="B585" s="1095"/>
      <c r="C585" s="1121"/>
      <c r="D585" s="1095"/>
      <c r="E585" s="1095"/>
      <c r="F585" s="1095"/>
    </row>
    <row r="586" spans="1:6">
      <c r="B586" s="1095"/>
      <c r="D586" s="1095"/>
      <c r="E586" s="1095"/>
      <c r="F586" s="1095"/>
    </row>
    <row r="587" spans="1:6">
      <c r="A587" s="1118"/>
      <c r="B587" s="1119"/>
      <c r="C587" s="1120"/>
      <c r="D587" s="1119"/>
      <c r="E587" s="1119"/>
      <c r="F587" s="1119"/>
    </row>
    <row r="588" spans="1:6">
      <c r="A588" s="1086"/>
      <c r="B588" s="1087"/>
      <c r="C588" s="1088" t="s">
        <v>2769</v>
      </c>
      <c r="D588" s="1089"/>
      <c r="E588" s="1087"/>
      <c r="F588" s="1087"/>
    </row>
    <row r="589" spans="1:6">
      <c r="A589" s="1090"/>
      <c r="B589" s="1515" t="s">
        <v>2814</v>
      </c>
      <c r="C589" s="1509" t="s">
        <v>2815</v>
      </c>
      <c r="D589" s="1093"/>
      <c r="E589" s="1117">
        <f>'[6]COSTO CR GLOBAL '!H589</f>
        <v>231.25</v>
      </c>
      <c r="F589" s="352" t="s">
        <v>236</v>
      </c>
    </row>
    <row r="590" spans="1:6">
      <c r="A590" s="1090"/>
      <c r="B590" s="1516"/>
      <c r="C590" s="1510"/>
      <c r="D590" s="1093"/>
      <c r="E590" s="1091"/>
      <c r="F590" s="1091"/>
    </row>
    <row r="591" spans="1:6">
      <c r="A591" s="1090"/>
      <c r="B591" s="1095"/>
      <c r="C591" s="1510"/>
      <c r="D591" s="1093"/>
      <c r="E591" s="1091"/>
      <c r="F591" s="1091"/>
    </row>
    <row r="592" spans="1:6">
      <c r="A592" s="1090"/>
      <c r="B592" s="1095"/>
      <c r="C592" s="1112"/>
      <c r="D592" s="1093"/>
      <c r="E592" s="1091"/>
      <c r="F592" s="1091"/>
    </row>
    <row r="593" spans="1:6">
      <c r="A593" s="1090"/>
      <c r="B593" s="1095"/>
      <c r="C593" s="1098" t="s">
        <v>2816</v>
      </c>
      <c r="D593" s="1095"/>
      <c r="E593" s="1095"/>
      <c r="F593" s="1095"/>
    </row>
    <row r="594" spans="1:6">
      <c r="B594" s="1095"/>
      <c r="C594" s="1099" t="s">
        <v>2702</v>
      </c>
      <c r="D594" s="1095"/>
      <c r="E594" s="1095"/>
      <c r="F594" s="1095"/>
    </row>
    <row r="595" spans="1:6">
      <c r="B595" s="1095"/>
      <c r="C595" s="1121"/>
      <c r="D595" s="1095"/>
      <c r="E595" s="1095"/>
      <c r="F595" s="1095"/>
    </row>
    <row r="596" spans="1:6">
      <c r="B596" s="1095"/>
      <c r="C596" s="1121"/>
      <c r="D596" s="1095"/>
      <c r="E596" s="1095"/>
      <c r="F596" s="1095"/>
    </row>
    <row r="597" spans="1:6">
      <c r="B597" s="1095"/>
      <c r="D597" s="1095"/>
      <c r="E597" s="1095"/>
      <c r="F597" s="1095"/>
    </row>
    <row r="598" spans="1:6">
      <c r="A598" s="1118"/>
      <c r="B598" s="1119"/>
      <c r="C598" s="1120"/>
      <c r="D598" s="1119"/>
      <c r="E598" s="1119"/>
      <c r="F598" s="1119"/>
    </row>
    <row r="599" spans="1:6">
      <c r="A599" s="1086"/>
      <c r="B599" s="1087"/>
      <c r="C599" s="1088" t="s">
        <v>2769</v>
      </c>
      <c r="D599" s="1089"/>
      <c r="E599" s="1087"/>
      <c r="F599" s="1087"/>
    </row>
    <row r="600" spans="1:6">
      <c r="A600" s="1090"/>
      <c r="B600" s="1515" t="s">
        <v>2817</v>
      </c>
      <c r="C600" s="1509" t="s">
        <v>2818</v>
      </c>
      <c r="D600" s="1093"/>
      <c r="E600" s="1117">
        <f>'[6]COSTO CR GLOBAL '!H600</f>
        <v>1106.25</v>
      </c>
      <c r="F600" s="352" t="s">
        <v>236</v>
      </c>
    </row>
    <row r="601" spans="1:6">
      <c r="A601" s="1090"/>
      <c r="B601" s="1516"/>
      <c r="C601" s="1510"/>
      <c r="D601" s="1093"/>
      <c r="E601" s="1091"/>
      <c r="F601" s="1091"/>
    </row>
    <row r="602" spans="1:6">
      <c r="A602" s="1090"/>
      <c r="B602" s="1095"/>
      <c r="C602" s="1510"/>
      <c r="D602" s="1093"/>
      <c r="E602" s="1091"/>
      <c r="F602" s="1091"/>
    </row>
    <row r="603" spans="1:6">
      <c r="A603" s="1090"/>
      <c r="B603" s="1095"/>
      <c r="C603" s="1112"/>
      <c r="D603" s="1093"/>
      <c r="E603" s="1091"/>
      <c r="F603" s="1091"/>
    </row>
    <row r="604" spans="1:6">
      <c r="A604" s="1090"/>
      <c r="B604" s="1095"/>
      <c r="C604" s="1098" t="s">
        <v>2816</v>
      </c>
      <c r="D604" s="1095"/>
      <c r="E604" s="1095"/>
      <c r="F604" s="1095"/>
    </row>
    <row r="605" spans="1:6">
      <c r="B605" s="1095"/>
      <c r="C605" s="1099" t="s">
        <v>2819</v>
      </c>
      <c r="D605" s="1095"/>
      <c r="E605" s="1095"/>
      <c r="F605" s="1095"/>
    </row>
    <row r="606" spans="1:6">
      <c r="B606" s="1095"/>
      <c r="C606" s="1121"/>
      <c r="D606" s="1095"/>
      <c r="E606" s="1095"/>
      <c r="F606" s="1095"/>
    </row>
    <row r="607" spans="1:6">
      <c r="B607" s="1095"/>
      <c r="C607" s="1121"/>
      <c r="D607" s="1095"/>
      <c r="E607" s="1095"/>
      <c r="F607" s="1095"/>
    </row>
    <row r="608" spans="1:6">
      <c r="B608" s="1095"/>
      <c r="D608" s="1095"/>
      <c r="E608" s="1095"/>
      <c r="F608" s="1095"/>
    </row>
    <row r="609" spans="1:60">
      <c r="A609" s="1118"/>
      <c r="B609" s="1119"/>
      <c r="C609" s="1120"/>
      <c r="D609" s="1119"/>
      <c r="E609" s="1119"/>
      <c r="F609" s="1119"/>
    </row>
    <row r="610" spans="1:60" s="1069" customFormat="1" ht="15" customHeight="1">
      <c r="A610" s="1070" t="s">
        <v>2645</v>
      </c>
      <c r="B610" s="1071"/>
      <c r="C610" s="1511" t="s">
        <v>2820</v>
      </c>
      <c r="D610" s="1072"/>
      <c r="E610" s="865"/>
      <c r="F610" s="1073"/>
      <c r="G610" s="1061"/>
      <c r="H610" s="1068"/>
      <c r="I610" s="1068"/>
      <c r="J610" s="1068"/>
      <c r="K610" s="1068"/>
      <c r="L610" s="1068"/>
      <c r="M610" s="1068"/>
      <c r="N610" s="1074"/>
      <c r="O610" s="1074"/>
      <c r="P610" s="1074"/>
      <c r="Q610" s="1074"/>
      <c r="R610" s="1074"/>
      <c r="S610" s="1074"/>
      <c r="T610" s="1074"/>
      <c r="U610" s="1074"/>
      <c r="V610" s="1074"/>
      <c r="W610" s="1074"/>
      <c r="X610" s="1074"/>
      <c r="Y610" s="1074"/>
      <c r="Z610" s="1074"/>
      <c r="AA610" s="1074"/>
      <c r="AB610" s="1074"/>
      <c r="AC610" s="1074"/>
      <c r="AD610" s="1074"/>
      <c r="AE610" s="1074"/>
      <c r="AF610" s="1074"/>
      <c r="AG610" s="1074"/>
      <c r="AH610" s="1074"/>
      <c r="AI610" s="1074"/>
      <c r="AJ610" s="1074"/>
      <c r="AK610" s="1074"/>
      <c r="AL610" s="1074"/>
      <c r="AM610" s="1074"/>
      <c r="AN610" s="1074"/>
      <c r="AO610" s="1074"/>
      <c r="AP610" s="1074"/>
      <c r="AQ610" s="1074"/>
      <c r="AR610" s="1074"/>
      <c r="AS610" s="1074"/>
      <c r="AT610" s="1074"/>
      <c r="AU610" s="1074"/>
      <c r="AV610" s="1074"/>
      <c r="AW610" s="1074"/>
      <c r="AX610" s="1074"/>
      <c r="AY610" s="1074"/>
      <c r="AZ610" s="1074"/>
      <c r="BA610" s="1074"/>
      <c r="BB610" s="1074"/>
      <c r="BC610" s="1074"/>
      <c r="BD610" s="1074"/>
      <c r="BE610" s="1074"/>
      <c r="BF610" s="1074"/>
      <c r="BG610" s="1074"/>
      <c r="BH610" s="1074"/>
    </row>
    <row r="611" spans="1:60" s="1081" customFormat="1" ht="20" customHeight="1">
      <c r="A611" s="1075" t="s">
        <v>2821</v>
      </c>
      <c r="B611" s="1076"/>
      <c r="C611" s="1512"/>
      <c r="D611" s="1077"/>
      <c r="E611" s="871"/>
      <c r="F611" s="1078"/>
      <c r="G611" s="1061"/>
      <c r="H611" s="1079"/>
      <c r="I611" s="1079"/>
      <c r="J611" s="1079"/>
      <c r="K611" s="1079"/>
      <c r="L611" s="1079"/>
      <c r="M611" s="1079"/>
      <c r="N611" s="1080"/>
      <c r="O611" s="1080"/>
      <c r="P611" s="1080"/>
      <c r="Q611" s="1080"/>
      <c r="R611" s="1080"/>
      <c r="S611" s="1080"/>
      <c r="T611" s="1080"/>
      <c r="U611" s="1080"/>
      <c r="V611" s="1080"/>
      <c r="W611" s="1080"/>
      <c r="X611" s="1080"/>
      <c r="Y611" s="1080"/>
      <c r="Z611" s="1080"/>
      <c r="AA611" s="1080"/>
      <c r="AB611" s="1080"/>
      <c r="AC611" s="1080"/>
      <c r="AD611" s="1080"/>
      <c r="AE611" s="1080"/>
      <c r="AF611" s="1080"/>
      <c r="AG611" s="1080"/>
      <c r="AH611" s="1080"/>
      <c r="AI611" s="1080"/>
      <c r="AJ611" s="1080"/>
      <c r="AK611" s="1080"/>
      <c r="AL611" s="1080"/>
      <c r="AM611" s="1080"/>
      <c r="AN611" s="1080"/>
      <c r="AO611" s="1080"/>
      <c r="AP611" s="1080"/>
      <c r="AQ611" s="1080"/>
      <c r="AR611" s="1080"/>
      <c r="AS611" s="1080"/>
      <c r="AT611" s="1080"/>
      <c r="AU611" s="1080"/>
      <c r="AV611" s="1080"/>
      <c r="AW611" s="1080"/>
      <c r="AX611" s="1080"/>
      <c r="AY611" s="1080"/>
      <c r="AZ611" s="1080"/>
      <c r="BA611" s="1080"/>
      <c r="BB611" s="1080"/>
      <c r="BC611" s="1080"/>
      <c r="BD611" s="1080"/>
      <c r="BE611" s="1080"/>
      <c r="BF611" s="1080"/>
      <c r="BG611" s="1080"/>
      <c r="BH611" s="1080"/>
    </row>
    <row r="612" spans="1:60">
      <c r="A612" s="1086"/>
      <c r="B612" s="1087"/>
      <c r="C612" s="1088" t="s">
        <v>2822</v>
      </c>
      <c r="D612" s="1089"/>
      <c r="E612" s="1087"/>
      <c r="F612" s="1087"/>
    </row>
    <row r="613" spans="1:60">
      <c r="A613" s="1090"/>
      <c r="B613" s="1515" t="s">
        <v>2823</v>
      </c>
      <c r="C613" s="1509" t="s">
        <v>2824</v>
      </c>
      <c r="D613" s="1093"/>
      <c r="E613" s="1117">
        <f>'[6]COSTO CR GLOBAL '!H613</f>
        <v>8772.9166666666661</v>
      </c>
      <c r="F613" s="352" t="s">
        <v>236</v>
      </c>
    </row>
    <row r="614" spans="1:60">
      <c r="A614" s="1090"/>
      <c r="B614" s="1516"/>
      <c r="C614" s="1510"/>
      <c r="D614" s="1093"/>
      <c r="E614" s="1091"/>
      <c r="F614" s="1091"/>
    </row>
    <row r="615" spans="1:60">
      <c r="A615" s="1090"/>
      <c r="B615" s="1095"/>
      <c r="C615" s="1510"/>
      <c r="D615" s="1093"/>
      <c r="E615" s="1091"/>
      <c r="F615" s="1091"/>
    </row>
    <row r="616" spans="1:60">
      <c r="A616" s="1090"/>
      <c r="B616" s="1095"/>
      <c r="C616" s="1112"/>
      <c r="D616" s="1093"/>
      <c r="E616" s="1091"/>
      <c r="F616" s="1091"/>
    </row>
    <row r="617" spans="1:60">
      <c r="A617" s="1090"/>
      <c r="B617" s="1095"/>
      <c r="C617" s="1098" t="s">
        <v>2825</v>
      </c>
      <c r="D617" s="1095"/>
      <c r="E617" s="1095"/>
      <c r="F617" s="1095"/>
    </row>
    <row r="618" spans="1:60">
      <c r="B618" s="1095"/>
      <c r="C618" s="1099" t="s">
        <v>2702</v>
      </c>
      <c r="D618" s="1095"/>
      <c r="E618" s="1095"/>
      <c r="F618" s="1095"/>
    </row>
    <row r="619" spans="1:60">
      <c r="B619" s="1095"/>
      <c r="C619" s="1121"/>
      <c r="D619" s="1095"/>
      <c r="E619" s="1095"/>
      <c r="F619" s="1095"/>
    </row>
    <row r="620" spans="1:60">
      <c r="B620" s="1095"/>
      <c r="C620" s="1121"/>
      <c r="D620" s="1095"/>
      <c r="E620" s="1095"/>
      <c r="F620" s="1095"/>
    </row>
    <row r="621" spans="1:60">
      <c r="B621" s="1095"/>
      <c r="D621" s="1095"/>
      <c r="E621" s="1095"/>
      <c r="F621" s="1095"/>
    </row>
    <row r="622" spans="1:60">
      <c r="A622" s="1118"/>
      <c r="B622" s="1119"/>
      <c r="C622" s="1120"/>
      <c r="D622" s="1119"/>
      <c r="E622" s="1119"/>
      <c r="F622" s="1119"/>
    </row>
    <row r="623" spans="1:60">
      <c r="A623" s="1086"/>
      <c r="B623" s="1087"/>
      <c r="C623" s="1088" t="s">
        <v>2826</v>
      </c>
      <c r="D623" s="1089"/>
      <c r="E623" s="1087"/>
      <c r="F623" s="1087"/>
    </row>
    <row r="624" spans="1:60">
      <c r="A624" s="1090"/>
      <c r="B624" s="1515" t="s">
        <v>2827</v>
      </c>
      <c r="C624" s="1509" t="s">
        <v>2828</v>
      </c>
      <c r="D624" s="1093"/>
      <c r="E624" s="1117">
        <f>'[6]COSTO CR GLOBAL '!H624</f>
        <v>8772.9166666666661</v>
      </c>
      <c r="F624" s="352" t="s">
        <v>236</v>
      </c>
    </row>
    <row r="625" spans="1:6">
      <c r="A625" s="1090"/>
      <c r="B625" s="1516"/>
      <c r="C625" s="1510"/>
      <c r="D625" s="1093"/>
      <c r="E625" s="1091"/>
      <c r="F625" s="1091"/>
    </row>
    <row r="626" spans="1:6">
      <c r="A626" s="1090"/>
      <c r="B626" s="1095"/>
      <c r="C626" s="1510"/>
      <c r="D626" s="1093"/>
      <c r="E626" s="1091"/>
      <c r="F626" s="1091"/>
    </row>
    <row r="627" spans="1:6">
      <c r="A627" s="1090"/>
      <c r="B627" s="1095"/>
      <c r="C627" s="1112"/>
      <c r="D627" s="1093"/>
      <c r="E627" s="1091"/>
      <c r="F627" s="1091"/>
    </row>
    <row r="628" spans="1:6">
      <c r="A628" s="1090"/>
      <c r="B628" s="1095"/>
      <c r="C628" s="1098" t="s">
        <v>2829</v>
      </c>
      <c r="D628" s="1095"/>
      <c r="E628" s="1095"/>
      <c r="F628" s="1095"/>
    </row>
    <row r="629" spans="1:6">
      <c r="B629" s="1095"/>
      <c r="C629" s="1099" t="s">
        <v>2702</v>
      </c>
      <c r="D629" s="1095"/>
      <c r="E629" s="1095"/>
      <c r="F629" s="1095"/>
    </row>
    <row r="630" spans="1:6">
      <c r="B630" s="1095"/>
      <c r="C630" s="1121"/>
      <c r="D630" s="1095"/>
      <c r="E630" s="1095"/>
      <c r="F630" s="1095"/>
    </row>
    <row r="631" spans="1:6">
      <c r="B631" s="1095"/>
      <c r="C631" s="1121"/>
      <c r="D631" s="1095"/>
      <c r="E631" s="1095"/>
      <c r="F631" s="1095"/>
    </row>
    <row r="632" spans="1:6">
      <c r="B632" s="1095"/>
      <c r="D632" s="1095"/>
      <c r="E632" s="1095"/>
      <c r="F632" s="1095"/>
    </row>
    <row r="633" spans="1:6">
      <c r="A633" s="1118"/>
      <c r="B633" s="1119"/>
      <c r="C633" s="1120"/>
      <c r="D633" s="1119"/>
      <c r="E633" s="1119"/>
      <c r="F633" s="1119"/>
    </row>
    <row r="634" spans="1:6">
      <c r="A634" s="1086"/>
      <c r="B634" s="1087"/>
      <c r="C634" s="1088" t="s">
        <v>2826</v>
      </c>
      <c r="D634" s="1089"/>
      <c r="E634" s="1087"/>
      <c r="F634" s="1087"/>
    </row>
    <row r="635" spans="1:6">
      <c r="A635" s="1090"/>
      <c r="B635" s="1515" t="s">
        <v>2830</v>
      </c>
      <c r="C635" s="1509" t="s">
        <v>2831</v>
      </c>
      <c r="D635" s="1093"/>
      <c r="E635" s="1117">
        <f>'[6]COSTO CR GLOBAL '!H635</f>
        <v>2781.25</v>
      </c>
      <c r="F635" s="352" t="s">
        <v>236</v>
      </c>
    </row>
    <row r="636" spans="1:6">
      <c r="A636" s="1090"/>
      <c r="B636" s="1516"/>
      <c r="C636" s="1510"/>
      <c r="D636" s="1093"/>
      <c r="E636" s="1091"/>
      <c r="F636" s="1091"/>
    </row>
    <row r="637" spans="1:6">
      <c r="A637" s="1090"/>
      <c r="B637" s="1095"/>
      <c r="C637" s="1510"/>
      <c r="D637" s="1093"/>
      <c r="E637" s="1091"/>
      <c r="F637" s="1091"/>
    </row>
    <row r="638" spans="1:6">
      <c r="A638" s="1090"/>
      <c r="B638" s="1095"/>
      <c r="C638" s="1112"/>
      <c r="D638" s="1093"/>
      <c r="E638" s="1091"/>
      <c r="F638" s="1091"/>
    </row>
    <row r="639" spans="1:6">
      <c r="A639" s="1090"/>
      <c r="B639" s="1095"/>
      <c r="C639" s="1098" t="s">
        <v>2832</v>
      </c>
      <c r="D639" s="1095"/>
      <c r="E639" s="1095"/>
      <c r="F639" s="1095"/>
    </row>
    <row r="640" spans="1:6">
      <c r="B640" s="1095"/>
      <c r="C640" s="1099" t="s">
        <v>2702</v>
      </c>
      <c r="D640" s="1095"/>
      <c r="E640" s="1095"/>
      <c r="F640" s="1095"/>
    </row>
    <row r="641" spans="1:6">
      <c r="B641" s="1095"/>
      <c r="C641" s="1121"/>
      <c r="D641" s="1095"/>
      <c r="E641" s="1095"/>
      <c r="F641" s="1095"/>
    </row>
    <row r="642" spans="1:6">
      <c r="B642" s="1095"/>
      <c r="C642" s="1121"/>
      <c r="D642" s="1095"/>
      <c r="E642" s="1095"/>
      <c r="F642" s="1095"/>
    </row>
    <row r="643" spans="1:6">
      <c r="B643" s="1095"/>
      <c r="D643" s="1095"/>
      <c r="E643" s="1095"/>
      <c r="F643" s="1095"/>
    </row>
    <row r="644" spans="1:6">
      <c r="A644" s="1118"/>
      <c r="B644" s="1119"/>
      <c r="C644" s="1120"/>
      <c r="D644" s="1119"/>
      <c r="E644" s="1119"/>
      <c r="F644" s="1119"/>
    </row>
    <row r="645" spans="1:6">
      <c r="A645" s="1086"/>
      <c r="B645" s="1087"/>
      <c r="C645" s="1088" t="s">
        <v>2826</v>
      </c>
      <c r="D645" s="1089"/>
      <c r="E645" s="1087"/>
      <c r="F645" s="1087"/>
    </row>
    <row r="646" spans="1:6">
      <c r="A646" s="1090"/>
      <c r="B646" s="1515" t="s">
        <v>2833</v>
      </c>
      <c r="C646" s="1509" t="s">
        <v>2834</v>
      </c>
      <c r="D646" s="1093"/>
      <c r="E646" s="1117">
        <f>'[6]COSTO CR GLOBAL '!H646</f>
        <v>6137.5</v>
      </c>
      <c r="F646" s="352" t="s">
        <v>236</v>
      </c>
    </row>
    <row r="647" spans="1:6">
      <c r="A647" s="1090"/>
      <c r="B647" s="1516"/>
      <c r="C647" s="1510"/>
      <c r="D647" s="1093"/>
      <c r="E647" s="1091"/>
      <c r="F647" s="1091"/>
    </row>
    <row r="648" spans="1:6">
      <c r="A648" s="1090"/>
      <c r="B648" s="1095"/>
      <c r="C648" s="1510"/>
      <c r="D648" s="1093"/>
      <c r="E648" s="1091"/>
      <c r="F648" s="1091"/>
    </row>
    <row r="649" spans="1:6">
      <c r="A649" s="1090"/>
      <c r="B649" s="1095"/>
      <c r="C649" s="1112"/>
      <c r="D649" s="1093"/>
      <c r="E649" s="1091"/>
      <c r="F649" s="1091"/>
    </row>
    <row r="650" spans="1:6">
      <c r="A650" s="1090"/>
      <c r="B650" s="1095"/>
      <c r="C650" s="1098" t="s">
        <v>1422</v>
      </c>
      <c r="D650" s="1095"/>
      <c r="E650" s="1095"/>
      <c r="F650" s="1095"/>
    </row>
    <row r="651" spans="1:6">
      <c r="B651" s="1095"/>
      <c r="C651" s="1099" t="s">
        <v>2702</v>
      </c>
      <c r="D651" s="1095"/>
      <c r="E651" s="1095"/>
      <c r="F651" s="1095"/>
    </row>
    <row r="652" spans="1:6">
      <c r="B652" s="1095"/>
      <c r="C652" s="1121"/>
      <c r="D652" s="1095"/>
      <c r="E652" s="1095"/>
      <c r="F652" s="1095"/>
    </row>
    <row r="653" spans="1:6">
      <c r="B653" s="1095"/>
      <c r="C653" s="1121"/>
      <c r="D653" s="1095"/>
      <c r="E653" s="1095"/>
      <c r="F653" s="1095"/>
    </row>
    <row r="654" spans="1:6">
      <c r="B654" s="1095"/>
      <c r="D654" s="1095"/>
      <c r="E654" s="1095"/>
      <c r="F654" s="1095"/>
    </row>
    <row r="655" spans="1:6">
      <c r="A655" s="1118"/>
      <c r="B655" s="1119"/>
      <c r="C655" s="1120"/>
      <c r="D655" s="1119"/>
      <c r="E655" s="1119"/>
      <c r="F655" s="1119"/>
    </row>
    <row r="656" spans="1:6" ht="18">
      <c r="A656" s="1512" t="s">
        <v>2835</v>
      </c>
      <c r="B656" s="1512"/>
      <c r="C656" s="1512"/>
      <c r="D656" s="1512"/>
      <c r="E656" s="1512"/>
      <c r="F656" s="1512"/>
    </row>
    <row r="657" spans="1:6">
      <c r="A657" s="1517" t="s">
        <v>2836</v>
      </c>
      <c r="B657" s="1518"/>
      <c r="C657" s="1518"/>
      <c r="D657" s="1518"/>
      <c r="E657" s="1518"/>
      <c r="F657" s="1519"/>
    </row>
    <row r="658" spans="1:6">
      <c r="A658" s="1517" t="s">
        <v>2837</v>
      </c>
      <c r="B658" s="1518"/>
      <c r="C658" s="1518"/>
      <c r="D658" s="1518"/>
      <c r="E658" s="1518"/>
      <c r="F658" s="1519"/>
    </row>
    <row r="659" spans="1:6">
      <c r="A659" s="1520" t="s">
        <v>2838</v>
      </c>
      <c r="B659" s="1521"/>
      <c r="C659" s="1521"/>
      <c r="D659" s="1521"/>
      <c r="E659" s="1521"/>
      <c r="F659" s="1522"/>
    </row>
  </sheetData>
  <mergeCells count="103">
    <mergeCell ref="B646:B647"/>
    <mergeCell ref="C646:C648"/>
    <mergeCell ref="A656:F656"/>
    <mergeCell ref="A657:F657"/>
    <mergeCell ref="A658:F658"/>
    <mergeCell ref="A659:F659"/>
    <mergeCell ref="C610:C611"/>
    <mergeCell ref="B613:B614"/>
    <mergeCell ref="C613:C615"/>
    <mergeCell ref="B624:B625"/>
    <mergeCell ref="C624:C626"/>
    <mergeCell ref="B635:B636"/>
    <mergeCell ref="C635:C637"/>
    <mergeCell ref="C575:C576"/>
    <mergeCell ref="B578:B579"/>
    <mergeCell ref="C578:C580"/>
    <mergeCell ref="B589:B590"/>
    <mergeCell ref="C589:C591"/>
    <mergeCell ref="B600:B601"/>
    <mergeCell ref="C600:C602"/>
    <mergeCell ref="C540:C541"/>
    <mergeCell ref="B543:B544"/>
    <mergeCell ref="C543:C545"/>
    <mergeCell ref="B554:B555"/>
    <mergeCell ref="C554:C556"/>
    <mergeCell ref="B565:B566"/>
    <mergeCell ref="C565:C567"/>
    <mergeCell ref="B508:B509"/>
    <mergeCell ref="C508:C510"/>
    <mergeCell ref="B519:B520"/>
    <mergeCell ref="C519:C521"/>
    <mergeCell ref="B530:B531"/>
    <mergeCell ref="C530:C532"/>
    <mergeCell ref="B475:B476"/>
    <mergeCell ref="C475:C477"/>
    <mergeCell ref="B486:B487"/>
    <mergeCell ref="C486:C488"/>
    <mergeCell ref="B497:B498"/>
    <mergeCell ref="C497:C499"/>
    <mergeCell ref="B440:B441"/>
    <mergeCell ref="C440:C442"/>
    <mergeCell ref="C450:C451"/>
    <mergeCell ref="B453:B454"/>
    <mergeCell ref="C453:C455"/>
    <mergeCell ref="B464:B465"/>
    <mergeCell ref="C464:C466"/>
    <mergeCell ref="B407:B408"/>
    <mergeCell ref="C407:C409"/>
    <mergeCell ref="B418:B419"/>
    <mergeCell ref="C418:C420"/>
    <mergeCell ref="B429:B430"/>
    <mergeCell ref="C429:C431"/>
    <mergeCell ref="B372:B373"/>
    <mergeCell ref="C372:C374"/>
    <mergeCell ref="B383:B384"/>
    <mergeCell ref="C383:C385"/>
    <mergeCell ref="C393:C394"/>
    <mergeCell ref="B396:B397"/>
    <mergeCell ref="C396:C398"/>
    <mergeCell ref="B337:B338"/>
    <mergeCell ref="C337:C339"/>
    <mergeCell ref="B348:B349"/>
    <mergeCell ref="C348:C350"/>
    <mergeCell ref="C358:C359"/>
    <mergeCell ref="B361:B362"/>
    <mergeCell ref="C361:C363"/>
    <mergeCell ref="C301:C302"/>
    <mergeCell ref="B304:B305"/>
    <mergeCell ref="C304:C306"/>
    <mergeCell ref="B315:B316"/>
    <mergeCell ref="C315:C317"/>
    <mergeCell ref="B326:B327"/>
    <mergeCell ref="C326:C328"/>
    <mergeCell ref="B269:B270"/>
    <mergeCell ref="C269:C271"/>
    <mergeCell ref="B280:B281"/>
    <mergeCell ref="C280:C282"/>
    <mergeCell ref="B291:B292"/>
    <mergeCell ref="C291:C293"/>
    <mergeCell ref="B236:B237"/>
    <mergeCell ref="C236:C238"/>
    <mergeCell ref="B247:B248"/>
    <mergeCell ref="C247:C249"/>
    <mergeCell ref="B258:B259"/>
    <mergeCell ref="C258:C260"/>
    <mergeCell ref="B183:B184"/>
    <mergeCell ref="C183:C185"/>
    <mergeCell ref="C192:C193"/>
    <mergeCell ref="C195:C197"/>
    <mergeCell ref="C208:C210"/>
    <mergeCell ref="C233:C234"/>
    <mergeCell ref="C130:C132"/>
    <mergeCell ref="C142:C143"/>
    <mergeCell ref="C145:C147"/>
    <mergeCell ref="C153:C155"/>
    <mergeCell ref="C163:C165"/>
    <mergeCell ref="C173:C175"/>
    <mergeCell ref="A5:B5"/>
    <mergeCell ref="E5:F5"/>
    <mergeCell ref="C6:C7"/>
    <mergeCell ref="C55:C57"/>
    <mergeCell ref="C68:C71"/>
    <mergeCell ref="C92:C95"/>
  </mergeCells>
  <hyperlinks>
    <hyperlink ref="F4" r:id="rId1" xr:uid="{AC0C5D08-FAAF-254F-BCB8-0CFFFA9456DD}"/>
  </hyperlinks>
  <printOptions horizontalCentered="1"/>
  <pageMargins left="0" right="0" top="0" bottom="0" header="0" footer="0"/>
  <pageSetup scale="67" orientation="landscape"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L33"/>
  <sheetViews>
    <sheetView zoomScale="125" workbookViewId="0">
      <selection activeCell="I18" sqref="I18"/>
    </sheetView>
  </sheetViews>
  <sheetFormatPr baseColWidth="10" defaultColWidth="11.5" defaultRowHeight="15" outlineLevelCol="1"/>
  <cols>
    <col min="1" max="1" width="17.1640625" style="115" customWidth="1"/>
    <col min="2" max="6" width="18.1640625" style="115" customWidth="1" outlineLevel="1"/>
    <col min="7" max="7" width="18.1640625" style="115" customWidth="1"/>
    <col min="8" max="9" width="13.5" style="115" bestFit="1" customWidth="1"/>
    <col min="10" max="16384" width="11.5" style="115"/>
  </cols>
  <sheetData>
    <row r="1" spans="1:12">
      <c r="B1" s="1523" t="s">
        <v>2839</v>
      </c>
      <c r="C1" s="1523"/>
      <c r="D1" s="1523"/>
      <c r="E1" s="1523"/>
      <c r="F1" s="1523"/>
      <c r="G1" s="1523"/>
    </row>
    <row r="2" spans="1:12" s="197" customFormat="1" ht="18" customHeight="1">
      <c r="B2" s="197" t="s">
        <v>2840</v>
      </c>
      <c r="C2" s="197" t="s">
        <v>2841</v>
      </c>
      <c r="D2" s="197" t="s">
        <v>2842</v>
      </c>
      <c r="E2" s="197" t="s">
        <v>2843</v>
      </c>
      <c r="F2" s="197" t="s">
        <v>2844</v>
      </c>
      <c r="G2" s="197" t="s">
        <v>2845</v>
      </c>
      <c r="I2" s="198"/>
    </row>
    <row r="3" spans="1:12" s="199" customFormat="1" ht="18" customHeight="1">
      <c r="A3" s="199" t="s">
        <v>2846</v>
      </c>
      <c r="B3" s="200">
        <v>3.2500000000000001E-2</v>
      </c>
      <c r="C3" s="200">
        <v>6.25E-2</v>
      </c>
      <c r="D3" s="200">
        <v>8.2500000000000004E-2</v>
      </c>
      <c r="E3" s="200">
        <v>0.10249999999999999</v>
      </c>
      <c r="F3" s="200">
        <v>0.1525</v>
      </c>
      <c r="G3" s="200">
        <v>0.1925</v>
      </c>
      <c r="I3" s="201"/>
    </row>
    <row r="4" spans="1:12" ht="18" customHeight="1">
      <c r="A4" s="202">
        <v>45466.49</v>
      </c>
      <c r="B4" s="203">
        <f>A4*$B$3</f>
        <v>1477.6609249999999</v>
      </c>
      <c r="C4" s="203">
        <f>A4*$C$3</f>
        <v>2841.6556249999999</v>
      </c>
      <c r="D4" s="203">
        <f>A4*D3</f>
        <v>3750.9854249999999</v>
      </c>
      <c r="E4" s="204">
        <f>A4*E3</f>
        <v>4660.3152249999994</v>
      </c>
      <c r="F4" s="203">
        <f>A4*F3</f>
        <v>6933.6397249999991</v>
      </c>
      <c r="G4" s="204">
        <f>A4*G3</f>
        <v>8752.299325</v>
      </c>
      <c r="H4" s="205"/>
      <c r="I4" s="206"/>
    </row>
    <row r="5" spans="1:12" ht="18" customHeight="1">
      <c r="A5" s="207" t="s">
        <v>262</v>
      </c>
      <c r="B5" s="203">
        <f t="shared" ref="B5:G5" si="0">B4*16%</f>
        <v>236.425748</v>
      </c>
      <c r="C5" s="203">
        <f t="shared" si="0"/>
        <v>454.66489999999999</v>
      </c>
      <c r="D5" s="203">
        <f t="shared" si="0"/>
        <v>600.15766799999994</v>
      </c>
      <c r="E5" s="204">
        <f t="shared" si="0"/>
        <v>745.6504359999999</v>
      </c>
      <c r="F5" s="203">
        <f t="shared" si="0"/>
        <v>1109.3823559999998</v>
      </c>
      <c r="G5" s="204">
        <f t="shared" si="0"/>
        <v>1400.367892</v>
      </c>
      <c r="I5" s="208"/>
    </row>
    <row r="6" spans="1:12" ht="18" customHeight="1">
      <c r="A6" s="203"/>
      <c r="B6" s="209">
        <f t="shared" ref="B6:G6" si="1">+B4+B5</f>
        <v>1714.0866729999998</v>
      </c>
      <c r="C6" s="209">
        <f t="shared" si="1"/>
        <v>3296.3205250000001</v>
      </c>
      <c r="D6" s="209">
        <f t="shared" si="1"/>
        <v>4351.1430929999997</v>
      </c>
      <c r="E6" s="210">
        <f t="shared" si="1"/>
        <v>5405.9656609999993</v>
      </c>
      <c r="F6" s="209">
        <f t="shared" si="1"/>
        <v>8043.0220809999992</v>
      </c>
      <c r="G6" s="210">
        <f t="shared" si="1"/>
        <v>10152.667217</v>
      </c>
      <c r="H6" s="205"/>
    </row>
    <row r="7" spans="1:12" ht="18" customHeight="1">
      <c r="A7" s="200" t="s">
        <v>2847</v>
      </c>
      <c r="B7" s="200">
        <f t="shared" ref="B7:G7" si="2">B6/$A$4</f>
        <v>3.7699999999999997E-2</v>
      </c>
      <c r="C7" s="200">
        <f t="shared" si="2"/>
        <v>7.2500000000000009E-2</v>
      </c>
      <c r="D7" s="200">
        <f t="shared" si="2"/>
        <v>9.5699999999999993E-2</v>
      </c>
      <c r="E7" s="200">
        <f t="shared" si="2"/>
        <v>0.11889999999999999</v>
      </c>
      <c r="F7" s="200">
        <f t="shared" si="2"/>
        <v>0.1769</v>
      </c>
      <c r="G7" s="200">
        <f t="shared" si="2"/>
        <v>0.22330000000000003</v>
      </c>
      <c r="H7" s="211"/>
    </row>
    <row r="8" spans="1:12">
      <c r="A8" s="203"/>
      <c r="B8" s="203"/>
      <c r="C8" s="203"/>
      <c r="D8" s="203"/>
      <c r="E8" s="203"/>
      <c r="F8" s="203"/>
      <c r="G8" s="203"/>
    </row>
    <row r="9" spans="1:12" ht="30" customHeight="1">
      <c r="A9" s="212" t="s">
        <v>2848</v>
      </c>
      <c r="B9" s="200">
        <f t="shared" ref="B9:G9" si="3">SUM(B6+$C$14)/$A$4</f>
        <v>6.7860000000000004E-2</v>
      </c>
      <c r="C9" s="200">
        <f t="shared" si="3"/>
        <v>0.10266000000000002</v>
      </c>
      <c r="D9" s="200">
        <f t="shared" si="3"/>
        <v>0.12586</v>
      </c>
      <c r="E9" s="200">
        <f t="shared" si="3"/>
        <v>0.14906</v>
      </c>
      <c r="F9" s="200">
        <f t="shared" si="3"/>
        <v>0.20705999999999997</v>
      </c>
      <c r="G9" s="200">
        <f t="shared" si="3"/>
        <v>0.25346000000000002</v>
      </c>
    </row>
    <row r="10" spans="1:12">
      <c r="A10" s="203"/>
      <c r="B10" s="203"/>
      <c r="C10" s="203"/>
      <c r="D10" s="203"/>
      <c r="E10" s="203"/>
      <c r="F10" s="203"/>
      <c r="G10" s="203"/>
    </row>
    <row r="11" spans="1:12" ht="18" customHeight="1">
      <c r="A11" s="1524" t="s">
        <v>2849</v>
      </c>
      <c r="B11" s="213">
        <v>2.5999999999999999E-2</v>
      </c>
      <c r="C11" s="214"/>
      <c r="D11" s="203"/>
      <c r="F11" s="203"/>
      <c r="G11" s="203"/>
    </row>
    <row r="12" spans="1:12" ht="18" customHeight="1">
      <c r="A12" s="1524"/>
      <c r="B12" s="215" t="s">
        <v>2850</v>
      </c>
      <c r="C12" s="216">
        <f>A4*B11</f>
        <v>1182.1287399999999</v>
      </c>
      <c r="D12" s="203"/>
      <c r="E12" s="203" t="s">
        <v>2851</v>
      </c>
      <c r="F12" s="203"/>
      <c r="G12" s="203"/>
    </row>
    <row r="13" spans="1:12" ht="18" customHeight="1">
      <c r="A13" s="1524"/>
      <c r="B13" s="215" t="s">
        <v>262</v>
      </c>
      <c r="C13" s="216">
        <f>C12*16%</f>
        <v>189.14059839999999</v>
      </c>
      <c r="D13" s="203"/>
      <c r="E13" s="203">
        <f>C14+E6</f>
        <v>6777.2349993999997</v>
      </c>
      <c r="F13" s="203" t="str">
        <f>'Estrategia Comercial '!B3</f>
        <v>usd</v>
      </c>
      <c r="G13" s="203"/>
    </row>
    <row r="14" spans="1:12" ht="18" customHeight="1">
      <c r="A14" s="1524"/>
      <c r="B14" s="217" t="s">
        <v>2852</v>
      </c>
      <c r="C14" s="218">
        <f>+C12+C13</f>
        <v>1371.2693383999999</v>
      </c>
      <c r="D14" s="203"/>
      <c r="E14" s="205"/>
      <c r="F14" s="203"/>
      <c r="G14" s="203"/>
    </row>
    <row r="15" spans="1:12" ht="18" customHeight="1">
      <c r="A15" s="203"/>
      <c r="B15" s="200" t="s">
        <v>2853</v>
      </c>
      <c r="C15" s="200">
        <f>C14/A4</f>
        <v>3.0159999999999999E-2</v>
      </c>
      <c r="D15" s="203"/>
      <c r="E15" s="205"/>
      <c r="F15" s="203"/>
      <c r="G15" s="219"/>
      <c r="L15" s="203"/>
    </row>
    <row r="16" spans="1:12">
      <c r="A16" s="203"/>
      <c r="B16" s="203"/>
      <c r="C16" s="203"/>
      <c r="D16" s="203"/>
      <c r="E16" s="203"/>
      <c r="F16" s="203"/>
      <c r="G16" s="203"/>
    </row>
    <row r="18" spans="1:7">
      <c r="B18" s="1523" t="s">
        <v>2854</v>
      </c>
      <c r="C18" s="1523"/>
      <c r="D18" s="1523"/>
      <c r="E18" s="1523"/>
      <c r="F18" s="1523"/>
      <c r="G18" s="1523"/>
    </row>
    <row r="19" spans="1:7">
      <c r="A19" s="197"/>
      <c r="B19" s="197" t="s">
        <v>2840</v>
      </c>
      <c r="C19" s="197" t="s">
        <v>2841</v>
      </c>
      <c r="D19" s="197" t="s">
        <v>2842</v>
      </c>
      <c r="E19" s="197" t="s">
        <v>2843</v>
      </c>
      <c r="F19" s="197" t="s">
        <v>2844</v>
      </c>
      <c r="G19" s="197" t="s">
        <v>2845</v>
      </c>
    </row>
    <row r="20" spans="1:7">
      <c r="A20" s="199" t="s">
        <v>2846</v>
      </c>
      <c r="B20" s="200">
        <v>3.2500000000000001E-2</v>
      </c>
      <c r="C20" s="200">
        <v>6.25E-2</v>
      </c>
      <c r="D20" s="200">
        <v>8.2500000000000004E-2</v>
      </c>
      <c r="E20" s="200">
        <v>0.10249999999999999</v>
      </c>
      <c r="F20" s="200">
        <v>0.1525</v>
      </c>
      <c r="G20" s="200">
        <v>0.1925</v>
      </c>
    </row>
    <row r="21" spans="1:7">
      <c r="A21" s="202">
        <f>A4</f>
        <v>45466.49</v>
      </c>
      <c r="B21" s="203">
        <f>A21*$B$3</f>
        <v>1477.6609249999999</v>
      </c>
      <c r="C21" s="203">
        <f>A21*$C$3</f>
        <v>2841.6556249999999</v>
      </c>
      <c r="D21" s="203">
        <f>A21*D20</f>
        <v>3750.9854249999999</v>
      </c>
      <c r="E21" s="204">
        <f>A21*E20</f>
        <v>4660.3152249999994</v>
      </c>
      <c r="F21" s="203">
        <f>A21*F20</f>
        <v>6933.6397249999991</v>
      </c>
      <c r="G21" s="204">
        <f>A21*G20</f>
        <v>8752.299325</v>
      </c>
    </row>
    <row r="22" spans="1:7">
      <c r="A22" s="207" t="s">
        <v>262</v>
      </c>
      <c r="B22" s="203">
        <f t="shared" ref="B22:G22" si="4">B21*16%</f>
        <v>236.425748</v>
      </c>
      <c r="C22" s="203">
        <f t="shared" si="4"/>
        <v>454.66489999999999</v>
      </c>
      <c r="D22" s="203">
        <f t="shared" si="4"/>
        <v>600.15766799999994</v>
      </c>
      <c r="E22" s="204">
        <f t="shared" si="4"/>
        <v>745.6504359999999</v>
      </c>
      <c r="F22" s="203">
        <f t="shared" si="4"/>
        <v>1109.3823559999998</v>
      </c>
      <c r="G22" s="204">
        <f t="shared" si="4"/>
        <v>1400.367892</v>
      </c>
    </row>
    <row r="23" spans="1:7">
      <c r="A23" s="203"/>
      <c r="B23" s="209">
        <f t="shared" ref="B23:G23" si="5">+B21+B22</f>
        <v>1714.0866729999998</v>
      </c>
      <c r="C23" s="209">
        <f t="shared" si="5"/>
        <v>3296.3205250000001</v>
      </c>
      <c r="D23" s="209">
        <f t="shared" si="5"/>
        <v>4351.1430929999997</v>
      </c>
      <c r="E23" s="210">
        <f t="shared" si="5"/>
        <v>5405.9656609999993</v>
      </c>
      <c r="F23" s="209">
        <f t="shared" si="5"/>
        <v>8043.0220809999992</v>
      </c>
      <c r="G23" s="210">
        <f t="shared" si="5"/>
        <v>10152.667217</v>
      </c>
    </row>
    <row r="24" spans="1:7">
      <c r="A24" s="200" t="s">
        <v>2847</v>
      </c>
      <c r="B24" s="200">
        <f t="shared" ref="B24:G24" si="6">B23/$A$4</f>
        <v>3.7699999999999997E-2</v>
      </c>
      <c r="C24" s="200">
        <f t="shared" si="6"/>
        <v>7.2500000000000009E-2</v>
      </c>
      <c r="D24" s="200">
        <f t="shared" si="6"/>
        <v>9.5699999999999993E-2</v>
      </c>
      <c r="E24" s="200">
        <f t="shared" si="6"/>
        <v>0.11889999999999999</v>
      </c>
      <c r="F24" s="200">
        <f t="shared" si="6"/>
        <v>0.1769</v>
      </c>
      <c r="G24" s="200">
        <f t="shared" si="6"/>
        <v>0.22330000000000003</v>
      </c>
    </row>
    <row r="25" spans="1:7">
      <c r="A25" s="203"/>
      <c r="B25" s="203"/>
      <c r="C25" s="203"/>
      <c r="D25" s="203"/>
      <c r="E25" s="203"/>
      <c r="F25" s="203"/>
      <c r="G25" s="203"/>
    </row>
    <row r="26" spans="1:7" ht="32">
      <c r="A26" s="212" t="s">
        <v>2848</v>
      </c>
      <c r="B26" s="200">
        <f t="shared" ref="B26:G26" si="7">SUM(B23+$C$14)/$A$4</f>
        <v>6.7860000000000004E-2</v>
      </c>
      <c r="C26" s="200">
        <f t="shared" si="7"/>
        <v>0.10266000000000002</v>
      </c>
      <c r="D26" s="200">
        <f t="shared" si="7"/>
        <v>0.12586</v>
      </c>
      <c r="E26" s="200">
        <f t="shared" si="7"/>
        <v>0.14906</v>
      </c>
      <c r="F26" s="200">
        <f t="shared" si="7"/>
        <v>0.20705999999999997</v>
      </c>
      <c r="G26" s="200">
        <f t="shared" si="7"/>
        <v>0.25346000000000002</v>
      </c>
    </row>
    <row r="27" spans="1:7">
      <c r="A27" s="203"/>
      <c r="B27" s="203"/>
      <c r="C27" s="203"/>
      <c r="D27" s="203"/>
      <c r="E27" s="203"/>
      <c r="F27" s="203"/>
      <c r="G27" s="203"/>
    </row>
    <row r="28" spans="1:7">
      <c r="A28" s="1524" t="s">
        <v>2849</v>
      </c>
      <c r="B28" s="213">
        <v>2.5999999999999999E-2</v>
      </c>
      <c r="C28" s="214"/>
      <c r="D28" s="203"/>
      <c r="F28" s="203"/>
      <c r="G28" s="203"/>
    </row>
    <row r="29" spans="1:7">
      <c r="A29" s="1524"/>
      <c r="B29" s="215" t="s">
        <v>2850</v>
      </c>
      <c r="C29" s="216">
        <f>A21*B28</f>
        <v>1182.1287399999999</v>
      </c>
      <c r="D29" s="203"/>
      <c r="E29" s="203" t="s">
        <v>2851</v>
      </c>
      <c r="F29" s="203"/>
      <c r="G29" s="203"/>
    </row>
    <row r="30" spans="1:7">
      <c r="A30" s="1524"/>
      <c r="B30" s="215" t="s">
        <v>262</v>
      </c>
      <c r="C30" s="216">
        <f>C29*16%</f>
        <v>189.14059839999999</v>
      </c>
      <c r="D30" s="203"/>
      <c r="E30" s="203">
        <f>E23+C31</f>
        <v>6777.2349993999997</v>
      </c>
      <c r="F30" s="203" t="str">
        <f>'Estrategia Comercial '!B3</f>
        <v>usd</v>
      </c>
      <c r="G30" s="203"/>
    </row>
    <row r="31" spans="1:7">
      <c r="A31" s="1524"/>
      <c r="B31" s="217" t="s">
        <v>2852</v>
      </c>
      <c r="C31" s="218">
        <f>+C29+C30</f>
        <v>1371.2693383999999</v>
      </c>
      <c r="D31" s="203"/>
      <c r="E31" s="205"/>
      <c r="F31" s="203"/>
      <c r="G31" s="203"/>
    </row>
    <row r="32" spans="1:7">
      <c r="A32" s="203"/>
      <c r="B32" s="200" t="s">
        <v>2853</v>
      </c>
      <c r="C32" s="200">
        <f>C31/A21</f>
        <v>3.0159999999999999E-2</v>
      </c>
      <c r="D32" s="203"/>
      <c r="E32" s="205"/>
      <c r="F32" s="203"/>
      <c r="G32" s="219"/>
    </row>
    <row r="33" spans="1:7">
      <c r="A33" s="203"/>
      <c r="B33" s="203"/>
      <c r="C33" s="203"/>
      <c r="D33" s="203"/>
      <c r="E33" s="203"/>
      <c r="F33" s="203"/>
      <c r="G33" s="203"/>
    </row>
  </sheetData>
  <mergeCells count="4">
    <mergeCell ref="B1:G1"/>
    <mergeCell ref="A11:A14"/>
    <mergeCell ref="B18:G18"/>
    <mergeCell ref="A28:A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12</vt:i4>
      </vt:variant>
      <vt:variant>
        <vt:lpstr>Rangos con nombre</vt:lpstr>
      </vt:variant>
      <vt:variant>
        <vt:i4>19</vt:i4>
      </vt:variant>
    </vt:vector>
  </HeadingPairs>
  <TitlesOfParts>
    <vt:vector size="31" baseType="lpstr">
      <vt:lpstr>Cotizacion</vt:lpstr>
      <vt:lpstr>sheep</vt:lpstr>
      <vt:lpstr>Mobiliti</vt:lpstr>
      <vt:lpstr>Estrategia Comercial </vt:lpstr>
      <vt:lpstr>Fletes</vt:lpstr>
      <vt:lpstr>Proveedores</vt:lpstr>
      <vt:lpstr>SPEC LAMINADO JOME</vt:lpstr>
      <vt:lpstr>SPEC-GUIDE-LUMBRO</vt:lpstr>
      <vt:lpstr>SPEC-GUIDE ESTRUCTURAS</vt:lpstr>
      <vt:lpstr>Spec Guide Estructura </vt:lpstr>
      <vt:lpstr>SPEC-GUIDE-CR GLOBAL</vt:lpstr>
      <vt:lpstr>Meses Sin Intereses Tarjetas</vt:lpstr>
      <vt:lpstr>Cotizacion!Área_de_impresión</vt:lpstr>
      <vt:lpstr>'Estrategia Comercial '!Área_de_impresión</vt:lpstr>
      <vt:lpstr>sheep!Área_de_impresión</vt:lpstr>
      <vt:lpstr>'Spec Guide Estructura '!Área_de_impresión</vt:lpstr>
      <vt:lpstr>'SPEC LAMINADO JOME'!Área_de_impresión</vt:lpstr>
      <vt:lpstr>'SPEC-GUIDE ESTRUCTURAS'!Área_de_impresión</vt:lpstr>
      <vt:lpstr>'SPEC-GUIDE-CR GLOBAL'!Área_de_impresión</vt:lpstr>
      <vt:lpstr>'SPEC-GUIDE-LUMBRO'!Área_de_impresión</vt:lpstr>
      <vt:lpstr>Fletes_MX</vt:lpstr>
      <vt:lpstr>Fletes_Tab</vt:lpstr>
      <vt:lpstr>Mobiliario</vt:lpstr>
      <vt:lpstr>Proveedores</vt:lpstr>
      <vt:lpstr>ProveedoreS_TC</vt:lpstr>
      <vt:lpstr>Taba_Region</vt:lpstr>
      <vt:lpstr>Tabla_Costos</vt:lpstr>
      <vt:lpstr>Tabla_Fletes</vt:lpstr>
      <vt:lpstr>Tabla_Instalacion</vt:lpstr>
      <vt:lpstr>Tabla_Proveedores</vt:lpstr>
      <vt:lpstr>Tabla_Proveedores_1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Joel Meza González</cp:lastModifiedBy>
  <cp:revision/>
  <dcterms:created xsi:type="dcterms:W3CDTF">2014-01-13T22:43:03Z</dcterms:created>
  <dcterms:modified xsi:type="dcterms:W3CDTF">2026-05-21T13:13:37Z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a32af80a-80f9-473d-8efe-806709e41b82</vt:lpwstr>
  </property>
</Properties>
</file>