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José\Desktop\Finais - Organização por favor\docs\Planejamento\"/>
    </mc:Choice>
  </mc:AlternateContent>
  <xr:revisionPtr revIDLastSave="0" documentId="13_ncr:1_{7F1983E3-0F2D-4052-957F-F8CA72BE2A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CU-Fase x" sheetId="16" r:id="rId1"/>
  </sheets>
  <definedNames>
    <definedName name="_xlnm._FilterDatabase" localSheetId="0" hidden="1">'PCU-Fase x'!$I$29:$I$31</definedName>
    <definedName name="_xlnm.Extract" localSheetId="0">'PCU-Fase x'!#REF!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7" i="16" l="1"/>
  <c r="B48" i="16"/>
  <c r="J87" i="16" l="1"/>
  <c r="G121" i="16"/>
  <c r="G116" i="16"/>
  <c r="J80" i="16"/>
  <c r="J81" i="16"/>
  <c r="I80" i="16"/>
  <c r="I81" i="16"/>
  <c r="J84" i="16"/>
  <c r="J85" i="16"/>
  <c r="J83" i="16"/>
  <c r="J82" i="16"/>
  <c r="I84" i="16"/>
  <c r="I85" i="16"/>
  <c r="I83" i="16"/>
  <c r="I82" i="16"/>
  <c r="I87" i="16"/>
  <c r="J86" i="16"/>
  <c r="I86" i="16"/>
  <c r="B25" i="16"/>
  <c r="B50" i="16" s="1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A117" i="16"/>
  <c r="A122" i="16"/>
  <c r="I98" i="16" l="1"/>
  <c r="H71" i="16"/>
  <c r="I88" i="16"/>
  <c r="I99" i="16" l="1"/>
  <c r="C111" i="16" s="1"/>
  <c r="I100" i="16" s="1"/>
  <c r="B90" i="16"/>
  <c r="B121" i="16" s="1"/>
  <c r="D121" i="16" s="1"/>
  <c r="E121" i="16" s="1"/>
  <c r="F121" i="16" s="1"/>
  <c r="H121" i="16" l="1"/>
  <c r="B111" i="16"/>
  <c r="E112" i="16" s="1"/>
  <c r="D122" i="16"/>
  <c r="E122" i="16" s="1"/>
  <c r="F122" i="16" s="1"/>
  <c r="B116" i="16"/>
  <c r="D116" i="16" s="1"/>
  <c r="H116" i="16" s="1"/>
  <c r="D112" i="16" l="1"/>
  <c r="H111" i="16"/>
  <c r="F112" i="16"/>
  <c r="E111" i="16"/>
  <c r="F111" i="16"/>
  <c r="D111" i="16"/>
  <c r="D117" i="16"/>
  <c r="E117" i="16" s="1"/>
  <c r="F117" i="16" s="1"/>
  <c r="E116" i="16"/>
  <c r="F116" i="16" s="1"/>
</calcChain>
</file>

<file path=xl/sharedStrings.xml><?xml version="1.0" encoding="utf-8"?>
<sst xmlns="http://schemas.openxmlformats.org/spreadsheetml/2006/main" count="167" uniqueCount="134">
  <si>
    <t>Descrição</t>
  </si>
  <si>
    <t>Complexidade do Ator</t>
  </si>
  <si>
    <t>Peso</t>
  </si>
  <si>
    <t>Simples</t>
  </si>
  <si>
    <t>Média</t>
  </si>
  <si>
    <t>Complexa</t>
  </si>
  <si>
    <t>Muitas entidades de BD e as regras de negócio complexas</t>
  </si>
  <si>
    <t>Atores do Sistema</t>
  </si>
  <si>
    <t>Complexidade do Caso de Uso</t>
  </si>
  <si>
    <t>Considerar até 3 transações com menos de 5 classes de análise</t>
  </si>
  <si>
    <t>Considerar de 4 a 7 transações com 5 a 10 classes de análise</t>
  </si>
  <si>
    <t>Considerar com mais de 7 transações e pelo menos 10 classes de análise</t>
  </si>
  <si>
    <t>Casos de Uso</t>
  </si>
  <si>
    <t>Peso dos Casos de Uso</t>
  </si>
  <si>
    <t xml:space="preserve"> </t>
  </si>
  <si>
    <t>O cálculo deve ser feito em uma escala de 0 a 5.</t>
  </si>
  <si>
    <t>Onde:</t>
  </si>
  <si>
    <t>Peso = 0 -&gt; é o grau de complexidade ausente ou não influente</t>
  </si>
  <si>
    <t>Valor</t>
  </si>
  <si>
    <t>Sistemas distribuídos</t>
  </si>
  <si>
    <t>Desempenho da aplicação</t>
  </si>
  <si>
    <t>Eficiência do usuário (on-line)</t>
  </si>
  <si>
    <t>Processamento interno complexo</t>
  </si>
  <si>
    <t>Reusabilidade do código em outras aplicações</t>
  </si>
  <si>
    <t>Facilidade de instalação</t>
  </si>
  <si>
    <t>Usabilidade (facilidade operacional)</t>
  </si>
  <si>
    <t>Portabilidade</t>
  </si>
  <si>
    <t>Facilidade de manutenção</t>
  </si>
  <si>
    <t>Concorrência</t>
  </si>
  <si>
    <t>Acesso direto para terceiros</t>
  </si>
  <si>
    <t>Facilidades especiais de treinamento</t>
  </si>
  <si>
    <t>Peso = 0 -&gt; é o grau de influência mínimo</t>
  </si>
  <si>
    <t>Peso = 3 -&gt;  é o grau de influência médio</t>
  </si>
  <si>
    <t>Peso = 5 -&gt;  é o grau de influência alto</t>
  </si>
  <si>
    <t>Familiaridade com o processo de desenvolvimento do software</t>
  </si>
  <si>
    <t>Experiência na aplicação</t>
  </si>
  <si>
    <t>Experiência com OO, na linguagem  e na técnica de desenvolvimento</t>
  </si>
  <si>
    <t>Capacidade do líder de análise</t>
  </si>
  <si>
    <t>Motivação</t>
  </si>
  <si>
    <t>Trabalhadores com dedicação parcial</t>
  </si>
  <si>
    <t>Dificuldade com linguagem de programação</t>
  </si>
  <si>
    <t xml:space="preserve">Cálculo de X e Y </t>
  </si>
  <si>
    <t xml:space="preserve">Total X </t>
  </si>
  <si>
    <t>Total Y</t>
  </si>
  <si>
    <t>Total X + Y</t>
  </si>
  <si>
    <t>Se X + Y &lt;= 2, usar 20 como unidade de homens/hora</t>
  </si>
  <si>
    <t>Peso = 5 -&gt; é o grau de complexidade de alta influência</t>
  </si>
  <si>
    <t>Peso = 3 -&gt; é o grau de complexidade de influência média</t>
  </si>
  <si>
    <t>Características especiais de segurança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</si>
  <si>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</si>
  <si>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</si>
  <si>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</si>
  <si>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</si>
  <si>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</si>
  <si>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</si>
  <si>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</si>
  <si>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</si>
  <si>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</si>
  <si>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</si>
  <si>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</si>
  <si>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</si>
  <si>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</si>
  <si>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FA1</t>
  </si>
  <si>
    <t>FA2</t>
  </si>
  <si>
    <t>FA3</t>
  </si>
  <si>
    <t>FA4</t>
  </si>
  <si>
    <t>FA5</t>
  </si>
  <si>
    <t>FA6</t>
  </si>
  <si>
    <t>FA7</t>
  </si>
  <si>
    <t>FA8</t>
  </si>
  <si>
    <t>Valor do HH a ser utilizado</t>
  </si>
  <si>
    <t>Método Schneider e Winters</t>
  </si>
  <si>
    <t>Critérios para a determinação do HH</t>
  </si>
  <si>
    <t>PCUA</t>
  </si>
  <si>
    <t>Valor do HH</t>
  </si>
  <si>
    <t>Esforço (HH)</t>
  </si>
  <si>
    <t>Estimativas de Horas Segundo Gustav Karner</t>
  </si>
  <si>
    <t>Estimativas de Horas Segundo Sparks</t>
  </si>
  <si>
    <t>Custo do Projeto</t>
  </si>
  <si>
    <t>3. PCUNA (Total de Pontos de Casos de Uso Não Ajustados) = TPNAA + TPNACA</t>
  </si>
  <si>
    <t>1. TPNAA (Total de Pesos Não Ajustados de Atores)</t>
  </si>
  <si>
    <t>4. FCT (Fator de Complexidade Técnica) = 0,6 + (0,01 * somatório de de fatores técnicos)</t>
  </si>
  <si>
    <t>5. FCA (Fator de Complexidade Ambiental) = 1,4 + (-0,03 * somatório de fatores ambientais)</t>
  </si>
  <si>
    <t>6. PCUA (Total de Pontos de Casos de Uso Ajustados) = PCUNA * FCT * FCA</t>
  </si>
  <si>
    <t>TPNAA</t>
  </si>
  <si>
    <t>PCUNA</t>
  </si>
  <si>
    <t>FCT</t>
  </si>
  <si>
    <t>FCA</t>
  </si>
  <si>
    <t>Esforço (dias)</t>
  </si>
  <si>
    <t>Esforço (meses)</t>
  </si>
  <si>
    <t>HH</t>
  </si>
  <si>
    <t>Peso dos Atores</t>
  </si>
  <si>
    <t>Número de recursos</t>
  </si>
  <si>
    <t>Conteúdo apenas informacional</t>
  </si>
  <si>
    <t>A ser preenchido pelo usuário</t>
  </si>
  <si>
    <t>Legenda</t>
  </si>
  <si>
    <t>2. TPNACU (Total de Pesos Não Ajustados de Casos de Uso)</t>
  </si>
  <si>
    <t>TPNACU</t>
  </si>
  <si>
    <t>Se X + Y &lt;= 4, usar 28 como unidade de homens/hora</t>
  </si>
  <si>
    <t>Se X + Y &gt;= 5, deve-se tentar modificar o projeto de forma abaixar o número, pois risco de insucesso é elevado</t>
  </si>
  <si>
    <t>Requisitos estáveis</t>
  </si>
  <si>
    <t>Subtotal</t>
  </si>
  <si>
    <t>Estimativas de Horas Segundo Schneider e Winters</t>
  </si>
  <si>
    <t>Sequência de cálculos:</t>
  </si>
  <si>
    <t>Poucas entidades de BD e com algumas regras de negócio complexas</t>
  </si>
  <si>
    <t>Cálculo do Fator de Complexidade Técnica (FCT)</t>
  </si>
  <si>
    <t>Cálculo do Fator de Complexidade Ambiental (FCA)</t>
  </si>
  <si>
    <t>Campos calculados automáticamente</t>
  </si>
  <si>
    <t>Cálculo do esforço em Homem Hora (HH)</t>
  </si>
  <si>
    <t>X = Total de Itens de FA1 a FA6 com pontuação menor ou igual a 3. A contagem deve ser feita na coluna "Valor" da tabela de FCA</t>
  </si>
  <si>
    <t>Y = Total de Itens de FA7 a FA8 com pontuação maior ou igual a 3. A contagem deve ser feita na coluna "Valor" da tabela de FCA</t>
  </si>
  <si>
    <t>Projeto:</t>
  </si>
  <si>
    <t>Data:</t>
  </si>
  <si>
    <t>Fase:</t>
  </si>
  <si>
    <t>Muito poucas entidades de BD envolvidas e sem regras de negócio complexas</t>
  </si>
  <si>
    <t>Estimativa de Pontos de Casos de Uso (PCU)</t>
  </si>
  <si>
    <t>...</t>
  </si>
  <si>
    <t>Avaliador de Desempenho</t>
  </si>
  <si>
    <t>Funcionário</t>
  </si>
  <si>
    <t>Aplicador de Avaliação</t>
  </si>
  <si>
    <t>Editar Perfil</t>
  </si>
  <si>
    <t>Cadastrar</t>
  </si>
  <si>
    <t>Login</t>
  </si>
  <si>
    <t>Recuperar Senha</t>
  </si>
  <si>
    <t>Alterar Senha</t>
  </si>
  <si>
    <t>Manter Avaliação</t>
  </si>
  <si>
    <t>Visualizar Resposta</t>
  </si>
  <si>
    <t>Manter Pergunta</t>
  </si>
  <si>
    <t>Escrever Feedback</t>
  </si>
  <si>
    <t>Manter Funcionário</t>
  </si>
  <si>
    <t>Importar Funcionário</t>
  </si>
  <si>
    <t>Visualizar Formulário</t>
  </si>
  <si>
    <t>Visualizar Feedback</t>
  </si>
  <si>
    <t>Responder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</si>
</sst>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R$ &quot;#,##0.00"/>
    <numFmt numFmtId="166" formatCode="0.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2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4">
    <xf numFmtId="0" fontId="0" fillId="0" borderId="0" xfId="0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3" fillId="0" borderId="0" xfId="1" applyFill="1" applyBorder="1" applyAlignment="1" applyProtection="1"/>
    <xf numFmtId="0" fontId="6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/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" fontId="6" fillId="2" borderId="12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6" fillId="2" borderId="10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4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10" xfId="0" applyNumberFormat="1" applyFont="1" applyFill="1" applyBorder="1" applyAlignment="1">
      <alignment horizontal="center"/>
    </xf>
    <xf numFmtId="0" fontId="0" fillId="4" borderId="11" xfId="0" applyFill="1" applyBorder="1"/>
    <xf numFmtId="165" fontId="2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1" fillId="0" borderId="0" xfId="0" applyFont="1" applyFill="1" applyBorder="1"/>
    <xf numFmtId="0" fontId="7" fillId="4" borderId="0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9" fillId="4" borderId="19" xfId="0" applyFont="1" applyFill="1" applyBorder="1" applyAlignment="1">
      <alignment horizontal="right"/>
    </xf>
    <xf numFmtId="0" fontId="9" fillId="4" borderId="20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8" fillId="4" borderId="10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3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4" borderId="15" xfId="0" applyFill="1" applyBorder="1" applyAlignment="1"/>
    <xf numFmtId="0" fontId="0" fillId="4" borderId="16" xfId="0" applyFill="1" applyBorder="1" applyAlignment="1"/>
    <xf numFmtId="0" fontId="0" fillId="4" borderId="24" xfId="0" applyFill="1" applyBorder="1" applyAlignment="1"/>
    <xf numFmtId="0" fontId="2" fillId="4" borderId="15" xfId="0" applyFont="1" applyFill="1" applyBorder="1" applyAlignment="1">
      <alignment horizontal="right"/>
    </xf>
    <xf numFmtId="0" fontId="2" fillId="4" borderId="16" xfId="0" applyFont="1" applyFill="1" applyBorder="1" applyAlignment="1">
      <alignment horizontal="right"/>
    </xf>
    <xf numFmtId="0" fontId="2" fillId="4" borderId="13" xfId="0" applyFont="1" applyFill="1" applyBorder="1" applyAlignment="1">
      <alignment horizontal="right"/>
    </xf>
    <xf numFmtId="0" fontId="0" fillId="4" borderId="21" xfId="0" applyFill="1" applyBorder="1" applyAlignment="1"/>
    <xf numFmtId="0" fontId="0" fillId="4" borderId="22" xfId="0" applyFill="1" applyBorder="1" applyAlignment="1"/>
    <xf numFmtId="0" fontId="0" fillId="4" borderId="23" xfId="0" applyFill="1" applyBorder="1" applyAlignment="1"/>
    <xf numFmtId="0" fontId="6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2" fillId="5" borderId="10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" fillId="4" borderId="15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left"/>
    </xf>
    <xf numFmtId="0" fontId="1" fillId="4" borderId="24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6" xfId="0" applyFont="1" applyFill="1" applyBorder="1" applyAlignment="1">
      <alignment horizontal="left"/>
    </xf>
    <xf numFmtId="0" fontId="6" fillId="4" borderId="13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5" borderId="13" xfId="0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4" fillId="4" borderId="1" xfId="0" applyFont="1" applyFill="1" applyBorder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79973</xdr:colOff>
      <xdr:row>56</xdr:row>
      <xdr:rowOff>175054</xdr:rowOff>
    </xdr:from>
    <xdr:to>
      <xdr:col>12</xdr:col>
      <xdr:colOff>173965</xdr:colOff>
      <xdr:row>66</xdr:row>
      <xdr:rowOff>114676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5023" y="8604679"/>
          <a:ext cx="1313192" cy="1587447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25</xdr:row>
      <xdr:rowOff>140067</xdr:rowOff>
    </xdr:from>
    <xdr:to>
      <xdr:col>15</xdr:col>
      <xdr:colOff>305715</xdr:colOff>
      <xdr:row>35</xdr:row>
      <xdr:rowOff>7702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2675" y="5159742"/>
          <a:ext cx="3306090" cy="1601185"/>
        </a:xfrm>
        <a:prstGeom prst="rect">
          <a:avLst/>
        </a:prstGeom>
      </xdr:spPr>
    </xdr:pic>
    <xdr:clientData/>
  </xdr:twoCellAnchor>
  <xdr:twoCellAnchor editAs="oneCell">
    <xdr:from>
      <xdr:col>10</xdr:col>
      <xdr:colOff>44928</xdr:colOff>
      <xdr:row>78</xdr:row>
      <xdr:rowOff>152759</xdr:rowOff>
    </xdr:from>
    <xdr:to>
      <xdr:col>12</xdr:col>
      <xdr:colOff>138920</xdr:colOff>
      <xdr:row>88</xdr:row>
      <xdr:rowOff>67221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56320" y="14458231"/>
          <a:ext cx="1316067" cy="1585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view="pageBreakPreview" topLeftCell="A100" zoomScale="115" zoomScaleNormal="100" zoomScaleSheetLayoutView="115" workbookViewId="0">
      <selection activeCell="H116" sqref="H116"/>
    </sheetView>
  </sheetViews>
  <sheetFormatPr defaultRowHeight="12.75" x14ac:dyDescent="0.2"/>
  <cols>
    <col min="1" max="1" width="26.140625" style="1" customWidth="1"/>
    <col min="2" max="2" width="10.28515625" style="1" customWidth="1"/>
    <col min="3" max="3" width="22.5703125" style="1" bestFit="1" customWidth="1"/>
    <col min="4" max="4" width="11.5703125" style="1" customWidth="1"/>
    <col min="5" max="5" width="12.85546875" style="1" customWidth="1"/>
    <col min="6" max="6" width="15.140625" style="1" customWidth="1"/>
    <col min="7" max="7" width="12" style="1" customWidth="1"/>
    <col min="8" max="8" width="15.85546875" style="1" customWidth="1"/>
    <col min="9" max="9" width="22.42578125" style="1" customWidth="1"/>
    <col min="10" max="10" width="9.140625" style="3" hidden="1" customWidth="1"/>
    <col min="11" max="16384" width="9.140625" style="1"/>
  </cols>
  <sheetData>
    <row r="1" spans="1:9" ht="32.25" customHeight="1" x14ac:dyDescent="0.4">
      <c r="A1" s="113" t="s">
        <v>115</v>
      </c>
      <c r="B1" s="113"/>
      <c r="C1" s="113"/>
      <c r="D1" s="113"/>
      <c r="E1" s="113"/>
      <c r="F1" s="113"/>
      <c r="G1" s="113"/>
      <c r="H1" s="113"/>
      <c r="I1" s="114"/>
    </row>
    <row r="2" spans="1:9" ht="23.25" customHeight="1" x14ac:dyDescent="0.4">
      <c r="A2" s="66"/>
      <c r="B2" s="66"/>
      <c r="C2" s="66"/>
      <c r="D2" s="66"/>
      <c r="E2" s="66"/>
      <c r="F2" s="66"/>
      <c r="G2" s="66"/>
      <c r="H2" s="66"/>
      <c r="I2" s="67"/>
    </row>
    <row r="3" spans="1:9" ht="27.75" x14ac:dyDescent="0.4">
      <c r="A3" s="64" t="s">
        <v>111</v>
      </c>
      <c r="B3" s="110" t="s">
        <v>117</v>
      </c>
      <c r="C3" s="111"/>
      <c r="D3" s="112"/>
      <c r="E3" s="59"/>
      <c r="F3" s="59"/>
      <c r="G3" s="59"/>
      <c r="H3" s="59"/>
      <c r="I3" s="62"/>
    </row>
    <row r="4" spans="1:9" ht="27.75" x14ac:dyDescent="0.4">
      <c r="A4" s="65"/>
      <c r="B4" s="30"/>
      <c r="C4" s="30"/>
      <c r="D4" s="30"/>
      <c r="E4" s="59"/>
      <c r="F4" s="59"/>
      <c r="G4" s="59"/>
      <c r="H4" s="59"/>
      <c r="I4" s="62"/>
    </row>
    <row r="5" spans="1:9" ht="17.25" customHeight="1" thickBot="1" x14ac:dyDescent="0.3">
      <c r="A5" s="64" t="s">
        <v>112</v>
      </c>
      <c r="B5" s="60">
        <v>44707</v>
      </c>
      <c r="C5" s="30"/>
      <c r="D5" s="30"/>
      <c r="E5" s="30"/>
      <c r="F5" s="30"/>
      <c r="G5" s="64" t="s">
        <v>113</v>
      </c>
      <c r="H5" s="61">
        <v>1</v>
      </c>
      <c r="I5" s="63"/>
    </row>
    <row r="6" spans="1:9" x14ac:dyDescent="0.2">
      <c r="A6" s="31" t="s">
        <v>103</v>
      </c>
      <c r="B6" s="30"/>
      <c r="C6" s="32"/>
      <c r="D6" s="32"/>
      <c r="E6" s="32"/>
      <c r="F6" s="32"/>
      <c r="G6" s="32"/>
      <c r="H6" s="30"/>
      <c r="I6" s="33"/>
    </row>
    <row r="7" spans="1:9" x14ac:dyDescent="0.2">
      <c r="A7" s="34"/>
      <c r="B7" s="35" t="s">
        <v>80</v>
      </c>
      <c r="C7" s="30"/>
      <c r="D7" s="30"/>
      <c r="E7" s="30"/>
      <c r="F7" s="30"/>
      <c r="G7" s="30"/>
      <c r="H7" s="30"/>
      <c r="I7" s="36"/>
    </row>
    <row r="8" spans="1:9" x14ac:dyDescent="0.2">
      <c r="A8" s="34"/>
      <c r="B8" s="35" t="s">
        <v>96</v>
      </c>
      <c r="C8" s="30"/>
      <c r="D8" s="30"/>
      <c r="E8" s="30"/>
      <c r="F8" s="30"/>
      <c r="G8" s="30"/>
      <c r="H8" s="30"/>
      <c r="I8" s="36"/>
    </row>
    <row r="9" spans="1:9" x14ac:dyDescent="0.2">
      <c r="A9" s="34"/>
      <c r="B9" s="35" t="s">
        <v>79</v>
      </c>
      <c r="C9" s="30"/>
      <c r="D9" s="30"/>
      <c r="E9" s="30"/>
      <c r="F9" s="30"/>
      <c r="G9" s="30"/>
      <c r="H9" s="30"/>
      <c r="I9" s="36"/>
    </row>
    <row r="10" spans="1:9" x14ac:dyDescent="0.2">
      <c r="A10" s="34"/>
      <c r="B10" s="35"/>
      <c r="C10" s="30"/>
      <c r="D10" s="30"/>
      <c r="E10" s="30"/>
      <c r="F10" s="30"/>
      <c r="G10" s="30"/>
      <c r="H10" s="30"/>
      <c r="I10" s="36"/>
    </row>
    <row r="11" spans="1:9" x14ac:dyDescent="0.2">
      <c r="A11" s="34"/>
      <c r="B11" s="35" t="s">
        <v>81</v>
      </c>
      <c r="C11" s="30"/>
      <c r="D11" s="30"/>
      <c r="E11" s="30"/>
      <c r="F11" s="30"/>
      <c r="G11" s="30"/>
      <c r="H11" s="30"/>
      <c r="I11" s="36"/>
    </row>
    <row r="12" spans="1:9" x14ac:dyDescent="0.2">
      <c r="A12" s="34"/>
      <c r="B12" s="35" t="s">
        <v>82</v>
      </c>
      <c r="C12" s="30"/>
      <c r="D12" s="30"/>
      <c r="E12" s="30"/>
      <c r="F12" s="30"/>
      <c r="G12" s="30"/>
      <c r="H12" s="30"/>
      <c r="I12" s="36"/>
    </row>
    <row r="13" spans="1:9" x14ac:dyDescent="0.2">
      <c r="A13" s="34"/>
      <c r="B13" s="35" t="s">
        <v>83</v>
      </c>
      <c r="C13" s="30"/>
      <c r="D13" s="30"/>
      <c r="E13" s="30"/>
      <c r="F13" s="30"/>
      <c r="G13" s="30"/>
      <c r="H13" s="30"/>
      <c r="I13" s="36"/>
    </row>
    <row r="14" spans="1:9" ht="13.5" thickBot="1" x14ac:dyDescent="0.25">
      <c r="A14" s="37"/>
      <c r="B14" s="38"/>
      <c r="C14" s="38"/>
      <c r="D14" s="38"/>
      <c r="E14" s="38"/>
      <c r="F14" s="38"/>
      <c r="G14" s="38"/>
      <c r="H14" s="38"/>
      <c r="I14" s="39"/>
    </row>
    <row r="15" spans="1:9" ht="15" x14ac:dyDescent="0.25">
      <c r="A15" s="130" t="s">
        <v>1</v>
      </c>
      <c r="B15" s="130"/>
      <c r="C15" s="130"/>
      <c r="D15" s="130"/>
      <c r="E15" s="130"/>
      <c r="F15" s="130"/>
      <c r="G15" s="130"/>
      <c r="H15" s="130"/>
      <c r="I15" s="130"/>
    </row>
    <row r="16" spans="1:9" ht="15" x14ac:dyDescent="0.25">
      <c r="A16" s="40" t="s">
        <v>84</v>
      </c>
      <c r="B16" s="73" t="s">
        <v>0</v>
      </c>
      <c r="C16" s="131"/>
      <c r="D16" s="131"/>
      <c r="E16" s="131"/>
      <c r="F16" s="131"/>
      <c r="G16" s="131"/>
      <c r="H16" s="131"/>
      <c r="I16" s="40" t="s">
        <v>2</v>
      </c>
    </row>
    <row r="17" spans="1:12" x14ac:dyDescent="0.2">
      <c r="A17" s="41" t="s">
        <v>3</v>
      </c>
      <c r="B17" s="132" t="s">
        <v>114</v>
      </c>
      <c r="C17" s="71"/>
      <c r="D17" s="71"/>
      <c r="E17" s="71"/>
      <c r="F17" s="71"/>
      <c r="G17" s="71"/>
      <c r="H17" s="71"/>
      <c r="I17" s="42">
        <v>1</v>
      </c>
    </row>
    <row r="18" spans="1:12" x14ac:dyDescent="0.2">
      <c r="A18" s="41" t="s">
        <v>4</v>
      </c>
      <c r="B18" s="132" t="s">
        <v>104</v>
      </c>
      <c r="C18" s="71"/>
      <c r="D18" s="71"/>
      <c r="E18" s="71"/>
      <c r="F18" s="71"/>
      <c r="G18" s="71"/>
      <c r="H18" s="71"/>
      <c r="I18" s="42">
        <v>2</v>
      </c>
      <c r="J18" s="3">
        <v>1</v>
      </c>
    </row>
    <row r="19" spans="1:12" x14ac:dyDescent="0.2">
      <c r="A19" s="41" t="s">
        <v>5</v>
      </c>
      <c r="B19" s="71" t="s">
        <v>6</v>
      </c>
      <c r="C19" s="71"/>
      <c r="D19" s="71"/>
      <c r="E19" s="71"/>
      <c r="F19" s="71"/>
      <c r="G19" s="71"/>
      <c r="H19" s="71"/>
      <c r="I19" s="42">
        <v>3</v>
      </c>
      <c r="J19" s="3">
        <v>2</v>
      </c>
    </row>
    <row r="20" spans="1:12" ht="15" x14ac:dyDescent="0.25">
      <c r="A20" s="4"/>
      <c r="B20" s="4"/>
      <c r="C20" s="4"/>
      <c r="D20" s="4"/>
      <c r="E20" s="4"/>
      <c r="F20" s="4"/>
      <c r="G20" s="4"/>
      <c r="H20" s="4"/>
      <c r="I20" s="5"/>
      <c r="J20" s="3">
        <v>3</v>
      </c>
      <c r="K20" s="6"/>
      <c r="L20" s="6"/>
    </row>
    <row r="21" spans="1:12" ht="15" x14ac:dyDescent="0.25">
      <c r="A21" s="43" t="s">
        <v>7</v>
      </c>
      <c r="B21" s="96" t="s">
        <v>91</v>
      </c>
      <c r="C21" s="98"/>
    </row>
    <row r="22" spans="1:12" x14ac:dyDescent="0.2">
      <c r="A22" s="56" t="s">
        <v>118</v>
      </c>
      <c r="B22" s="117">
        <v>1</v>
      </c>
      <c r="C22" s="118"/>
      <c r="D22" s="3"/>
    </row>
    <row r="23" spans="1:12" x14ac:dyDescent="0.2">
      <c r="A23" s="56" t="s">
        <v>119</v>
      </c>
      <c r="B23" s="117">
        <v>2</v>
      </c>
      <c r="C23" s="118"/>
    </row>
    <row r="24" spans="1:12" x14ac:dyDescent="0.2">
      <c r="A24" s="56" t="s">
        <v>116</v>
      </c>
      <c r="B24" s="117"/>
      <c r="C24" s="118"/>
    </row>
    <row r="25" spans="1:12" ht="15" x14ac:dyDescent="0.25">
      <c r="A25" s="44" t="s">
        <v>84</v>
      </c>
      <c r="B25" s="128">
        <f>SUM(B22:C24)</f>
        <v>3</v>
      </c>
      <c r="C25" s="129"/>
    </row>
    <row r="26" spans="1:12" ht="15" x14ac:dyDescent="0.25">
      <c r="B26" s="8"/>
      <c r="C26" s="7"/>
    </row>
    <row r="27" spans="1:12" ht="15" x14ac:dyDescent="0.25">
      <c r="A27" s="73" t="s">
        <v>8</v>
      </c>
      <c r="B27" s="73"/>
      <c r="C27" s="73"/>
      <c r="D27" s="73"/>
      <c r="E27" s="73"/>
      <c r="F27" s="73"/>
      <c r="G27" s="73"/>
      <c r="H27" s="73"/>
      <c r="I27" s="73"/>
    </row>
    <row r="28" spans="1:12" ht="15" x14ac:dyDescent="0.25">
      <c r="A28" s="40" t="s">
        <v>97</v>
      </c>
      <c r="B28" s="73" t="s">
        <v>0</v>
      </c>
      <c r="C28" s="133"/>
      <c r="D28" s="133"/>
      <c r="E28" s="133"/>
      <c r="F28" s="133"/>
      <c r="G28" s="133"/>
      <c r="H28" s="133"/>
      <c r="I28" s="40" t="s">
        <v>2</v>
      </c>
    </row>
    <row r="29" spans="1:12" x14ac:dyDescent="0.2">
      <c r="A29" s="41" t="s">
        <v>3</v>
      </c>
      <c r="B29" s="71" t="s">
        <v>9</v>
      </c>
      <c r="C29" s="71"/>
      <c r="D29" s="71"/>
      <c r="E29" s="71"/>
      <c r="F29" s="71"/>
      <c r="G29" s="71"/>
      <c r="H29" s="71"/>
      <c r="I29" s="42">
        <v>5</v>
      </c>
    </row>
    <row r="30" spans="1:12" x14ac:dyDescent="0.2">
      <c r="A30" s="41" t="s">
        <v>4</v>
      </c>
      <c r="B30" s="71" t="s">
        <v>10</v>
      </c>
      <c r="C30" s="71"/>
      <c r="D30" s="71"/>
      <c r="E30" s="71"/>
      <c r="F30" s="71"/>
      <c r="G30" s="71"/>
      <c r="H30" s="71"/>
      <c r="I30" s="42">
        <v>10</v>
      </c>
      <c r="J30" s="3">
        <v>2.5</v>
      </c>
    </row>
    <row r="31" spans="1:12" x14ac:dyDescent="0.2">
      <c r="A31" s="41" t="s">
        <v>5</v>
      </c>
      <c r="B31" s="71" t="s">
        <v>11</v>
      </c>
      <c r="C31" s="71"/>
      <c r="D31" s="71"/>
      <c r="E31" s="71"/>
      <c r="F31" s="71"/>
      <c r="G31" s="71"/>
      <c r="H31" s="71"/>
      <c r="I31" s="42">
        <v>15</v>
      </c>
      <c r="J31" s="3">
        <v>5</v>
      </c>
    </row>
    <row r="32" spans="1:12" x14ac:dyDescent="0.2">
      <c r="J32" s="3">
        <v>7.5</v>
      </c>
    </row>
    <row r="33" spans="1:10" ht="15" x14ac:dyDescent="0.25">
      <c r="A33" s="45" t="s">
        <v>12</v>
      </c>
      <c r="B33" s="96" t="s">
        <v>13</v>
      </c>
      <c r="C33" s="98"/>
      <c r="D33" s="2"/>
      <c r="E33" s="2"/>
      <c r="H33" s="3"/>
      <c r="I33" s="3"/>
      <c r="J33" s="3">
        <v>10</v>
      </c>
    </row>
    <row r="34" spans="1:10" x14ac:dyDescent="0.2">
      <c r="A34" s="57" t="s">
        <v>120</v>
      </c>
      <c r="B34" s="74">
        <v>5</v>
      </c>
      <c r="C34" s="126"/>
      <c r="D34" s="3"/>
      <c r="F34" s="3"/>
      <c r="G34" s="3"/>
      <c r="H34" s="3"/>
      <c r="J34" s="3">
        <v>12.5</v>
      </c>
    </row>
    <row r="35" spans="1:10" x14ac:dyDescent="0.2">
      <c r="A35" s="69" t="s">
        <v>121</v>
      </c>
      <c r="B35" s="74">
        <v>5</v>
      </c>
      <c r="C35" s="75"/>
      <c r="D35" s="3"/>
      <c r="F35" s="3"/>
      <c r="G35" s="3"/>
      <c r="H35" s="3"/>
    </row>
    <row r="36" spans="1:10" x14ac:dyDescent="0.2">
      <c r="A36" s="70" t="s">
        <v>122</v>
      </c>
      <c r="B36" s="74">
        <v>5</v>
      </c>
      <c r="C36" s="75"/>
      <c r="D36" s="3"/>
      <c r="F36" s="3"/>
      <c r="G36" s="3"/>
      <c r="H36" s="3"/>
    </row>
    <row r="37" spans="1:10" x14ac:dyDescent="0.2">
      <c r="A37" s="69" t="s">
        <v>123</v>
      </c>
      <c r="B37" s="74">
        <v>5</v>
      </c>
      <c r="C37" s="75"/>
      <c r="D37" s="3"/>
      <c r="F37" s="3"/>
      <c r="G37" s="3"/>
      <c r="H37" s="3"/>
    </row>
    <row r="38" spans="1:10" x14ac:dyDescent="0.2">
      <c r="A38" s="69" t="s">
        <v>124</v>
      </c>
      <c r="B38" s="74">
        <v>5</v>
      </c>
      <c r="C38" s="75"/>
      <c r="D38" s="3"/>
      <c r="F38" s="3"/>
      <c r="G38" s="3"/>
      <c r="H38" s="3"/>
    </row>
    <row r="39" spans="1:10" x14ac:dyDescent="0.2">
      <c r="A39" s="69" t="s">
        <v>125</v>
      </c>
      <c r="B39" s="74">
        <v>10</v>
      </c>
      <c r="C39" s="75"/>
      <c r="D39" s="3"/>
      <c r="F39" s="3"/>
      <c r="G39" s="3"/>
      <c r="H39" s="3"/>
    </row>
    <row r="40" spans="1:10" x14ac:dyDescent="0.2">
      <c r="A40" s="69" t="s">
        <v>126</v>
      </c>
      <c r="B40" s="74">
        <v>5</v>
      </c>
      <c r="C40" s="75"/>
      <c r="D40" s="3"/>
      <c r="F40" s="3"/>
      <c r="G40" s="3"/>
      <c r="H40" s="3"/>
    </row>
    <row r="41" spans="1:10" x14ac:dyDescent="0.2">
      <c r="A41" s="69" t="s">
        <v>127</v>
      </c>
      <c r="B41" s="74">
        <v>10</v>
      </c>
      <c r="C41" s="75"/>
      <c r="D41" s="3"/>
      <c r="F41" s="3"/>
      <c r="G41" s="3"/>
      <c r="H41" s="3"/>
    </row>
    <row r="42" spans="1:10" x14ac:dyDescent="0.2">
      <c r="A42" s="69" t="s">
        <v>128</v>
      </c>
      <c r="B42" s="74">
        <v>5</v>
      </c>
      <c r="C42" s="75"/>
      <c r="D42" s="3"/>
      <c r="F42" s="3"/>
      <c r="G42" s="3"/>
      <c r="H42" s="3"/>
    </row>
    <row r="43" spans="1:10" x14ac:dyDescent="0.2">
      <c r="A43" s="69" t="s">
        <v>129</v>
      </c>
      <c r="B43" s="74">
        <v>5</v>
      </c>
      <c r="C43" s="75"/>
      <c r="D43" s="3"/>
      <c r="F43" s="3"/>
      <c r="G43" s="3"/>
      <c r="H43" s="3"/>
    </row>
    <row r="44" spans="1:10" x14ac:dyDescent="0.2">
      <c r="A44" s="69" t="s">
        <v>130</v>
      </c>
      <c r="B44" s="74">
        <v>5</v>
      </c>
      <c r="C44" s="75"/>
      <c r="D44" s="3"/>
      <c r="F44" s="3"/>
      <c r="G44" s="3"/>
      <c r="H44" s="3"/>
    </row>
    <row r="45" spans="1:10" x14ac:dyDescent="0.2">
      <c r="A45" s="69" t="s">
        <v>131</v>
      </c>
      <c r="B45" s="74">
        <v>5</v>
      </c>
      <c r="C45" s="75"/>
      <c r="D45" s="3"/>
      <c r="F45" s="3"/>
      <c r="G45" s="3"/>
      <c r="H45" s="3"/>
    </row>
    <row r="46" spans="1:10" x14ac:dyDescent="0.2">
      <c r="A46" s="68" t="s">
        <v>132</v>
      </c>
      <c r="B46" s="74">
        <v>5</v>
      </c>
      <c r="C46" s="126"/>
      <c r="F46" s="3"/>
      <c r="G46" s="3"/>
      <c r="H46" s="3"/>
      <c r="J46" s="3">
        <v>15</v>
      </c>
    </row>
    <row r="47" spans="1:10" x14ac:dyDescent="0.2">
      <c r="A47" s="57" t="s">
        <v>133</v>
      </c>
      <c r="B47" s="74">
        <v>5</v>
      </c>
      <c r="C47" s="126"/>
      <c r="F47" s="3"/>
      <c r="G47" s="3"/>
      <c r="H47" s="3"/>
    </row>
    <row r="48" spans="1:10" x14ac:dyDescent="0.2">
      <c r="A48" s="44" t="s">
        <v>97</v>
      </c>
      <c r="B48" s="115">
        <f>SUM(B34:B47)</f>
        <v>80</v>
      </c>
      <c r="C48" s="116"/>
      <c r="D48" s="3" t="s">
        <v>14</v>
      </c>
      <c r="E48" s="3"/>
      <c r="F48" s="10"/>
      <c r="G48" s="3"/>
      <c r="H48" s="3"/>
      <c r="I48" s="3"/>
    </row>
    <row r="49" spans="1:21" x14ac:dyDescent="0.2">
      <c r="A49" s="9"/>
      <c r="B49" s="15"/>
      <c r="C49" s="15"/>
      <c r="D49" s="3"/>
      <c r="E49" s="3"/>
      <c r="F49" s="10"/>
      <c r="G49" s="3"/>
      <c r="H49" s="3"/>
      <c r="I49" s="3"/>
    </row>
    <row r="50" spans="1:21" ht="15" x14ac:dyDescent="0.25">
      <c r="A50" s="40" t="s">
        <v>85</v>
      </c>
      <c r="B50" s="128">
        <f>B25+B48</f>
        <v>83</v>
      </c>
      <c r="C50" s="129"/>
    </row>
    <row r="51" spans="1:21" x14ac:dyDescent="0.2">
      <c r="A51" s="9"/>
      <c r="B51" s="9"/>
      <c r="C51" s="9"/>
      <c r="D51" s="9"/>
      <c r="E51" s="9"/>
      <c r="F51" s="9"/>
      <c r="G51" s="9"/>
      <c r="H51" s="9"/>
      <c r="I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ht="15" x14ac:dyDescent="0.25">
      <c r="A52" s="96" t="s">
        <v>105</v>
      </c>
      <c r="B52" s="97"/>
      <c r="C52" s="97"/>
      <c r="D52" s="97"/>
      <c r="E52" s="97"/>
      <c r="F52" s="97"/>
      <c r="G52" s="97"/>
      <c r="H52" s="97"/>
      <c r="I52" s="98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x14ac:dyDescent="0.2">
      <c r="A53" s="90" t="s">
        <v>15</v>
      </c>
      <c r="B53" s="91"/>
      <c r="C53" s="91"/>
      <c r="D53" s="91"/>
      <c r="E53" s="91"/>
      <c r="F53" s="91"/>
      <c r="G53" s="91"/>
      <c r="H53" s="91"/>
      <c r="I53" s="92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x14ac:dyDescent="0.2">
      <c r="A54" s="90" t="s">
        <v>17</v>
      </c>
      <c r="B54" s="91"/>
      <c r="C54" s="91"/>
      <c r="D54" s="91"/>
      <c r="E54" s="91"/>
      <c r="F54" s="91"/>
      <c r="G54" s="91"/>
      <c r="H54" s="91"/>
      <c r="I54" s="92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x14ac:dyDescent="0.2">
      <c r="A55" s="90" t="s">
        <v>47</v>
      </c>
      <c r="B55" s="91"/>
      <c r="C55" s="91"/>
      <c r="D55" s="91"/>
      <c r="E55" s="91"/>
      <c r="F55" s="91"/>
      <c r="G55" s="91"/>
      <c r="H55" s="91"/>
      <c r="I55" s="92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x14ac:dyDescent="0.2">
      <c r="A56" s="90" t="s">
        <v>46</v>
      </c>
      <c r="B56" s="91"/>
      <c r="C56" s="91"/>
      <c r="D56" s="91"/>
      <c r="E56" s="91"/>
      <c r="F56" s="91"/>
      <c r="G56" s="91"/>
      <c r="H56" s="91"/>
      <c r="I56" s="92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ht="15" x14ac:dyDescent="0.25">
      <c r="A57" s="46" t="s">
        <v>86</v>
      </c>
      <c r="B57" s="127" t="s">
        <v>0</v>
      </c>
      <c r="C57" s="127"/>
      <c r="D57" s="127"/>
      <c r="E57" s="127"/>
      <c r="F57" s="46" t="s">
        <v>2</v>
      </c>
      <c r="G57" s="46" t="s">
        <v>18</v>
      </c>
      <c r="H57" s="73" t="s">
        <v>101</v>
      </c>
      <c r="I57" s="73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x14ac:dyDescent="0.2">
      <c r="A58" s="42" t="s">
        <v>49</v>
      </c>
      <c r="B58" s="71" t="s">
        <v>19</v>
      </c>
      <c r="C58" s="71"/>
      <c r="D58" s="71"/>
      <c r="E58" s="71"/>
      <c r="F58" s="42">
        <v>2</v>
      </c>
      <c r="G58" s="55">
        <v>4</v>
      </c>
      <c r="H58" s="72">
        <f t="shared" ref="H58:H70" si="0">F58*G58</f>
        <v>8</v>
      </c>
      <c r="I58" s="72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x14ac:dyDescent="0.2">
      <c r="A59" s="42" t="s">
        <v>50</v>
      </c>
      <c r="B59" s="71" t="s">
        <v>20</v>
      </c>
      <c r="C59" s="71"/>
      <c r="D59" s="71"/>
      <c r="E59" s="71"/>
      <c r="F59" s="42">
        <v>1</v>
      </c>
      <c r="G59" s="55">
        <v>0</v>
      </c>
      <c r="H59" s="72">
        <f t="shared" si="0"/>
        <v>0</v>
      </c>
      <c r="I59" s="72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x14ac:dyDescent="0.2">
      <c r="A60" s="42" t="s">
        <v>51</v>
      </c>
      <c r="B60" s="71" t="s">
        <v>21</v>
      </c>
      <c r="C60" s="71"/>
      <c r="D60" s="71"/>
      <c r="E60" s="71"/>
      <c r="F60" s="42">
        <v>1</v>
      </c>
      <c r="G60" s="55">
        <v>0</v>
      </c>
      <c r="H60" s="72">
        <f t="shared" si="0"/>
        <v>0</v>
      </c>
      <c r="I60" s="72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x14ac:dyDescent="0.2">
      <c r="A61" s="42" t="s">
        <v>52</v>
      </c>
      <c r="B61" s="71" t="s">
        <v>22</v>
      </c>
      <c r="C61" s="71"/>
      <c r="D61" s="71"/>
      <c r="E61" s="71"/>
      <c r="F61" s="42">
        <v>1</v>
      </c>
      <c r="G61" s="55">
        <v>0</v>
      </c>
      <c r="H61" s="72">
        <f t="shared" si="0"/>
        <v>0</v>
      </c>
      <c r="I61" s="72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x14ac:dyDescent="0.2">
      <c r="A62" s="42" t="s">
        <v>53</v>
      </c>
      <c r="B62" s="71" t="s">
        <v>23</v>
      </c>
      <c r="C62" s="71"/>
      <c r="D62" s="71"/>
      <c r="E62" s="71"/>
      <c r="F62" s="42">
        <v>1</v>
      </c>
      <c r="G62" s="55">
        <v>0</v>
      </c>
      <c r="H62" s="72">
        <f t="shared" si="0"/>
        <v>0</v>
      </c>
      <c r="I62" s="72"/>
      <c r="K62" s="9"/>
      <c r="L62" s="9"/>
      <c r="M62" s="11"/>
      <c r="N62" s="9"/>
      <c r="O62" s="9"/>
      <c r="P62" s="9"/>
      <c r="Q62" s="9"/>
      <c r="R62" s="9"/>
      <c r="S62" s="9"/>
      <c r="T62" s="9"/>
      <c r="U62" s="9"/>
    </row>
    <row r="63" spans="1:21" x14ac:dyDescent="0.2">
      <c r="A63" s="42" t="s">
        <v>54</v>
      </c>
      <c r="B63" s="71" t="s">
        <v>24</v>
      </c>
      <c r="C63" s="71"/>
      <c r="D63" s="71"/>
      <c r="E63" s="71"/>
      <c r="F63" s="42">
        <v>0.5</v>
      </c>
      <c r="G63" s="55">
        <v>0</v>
      </c>
      <c r="H63" s="72">
        <f t="shared" si="0"/>
        <v>0</v>
      </c>
      <c r="I63" s="72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x14ac:dyDescent="0.2">
      <c r="A64" s="42" t="s">
        <v>55</v>
      </c>
      <c r="B64" s="71" t="s">
        <v>25</v>
      </c>
      <c r="C64" s="71"/>
      <c r="D64" s="71"/>
      <c r="E64" s="71"/>
      <c r="F64" s="42">
        <v>0.5</v>
      </c>
      <c r="G64" s="55">
        <v>0</v>
      </c>
      <c r="H64" s="72">
        <f t="shared" si="0"/>
        <v>0</v>
      </c>
      <c r="I64" s="72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2">
      <c r="A65" s="42" t="s">
        <v>56</v>
      </c>
      <c r="B65" s="71" t="s">
        <v>26</v>
      </c>
      <c r="C65" s="71"/>
      <c r="D65" s="71"/>
      <c r="E65" s="71"/>
      <c r="F65" s="42">
        <v>2</v>
      </c>
      <c r="G65" s="55">
        <v>0</v>
      </c>
      <c r="H65" s="72">
        <f t="shared" si="0"/>
        <v>0</v>
      </c>
      <c r="I65" s="72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x14ac:dyDescent="0.2">
      <c r="A66" s="42" t="s">
        <v>57</v>
      </c>
      <c r="B66" s="71" t="s">
        <v>27</v>
      </c>
      <c r="C66" s="71"/>
      <c r="D66" s="71"/>
      <c r="E66" s="71"/>
      <c r="F66" s="42">
        <v>1</v>
      </c>
      <c r="G66" s="55">
        <v>0</v>
      </c>
      <c r="H66" s="72">
        <f t="shared" si="0"/>
        <v>0</v>
      </c>
      <c r="I66" s="72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x14ac:dyDescent="0.2">
      <c r="A67" s="42" t="s">
        <v>58</v>
      </c>
      <c r="B67" s="71" t="s">
        <v>28</v>
      </c>
      <c r="C67" s="71"/>
      <c r="D67" s="71"/>
      <c r="E67" s="71"/>
      <c r="F67" s="42">
        <v>1</v>
      </c>
      <c r="G67" s="55">
        <v>0</v>
      </c>
      <c r="H67" s="72">
        <f t="shared" si="0"/>
        <v>0</v>
      </c>
      <c r="I67" s="72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x14ac:dyDescent="0.2">
      <c r="A68" s="42" t="s">
        <v>59</v>
      </c>
      <c r="B68" s="71" t="s">
        <v>48</v>
      </c>
      <c r="C68" s="71"/>
      <c r="D68" s="71"/>
      <c r="E68" s="71"/>
      <c r="F68" s="42">
        <v>1</v>
      </c>
      <c r="G68" s="55">
        <v>0</v>
      </c>
      <c r="H68" s="72">
        <f t="shared" si="0"/>
        <v>0</v>
      </c>
      <c r="I68" s="72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x14ac:dyDescent="0.2">
      <c r="A69" s="42" t="s">
        <v>60</v>
      </c>
      <c r="B69" s="71" t="s">
        <v>29</v>
      </c>
      <c r="C69" s="71"/>
      <c r="D69" s="71"/>
      <c r="E69" s="71"/>
      <c r="F69" s="42">
        <v>1</v>
      </c>
      <c r="G69" s="55">
        <v>3</v>
      </c>
      <c r="H69" s="72">
        <f t="shared" si="0"/>
        <v>3</v>
      </c>
      <c r="I69" s="72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x14ac:dyDescent="0.2">
      <c r="A70" s="42" t="s">
        <v>61</v>
      </c>
      <c r="B70" s="71" t="s">
        <v>30</v>
      </c>
      <c r="C70" s="71"/>
      <c r="D70" s="71"/>
      <c r="E70" s="71"/>
      <c r="F70" s="42">
        <v>1</v>
      </c>
      <c r="G70" s="55">
        <v>2</v>
      </c>
      <c r="H70" s="72">
        <f t="shared" si="0"/>
        <v>2</v>
      </c>
      <c r="I70" s="72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ht="15" x14ac:dyDescent="0.25">
      <c r="A71" s="88" t="s">
        <v>86</v>
      </c>
      <c r="B71" s="80"/>
      <c r="C71" s="80"/>
      <c r="D71" s="80"/>
      <c r="E71" s="80"/>
      <c r="F71" s="80"/>
      <c r="G71" s="89"/>
      <c r="H71" s="125">
        <f>0.6+(0.01*(SUM(H58:I70)))</f>
        <v>0.73</v>
      </c>
      <c r="I71" s="125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x14ac:dyDescent="0.2">
      <c r="B72" s="9"/>
      <c r="C72" s="9"/>
      <c r="D72" s="9"/>
      <c r="E72" s="9"/>
      <c r="F72" s="9"/>
      <c r="G72" s="9"/>
      <c r="H72" s="9"/>
      <c r="I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ht="15" x14ac:dyDescent="0.25">
      <c r="A73" s="96" t="s">
        <v>106</v>
      </c>
      <c r="B73" s="97"/>
      <c r="C73" s="97"/>
      <c r="D73" s="97"/>
      <c r="E73" s="97"/>
      <c r="F73" s="97"/>
      <c r="G73" s="97"/>
      <c r="H73" s="97"/>
      <c r="I73" s="98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x14ac:dyDescent="0.2">
      <c r="A74" s="90" t="s">
        <v>15</v>
      </c>
      <c r="B74" s="91"/>
      <c r="C74" s="91"/>
      <c r="D74" s="91"/>
      <c r="E74" s="91"/>
      <c r="F74" s="91"/>
      <c r="G74" s="91"/>
      <c r="H74" s="91"/>
      <c r="I74" s="92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x14ac:dyDescent="0.2">
      <c r="A75" s="90" t="s">
        <v>16</v>
      </c>
      <c r="B75" s="91"/>
      <c r="C75" s="91"/>
      <c r="D75" s="91"/>
      <c r="E75" s="91"/>
      <c r="F75" s="91"/>
      <c r="G75" s="91"/>
      <c r="H75" s="91"/>
      <c r="I75" s="92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2">
      <c r="A76" s="90" t="s">
        <v>31</v>
      </c>
      <c r="B76" s="91"/>
      <c r="C76" s="91"/>
      <c r="D76" s="91"/>
      <c r="E76" s="91"/>
      <c r="F76" s="91"/>
      <c r="G76" s="91"/>
      <c r="H76" s="91"/>
      <c r="I76" s="92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2">
      <c r="A77" s="90" t="s">
        <v>32</v>
      </c>
      <c r="B77" s="91"/>
      <c r="C77" s="91"/>
      <c r="D77" s="91"/>
      <c r="E77" s="91"/>
      <c r="F77" s="91"/>
      <c r="G77" s="91"/>
      <c r="H77" s="91"/>
      <c r="I77" s="92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2">
      <c r="A78" s="90" t="s">
        <v>33</v>
      </c>
      <c r="B78" s="91"/>
      <c r="C78" s="91"/>
      <c r="D78" s="91"/>
      <c r="E78" s="91"/>
      <c r="F78" s="91"/>
      <c r="G78" s="91"/>
      <c r="H78" s="91"/>
      <c r="I78" s="92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ht="15" x14ac:dyDescent="0.25">
      <c r="A79" s="46" t="s">
        <v>87</v>
      </c>
      <c r="B79" s="122" t="s">
        <v>0</v>
      </c>
      <c r="C79" s="123"/>
      <c r="D79" s="123"/>
      <c r="E79" s="123"/>
      <c r="F79" s="124"/>
      <c r="G79" s="46" t="s">
        <v>2</v>
      </c>
      <c r="H79" s="46" t="s">
        <v>18</v>
      </c>
      <c r="I79" s="40" t="s">
        <v>101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2">
      <c r="A80" s="42" t="s">
        <v>62</v>
      </c>
      <c r="B80" s="90" t="s">
        <v>34</v>
      </c>
      <c r="C80" s="91"/>
      <c r="D80" s="91"/>
      <c r="E80" s="91"/>
      <c r="F80" s="92"/>
      <c r="G80" s="42">
        <v>1.5</v>
      </c>
      <c r="H80" s="55">
        <v>3</v>
      </c>
      <c r="I80" s="16">
        <f>G80*H80</f>
        <v>4.5</v>
      </c>
      <c r="J80" s="3">
        <f t="shared" ref="J80:J85" si="1">IF(H80&lt;=3,1,0)</f>
        <v>1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10" x14ac:dyDescent="0.2">
      <c r="A81" s="42" t="s">
        <v>63</v>
      </c>
      <c r="B81" s="90" t="s">
        <v>35</v>
      </c>
      <c r="C81" s="91"/>
      <c r="D81" s="91"/>
      <c r="E81" s="91"/>
      <c r="F81" s="92"/>
      <c r="G81" s="42">
        <v>0.5</v>
      </c>
      <c r="H81" s="55">
        <v>2</v>
      </c>
      <c r="I81" s="16">
        <f t="shared" ref="I81:I87" si="2">G81*H81</f>
        <v>1</v>
      </c>
      <c r="J81" s="3">
        <f t="shared" si="1"/>
        <v>1</v>
      </c>
    </row>
    <row r="82" spans="1:10" x14ac:dyDescent="0.2">
      <c r="A82" s="42" t="s">
        <v>64</v>
      </c>
      <c r="B82" s="90" t="s">
        <v>36</v>
      </c>
      <c r="C82" s="91"/>
      <c r="D82" s="91"/>
      <c r="E82" s="91"/>
      <c r="F82" s="92"/>
      <c r="G82" s="42">
        <v>1</v>
      </c>
      <c r="H82" s="55">
        <v>4</v>
      </c>
      <c r="I82" s="16">
        <f t="shared" si="2"/>
        <v>4</v>
      </c>
      <c r="J82" s="3">
        <f t="shared" si="1"/>
        <v>0</v>
      </c>
    </row>
    <row r="83" spans="1:10" x14ac:dyDescent="0.2">
      <c r="A83" s="42" t="s">
        <v>65</v>
      </c>
      <c r="B83" s="90" t="s">
        <v>37</v>
      </c>
      <c r="C83" s="91"/>
      <c r="D83" s="91"/>
      <c r="E83" s="91"/>
      <c r="F83" s="92"/>
      <c r="G83" s="42">
        <v>0.5</v>
      </c>
      <c r="H83" s="55">
        <v>3</v>
      </c>
      <c r="I83" s="16">
        <f t="shared" si="2"/>
        <v>1.5</v>
      </c>
      <c r="J83" s="3">
        <f t="shared" si="1"/>
        <v>1</v>
      </c>
    </row>
    <row r="84" spans="1:10" x14ac:dyDescent="0.2">
      <c r="A84" s="42" t="s">
        <v>66</v>
      </c>
      <c r="B84" s="90" t="s">
        <v>38</v>
      </c>
      <c r="C84" s="91"/>
      <c r="D84" s="91"/>
      <c r="E84" s="91"/>
      <c r="F84" s="92"/>
      <c r="G84" s="42">
        <v>1</v>
      </c>
      <c r="H84" s="55">
        <v>1</v>
      </c>
      <c r="I84" s="16">
        <f t="shared" si="2"/>
        <v>1</v>
      </c>
      <c r="J84" s="3">
        <f t="shared" si="1"/>
        <v>1</v>
      </c>
    </row>
    <row r="85" spans="1:10" x14ac:dyDescent="0.2">
      <c r="A85" s="42" t="s">
        <v>67</v>
      </c>
      <c r="B85" s="93" t="s">
        <v>100</v>
      </c>
      <c r="C85" s="94"/>
      <c r="D85" s="94"/>
      <c r="E85" s="94"/>
      <c r="F85" s="95"/>
      <c r="G85" s="42">
        <v>2</v>
      </c>
      <c r="H85" s="55">
        <v>2</v>
      </c>
      <c r="I85" s="16">
        <f t="shared" si="2"/>
        <v>4</v>
      </c>
      <c r="J85" s="3">
        <f t="shared" si="1"/>
        <v>1</v>
      </c>
    </row>
    <row r="86" spans="1:10" x14ac:dyDescent="0.2">
      <c r="A86" s="42" t="s">
        <v>68</v>
      </c>
      <c r="B86" s="90" t="s">
        <v>39</v>
      </c>
      <c r="C86" s="91"/>
      <c r="D86" s="91"/>
      <c r="E86" s="91"/>
      <c r="F86" s="92"/>
      <c r="G86" s="42">
        <v>-1</v>
      </c>
      <c r="H86" s="55">
        <v>0</v>
      </c>
      <c r="I86" s="16">
        <f t="shared" si="2"/>
        <v>0</v>
      </c>
      <c r="J86" s="3">
        <f>IF(H86&gt;=3,1,0)</f>
        <v>0</v>
      </c>
    </row>
    <row r="87" spans="1:10" x14ac:dyDescent="0.2">
      <c r="A87" s="42" t="s">
        <v>69</v>
      </c>
      <c r="B87" s="90" t="s">
        <v>40</v>
      </c>
      <c r="C87" s="91"/>
      <c r="D87" s="91"/>
      <c r="E87" s="91"/>
      <c r="F87" s="92"/>
      <c r="G87" s="42">
        <v>-1</v>
      </c>
      <c r="H87" s="55">
        <v>4</v>
      </c>
      <c r="I87" s="16">
        <f t="shared" si="2"/>
        <v>-4</v>
      </c>
      <c r="J87" s="3">
        <f>IF(H87&gt;=3,1,0)</f>
        <v>1</v>
      </c>
    </row>
    <row r="88" spans="1:10" ht="15" x14ac:dyDescent="0.25">
      <c r="A88" s="88" t="s">
        <v>87</v>
      </c>
      <c r="B88" s="80"/>
      <c r="C88" s="80"/>
      <c r="D88" s="80"/>
      <c r="E88" s="80"/>
      <c r="F88" s="80"/>
      <c r="G88" s="80"/>
      <c r="H88" s="89"/>
      <c r="I88" s="18">
        <f>1.4+(-0.03*(SUM(I80:I87)))</f>
        <v>1.04</v>
      </c>
    </row>
    <row r="90" spans="1:10" ht="15" x14ac:dyDescent="0.25">
      <c r="A90" s="46" t="s">
        <v>73</v>
      </c>
      <c r="B90" s="19">
        <f>I88*H71*B50</f>
        <v>63.013599999999997</v>
      </c>
    </row>
    <row r="91" spans="1:10" ht="15" x14ac:dyDescent="0.25">
      <c r="A91" s="12"/>
      <c r="B91" s="13"/>
    </row>
    <row r="92" spans="1:10" ht="15.75" thickBot="1" x14ac:dyDescent="0.3">
      <c r="A92" s="85" t="s">
        <v>108</v>
      </c>
      <c r="B92" s="86"/>
      <c r="C92" s="86"/>
      <c r="D92" s="86"/>
      <c r="E92" s="86"/>
      <c r="F92" s="86"/>
      <c r="G92" s="86"/>
      <c r="H92" s="86"/>
      <c r="I92" s="87"/>
    </row>
    <row r="93" spans="1:10" ht="15" x14ac:dyDescent="0.25">
      <c r="A93" s="82" t="s">
        <v>71</v>
      </c>
      <c r="B93" s="83"/>
      <c r="C93" s="83"/>
      <c r="D93" s="83"/>
      <c r="E93" s="83"/>
      <c r="F93" s="83"/>
      <c r="G93" s="83"/>
      <c r="H93" s="83"/>
      <c r="I93" s="84"/>
    </row>
    <row r="94" spans="1:10" ht="15" x14ac:dyDescent="0.25">
      <c r="A94" s="79" t="s">
        <v>41</v>
      </c>
      <c r="B94" s="80"/>
      <c r="C94" s="80"/>
      <c r="D94" s="80"/>
      <c r="E94" s="80"/>
      <c r="F94" s="80"/>
      <c r="G94" s="80"/>
      <c r="H94" s="80"/>
      <c r="I94" s="81"/>
    </row>
    <row r="95" spans="1:10" x14ac:dyDescent="0.2">
      <c r="A95" s="119" t="s">
        <v>109</v>
      </c>
      <c r="B95" s="120"/>
      <c r="C95" s="120"/>
      <c r="D95" s="120"/>
      <c r="E95" s="120"/>
      <c r="F95" s="120"/>
      <c r="G95" s="120"/>
      <c r="H95" s="120"/>
      <c r="I95" s="121"/>
    </row>
    <row r="96" spans="1:10" x14ac:dyDescent="0.2">
      <c r="A96" s="119" t="s">
        <v>110</v>
      </c>
      <c r="B96" s="120"/>
      <c r="C96" s="120"/>
      <c r="D96" s="120"/>
      <c r="E96" s="120"/>
      <c r="F96" s="120"/>
      <c r="G96" s="120"/>
      <c r="H96" s="120"/>
      <c r="I96" s="121"/>
    </row>
    <row r="97" spans="1:9" ht="15" x14ac:dyDescent="0.25">
      <c r="A97" s="76"/>
      <c r="B97" s="77"/>
      <c r="C97" s="77"/>
      <c r="D97" s="77"/>
      <c r="E97" s="77"/>
      <c r="F97" s="78"/>
      <c r="G97" s="108" t="s">
        <v>42</v>
      </c>
      <c r="H97" s="109"/>
      <c r="I97" s="20">
        <f>SUM(J80:J85)</f>
        <v>5</v>
      </c>
    </row>
    <row r="98" spans="1:9" ht="15" x14ac:dyDescent="0.25">
      <c r="A98" s="76"/>
      <c r="B98" s="77"/>
      <c r="C98" s="77"/>
      <c r="D98" s="77"/>
      <c r="E98" s="77"/>
      <c r="F98" s="78"/>
      <c r="G98" s="108" t="s">
        <v>43</v>
      </c>
      <c r="H98" s="109"/>
      <c r="I98" s="20">
        <f>SUM(J86:J87)</f>
        <v>1</v>
      </c>
    </row>
    <row r="99" spans="1:9" ht="15" x14ac:dyDescent="0.25">
      <c r="A99" s="76"/>
      <c r="B99" s="77"/>
      <c r="C99" s="77"/>
      <c r="D99" s="77"/>
      <c r="E99" s="77"/>
      <c r="F99" s="78"/>
      <c r="G99" s="108" t="s">
        <v>44</v>
      </c>
      <c r="H99" s="109"/>
      <c r="I99" s="20">
        <f>I97+I98</f>
        <v>6</v>
      </c>
    </row>
    <row r="100" spans="1:9" ht="15" x14ac:dyDescent="0.25">
      <c r="A100" s="102" t="s">
        <v>70</v>
      </c>
      <c r="B100" s="103"/>
      <c r="C100" s="103"/>
      <c r="D100" s="103"/>
      <c r="E100" s="103"/>
      <c r="F100" s="103"/>
      <c r="G100" s="103"/>
      <c r="H100" s="104"/>
      <c r="I100" s="21" t="str">
        <f>C111</f>
        <v>Reduzir a complexidade</v>
      </c>
    </row>
    <row r="101" spans="1:9" ht="15" x14ac:dyDescent="0.25">
      <c r="A101" s="79" t="s">
        <v>72</v>
      </c>
      <c r="B101" s="80"/>
      <c r="C101" s="80"/>
      <c r="D101" s="80"/>
      <c r="E101" s="80"/>
      <c r="F101" s="80"/>
      <c r="G101" s="80"/>
      <c r="H101" s="80"/>
      <c r="I101" s="81"/>
    </row>
    <row r="102" spans="1:9" x14ac:dyDescent="0.2">
      <c r="A102" s="99" t="s">
        <v>45</v>
      </c>
      <c r="B102" s="100"/>
      <c r="C102" s="100"/>
      <c r="D102" s="100"/>
      <c r="E102" s="100"/>
      <c r="F102" s="100"/>
      <c r="G102" s="100"/>
      <c r="H102" s="100"/>
      <c r="I102" s="101"/>
    </row>
    <row r="103" spans="1:9" x14ac:dyDescent="0.2">
      <c r="A103" s="99" t="s">
        <v>98</v>
      </c>
      <c r="B103" s="100"/>
      <c r="C103" s="100"/>
      <c r="D103" s="100"/>
      <c r="E103" s="100"/>
      <c r="F103" s="100"/>
      <c r="G103" s="100"/>
      <c r="H103" s="100"/>
      <c r="I103" s="101"/>
    </row>
    <row r="104" spans="1:9" ht="13.5" thickBot="1" x14ac:dyDescent="0.25">
      <c r="A104" s="105" t="s">
        <v>99</v>
      </c>
      <c r="B104" s="106"/>
      <c r="C104" s="106"/>
      <c r="D104" s="106"/>
      <c r="E104" s="106"/>
      <c r="F104" s="106"/>
      <c r="G104" s="106"/>
      <c r="H104" s="106"/>
      <c r="I104" s="107"/>
    </row>
    <row r="109" spans="1:9" ht="15" x14ac:dyDescent="0.25">
      <c r="A109" s="96" t="s">
        <v>102</v>
      </c>
      <c r="B109" s="97"/>
      <c r="C109" s="97"/>
      <c r="D109" s="97"/>
      <c r="E109" s="97"/>
      <c r="F109" s="97"/>
      <c r="G109" s="97"/>
      <c r="H109" s="98"/>
    </row>
    <row r="110" spans="1:9" ht="15" x14ac:dyDescent="0.25">
      <c r="A110" s="46" t="s">
        <v>92</v>
      </c>
      <c r="B110" s="44" t="s">
        <v>73</v>
      </c>
      <c r="C110" s="47" t="s">
        <v>90</v>
      </c>
      <c r="D110" s="44" t="s">
        <v>75</v>
      </c>
      <c r="E110" s="44" t="s">
        <v>88</v>
      </c>
      <c r="F110" s="44" t="s">
        <v>89</v>
      </c>
      <c r="G110" s="44" t="s">
        <v>74</v>
      </c>
      <c r="H110" s="44" t="s">
        <v>78</v>
      </c>
    </row>
    <row r="111" spans="1:9" ht="15" x14ac:dyDescent="0.25">
      <c r="A111" s="46"/>
      <c r="B111" s="22">
        <f>B90</f>
        <v>63.013599999999997</v>
      </c>
      <c r="C111" s="23" t="str">
        <f>IF(I99&lt;=2,20,IF(I99&lt;5,28,"Reduzir a complexidade"))</f>
        <v>Reduzir a complexidade</v>
      </c>
      <c r="D111" s="23" t="str">
        <f>IF(I99&lt;=2,20*B111,IF(I99&lt;5,28*B111,"-"))</f>
        <v>-</v>
      </c>
      <c r="E111" s="23" t="str">
        <f>IF(I99&lt;=2,20*B111/8,IF(I99&lt;5,28*B111/8,"-"))</f>
        <v>-</v>
      </c>
      <c r="F111" s="26" t="str">
        <f>IF(I99&lt;=2,20*B111/20/8,IF(I99&lt;5,28*B111/20/8,"-"))</f>
        <v>-</v>
      </c>
      <c r="G111" s="52">
        <v>40.380000000000003</v>
      </c>
      <c r="H111" s="27" t="str">
        <f>IF(I99&lt;=2,20*B111*G111,IF(I99&lt;5,28*B111*G111,"-"))</f>
        <v>-</v>
      </c>
    </row>
    <row r="112" spans="1:9" ht="15" x14ac:dyDescent="0.25">
      <c r="A112" s="53">
        <v>1</v>
      </c>
      <c r="B112" s="49"/>
      <c r="C112" s="50"/>
      <c r="D112" s="23" t="str">
        <f>IF(I99&lt;=2,20*B111/A112,IF(I99&lt;5,28*B111/A112,"-"))</f>
        <v>-</v>
      </c>
      <c r="E112" s="23" t="str">
        <f>IF(I99&lt;=2,20*B111/A112/8,IF(I99&lt;5,28*B111/A112/8,"-"))</f>
        <v>-</v>
      </c>
      <c r="F112" s="26" t="str">
        <f>IF(I99&lt;=2,20*B111/A112/20/8,IF(I99&lt;5,28*B111/A112/20/8,"-"))</f>
        <v>-</v>
      </c>
      <c r="G112" s="48"/>
      <c r="H112" s="42"/>
    </row>
    <row r="113" spans="1:8" x14ac:dyDescent="0.2">
      <c r="A113" s="3"/>
      <c r="B113" s="3"/>
      <c r="C113" s="3"/>
      <c r="D113" s="3"/>
      <c r="E113" s="3"/>
      <c r="F113" s="14"/>
      <c r="G113" s="3"/>
      <c r="H113" s="3"/>
    </row>
    <row r="114" spans="1:8" ht="15" x14ac:dyDescent="0.25">
      <c r="A114" s="88" t="s">
        <v>76</v>
      </c>
      <c r="B114" s="80"/>
      <c r="C114" s="80"/>
      <c r="D114" s="80"/>
      <c r="E114" s="80"/>
      <c r="F114" s="80"/>
      <c r="G114" s="80"/>
      <c r="H114" s="89"/>
    </row>
    <row r="115" spans="1:8" ht="15" x14ac:dyDescent="0.25">
      <c r="A115" s="46" t="s">
        <v>92</v>
      </c>
      <c r="B115" s="44" t="s">
        <v>73</v>
      </c>
      <c r="C115" s="47" t="s">
        <v>90</v>
      </c>
      <c r="D115" s="44" t="s">
        <v>75</v>
      </c>
      <c r="E115" s="44" t="s">
        <v>88</v>
      </c>
      <c r="F115" s="44" t="s">
        <v>89</v>
      </c>
      <c r="G115" s="44" t="s">
        <v>74</v>
      </c>
      <c r="H115" s="44" t="s">
        <v>78</v>
      </c>
    </row>
    <row r="116" spans="1:8" ht="15" x14ac:dyDescent="0.25">
      <c r="A116" s="46"/>
      <c r="B116" s="22">
        <f>B90</f>
        <v>63.013599999999997</v>
      </c>
      <c r="C116" s="23">
        <v>20</v>
      </c>
      <c r="D116" s="22">
        <f>B116*C116</f>
        <v>1260.2719999999999</v>
      </c>
      <c r="E116" s="22">
        <f>D116/8</f>
        <v>157.53399999999999</v>
      </c>
      <c r="F116" s="24">
        <f>E116/20</f>
        <v>7.8766999999999996</v>
      </c>
      <c r="G116" s="28">
        <f>G111</f>
        <v>40.380000000000003</v>
      </c>
      <c r="H116" s="25">
        <f>G116*D116</f>
        <v>50889.783360000001</v>
      </c>
    </row>
    <row r="117" spans="1:8" ht="15" x14ac:dyDescent="0.25">
      <c r="A117" s="29">
        <f>A112</f>
        <v>1</v>
      </c>
      <c r="B117" s="49"/>
      <c r="C117" s="50"/>
      <c r="D117" s="22">
        <f>D116/A117</f>
        <v>1260.2719999999999</v>
      </c>
      <c r="E117" s="22">
        <f>D117/8</f>
        <v>157.53399999999999</v>
      </c>
      <c r="F117" s="24">
        <f>E117/20</f>
        <v>7.8766999999999996</v>
      </c>
      <c r="G117" s="48"/>
      <c r="H117" s="42"/>
    </row>
    <row r="118" spans="1:8" x14ac:dyDescent="0.2">
      <c r="A118" s="3"/>
      <c r="B118" s="3"/>
      <c r="C118" s="3"/>
      <c r="D118" s="3"/>
      <c r="E118" s="3"/>
      <c r="F118" s="14"/>
      <c r="G118" s="3"/>
      <c r="H118" s="3"/>
    </row>
    <row r="119" spans="1:8" ht="15" x14ac:dyDescent="0.25">
      <c r="A119" s="88" t="s">
        <v>77</v>
      </c>
      <c r="B119" s="80"/>
      <c r="C119" s="80"/>
      <c r="D119" s="80"/>
      <c r="E119" s="80"/>
      <c r="F119" s="80"/>
      <c r="G119" s="80"/>
      <c r="H119" s="89"/>
    </row>
    <row r="120" spans="1:8" ht="15" x14ac:dyDescent="0.25">
      <c r="A120" s="46" t="s">
        <v>92</v>
      </c>
      <c r="B120" s="44" t="s">
        <v>73</v>
      </c>
      <c r="C120" s="47" t="s">
        <v>90</v>
      </c>
      <c r="D120" s="44" t="s">
        <v>75</v>
      </c>
      <c r="E120" s="44" t="s">
        <v>88</v>
      </c>
      <c r="F120" s="44" t="s">
        <v>89</v>
      </c>
      <c r="G120" s="44" t="s">
        <v>74</v>
      </c>
      <c r="H120" s="44" t="s">
        <v>78</v>
      </c>
    </row>
    <row r="121" spans="1:8" ht="15" x14ac:dyDescent="0.25">
      <c r="A121" s="46"/>
      <c r="B121" s="22">
        <f>B90</f>
        <v>63.013599999999997</v>
      </c>
      <c r="C121" s="23">
        <v>28</v>
      </c>
      <c r="D121" s="22">
        <f>B121*C121</f>
        <v>1764.3807999999999</v>
      </c>
      <c r="E121" s="22">
        <f>D121/8</f>
        <v>220.54759999999999</v>
      </c>
      <c r="F121" s="24">
        <f>E121/20</f>
        <v>11.027379999999999</v>
      </c>
      <c r="G121" s="28">
        <f>G111</f>
        <v>40.380000000000003</v>
      </c>
      <c r="H121" s="25">
        <f>G121*D121</f>
        <v>71245.696704000002</v>
      </c>
    </row>
    <row r="122" spans="1:8" ht="15" x14ac:dyDescent="0.25">
      <c r="A122" s="29">
        <f>A112</f>
        <v>1</v>
      </c>
      <c r="B122" s="49"/>
      <c r="C122" s="50"/>
      <c r="D122" s="22">
        <f>D121/A122</f>
        <v>1764.3807999999999</v>
      </c>
      <c r="E122" s="22">
        <f>D122/8</f>
        <v>220.54759999999999</v>
      </c>
      <c r="F122" s="24">
        <f>E122/20</f>
        <v>11.027379999999999</v>
      </c>
      <c r="G122" s="48"/>
      <c r="H122" s="42"/>
    </row>
    <row r="124" spans="1:8" ht="13.5" thickBot="1" x14ac:dyDescent="0.25">
      <c r="A124" s="1" t="s">
        <v>95</v>
      </c>
    </row>
    <row r="125" spans="1:8" ht="13.5" thickBot="1" x14ac:dyDescent="0.25">
      <c r="A125" s="51"/>
      <c r="B125" s="1" t="s">
        <v>93</v>
      </c>
    </row>
    <row r="126" spans="1:8" ht="13.5" thickBot="1" x14ac:dyDescent="0.25">
      <c r="A126" s="54"/>
      <c r="B126" s="1" t="s">
        <v>94</v>
      </c>
    </row>
    <row r="127" spans="1:8" ht="13.5" thickBot="1" x14ac:dyDescent="0.25">
      <c r="A127" s="17"/>
      <c r="B127" s="58" t="s">
        <v>107</v>
      </c>
    </row>
  </sheetData>
  <mergeCells count="104">
    <mergeCell ref="B19:H19"/>
    <mergeCell ref="A15:I15"/>
    <mergeCell ref="B16:H16"/>
    <mergeCell ref="B17:H17"/>
    <mergeCell ref="B18:H18"/>
    <mergeCell ref="B30:H30"/>
    <mergeCell ref="B31:H31"/>
    <mergeCell ref="B24:C24"/>
    <mergeCell ref="A27:I27"/>
    <mergeCell ref="B28:H28"/>
    <mergeCell ref="B25:C25"/>
    <mergeCell ref="B29:H29"/>
    <mergeCell ref="B34:C34"/>
    <mergeCell ref="B46:C46"/>
    <mergeCell ref="B47:C47"/>
    <mergeCell ref="B57:E57"/>
    <mergeCell ref="A52:I52"/>
    <mergeCell ref="A53:I53"/>
    <mergeCell ref="B50:C50"/>
    <mergeCell ref="A56:I56"/>
    <mergeCell ref="A55:I55"/>
    <mergeCell ref="A54:I5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3:D3"/>
    <mergeCell ref="A1:I1"/>
    <mergeCell ref="B48:C48"/>
    <mergeCell ref="B33:C33"/>
    <mergeCell ref="B23:C23"/>
    <mergeCell ref="B22:C22"/>
    <mergeCell ref="A95:I95"/>
    <mergeCell ref="A96:I96"/>
    <mergeCell ref="G97:H97"/>
    <mergeCell ref="B79:F79"/>
    <mergeCell ref="B80:F80"/>
    <mergeCell ref="B69:E69"/>
    <mergeCell ref="H69:I69"/>
    <mergeCell ref="B70:E70"/>
    <mergeCell ref="H70:I70"/>
    <mergeCell ref="A71:G71"/>
    <mergeCell ref="H71:I71"/>
    <mergeCell ref="B21:C21"/>
    <mergeCell ref="B63:E63"/>
    <mergeCell ref="H63:I63"/>
    <mergeCell ref="B64:E64"/>
    <mergeCell ref="H64:I64"/>
    <mergeCell ref="B65:E65"/>
    <mergeCell ref="H65:I65"/>
    <mergeCell ref="A74:I74"/>
    <mergeCell ref="A73:I73"/>
    <mergeCell ref="A102:I102"/>
    <mergeCell ref="A101:I101"/>
    <mergeCell ref="A100:H100"/>
    <mergeCell ref="A99:F99"/>
    <mergeCell ref="A98:F98"/>
    <mergeCell ref="A119:H119"/>
    <mergeCell ref="A114:H114"/>
    <mergeCell ref="A109:H109"/>
    <mergeCell ref="A104:I104"/>
    <mergeCell ref="A103:I103"/>
    <mergeCell ref="G99:H99"/>
    <mergeCell ref="G98:H98"/>
    <mergeCell ref="B45:C45"/>
    <mergeCell ref="H61:I61"/>
    <mergeCell ref="A97:F97"/>
    <mergeCell ref="A94:I94"/>
    <mergeCell ref="A93:I93"/>
    <mergeCell ref="A92:I92"/>
    <mergeCell ref="A88:H88"/>
    <mergeCell ref="B66:E66"/>
    <mergeCell ref="H66:I66"/>
    <mergeCell ref="B67:E67"/>
    <mergeCell ref="H67:I67"/>
    <mergeCell ref="B68:E68"/>
    <mergeCell ref="H68:I68"/>
    <mergeCell ref="B87:F87"/>
    <mergeCell ref="B86:F86"/>
    <mergeCell ref="B85:F85"/>
    <mergeCell ref="B84:F84"/>
    <mergeCell ref="B83:F83"/>
    <mergeCell ref="B82:F82"/>
    <mergeCell ref="B81:F81"/>
    <mergeCell ref="A78:I78"/>
    <mergeCell ref="A77:I77"/>
    <mergeCell ref="A76:I76"/>
    <mergeCell ref="A75:I75"/>
    <mergeCell ref="B62:E62"/>
    <mergeCell ref="H62:I62"/>
    <mergeCell ref="B59:E59"/>
    <mergeCell ref="H59:I59"/>
    <mergeCell ref="H57:I57"/>
    <mergeCell ref="B58:E58"/>
    <mergeCell ref="H58:I58"/>
    <mergeCell ref="B60:E60"/>
    <mergeCell ref="H60:I60"/>
    <mergeCell ref="B61:E61"/>
  </mergeCells>
  <phoneticPr fontId="0" type="noConversion"/>
  <dataValidations disablePrompts="1" count="4">
    <dataValidation type="list" showInputMessage="1" showErrorMessage="1" sqref="G58:G70 H80:H87" xr:uid="{00000000-0002-0000-0000-000000000000}">
      <formula1>"0,0,5,1,1,5,2,2,5,3,3,5,4,4,5,5"</formula1>
    </dataValidation>
    <dataValidation type="list" showInputMessage="1" showErrorMessage="1" sqref="F48:F49" xr:uid="{00000000-0002-0000-0000-000001000000}">
      <formula1>"5,10,15"</formula1>
    </dataValidation>
    <dataValidation type="list" showInputMessage="1" showErrorMessage="1" sqref="B34:B47" xr:uid="{00000000-0002-0000-0000-000002000000}">
      <formula1>$J$29:$J$46</formula1>
    </dataValidation>
    <dataValidation type="list" showInputMessage="1" showErrorMessage="1" sqref="B22:B24" xr:uid="{00000000-0002-0000-0000-000003000000}">
      <formula1>$J$17:$J$20</formula1>
    </dataValidation>
  </dataValidations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/>
  <cellWatches>
    <cellWatch r="B34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PCU-Fase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José</cp:lastModifiedBy>
  <cp:lastPrinted>2019-05-09T21:18:31Z</cp:lastPrinted>
  <dcterms:created xsi:type="dcterms:W3CDTF">1997-01-10T22:22:50Z</dcterms:created>
  <dcterms:modified xsi:type="dcterms:W3CDTF">2022-06-12T05:44:03Z</dcterms:modified>
</cp:coreProperties>
</file>