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arte\IST\2021-2022\2º Semestre\Projeto Integrador\ProjetoIntegrador\"/>
    </mc:Choice>
  </mc:AlternateContent>
  <xr:revisionPtr revIDLastSave="0" documentId="13_ncr:1_{DC91C685-6773-4492-91AD-E06335F58041}" xr6:coauthVersionLast="47" xr6:coauthVersionMax="47" xr10:uidLastSave="{00000000-0000-0000-0000-000000000000}"/>
  <bookViews>
    <workbookView xWindow="-108" yWindow="-108" windowWidth="23256" windowHeight="12576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9" i="1"/>
  <c r="I9" i="1"/>
  <c r="G11" i="1"/>
  <c r="I11" i="1"/>
  <c r="G10" i="1"/>
  <c r="I19" i="1"/>
  <c r="G19" i="1"/>
  <c r="T12" i="1"/>
  <c r="T8" i="1"/>
  <c r="T9" i="1"/>
  <c r="T7" i="1"/>
  <c r="S10" i="1"/>
  <c r="S7" i="1"/>
  <c r="S9" i="1"/>
  <c r="R9" i="1"/>
  <c r="S8" i="1"/>
  <c r="R8" i="1"/>
  <c r="G16" i="1"/>
  <c r="I16" i="1" s="1"/>
  <c r="G5" i="1"/>
  <c r="I5" i="1" s="1"/>
  <c r="J29" i="1"/>
  <c r="F26" i="1"/>
  <c r="G17" i="1"/>
  <c r="F25" i="1" s="1"/>
  <c r="I15" i="1"/>
  <c r="I14" i="1"/>
  <c r="H10" i="1"/>
  <c r="I10" i="1" l="1"/>
  <c r="G6" i="1"/>
  <c r="I17" i="1"/>
  <c r="I12" i="1"/>
  <c r="G18" i="1"/>
  <c r="I20" i="1" s="1"/>
  <c r="H21" i="1"/>
  <c r="F28" i="1" l="1"/>
  <c r="J24" i="1" s="1"/>
  <c r="J25" i="1" s="1"/>
  <c r="I6" i="1"/>
  <c r="G7" i="1"/>
  <c r="I13" i="1"/>
  <c r="I18" i="1"/>
  <c r="G8" i="1" l="1"/>
  <c r="I8" i="1" s="1"/>
  <c r="I7" i="1"/>
  <c r="L7" i="1"/>
  <c r="I21" i="1"/>
  <c r="K22" i="1" s="1"/>
  <c r="J27" i="1" l="1"/>
  <c r="J30" i="1" s="1"/>
  <c r="L25" i="1"/>
</calcChain>
</file>

<file path=xl/sharedStrings.xml><?xml version="1.0" encoding="utf-8"?>
<sst xmlns="http://schemas.openxmlformats.org/spreadsheetml/2006/main" count="54" uniqueCount="50">
  <si>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</si>
  <si>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</si>
  <si>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</si>
  <si>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</si>
  <si>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</si>
  <si>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</si>
  <si>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</si>
  <si>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</si>
  <si>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</si>
  <si>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ft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</si>
  <si>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</si>
  <si>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</si>
  <si>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</si>
  <si>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</si>
  <si>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</si>
  <si>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</si>
  <si>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</si>
  <si>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</si>
  <si>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</si>
  <si>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</si>
  <si>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</si>
  <si>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</si>
  <si>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</si>
  <si>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</si>
  <si>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</si>
  <si>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</si>
  <si>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</si>
  <si>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</si>
  <si>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</si>
  <si>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</si>
  <si>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</si>
  <si>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</si>
  <si>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</si>
  <si>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</si>
  <si>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</si>
  <si>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</si>
  <si>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</si>
  <si>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</si>
  <si>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</si>
  <si>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</si>
  <si>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</si>
  <si>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</si>
  <si>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</si>
  <si>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Turbogerador</t>
  </si>
  <si>
    <t>Baterias+Aviónica</t>
  </si>
  <si>
    <t>Rodas da Frente</t>
  </si>
  <si>
    <t>Asa da Frente</t>
  </si>
  <si>
    <t>Asa de Trás</t>
  </si>
  <si>
    <t>Fuselagem</t>
  </si>
  <si>
    <t>Fuel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</si>
</sst>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T30"/>
  <sheetViews>
    <sheetView tabSelected="1" zoomScale="90" zoomScaleNormal="90" workbookViewId="0">
      <selection activeCell="D28" sqref="D28"/>
    </sheetView>
  </sheetViews>
  <sheetFormatPr defaultRowHeight="14.4" x14ac:dyDescent="0.3"/>
  <cols>
    <col min="4" max="4" width="16.109375" customWidth="1"/>
  </cols>
  <sheetData>
    <row r="4" spans="4:20" x14ac:dyDescent="0.3">
      <c r="G4" t="s">
        <v>1</v>
      </c>
      <c r="H4" t="s">
        <v>2</v>
      </c>
    </row>
    <row r="5" spans="4:20" x14ac:dyDescent="0.3">
      <c r="F5">
        <v>2</v>
      </c>
      <c r="G5">
        <f>2.175-0.5</f>
        <v>1.6749999999999998</v>
      </c>
      <c r="H5">
        <v>200</v>
      </c>
      <c r="I5">
        <f>G5*H5</f>
        <v>334.99999999999994</v>
      </c>
      <c r="M5" t="s">
        <v>13</v>
      </c>
      <c r="O5">
        <v>0.2</v>
      </c>
      <c r="R5" t="s">
        <v>31</v>
      </c>
    </row>
    <row r="6" spans="4:20" x14ac:dyDescent="0.3">
      <c r="F6">
        <v>2</v>
      </c>
      <c r="G6">
        <f>G5+0.81</f>
        <v>2.4849999999999999</v>
      </c>
      <c r="H6">
        <v>200</v>
      </c>
      <c r="I6">
        <f t="shared" ref="I6:I9" si="0">G6*H6</f>
        <v>497</v>
      </c>
      <c r="R6" t="s">
        <v>1</v>
      </c>
      <c r="S6" t="s">
        <v>32</v>
      </c>
    </row>
    <row r="7" spans="4:20" x14ac:dyDescent="0.3">
      <c r="F7">
        <v>2</v>
      </c>
      <c r="G7">
        <f t="shared" ref="G7:G8" si="1">G6+0.81</f>
        <v>3.2949999999999999</v>
      </c>
      <c r="H7">
        <v>200</v>
      </c>
      <c r="I7">
        <f t="shared" si="0"/>
        <v>659</v>
      </c>
      <c r="L7">
        <f>G7-G6</f>
        <v>0.81</v>
      </c>
      <c r="Q7" t="s">
        <v>33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3">
      <c r="F8">
        <v>2</v>
      </c>
      <c r="G8">
        <f t="shared" si="1"/>
        <v>4.1050000000000004</v>
      </c>
      <c r="H8">
        <v>200</v>
      </c>
      <c r="I8">
        <f t="shared" si="0"/>
        <v>821.00000000000011</v>
      </c>
      <c r="Q8" t="s">
        <v>34</v>
      </c>
      <c r="R8">
        <f>1+6.5/2</f>
        <v>4.25</v>
      </c>
      <c r="S8">
        <f>2.25*6.5</f>
        <v>14.625</v>
      </c>
      <c r="T8">
        <f t="shared" ref="T8:T9" si="2">R8*S8</f>
        <v>62.15625</v>
      </c>
    </row>
    <row r="9" spans="4:20" x14ac:dyDescent="0.3">
      <c r="F9">
        <v>2</v>
      </c>
      <c r="G9">
        <f>6.025</f>
        <v>6.0250000000000004</v>
      </c>
      <c r="H9">
        <v>200</v>
      </c>
      <c r="I9">
        <f t="shared" si="0"/>
        <v>1205</v>
      </c>
      <c r="K9" t="s">
        <v>28</v>
      </c>
      <c r="Q9" t="s">
        <v>35</v>
      </c>
      <c r="R9">
        <f>6.5+1.5/3</f>
        <v>7</v>
      </c>
      <c r="S9">
        <f>(2.25*1.5)/2</f>
        <v>1.6875</v>
      </c>
      <c r="T9">
        <f t="shared" si="2"/>
        <v>11.8125</v>
      </c>
    </row>
    <row r="10" spans="4:20" x14ac:dyDescent="0.3">
      <c r="D10" t="s">
        <v>40</v>
      </c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29</v>
      </c>
      <c r="S10">
        <f>SUM(S7:S9)</f>
        <v>17.4375</v>
      </c>
    </row>
    <row r="11" spans="4:20" x14ac:dyDescent="0.3">
      <c r="F11" t="s">
        <v>3</v>
      </c>
      <c r="G11">
        <f>2.1</f>
        <v>2.1</v>
      </c>
      <c r="H11">
        <v>200</v>
      </c>
      <c r="I11">
        <f t="shared" ref="I11:I20" si="3">G11*H11</f>
        <v>420</v>
      </c>
    </row>
    <row r="12" spans="4:20" x14ac:dyDescent="0.3">
      <c r="D12" t="s">
        <v>41</v>
      </c>
      <c r="F12" t="s">
        <v>4</v>
      </c>
      <c r="G12" s="1">
        <v>3</v>
      </c>
      <c r="H12">
        <v>140</v>
      </c>
      <c r="I12">
        <f t="shared" si="3"/>
        <v>420</v>
      </c>
      <c r="S12" t="s">
        <v>36</v>
      </c>
      <c r="T12">
        <f>SUM(T7:T9)/S10</f>
        <v>4.2851612903225806</v>
      </c>
    </row>
    <row r="13" spans="4:20" x14ac:dyDescent="0.3">
      <c r="D13" t="s">
        <v>42</v>
      </c>
      <c r="F13" t="s">
        <v>5</v>
      </c>
      <c r="G13">
        <v>6.5</v>
      </c>
      <c r="H13">
        <v>140</v>
      </c>
      <c r="I13">
        <f t="shared" si="3"/>
        <v>910</v>
      </c>
    </row>
    <row r="14" spans="4:20" x14ac:dyDescent="0.3">
      <c r="D14" t="s">
        <v>43</v>
      </c>
      <c r="F14" t="s">
        <v>6</v>
      </c>
      <c r="G14">
        <v>8</v>
      </c>
      <c r="H14">
        <v>460</v>
      </c>
      <c r="I14">
        <f t="shared" si="3"/>
        <v>3680</v>
      </c>
    </row>
    <row r="15" spans="4:20" x14ac:dyDescent="0.3">
      <c r="D15" t="s">
        <v>44</v>
      </c>
      <c r="F15" t="s">
        <v>8</v>
      </c>
      <c r="G15">
        <v>0.5</v>
      </c>
      <c r="H15">
        <v>510</v>
      </c>
      <c r="I15">
        <f t="shared" si="3"/>
        <v>255</v>
      </c>
    </row>
    <row r="16" spans="4:20" x14ac:dyDescent="0.3">
      <c r="D16" t="s">
        <v>45</v>
      </c>
      <c r="F16" t="s">
        <v>7</v>
      </c>
      <c r="G16">
        <f>1-0.28/2</f>
        <v>0.86</v>
      </c>
      <c r="H16">
        <v>50</v>
      </c>
      <c r="I16">
        <f t="shared" si="3"/>
        <v>43</v>
      </c>
      <c r="O16" t="s">
        <v>14</v>
      </c>
    </row>
    <row r="17" spans="4:15" x14ac:dyDescent="0.3">
      <c r="D17" t="s">
        <v>46</v>
      </c>
      <c r="F17" t="s">
        <v>11</v>
      </c>
      <c r="G17">
        <f>G12</f>
        <v>3</v>
      </c>
      <c r="H17">
        <v>200</v>
      </c>
      <c r="I17">
        <f t="shared" ref="I17" si="4">G17*H17</f>
        <v>600</v>
      </c>
      <c r="O17" t="s">
        <v>15</v>
      </c>
    </row>
    <row r="18" spans="4:15" x14ac:dyDescent="0.3">
      <c r="D18" t="s">
        <v>47</v>
      </c>
      <c r="F18" t="s">
        <v>12</v>
      </c>
      <c r="G18">
        <f>G13</f>
        <v>6.5</v>
      </c>
      <c r="H18">
        <v>200</v>
      </c>
      <c r="I18">
        <f t="shared" si="3"/>
        <v>1300</v>
      </c>
    </row>
    <row r="19" spans="4:15" x14ac:dyDescent="0.3">
      <c r="D19" t="s">
        <v>48</v>
      </c>
      <c r="F19" t="s">
        <v>30</v>
      </c>
      <c r="G19">
        <f>T12</f>
        <v>4.2851612903225806</v>
      </c>
      <c r="H19">
        <v>800</v>
      </c>
      <c r="I19">
        <f t="shared" si="3"/>
        <v>3428.1290322580644</v>
      </c>
    </row>
    <row r="20" spans="4:15" x14ac:dyDescent="0.3">
      <c r="D20" t="s">
        <v>49</v>
      </c>
      <c r="F20" t="s">
        <v>9</v>
      </c>
      <c r="G20" s="2">
        <f>2.25</f>
        <v>2.25</v>
      </c>
      <c r="H20">
        <v>2200</v>
      </c>
      <c r="I20">
        <f t="shared" si="3"/>
        <v>4950</v>
      </c>
      <c r="K20" t="s">
        <v>39</v>
      </c>
    </row>
    <row r="21" spans="4:15" x14ac:dyDescent="0.3">
      <c r="H21">
        <f>SUM(H5:H20)</f>
        <v>6080</v>
      </c>
      <c r="I21">
        <f>SUM(I5:I20)</f>
        <v>20787.629032258064</v>
      </c>
      <c r="K21" t="s">
        <v>10</v>
      </c>
    </row>
    <row r="22" spans="4:15" x14ac:dyDescent="0.3">
      <c r="K22">
        <f>I21/H21</f>
        <v>3.4190179329371815</v>
      </c>
    </row>
    <row r="24" spans="4:15" x14ac:dyDescent="0.3">
      <c r="E24" t="s">
        <v>16</v>
      </c>
      <c r="F24">
        <v>2</v>
      </c>
      <c r="I24" t="s">
        <v>22</v>
      </c>
      <c r="J24">
        <f>(F27 + (F28/F24)*(1-F29))/(1+(1-F29))</f>
        <v>0.90624999999999989</v>
      </c>
    </row>
    <row r="25" spans="4:15" x14ac:dyDescent="0.3">
      <c r="D25" t="s">
        <v>37</v>
      </c>
      <c r="E25" t="s">
        <v>17</v>
      </c>
      <c r="F25">
        <f>G17-1</f>
        <v>2</v>
      </c>
      <c r="I25" s="3" t="s">
        <v>23</v>
      </c>
      <c r="J25" s="3">
        <f>F25+J24*F24</f>
        <v>3.8125</v>
      </c>
      <c r="K25" t="s">
        <v>2</v>
      </c>
      <c r="L25">
        <f>J25-K22</f>
        <v>0.39348206706281852</v>
      </c>
    </row>
    <row r="26" spans="4:15" x14ac:dyDescent="0.3">
      <c r="E26" t="s">
        <v>18</v>
      </c>
      <c r="F26">
        <f>0.106</f>
        <v>0.106</v>
      </c>
      <c r="G26" t="s">
        <v>26</v>
      </c>
    </row>
    <row r="27" spans="4:15" x14ac:dyDescent="0.3">
      <c r="E27" t="s">
        <v>19</v>
      </c>
      <c r="F27">
        <v>0.25</v>
      </c>
      <c r="I27" s="3" t="s">
        <v>24</v>
      </c>
      <c r="J27" s="3">
        <f>(J25-K22)/(2*F24)</f>
        <v>9.837051676570463E-2</v>
      </c>
    </row>
    <row r="28" spans="4:15" x14ac:dyDescent="0.3">
      <c r="D28" t="s">
        <v>38</v>
      </c>
      <c r="E28" t="s">
        <v>20</v>
      </c>
      <c r="F28">
        <f>G18-G17+F24*F27</f>
        <v>4</v>
      </c>
    </row>
    <row r="29" spans="4:15" x14ac:dyDescent="0.3">
      <c r="E29" t="s">
        <v>21</v>
      </c>
      <c r="F29">
        <v>0.4</v>
      </c>
      <c r="I29" s="3" t="s">
        <v>25</v>
      </c>
      <c r="J29" s="3">
        <f>F26+F26*(1-F29)</f>
        <v>0.16959999999999997</v>
      </c>
      <c r="K29" t="s">
        <v>26</v>
      </c>
    </row>
    <row r="30" spans="4:15" x14ac:dyDescent="0.3">
      <c r="I30" s="3" t="s">
        <v>27</v>
      </c>
      <c r="J30" s="3">
        <f>-J27*J29</f>
        <v>-1.6683639643463501E-2</v>
      </c>
      <c r="K30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Duarte</cp:lastModifiedBy>
  <dcterms:created xsi:type="dcterms:W3CDTF">2022-06-07T16:24:35Z</dcterms:created>
  <dcterms:modified xsi:type="dcterms:W3CDTF">2022-06-15T14:09:26Z</dcterms:modified>
</cp:coreProperties>
</file>