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"/>
    </mc:Choice>
  </mc:AlternateContent>
  <xr:revisionPtr revIDLastSave="0" documentId="13_ncr:1_{34D4E05A-C867-407E-8DF0-0CE281801C95}" xr6:coauthVersionLast="47" xr6:coauthVersionMax="47" xr10:uidLastSave="{00000000-0000-0000-0000-000000000000}"/>
  <bookViews>
    <workbookView xWindow="-120" yWindow="-120" windowWidth="20730" windowHeight="1116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J29" i="1"/>
  <c r="H6" i="1"/>
  <c r="H7" i="1" s="1"/>
  <c r="H8" i="1" s="1"/>
  <c r="H9" i="1" s="1"/>
  <c r="F31" i="1" l="1"/>
  <c r="I20" i="1"/>
  <c r="S7" i="1"/>
  <c r="T7" i="1" s="1"/>
  <c r="I14" i="1"/>
  <c r="I11" i="1"/>
  <c r="G10" i="1"/>
  <c r="S9" i="1"/>
  <c r="R9" i="1"/>
  <c r="T9" i="1" s="1"/>
  <c r="S8" i="1"/>
  <c r="R8" i="1"/>
  <c r="G16" i="1"/>
  <c r="I16" i="1" s="1"/>
  <c r="G5" i="1"/>
  <c r="I5" i="1" s="1"/>
  <c r="F26" i="1"/>
  <c r="L29" i="1" s="1"/>
  <c r="G17" i="1"/>
  <c r="F25" i="1" s="1"/>
  <c r="I15" i="1"/>
  <c r="H10" i="1"/>
  <c r="S10" i="1" l="1"/>
  <c r="P24" i="1"/>
  <c r="P26" i="1" s="1"/>
  <c r="T8" i="1"/>
  <c r="T12" i="1" s="1"/>
  <c r="G19" i="1" s="1"/>
  <c r="I19" i="1" s="1"/>
  <c r="K14" i="1"/>
  <c r="I10" i="1"/>
  <c r="G6" i="1"/>
  <c r="I17" i="1"/>
  <c r="I12" i="1"/>
  <c r="G18" i="1"/>
  <c r="P25" i="1" s="1"/>
  <c r="H21" i="1"/>
  <c r="P29" i="1" l="1"/>
  <c r="P30" i="1" s="1"/>
  <c r="P31" i="1" s="1"/>
  <c r="I6" i="1"/>
  <c r="G7" i="1"/>
  <c r="I13" i="1"/>
  <c r="I18" i="1"/>
  <c r="J24" i="1" l="1"/>
  <c r="J25" i="1" s="1"/>
  <c r="G8" i="1"/>
  <c r="I7" i="1"/>
  <c r="L7" i="1"/>
  <c r="I8" i="1" l="1"/>
  <c r="G9" i="1"/>
  <c r="I9" i="1" s="1"/>
  <c r="I21" i="1" l="1"/>
  <c r="K22" i="1" s="1"/>
  <c r="J27" i="1" s="1"/>
  <c r="J30" i="1" s="1"/>
  <c r="J31" i="1" s="1"/>
  <c r="L25" i="1" l="1"/>
</calcChain>
</file>

<file path=xl/sharedStrings.xml><?xml version="1.0" encoding="utf-8"?>
<sst xmlns="http://schemas.openxmlformats.org/spreadsheetml/2006/main" count="69" uniqueCount="59">
  <si>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</si>
  <si>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</si>
  <si>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</si>
  <si>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</si>
  <si>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</si>
  <si>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</si>
  <si>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</si>
  <si>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</si>
  <si>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</si>
  <si>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</si>
  <si>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</si>
  <si>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</si>
  <si>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</si>
  <si>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</si>
  <si>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</si>
  <si>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</si>
  <si>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</si>
  <si>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</si>
  <si>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</si>
  <si>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</si>
  <si>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</si>
  <si>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</si>
  <si>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</si>
  <si>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</si>
  <si>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</si>
  <si>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</si>
  <si>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</si>
  <si>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</si>
  <si>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</si>
  <si>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</si>
  <si>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</si>
  <si>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</si>
  <si>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</si>
  <si>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</si>
  <si>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</si>
  <si>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</si>
  <si>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</si>
  <si>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</si>
  <si>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</si>
  <si>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</si>
  <si>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</si>
  <si>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</si>
  <si>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</si>
  <si>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</si>
  <si>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</si>
  <si>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</si>
  <si>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</si>
  <si>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</si>
  <si>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dist entre asas &gt; 2</t>
  </si>
  <si>
    <t>vertical tail</t>
  </si>
  <si>
    <t>vt</t>
  </si>
  <si>
    <t>[/rad]</t>
  </si>
  <si>
    <t>2c</t>
  </si>
  <si>
    <t>WP</t>
  </si>
  <si>
    <t>BWP</t>
  </si>
  <si>
    <t>LT_BARRA</t>
  </si>
  <si>
    <t>XPN</t>
  </si>
  <si>
    <t>NPWP</t>
  </si>
  <si>
    <t>posiçao do ponto neutro da primeira 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</si>
</sst>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V32"/>
  <sheetViews>
    <sheetView tabSelected="1" zoomScale="90" zoomScaleNormal="90" workbookViewId="0">
      <selection activeCell="H32" sqref="H32"/>
    </sheetView>
  </sheetViews>
  <sheetFormatPr defaultRowHeight="15" x14ac:dyDescent="0.25"/>
  <cols>
    <col min="4" max="4" width="16.140625" customWidth="1"/>
  </cols>
  <sheetData>
    <row r="4" spans="4:20" x14ac:dyDescent="0.25">
      <c r="G4" t="s">
        <v>1</v>
      </c>
      <c r="H4" t="s">
        <v>2</v>
      </c>
    </row>
    <row r="5" spans="4:20" x14ac:dyDescent="0.25">
      <c r="F5">
        <v>2</v>
      </c>
      <c r="G5">
        <f>2.175-0.5</f>
        <v>1.6749999999999998</v>
      </c>
      <c r="H5">
        <v>220</v>
      </c>
      <c r="I5">
        <f>G5*H5</f>
        <v>368.49999999999994</v>
      </c>
      <c r="M5" t="s">
        <v>12</v>
      </c>
      <c r="O5">
        <v>0.2</v>
      </c>
      <c r="R5" t="s">
        <v>30</v>
      </c>
    </row>
    <row r="6" spans="4:20" x14ac:dyDescent="0.25">
      <c r="F6">
        <v>2</v>
      </c>
      <c r="G6">
        <f>G5+0.81</f>
        <v>2.4849999999999999</v>
      </c>
      <c r="H6">
        <f>H5</f>
        <v>220</v>
      </c>
      <c r="I6">
        <f t="shared" ref="I6:I9" si="0">G6*H6</f>
        <v>546.69999999999993</v>
      </c>
      <c r="R6" t="s">
        <v>1</v>
      </c>
      <c r="S6" t="s">
        <v>31</v>
      </c>
    </row>
    <row r="7" spans="4:20" x14ac:dyDescent="0.25">
      <c r="F7">
        <v>2</v>
      </c>
      <c r="G7">
        <f t="shared" ref="G7:G8" si="1">G6+0.81</f>
        <v>3.2949999999999999</v>
      </c>
      <c r="H7">
        <f t="shared" ref="H7:H9" si="2">H6</f>
        <v>220</v>
      </c>
      <c r="I7">
        <f t="shared" si="0"/>
        <v>724.9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25">
      <c r="F8">
        <v>2</v>
      </c>
      <c r="G8">
        <f t="shared" si="1"/>
        <v>4.1050000000000004</v>
      </c>
      <c r="H8">
        <f t="shared" si="2"/>
        <v>220</v>
      </c>
      <c r="I8">
        <f t="shared" si="0"/>
        <v>903.10000000000014</v>
      </c>
      <c r="Q8" t="s">
        <v>33</v>
      </c>
      <c r="R8">
        <f>1+6.5/2</f>
        <v>4.25</v>
      </c>
      <c r="S8">
        <f>2.25*6.5</f>
        <v>14.625</v>
      </c>
      <c r="T8">
        <f t="shared" ref="T8:T9" si="3">R8*S8</f>
        <v>62.15625</v>
      </c>
    </row>
    <row r="9" spans="4:20" x14ac:dyDescent="0.25">
      <c r="F9">
        <v>2</v>
      </c>
      <c r="G9">
        <f>G8+0.81</f>
        <v>4.9150000000000009</v>
      </c>
      <c r="H9">
        <f t="shared" si="2"/>
        <v>220</v>
      </c>
      <c r="I9">
        <f t="shared" si="0"/>
        <v>1081.3000000000002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3"/>
        <v>11.8125</v>
      </c>
    </row>
    <row r="10" spans="4:20" x14ac:dyDescent="0.25">
      <c r="D10" t="s">
        <v>39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28</v>
      </c>
      <c r="S10">
        <f>SUM(S7:S9)</f>
        <v>17.4375</v>
      </c>
    </row>
    <row r="11" spans="4:20" x14ac:dyDescent="0.25">
      <c r="F11" t="s">
        <v>3</v>
      </c>
      <c r="G11">
        <v>1.9</v>
      </c>
      <c r="H11">
        <v>220</v>
      </c>
      <c r="I11">
        <f t="shared" ref="I11:I20" si="4">G11*H11</f>
        <v>418</v>
      </c>
    </row>
    <row r="12" spans="4:20" x14ac:dyDescent="0.25">
      <c r="D12" t="s">
        <v>40</v>
      </c>
      <c r="F12" t="s">
        <v>4</v>
      </c>
      <c r="G12" s="1">
        <v>3.1</v>
      </c>
      <c r="H12">
        <v>110</v>
      </c>
      <c r="I12">
        <f t="shared" si="4"/>
        <v>341</v>
      </c>
      <c r="S12" t="s">
        <v>35</v>
      </c>
      <c r="T12">
        <f>SUM(T7:T9)/S10</f>
        <v>4.2851612903225806</v>
      </c>
    </row>
    <row r="13" spans="4:20" x14ac:dyDescent="0.25">
      <c r="D13" t="s">
        <v>41</v>
      </c>
      <c r="F13" t="s">
        <v>5</v>
      </c>
      <c r="G13">
        <v>7.5</v>
      </c>
      <c r="H13">
        <v>110</v>
      </c>
      <c r="I13">
        <f t="shared" si="4"/>
        <v>825</v>
      </c>
      <c r="K13" s="4" t="s">
        <v>48</v>
      </c>
      <c r="L13" s="5"/>
    </row>
    <row r="14" spans="4:20" x14ac:dyDescent="0.25">
      <c r="D14" t="s">
        <v>42</v>
      </c>
      <c r="F14" t="s">
        <v>6</v>
      </c>
      <c r="G14">
        <v>8</v>
      </c>
      <c r="H14">
        <v>550</v>
      </c>
      <c r="I14">
        <f t="shared" si="4"/>
        <v>4400</v>
      </c>
      <c r="K14" s="15">
        <f>G13-G12-F24</f>
        <v>2.4000000000000004</v>
      </c>
      <c r="L14" s="16"/>
    </row>
    <row r="15" spans="4:20" x14ac:dyDescent="0.25">
      <c r="D15" t="s">
        <v>43</v>
      </c>
      <c r="F15" t="s">
        <v>8</v>
      </c>
      <c r="G15">
        <v>0.5</v>
      </c>
      <c r="H15">
        <v>600</v>
      </c>
      <c r="I15">
        <f>G15*H15</f>
        <v>300</v>
      </c>
    </row>
    <row r="16" spans="4:20" x14ac:dyDescent="0.25">
      <c r="D16" t="s">
        <v>44</v>
      </c>
      <c r="F16" t="s">
        <v>7</v>
      </c>
      <c r="G16">
        <f>1-0.28/2</f>
        <v>0.86</v>
      </c>
      <c r="H16">
        <v>50</v>
      </c>
      <c r="I16">
        <f>G16*H16</f>
        <v>43</v>
      </c>
      <c r="O16" t="s">
        <v>13</v>
      </c>
    </row>
    <row r="17" spans="4:22" x14ac:dyDescent="0.25">
      <c r="D17" t="s">
        <v>45</v>
      </c>
      <c r="F17" t="s">
        <v>10</v>
      </c>
      <c r="G17">
        <f>G12</f>
        <v>3.1</v>
      </c>
      <c r="H17">
        <v>200</v>
      </c>
      <c r="I17">
        <f t="shared" ref="I17" si="5">G17*H17</f>
        <v>620</v>
      </c>
      <c r="O17" t="s">
        <v>14</v>
      </c>
    </row>
    <row r="18" spans="4:22" x14ac:dyDescent="0.25">
      <c r="D18" t="s">
        <v>46</v>
      </c>
      <c r="F18" t="s">
        <v>11</v>
      </c>
      <c r="G18">
        <f>G13</f>
        <v>7.5</v>
      </c>
      <c r="H18">
        <v>200</v>
      </c>
      <c r="I18">
        <f t="shared" si="4"/>
        <v>1500</v>
      </c>
    </row>
    <row r="19" spans="4:22" x14ac:dyDescent="0.25">
      <c r="D19" t="s">
        <v>47</v>
      </c>
      <c r="F19" t="s">
        <v>29</v>
      </c>
      <c r="G19">
        <f>T12</f>
        <v>4.2851612903225806</v>
      </c>
      <c r="H19">
        <v>405.25</v>
      </c>
      <c r="I19">
        <f t="shared" si="4"/>
        <v>1736.5616129032258</v>
      </c>
      <c r="J19" s="2"/>
    </row>
    <row r="20" spans="4:22" x14ac:dyDescent="0.25">
      <c r="D20" t="s">
        <v>49</v>
      </c>
      <c r="F20" t="s">
        <v>50</v>
      </c>
      <c r="G20" s="2">
        <v>8.5</v>
      </c>
      <c r="H20">
        <v>50</v>
      </c>
      <c r="I20">
        <f t="shared" si="4"/>
        <v>425</v>
      </c>
      <c r="L20" t="s">
        <v>38</v>
      </c>
    </row>
    <row r="21" spans="4:22" x14ac:dyDescent="0.25">
      <c r="H21">
        <f>SUM(H5:H20)</f>
        <v>3775.25</v>
      </c>
      <c r="I21">
        <f>SUM(I5:I20)</f>
        <v>15497.561612903226</v>
      </c>
      <c r="K21" t="s">
        <v>9</v>
      </c>
    </row>
    <row r="22" spans="4:22" ht="15.75" thickBot="1" x14ac:dyDescent="0.3">
      <c r="K22">
        <f>I21/H21</f>
        <v>4.1050424774261902</v>
      </c>
      <c r="O22" s="2"/>
    </row>
    <row r="23" spans="4:22" x14ac:dyDescent="0.25">
      <c r="N23" s="6"/>
      <c r="O23" s="7"/>
      <c r="P23" s="7"/>
      <c r="Q23" s="7"/>
      <c r="R23" s="7"/>
      <c r="S23" s="7"/>
      <c r="T23" s="7"/>
      <c r="U23" s="7"/>
      <c r="V23" s="8"/>
    </row>
    <row r="24" spans="4:22" x14ac:dyDescent="0.25">
      <c r="E24" t="s">
        <v>15</v>
      </c>
      <c r="F24">
        <v>2</v>
      </c>
      <c r="G24" t="s">
        <v>2</v>
      </c>
      <c r="I24" t="s">
        <v>21</v>
      </c>
      <c r="J24">
        <f>(F27/2 + (F28/F31)*(1-F29))/(1+(1-F29))</f>
        <v>0.53749999999999998</v>
      </c>
      <c r="N24" s="9"/>
      <c r="O24" s="10" t="s">
        <v>53</v>
      </c>
      <c r="P24" s="10">
        <f>G17-1</f>
        <v>2.1</v>
      </c>
      <c r="Q24" s="10"/>
      <c r="R24" s="10"/>
      <c r="S24" s="10"/>
      <c r="T24" s="10"/>
      <c r="U24" s="10"/>
      <c r="V24" s="11"/>
    </row>
    <row r="25" spans="4:22" x14ac:dyDescent="0.25">
      <c r="D25" t="s">
        <v>36</v>
      </c>
      <c r="E25" t="s">
        <v>16</v>
      </c>
      <c r="F25">
        <f>G17-1</f>
        <v>2.1</v>
      </c>
      <c r="G25" t="s">
        <v>2</v>
      </c>
      <c r="I25" s="3" t="s">
        <v>22</v>
      </c>
      <c r="J25" s="3">
        <f>F25+J24*F31</f>
        <v>4.25</v>
      </c>
      <c r="K25" t="s">
        <v>2</v>
      </c>
      <c r="L25">
        <f>J25-K22</f>
        <v>0.14495752257380978</v>
      </c>
      <c r="N25" s="9"/>
      <c r="O25" s="10" t="s">
        <v>54</v>
      </c>
      <c r="P25" s="10">
        <f>G18-1</f>
        <v>6.5</v>
      </c>
      <c r="Q25" s="10"/>
      <c r="R25" s="10"/>
      <c r="S25" s="10"/>
      <c r="T25" s="10"/>
      <c r="U25" s="10"/>
      <c r="V25" s="11"/>
    </row>
    <row r="26" spans="4:22" x14ac:dyDescent="0.25">
      <c r="E26" t="s">
        <v>17</v>
      </c>
      <c r="F26">
        <f>0.106</f>
        <v>0.106</v>
      </c>
      <c r="G26" t="s">
        <v>25</v>
      </c>
      <c r="N26" s="9"/>
      <c r="O26" s="10" t="s">
        <v>57</v>
      </c>
      <c r="P26" s="10">
        <f>P24+F24*F27</f>
        <v>2.6</v>
      </c>
      <c r="Q26" s="10"/>
      <c r="R26" s="10" t="s">
        <v>58</v>
      </c>
      <c r="S26" s="10"/>
      <c r="T26" s="10"/>
      <c r="U26" s="10"/>
      <c r="V26" s="11"/>
    </row>
    <row r="27" spans="4:22" x14ac:dyDescent="0.25">
      <c r="E27" t="s">
        <v>18</v>
      </c>
      <c r="F27">
        <v>0.25</v>
      </c>
      <c r="I27" s="3" t="s">
        <v>23</v>
      </c>
      <c r="J27" s="3">
        <f>(J25-K22)/(2*F24)</f>
        <v>3.6239380643452446E-2</v>
      </c>
      <c r="N27" s="9"/>
      <c r="O27" s="10"/>
      <c r="P27" s="10"/>
      <c r="Q27" s="10"/>
      <c r="R27" s="10"/>
      <c r="S27" s="10"/>
      <c r="T27" s="10"/>
      <c r="U27" s="10"/>
      <c r="V27" s="11"/>
    </row>
    <row r="28" spans="4:22" x14ac:dyDescent="0.25">
      <c r="D28" t="s">
        <v>37</v>
      </c>
      <c r="E28" t="s">
        <v>19</v>
      </c>
      <c r="F28">
        <f>G18-G17+F24*F27</f>
        <v>4.9000000000000004</v>
      </c>
      <c r="G28" t="s">
        <v>2</v>
      </c>
      <c r="N28" s="9"/>
      <c r="O28" s="10"/>
      <c r="P28" s="10"/>
      <c r="Q28" s="10"/>
      <c r="R28" s="10"/>
      <c r="S28" s="10"/>
      <c r="T28" s="10"/>
      <c r="U28" s="10"/>
      <c r="V28" s="11"/>
    </row>
    <row r="29" spans="4:22" x14ac:dyDescent="0.25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  <c r="L29">
        <f>J29*180/PI()</f>
        <v>9.717364205418761</v>
      </c>
      <c r="M29" t="s">
        <v>51</v>
      </c>
      <c r="N29" s="9"/>
      <c r="O29" s="10" t="s">
        <v>55</v>
      </c>
      <c r="P29" s="10">
        <f>P25+F27*F24-P26</f>
        <v>4.4000000000000004</v>
      </c>
      <c r="Q29" s="10"/>
      <c r="R29" s="10"/>
      <c r="S29" s="10"/>
      <c r="T29" s="10"/>
      <c r="U29" s="10"/>
      <c r="V29" s="11"/>
    </row>
    <row r="30" spans="4:22" x14ac:dyDescent="0.25">
      <c r="I30" s="3" t="s">
        <v>26</v>
      </c>
      <c r="J30" s="3">
        <f>-J27*J29</f>
        <v>-6.1461989571295339E-3</v>
      </c>
      <c r="K30" t="s">
        <v>25</v>
      </c>
      <c r="N30" s="9"/>
      <c r="O30" s="10" t="s">
        <v>31</v>
      </c>
      <c r="P30" s="10">
        <f>(F26*(1-F29)*P29)/(F26+F26*(1-F29))</f>
        <v>1.6500000000000001</v>
      </c>
      <c r="Q30" s="10"/>
      <c r="R30" s="10"/>
      <c r="S30" s="10"/>
      <c r="T30" s="10"/>
      <c r="U30" s="10"/>
      <c r="V30" s="11"/>
    </row>
    <row r="31" spans="4:22" x14ac:dyDescent="0.25">
      <c r="E31" t="s">
        <v>52</v>
      </c>
      <c r="F31">
        <f>2*F24</f>
        <v>4</v>
      </c>
      <c r="G31" t="s">
        <v>2</v>
      </c>
      <c r="J31">
        <f>J30*180/PI()</f>
        <v>-0.35215126029123028</v>
      </c>
      <c r="K31" t="s">
        <v>51</v>
      </c>
      <c r="N31" s="9"/>
      <c r="O31" s="10" t="s">
        <v>56</v>
      </c>
      <c r="P31" s="10">
        <f>P24+F27*F24+P30</f>
        <v>4.25</v>
      </c>
      <c r="Q31" s="10"/>
      <c r="R31" s="10"/>
      <c r="S31" s="10"/>
      <c r="T31" s="10"/>
      <c r="U31" s="10"/>
      <c r="V31" s="11"/>
    </row>
    <row r="32" spans="4:22" ht="15.75" thickBot="1" x14ac:dyDescent="0.3">
      <c r="N32" s="12"/>
      <c r="O32" s="13"/>
      <c r="P32" s="13"/>
      <c r="Q32" s="13"/>
      <c r="R32" s="13"/>
      <c r="S32" s="13"/>
      <c r="T32" s="13"/>
      <c r="U32" s="13"/>
      <c r="V32" s="14"/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2022-06-28T22:45:46Z</dcterms:modified>
</cp:coreProperties>
</file>