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01" activeTab="15"/>
  </bookViews>
  <sheets>
    <sheet name="Unav1" sheetId="6" r:id="rId1"/>
    <sheet name="Snav1" sheetId="7" r:id="rId2"/>
    <sheet name="Unav2" sheetId="8" r:id="rId3"/>
    <sheet name="Snav2" sheetId="9" r:id="rId4"/>
    <sheet name="Umod1" sheetId="10" r:id="rId5"/>
    <sheet name="Smod1" sheetId="11" r:id="rId6"/>
    <sheet name="Umod2" sheetId="12" r:id="rId7"/>
    <sheet name="Smod2" sheetId="13" r:id="rId8"/>
    <sheet name="Ued" sheetId="14" r:id="rId9"/>
    <sheet name="tempos" sheetId="1" r:id="rId10"/>
    <sheet name="1-6" sheetId="2" r:id="rId11"/>
    <sheet name="ext" sheetId="4" r:id="rId12"/>
    <sheet name="tarefas" sheetId="15" r:id="rId13"/>
    <sheet name="quest1" sheetId="16" r:id="rId14"/>
    <sheet name="quest2" sheetId="17" r:id="rId15"/>
    <sheet name="graphs" sheetId="18" r:id="rId16"/>
  </sheets>
  <calcPr calcId="124519"/>
</workbook>
</file>

<file path=xl/calcChain.xml><?xml version="1.0" encoding="utf-8"?>
<calcChain xmlns="http://schemas.openxmlformats.org/spreadsheetml/2006/main">
  <c r="O5" i="16"/>
  <c r="P5"/>
  <c r="Q5"/>
  <c r="O6"/>
  <c r="Q6"/>
  <c r="P6" s="1"/>
  <c r="O7"/>
  <c r="P7"/>
  <c r="Q7"/>
  <c r="O8"/>
  <c r="Q8"/>
  <c r="P8" s="1"/>
  <c r="O9"/>
  <c r="P9"/>
  <c r="Q9"/>
  <c r="O10"/>
  <c r="Q10"/>
  <c r="P10" s="1"/>
  <c r="O11"/>
  <c r="P11"/>
  <c r="Q11"/>
  <c r="O12"/>
  <c r="Q12"/>
  <c r="P12" s="1"/>
  <c r="O13"/>
  <c r="P13"/>
  <c r="Q13"/>
  <c r="O14"/>
  <c r="Q14"/>
  <c r="P14" s="1"/>
  <c r="O15"/>
  <c r="P15"/>
  <c r="Q15"/>
  <c r="O16"/>
  <c r="Q16"/>
  <c r="P16" s="1"/>
  <c r="O17"/>
  <c r="P17"/>
  <c r="Q17"/>
  <c r="O18"/>
  <c r="Q18"/>
  <c r="P18" s="1"/>
  <c r="O19"/>
  <c r="P19"/>
  <c r="Q19"/>
  <c r="O20"/>
  <c r="Q20"/>
  <c r="P20" s="1"/>
  <c r="O21"/>
  <c r="P21"/>
  <c r="Q21"/>
  <c r="P4"/>
  <c r="Q4"/>
  <c r="O4"/>
  <c r="N5"/>
  <c r="N6"/>
  <c r="N7"/>
  <c r="N8"/>
  <c r="N9"/>
  <c r="N10"/>
  <c r="N11"/>
  <c r="N12"/>
  <c r="N13"/>
  <c r="N14"/>
  <c r="N15"/>
  <c r="N16"/>
  <c r="N17"/>
  <c r="N18"/>
  <c r="N19"/>
  <c r="N20"/>
  <c r="N21"/>
  <c r="N4"/>
  <c r="M5"/>
  <c r="M6"/>
  <c r="M7"/>
  <c r="M8"/>
  <c r="M9"/>
  <c r="M10"/>
  <c r="M11"/>
  <c r="M12"/>
  <c r="M13"/>
  <c r="M14"/>
  <c r="M15"/>
  <c r="M16"/>
  <c r="M17"/>
  <c r="M18"/>
  <c r="M19"/>
  <c r="M20"/>
  <c r="M21"/>
  <c r="M4"/>
  <c r="F166" i="14"/>
  <c r="F166" i="13"/>
  <c r="F166" i="12"/>
  <c r="F166" i="11"/>
  <c r="F166" i="10"/>
  <c r="F166" i="9"/>
  <c r="F166" i="8"/>
  <c r="F166" i="7"/>
  <c r="F166" i="6"/>
  <c r="F23" i="2"/>
  <c r="G23"/>
  <c r="H23"/>
  <c r="J23"/>
  <c r="K23"/>
  <c r="L23"/>
  <c r="M23"/>
  <c r="N23"/>
  <c r="O23"/>
  <c r="P23"/>
  <c r="Q23"/>
  <c r="R23"/>
  <c r="S23"/>
  <c r="T23"/>
  <c r="U23"/>
  <c r="V23"/>
  <c r="W23"/>
  <c r="I23"/>
  <c r="F19" i="17"/>
  <c r="F18"/>
  <c r="F17"/>
  <c r="F16"/>
  <c r="F15"/>
  <c r="F14"/>
  <c r="F13"/>
  <c r="F12"/>
  <c r="F11"/>
  <c r="F10"/>
  <c r="F9"/>
  <c r="F8"/>
  <c r="F6"/>
  <c r="J23" i="4"/>
  <c r="J21"/>
  <c r="I22"/>
  <c r="I31"/>
  <c r="J31"/>
  <c r="H31"/>
  <c r="F22"/>
  <c r="F31" s="1"/>
  <c r="G31"/>
  <c r="G24"/>
  <c r="G20"/>
  <c r="G22"/>
  <c r="F7" i="17"/>
  <c r="F5"/>
  <c r="K6" i="15"/>
  <c r="K7"/>
  <c r="K8"/>
  <c r="K5"/>
  <c r="J27" i="4"/>
  <c r="J25"/>
  <c r="K20"/>
  <c r="I20"/>
  <c r="H24"/>
  <c r="H22"/>
  <c r="H20"/>
  <c r="F24"/>
  <c r="F20"/>
  <c r="C32"/>
  <c r="D23"/>
  <c r="D24"/>
  <c r="D22"/>
  <c r="D20"/>
  <c r="D19"/>
  <c r="G19" i="2"/>
  <c r="H19"/>
  <c r="I19"/>
  <c r="J19"/>
  <c r="K19"/>
  <c r="L19"/>
  <c r="M19"/>
  <c r="N19"/>
  <c r="O19"/>
  <c r="P19"/>
  <c r="Q19"/>
  <c r="R19"/>
  <c r="S19"/>
  <c r="T19"/>
  <c r="U19"/>
  <c r="V19"/>
  <c r="W19"/>
  <c r="G20"/>
  <c r="H20"/>
  <c r="I20"/>
  <c r="J20"/>
  <c r="K20"/>
  <c r="L20"/>
  <c r="M20"/>
  <c r="N20"/>
  <c r="O20"/>
  <c r="P20"/>
  <c r="Q20"/>
  <c r="R20"/>
  <c r="S20"/>
  <c r="T20"/>
  <c r="U20"/>
  <c r="V20"/>
  <c r="W20"/>
  <c r="F20"/>
  <c r="F19"/>
  <c r="G18"/>
  <c r="H18"/>
  <c r="I18"/>
  <c r="J18"/>
  <c r="K18"/>
  <c r="L18"/>
  <c r="M18"/>
  <c r="N18"/>
  <c r="O18"/>
  <c r="P18"/>
  <c r="Q18"/>
  <c r="R18"/>
  <c r="S18"/>
  <c r="T18"/>
  <c r="U18"/>
  <c r="V18"/>
  <c r="W18"/>
  <c r="F18"/>
</calcChain>
</file>

<file path=xl/comments1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jogos de acção na 1a pessoa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ferramentas de CAD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já utilizei software de modelação 3D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uso frequentemente ponteiro laser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uso quadros de parede regularmente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 navegação é simples</t>
        </r>
      </text>
    </comment>
    <comment ref="L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criar edifícios é simples</t>
        </r>
      </text>
    </comment>
    <comment ref="M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adicionar primitivas à cena é simples</t>
        </r>
      </text>
    </comment>
    <comment ref="N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alterar formas é simples</t>
        </r>
      </text>
    </comment>
    <comment ref="O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identifiquei com facilidade as funções ilustradas por ícones</t>
        </r>
      </text>
    </comment>
    <comment ref="P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os traços que efectuei no ecrã</t>
        </r>
      </text>
    </comment>
    <comment ref="Q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invoquei com sucesso o menu principal</t>
        </r>
      </text>
    </comment>
    <comment ref="R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invoquei com sucesso as opções/acções do menu</t>
        </r>
      </text>
    </comment>
    <comment ref="S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move e clone</t>
        </r>
      </text>
    </comment>
    <comment ref="T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controlei com sucesso as operações de modelação de geometria</t>
        </r>
      </text>
    </comment>
    <comment ref="U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 curva de aprendizagem do US foi confortável</t>
        </r>
      </text>
    </comment>
    <comment ref="V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o uso do ponteiro laser não atrapalhou as acções do menu</t>
        </r>
      </text>
    </comment>
    <comment ref="W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foi fácil aprender os gestos de activação de menu e escolha de objectos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Considerou a experiência de controlar o sistema com o ponteiro laser, assim como o funcionamento dos menus e opções agradável?</t>
        </r>
      </text>
    </comment>
    <comment ref="G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Foi mais difícil utilizar o US que o SketchUp? Quanta dessa dif. Deriva do sistema em si?</t>
        </r>
      </text>
    </comment>
    <comment ref="H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achou conveniente a liberdade de ter os menus posicionados livremente para invocar opções no ecrão ou prefere um modelo com interf. convencional?</t>
        </r>
      </text>
    </comment>
    <comment ref="I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conseguiu adaptar-se ao conj. de ops. de modelação oferecidas pelo US? Das quais sentiu + falta e quais achou mais complicadas de usar?</t>
        </r>
      </text>
    </comment>
    <comment ref="J1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Ao utilizar que modo de nav. foi + eficaz nas tarefas q desempenhou nos 2 sistemas?</t>
        </r>
      </text>
    </comment>
  </commentList>
</comments>
</file>

<file path=xl/sharedStrings.xml><?xml version="1.0" encoding="utf-8"?>
<sst xmlns="http://schemas.openxmlformats.org/spreadsheetml/2006/main" count="4075" uniqueCount="424">
  <si>
    <t>US: NAVEGAÇÃO</t>
  </si>
  <si>
    <t>US: MODELAÇÃO</t>
  </si>
  <si>
    <t>US: EDIFÍCIOS</t>
  </si>
  <si>
    <t>SU: NAVEGAÇÃO</t>
  </si>
  <si>
    <t>SU: MODELAÇÃO</t>
  </si>
  <si>
    <t>Bruno Jacquet</t>
  </si>
  <si>
    <t>Nome</t>
  </si>
  <si>
    <t>Nr</t>
  </si>
  <si>
    <t>Nav Porta</t>
  </si>
  <si>
    <t>Nav Estátua</t>
  </si>
  <si>
    <t>Erros</t>
  </si>
  <si>
    <t>"ícone de navegação pouco explícito (parece relógio)"</t>
  </si>
  <si>
    <t>António</t>
  </si>
  <si>
    <t>Cristina</t>
  </si>
  <si>
    <t>Zé Seco</t>
  </si>
  <si>
    <t>M</t>
  </si>
  <si>
    <t>F</t>
  </si>
  <si>
    <t>Sexo</t>
  </si>
  <si>
    <t>Idade</t>
  </si>
  <si>
    <t>Mãe</t>
  </si>
  <si>
    <t>Pai</t>
  </si>
  <si>
    <t>Bruno Marques</t>
  </si>
  <si>
    <t>Margarida Seco</t>
  </si>
  <si>
    <t>Mercês Seco</t>
  </si>
  <si>
    <t>Tiago Esperança</t>
  </si>
  <si>
    <t>Nelson Silva</t>
  </si>
  <si>
    <t>Zé Tó Gonçalves</t>
  </si>
  <si>
    <t>Tó Seco</t>
  </si>
  <si>
    <t>Lília Nobrega</t>
  </si>
  <si>
    <t>Pedro Gonçalves</t>
  </si>
  <si>
    <t>Tó Zé Silva</t>
  </si>
  <si>
    <t>Profissão</t>
  </si>
  <si>
    <t>Eng. Inf.</t>
  </si>
  <si>
    <t>Farm.</t>
  </si>
  <si>
    <t>Prof.</t>
  </si>
  <si>
    <t>Médico</t>
  </si>
  <si>
    <t>Inf.</t>
  </si>
  <si>
    <t>Arquit.</t>
  </si>
  <si>
    <t>Enferm.</t>
  </si>
  <si>
    <t>Gestor</t>
  </si>
  <si>
    <t>Outras</t>
  </si>
  <si>
    <t>MODA</t>
  </si>
  <si>
    <t>Sim. A dificuldade de utilizar o US deriva da imposição que ainda há no ponteiro laser.</t>
  </si>
  <si>
    <t>Depende. Menus globais como o de navegação poderiam estar sempre disponíveis e os de contexto como os de alteração geométrica posicionados livremente.</t>
  </si>
  <si>
    <t>Consegui adaptar-me sem problema de maior.</t>
  </si>
  <si>
    <t>No US utilizei mais eficazmente o examinar e no SketchUp o 1a pessoa.</t>
  </si>
  <si>
    <t>Sim.</t>
  </si>
  <si>
    <t>Sim. Embora a wall não tenha funcionado correctamente nalgumas áreas/projectores em termos de reconhecimento do laser, o que limitou um pouco o aproveitamento da wall no seu todo.</t>
  </si>
  <si>
    <t>Não. Considero que o US é mais fácil em termos de leitura/interpretação dos menus e dos botões (bastante fáceis de interpretar) face ao SketchUp. O último é favorecido em termos de dispositivo de entrada (rato vs laser) que por limitações do harware disponível (wall) já referidas tormam mais rápido o acesso aos menus.</t>
  </si>
  <si>
    <t>Acho conveniente dado que a wall é de grandes dimensões e a liberdade dos menus confere grande flexibilidade na aplicação, para além de que permite a utilização de vários menus abertos ao mesmo tempo e vários utilizadores a trabalhar em simultâneo com os próprios menus.</t>
  </si>
  <si>
    <t>Sim, necessitava no entanto de aprofundar um pouco mais as operações de modulação disponíveis para as primitivas para dominar um pouco melhor extrusões de faces, operações e tarefas relacionadas. Achei mais difícil a modulação e operações relacionadas com as primitivas.</t>
  </si>
  <si>
    <t>No US. Penso que esteja relacionado com um menu mais completo de nevagação, com mais possibilidades de navegação na 1a pessoa e examinar e submenus com muitas possibilidades, direcção, vectores, zooms</t>
  </si>
  <si>
    <t>I love you bué!</t>
  </si>
  <si>
    <t>Sim. Tive prazer com a experiência.</t>
  </si>
  <si>
    <t>Menus - grau de dificuldade - os ícones do US são mais fácis de identificar na sua funcionalidade. As dificuldades não se prendem com o sistema em si, mas com o hardware - má cobertura da totalidade do ecrã gigante.</t>
  </si>
  <si>
    <t>Sim, considero muito funcional e inovador.</t>
  </si>
  <si>
    <t>Sim. Como nunca tinha trabalhado com programas deste género, considero que me adaptei muito bem. Mais complicada - perdi o controlo nas operações de movimentação do background ou partes dele.</t>
  </si>
  <si>
    <t>Tive mais dificuldade no examinar.</t>
  </si>
  <si>
    <t>Não faço a mínima ideia das ofertas existentes no mercado do género do US. Se não houver oferta semelhante, penso que este sistema poderá vir a ter grandes potencialidades no equipamento informático de salas de conferência, anfiteatros, salas de reuniões de grandes empresas - ponto forte - interactividade, uso uni ou pluri pessoal.</t>
  </si>
  <si>
    <t>Tive dificuldade em controlar o ponteiro laser, de resto o funcionamento dos menus é agradável.</t>
  </si>
  <si>
    <t>Foi mais difícil utilizar o US por falta de experiência com utilização do laser.</t>
  </si>
  <si>
    <t>Prefiro um modelo com interface mais convencional, mas com a prática a liberdade de invocar opções no ecrã é agradável e inovadora.</t>
  </si>
  <si>
    <t>Adaptei-me com dificuldade devido à caneta laser. Os menus posicionados e fixos são mais agradáveis de trabalhar.</t>
  </si>
  <si>
    <t>As tarefas que fiz com melhor eficácia foram conseguidas no SketchUp. No entanto o US tem bastante liberdade de espaço.</t>
  </si>
  <si>
    <t>Depois de ouvir as explicações do US, devia ter feito imediatamente as tarefas a realizar, mas fiz em primeiro lugar as tarefas do SketchUp que realizei com mais facilidade. No entanto achei espectacular a explicação do Zé Pedro. As aplicações deste programa parecem ser fantásticas para conferência em empresas de construção, urbanização, etc.</t>
  </si>
  <si>
    <t>O domínio do laser não foi imediato, mas foi dificultado pela não eficiente resposta de todos os sectores do ecrã.</t>
  </si>
  <si>
    <t>Foi, mas por questões de carácter individual, ou seja, de nenhuma prática com o sistema.</t>
  </si>
  <si>
    <t>A liberdade é mais conveniente e isso foi notório pela falta de eficácia de alguns sectores do ecrã.</t>
  </si>
  <si>
    <t>Sim, realização de rotações.</t>
  </si>
  <si>
    <t>Equivalente, mas o US oferece mais potencialidade.</t>
  </si>
  <si>
    <t>Sim. Com a prática será algo tão simples como trabalhar com o rato.</t>
  </si>
  <si>
    <t>Não estar habituado ao ponteiro laser.</t>
  </si>
  <si>
    <t>Prefiro invocar os menus em posição livre.</t>
  </si>
  <si>
    <t>A adaptação é razoavelmente fácil. O mais difícil foi a a modelação de formas geométricas.</t>
  </si>
  <si>
    <t>O do SketchUp por ser mais convencional.</t>
  </si>
  <si>
    <t>É uma aplicação com muitas potencialidades com o hábito de utilização do laser tornar-se-á mais facil a sua utilização.</t>
  </si>
  <si>
    <t>Sim, apesar de requerer prática. A utilização repetida facilita a aprendizagem.</t>
  </si>
  <si>
    <t>Prefiro a liberdade de posicionamentos dos menus.</t>
  </si>
  <si>
    <t>Consegui adaptar-me.</t>
  </si>
  <si>
    <t>A utilização do rato.</t>
  </si>
  <si>
    <t>Gostei da experiência. O sistema é de fácil aprendizagem e motiva qualquer faixa etária. Sugiro a sua aplicação no ensino das ciências, pois será estimulante tanto para os professores como para os alunos.</t>
  </si>
  <si>
    <t>Sim, traz algumas vantagens mas deveria complementar outro modo de navegação.</t>
  </si>
  <si>
    <t>Sim, grande parte devido à inexperiência no manuseamento do ponteiro.</t>
  </si>
  <si>
    <t>Achei convenientes os contextuais. O menu navegação faria mais sentido ser fixo, devido à frequência de utilização elevada.</t>
  </si>
  <si>
    <t>Sim. Simetria fez falta. Nenhuma.</t>
  </si>
  <si>
    <t>US - examinar. SketchUp - 1a pessoa.</t>
  </si>
  <si>
    <t>A experiência de controle do ponteiro relevou-se nem sempre fácil, com algumas dificuldades de ter o conhecimento real do ponteiro. Os menus são agradáveis.</t>
  </si>
  <si>
    <t>Sim, em ? Parte devido a uma certa falta de resposta e à falta de algumas opções.</t>
  </si>
  <si>
    <t>Sim, acho este modelo conveniente.</t>
  </si>
  <si>
    <t>Consegui adaptar-me mas senti a falta do controlo de posição inicial do ponteiro.</t>
  </si>
  <si>
    <t>Acho que os dois são complementares.</t>
  </si>
  <si>
    <t>Não, pareceu não responsivo e falhou grande parte das activações.</t>
  </si>
  <si>
    <t>Sim. Penso que é devido a ter de utilizar um ponteiro laser em ser menos versátil que o rato. Não se vê onde está o ponteiro sempre, e parece não captar bem.</t>
  </si>
  <si>
    <t>Achei conveniente, visto tratar-se de um LSD (large screen display).</t>
  </si>
  <si>
    <t>Sim, nenhumas.</t>
  </si>
  <si>
    <t>Examinar.</t>
  </si>
  <si>
    <t>Menus e opções são agradáveis. O ponteiro e a precisão e luminosidade do mesmo são factores limitativos.</t>
  </si>
  <si>
    <t>Considero o SketchUp mais acessível.</t>
  </si>
  <si>
    <t>Considero que é mais difícil usar o US por estar dependente da utilização de hardware mais sensível.</t>
  </si>
  <si>
    <t>Sim, os menus e respectivas opções não estarem visíveis simultaneamente não permite uma visualização imediata das mesmas, havendo por vezes necessidade de as procurar nos diferentes menus.</t>
  </si>
  <si>
    <t>Sim. A falta principal consistiu em não haver função de apagar.</t>
  </si>
  <si>
    <t>Sim consegui adaptar-me. Considero que com o passar do tempo a familiaridade com o programa facilita o controle das opções fornecidas pelo programa. A criação de formas geométricas interligadas entre si.</t>
  </si>
  <si>
    <t>O modo de navegação do SketchUp.</t>
  </si>
  <si>
    <t>SketchUp.</t>
  </si>
  <si>
    <t>Sim. A precisão do laser torna dificil a utilização.</t>
  </si>
  <si>
    <t>Prefiro menus posicionados livremente.</t>
  </si>
  <si>
    <t>Sim. Senti falta do straffing. Achei mais complicada a criação de edifícios.</t>
  </si>
  <si>
    <t>Modo 1a pessoa. Não me "lembrei" que existia outro modo de navegação.</t>
  </si>
  <si>
    <t>De uma maneira geral sim. O ponteiro laser é de difícil controle pois falha aparentemente sem razão. As opções estão bem estruturadas mas a diferença entre menu contextual e principal foi de difícil aprendizagem.</t>
  </si>
  <si>
    <t>Foi mais difícil utilizar o Us apenas por causa do controlo utilizando o laser. Caso o laser fosse mais preciso, sem "? Zonas" e sem limitações do tamanho do ecrã, o sistema US teria sido uma experiência excelente.</t>
  </si>
  <si>
    <t>Apenas preferia que o menu de navegação estivesse sempre visível. Os contextuais então ?? Devem estar que é junto ao objecto que o contextualiza. Em conclusão, sim achei muito conveniente.</t>
  </si>
  <si>
    <t>Sim. Ao princípio achei "estranho" ter de seleccionar primeiro o objecto e depois a operação. Não senti falta de nenhuma operação e achei mais complicada a operação de "partir" um objecto (criando arestas) pois estas não estão logo visíveis.</t>
  </si>
  <si>
    <t>No modo "examine" pois o comportamento da câmara, sobretudo das rotações, é mais previsível, pelo menos para mim.</t>
  </si>
  <si>
    <t>Arestas devem estar visíveis, pelo menos aquando da proximidade do cursor. Devia existir um gesto contextual para "go to this" em que o sistema mude a câmara para aquele objecto. Arranjem o ponteiro laser. Os menus estão muito bem implementados.</t>
  </si>
  <si>
    <t>Sim, mas no US os menus não estão sempre presentes. Só após invocar o menu principal e para quem tomar contacto com uma ferramenta nova, ter as várias opções disponíveis no ecrã facilita.</t>
  </si>
  <si>
    <t>Sim, mas mais pelos acessórios - delay, falhas no laser, áreas não definidas na parede.</t>
  </si>
  <si>
    <t>Gosto mais da abordagem do US mas numa abordagem inicial é mais rápido trabalhar com o modelo convencional.</t>
  </si>
  <si>
    <t>O undo e o esquerda e direita na navegação.</t>
  </si>
  <si>
    <t>Ambos simples.</t>
  </si>
  <si>
    <t>Sim, mas necessitei de algum tempo de adaptação.</t>
  </si>
  <si>
    <t>Sim, porque demora algum tempo até se dominar o conteúdo das funções.</t>
  </si>
  <si>
    <t>Depois de se perceber e dominar as opções básicas o US é muito interessante.</t>
  </si>
  <si>
    <t>Do undo de forma mais acessível.</t>
  </si>
  <si>
    <t>O da esfera é mais simples.</t>
  </si>
  <si>
    <t>Notas</t>
  </si>
  <si>
    <t>examine rápido</t>
  </si>
  <si>
    <t>examine</t>
  </si>
  <si>
    <t>Secção</t>
  </si>
  <si>
    <t>Teste</t>
  </si>
  <si>
    <t>Mod U</t>
  </si>
  <si>
    <t>Mod Barco</t>
  </si>
  <si>
    <t>Falhas</t>
  </si>
  <si>
    <t>move em vez de examine;
procurou contextual no menu principal</t>
  </si>
  <si>
    <t>limites laser;
tracking laser</t>
  </si>
  <si>
    <t>cali triângulo</t>
  </si>
  <si>
    <t>cubo, edge split</t>
  </si>
  <si>
    <t>Tempo
(min)</t>
  </si>
  <si>
    <t>Casas Árvore</t>
  </si>
  <si>
    <t>#</t>
  </si>
  <si>
    <t>dificuldade a desenhar base pentagonal</t>
  </si>
  <si>
    <t>extrude, linha</t>
  </si>
  <si>
    <t>walk, look, pan</t>
  </si>
  <si>
    <t>orbit</t>
  </si>
  <si>
    <t>Margarida</t>
  </si>
  <si>
    <t>uso do home confundiu</t>
  </si>
  <si>
    <r>
      <t xml:space="preserve">residência caíu a meio -&gt; tracking laser;
</t>
    </r>
    <r>
      <rPr>
        <b/>
        <sz val="10"/>
        <color theme="1"/>
        <rFont val="Calibri"/>
        <family val="2"/>
        <scheme val="minor"/>
      </rPr>
      <t>FAULT - escolha attachment</t>
    </r>
  </si>
  <si>
    <t>gate activation</t>
  </si>
  <si>
    <t>largou shape op. antes do tempo</t>
  </si>
  <si>
    <t>largou clone antes do tempo</t>
  </si>
  <si>
    <t>FAULT</t>
  </si>
  <si>
    <r>
      <t xml:space="preserve">cali triângulo;
</t>
    </r>
    <r>
      <rPr>
        <b/>
        <sz val="10"/>
        <color theme="1"/>
        <rFont val="Calibri"/>
        <family val="2"/>
        <scheme val="minor"/>
      </rPr>
      <t>FAULT</t>
    </r>
  </si>
  <si>
    <t>contexto sem querer</t>
  </si>
  <si>
    <t>usou 1a pessoa</t>
  </si>
  <si>
    <t>"porta examine pequena demais"</t>
  </si>
  <si>
    <t>FAULT - close nav</t>
  </si>
  <si>
    <t>usou examine</t>
  </si>
  <si>
    <t>orbit zoom pan</t>
  </si>
  <si>
    <t>zoom extents</t>
  </si>
  <si>
    <t>tentou usar triangle tool</t>
  </si>
  <si>
    <t>confusão select</t>
  </si>
  <si>
    <t>orbit rotate</t>
  </si>
  <si>
    <t>Mercês*</t>
  </si>
  <si>
    <t>Zé Seco*</t>
  </si>
  <si>
    <t>dificuldade a fazer zoom</t>
  </si>
  <si>
    <t>dif extrudir; usar lápis</t>
  </si>
  <si>
    <t>usou tudo</t>
  </si>
  <si>
    <t>menu contextual?</t>
  </si>
  <si>
    <t>desistiu</t>
  </si>
  <si>
    <r>
      <t xml:space="preserve">menu contextual;
</t>
    </r>
    <r>
      <rPr>
        <b/>
        <sz val="10"/>
        <color theme="1"/>
        <rFont val="Calibri"/>
        <family val="2"/>
        <scheme val="minor"/>
      </rPr>
      <t>FAULT - close</t>
    </r>
  </si>
  <si>
    <t>objecto caíu - laser</t>
  </si>
  <si>
    <t>bastante dificuldade</t>
  </si>
  <si>
    <t>1a pessoa</t>
  </si>
  <si>
    <t>menu contextual</t>
  </si>
  <si>
    <t>parar direcção</t>
  </si>
  <si>
    <t>não sabia onde rodar examine</t>
  </si>
  <si>
    <t>5 clones</t>
  </si>
  <si>
    <t>n encontrava mostrar arestas;
escolha aresta certa</t>
  </si>
  <si>
    <t>activação gate</t>
  </si>
  <si>
    <t>foi a menu principal pra clonar;
confusão move/clone</t>
  </si>
  <si>
    <t>walk</t>
  </si>
  <si>
    <t>pan com ajuda</t>
  </si>
  <si>
    <t>confundiu orbit com rotate</t>
  </si>
  <si>
    <t>não encontrava move</t>
  </si>
  <si>
    <t>aresta de corte n perpendicular (2x)</t>
  </si>
  <si>
    <t>Nelson</t>
  </si>
  <si>
    <t>usou globo sem centrar;
"qd passas perto de menu examine ele devia desaparecer"</t>
  </si>
  <si>
    <t>esqueceu-se de manter traço para criar prim.</t>
  </si>
  <si>
    <t>fez pilha de cubos</t>
  </si>
  <si>
    <t>problemas com menu contextual?</t>
  </si>
  <si>
    <t>reposicionou-se mt bem</t>
  </si>
  <si>
    <t>traços rápidos -&gt; menu contextual sem q.;
Largou laser antes tempo</t>
  </si>
  <si>
    <t>"gostaria de ver visíveis as faces escolhidas"</t>
  </si>
  <si>
    <t>gate errado pra centrar obj;
descontrolo examine</t>
  </si>
  <si>
    <t>construção original!</t>
  </si>
  <si>
    <t>zoom</t>
  </si>
  <si>
    <t>criou mal corte</t>
  </si>
  <si>
    <t>não acertou pont?</t>
  </si>
  <si>
    <t>usou td</t>
  </si>
  <si>
    <t>Zé Tó</t>
  </si>
  <si>
    <t>centrou obj gate errada</t>
  </si>
  <si>
    <t>FAULT - menu principal</t>
  </si>
  <si>
    <t>escolheu erradamente uma esfera com as pressas;
"opções agrupadas não mostram visualmt q estão agrupadas"</t>
  </si>
  <si>
    <t>grande domínio da navegação</t>
  </si>
  <si>
    <t>Lília</t>
  </si>
  <si>
    <t>abriu shape menu em vez de nav menu</t>
  </si>
  <si>
    <t>só com 1a pessoa</t>
  </si>
  <si>
    <t>dificuldade em detectar triângulo (mt arredondado)</t>
  </si>
  <si>
    <t>undo errado - voltou atrás</t>
  </si>
  <si>
    <t>confundiu nav com shape</t>
  </si>
  <si>
    <t>usou construtor de prédio!!!</t>
  </si>
  <si>
    <t>100% 1a pessoa</t>
  </si>
  <si>
    <t>confundiu seta com lápis;
n percebia move de aresta</t>
  </si>
  <si>
    <t>Pedro Gonç.</t>
  </si>
  <si>
    <t>Tó Zé</t>
  </si>
  <si>
    <t>"pensava q rodar era straffe"</t>
  </si>
  <si>
    <t>menu contextual apareceu 2x</t>
  </si>
  <si>
    <t>n se lembrava q existia examine</t>
  </si>
  <si>
    <t>"como dividir?" -&gt; lápis;
n conseguiu puxar aresta;
escolheu face errada (sobreposta)</t>
  </si>
  <si>
    <t>problema a reconhecer triÂngulos</t>
  </si>
  <si>
    <t>reposicionou-se melhor antes de modelar</t>
  </si>
  <si>
    <t>fez extrude da face errada</t>
  </si>
  <si>
    <t>usou reposicionar cam</t>
  </si>
  <si>
    <t>3a pessoa!</t>
  </si>
  <si>
    <t>n sabia onde encontrar menu examine;
perdeu-se no globo</t>
  </si>
  <si>
    <t>acabou com dificuldade...</t>
  </si>
  <si>
    <t>esquece-se de continuar o traço</t>
  </si>
  <si>
    <t>deixou cair um cubo ao criar</t>
  </si>
  <si>
    <t>confundiu extrude</t>
  </si>
  <si>
    <t>fez rotate sem querer</t>
  </si>
  <si>
    <t>usou mts modos diferentes</t>
  </si>
  <si>
    <t>usou desenho pentágono + extrude!</t>
  </si>
  <si>
    <t>min</t>
  </si>
  <si>
    <t>max</t>
  </si>
  <si>
    <t>average</t>
  </si>
  <si>
    <t>faults - 2</t>
  </si>
  <si>
    <t>contextos - 5</t>
  </si>
  <si>
    <t>fault - 4</t>
  </si>
  <si>
    <t>contextos - 1</t>
  </si>
  <si>
    <t>faults - 5</t>
  </si>
  <si>
    <t>detectar triângulo - 2</t>
  </si>
  <si>
    <t>laser - 2</t>
  </si>
  <si>
    <t>onde encontrar menu contextual - 3</t>
  </si>
  <si>
    <t>manter traço - 2</t>
  </si>
  <si>
    <t>problemas c/ examine - 3</t>
  </si>
  <si>
    <t>detecção triângulo - 2</t>
  </si>
  <si>
    <t>fault - 1</t>
  </si>
  <si>
    <t>continuar traço - 2</t>
  </si>
  <si>
    <t>faults - 9</t>
  </si>
  <si>
    <t>largou clone antes tempo - 1</t>
  </si>
  <si>
    <t>procurou clonar no menu principal - 1</t>
  </si>
  <si>
    <t>confundiu move e clone - 1</t>
  </si>
  <si>
    <t>SketchUp</t>
  </si>
  <si>
    <t>Ext 4 - modelação US</t>
  </si>
  <si>
    <t>Ext 5 - navegação</t>
  </si>
  <si>
    <t>Ext 3 - menus livres</t>
  </si>
  <si>
    <t>Ext 1 - controlo laser + menus</t>
  </si>
  <si>
    <t>Ext 2 - US vs SU (laser?)</t>
  </si>
  <si>
    <t>curva de aprendizagem;
aplicação ao ensino</t>
  </si>
  <si>
    <r>
      <t xml:space="preserve">arestas visíveis;
go to this;
</t>
    </r>
    <r>
      <rPr>
        <b/>
        <sz val="10"/>
        <color theme="1"/>
        <rFont val="Calibri"/>
        <family val="2"/>
        <scheme val="minor"/>
      </rPr>
      <t>menus OK</t>
    </r>
  </si>
  <si>
    <t>potencialidades</t>
  </si>
  <si>
    <t>:)</t>
  </si>
  <si>
    <t>mulheres</t>
  </si>
  <si>
    <t>homens</t>
  </si>
  <si>
    <t>avg</t>
  </si>
  <si>
    <t>profissão</t>
  </si>
  <si>
    <t>inf</t>
  </si>
  <si>
    <t>farm</t>
  </si>
  <si>
    <t>med</t>
  </si>
  <si>
    <t>prof</t>
  </si>
  <si>
    <t>outros</t>
  </si>
  <si>
    <t>controlo OK</t>
  </si>
  <si>
    <t>problemas hardware</t>
  </si>
  <si>
    <t>pior experiência</t>
  </si>
  <si>
    <t>prefere menus US</t>
  </si>
  <si>
    <t>prefere menus convencionais</t>
  </si>
  <si>
    <t>prefere menus US - nav fixo</t>
  </si>
  <si>
    <t>sexo</t>
  </si>
  <si>
    <t>idade</t>
  </si>
  <si>
    <t>ensino superior</t>
  </si>
  <si>
    <t>modelação OK</t>
  </si>
  <si>
    <t>potencialidade</t>
  </si>
  <si>
    <t>prefere 1a pessoa</t>
  </si>
  <si>
    <t>prefere examine</t>
  </si>
  <si>
    <t>ambos bons</t>
  </si>
  <si>
    <t>mais consistentes</t>
  </si>
  <si>
    <t>X</t>
  </si>
  <si>
    <t>nav relmt simples</t>
  </si>
  <si>
    <t>criar ed simples</t>
  </si>
  <si>
    <t>ad prim simples</t>
  </si>
  <si>
    <t>move clone OK</t>
  </si>
  <si>
    <t>alt formas relmt simples</t>
  </si>
  <si>
    <t>controle dos traços medíocre</t>
  </si>
  <si>
    <t>mod relmt bem sucedida</t>
  </si>
  <si>
    <t>curva apr boa 2º pessoas</t>
  </si>
  <si>
    <t>aprendiz gestos fácil</t>
  </si>
  <si>
    <t>+ -</t>
  </si>
  <si>
    <t>-</t>
  </si>
  <si>
    <t>ícones ilustrad. Satisfat.</t>
  </si>
  <si>
    <t>inv menu principal normalmt boa</t>
  </si>
  <si>
    <t>gates normalmt boa</t>
  </si>
  <si>
    <t>+- pessoas jogos acção</t>
  </si>
  <si>
    <t>pouca exp CAD</t>
  </si>
  <si>
    <t>pouca exp sw model</t>
  </si>
  <si>
    <t>pouco uso laser</t>
  </si>
  <si>
    <t>+- uso quadro</t>
  </si>
  <si>
    <t>Questionário Cruzes</t>
  </si>
  <si>
    <t>Questionário Extenso</t>
  </si>
  <si>
    <t>Task Summary</t>
  </si>
  <si>
    <t>Navigation #1</t>
  </si>
  <si>
    <t>Navigation #2</t>
  </si>
  <si>
    <t>Modeling #1</t>
  </si>
  <si>
    <t>Modeling #2</t>
  </si>
  <si>
    <t>Urban Creation</t>
  </si>
  <si>
    <t>Urban Sketcher</t>
  </si>
  <si>
    <t>Google SketchUp</t>
  </si>
  <si>
    <t>Avg Dif</t>
  </si>
  <si>
    <t>US vs GSU</t>
  </si>
  <si>
    <t>- not performed -</t>
  </si>
  <si>
    <t>N/A</t>
  </si>
  <si>
    <t>undesired context menu</t>
  </si>
  <si>
    <t>examine usage problems</t>
  </si>
  <si>
    <t>finding context menu</t>
  </si>
  <si>
    <t>problem</t>
  </si>
  <si>
    <t>triangle detection</t>
  </si>
  <si>
    <t>laser input problems</t>
  </si>
  <si>
    <t>mistaken clone for move</t>
  </si>
  <si>
    <t>looked for move main menu</t>
  </si>
  <si>
    <t>US Common Problems</t>
  </si>
  <si>
    <t>task                           issues</t>
  </si>
  <si>
    <t>Average</t>
  </si>
  <si>
    <t>Sum Deviations2</t>
  </si>
  <si>
    <t>Question Text</t>
  </si>
  <si>
    <t>preliminary</t>
  </si>
  <si>
    <t>final</t>
  </si>
  <si>
    <t xml:space="preserve">  9</t>
  </si>
  <si>
    <t xml:space="preserve">  8</t>
  </si>
  <si>
    <t xml:space="preserve">  7</t>
  </si>
  <si>
    <t xml:space="preserve">  6</t>
  </si>
  <si>
    <t xml:space="preserve">  5</t>
  </si>
  <si>
    <t xml:space="preserve">  4</t>
  </si>
  <si>
    <t xml:space="preserve">  3</t>
  </si>
  <si>
    <t xml:space="preserve">  2</t>
  </si>
  <si>
    <t xml:space="preserve">  1</t>
  </si>
  <si>
    <t>Quest Nr</t>
  </si>
  <si>
    <t>keep performing stroke</t>
  </si>
  <si>
    <t>minimum</t>
  </si>
  <si>
    <t>maximum</t>
  </si>
  <si>
    <r>
      <t xml:space="preserve">                             time
task                     </t>
    </r>
    <r>
      <rPr>
        <sz val="8"/>
        <color theme="1"/>
        <rFont val="Calibri"/>
        <family val="2"/>
        <scheme val="minor"/>
      </rPr>
      <t>(min)</t>
    </r>
  </si>
  <si>
    <t>Quest
Nr</t>
  </si>
  <si>
    <t>Clustered Answers</t>
  </si>
  <si>
    <t>Percentage</t>
  </si>
  <si>
    <t>US mas laser probs</t>
  </si>
  <si>
    <t>maior dificuldade por conceitos n familiares</t>
  </si>
  <si>
    <t>Sim, o sistema em si não suscitou grande dificuldade.
A utilização do rato facilitaria a realização do teste</t>
  </si>
  <si>
    <t>SU</t>
  </si>
  <si>
    <t>modelação relativamente difícil</t>
  </si>
  <si>
    <t>Preferred Google SketchUp</t>
  </si>
  <si>
    <t>Had worse experience with US</t>
  </si>
  <si>
    <t>Limited due to hardware problems</t>
  </si>
  <si>
    <t>Preferred Urban Sketcher but laser problems limited experience</t>
  </si>
  <si>
    <t>Did you find the on screen menu invocation a useful feature or do you prefer a more conventional model?</t>
  </si>
  <si>
    <t>Preferred conventional model</t>
  </si>
  <si>
    <t>Preferred US but unfamiliar
concepts increased difficulty</t>
  </si>
  <si>
    <t>Were you able to adapt to the modeling tools offered by Urban Sketcher?</t>
  </si>
  <si>
    <t>Yes, found them powerful enough</t>
  </si>
  <si>
    <t>Had some trouble using tools</t>
  </si>
  <si>
    <t>Preferred US's examine mode</t>
  </si>
  <si>
    <t>Preferred Google SketchUp's modes</t>
  </si>
  <si>
    <t>Preferred both US modes</t>
  </si>
  <si>
    <t>Preferred US's 1st person mode</t>
  </si>
  <si>
    <t>Preferred US's invocation</t>
  </si>
  <si>
    <t>Preferred US's, navigation
menus could be fixed though</t>
  </si>
  <si>
    <t>It offered good control</t>
  </si>
  <si>
    <t>Which navigation modes did you
prefer comparing both systems?</t>
  </si>
  <si>
    <t>Was Urban Sketcher more difficult
to use than Google SketchUp?
How much of the difficulty you
blame on the environment?</t>
  </si>
  <si>
    <t>Has the experience of controlling the laser pointer and working with menu
interface been enjoyable?</t>
  </si>
  <si>
    <t>I've used 1st person based 3D games.</t>
  </si>
  <si>
    <t>I've used CAD software.</t>
  </si>
  <si>
    <t>I've used 3D modeling software.</t>
  </si>
  <si>
    <t>I'm used to handling laser pointers.</t>
  </si>
  <si>
    <t>I'm used to working with vertical boards.</t>
  </si>
  <si>
    <t>The navigation features are easy to use.</t>
  </si>
  <si>
    <t>It is easy to create buildings.</t>
  </si>
  <si>
    <t>Shape altering operations are simple.</t>
  </si>
  <si>
    <t>I successfully invoked the main menu.</t>
  </si>
  <si>
    <t>I successfully activated menu gates.</t>
  </si>
  <si>
    <t>I successfully used move and clone operations.</t>
  </si>
  <si>
    <t>I successfully used the geometry modeling operations.</t>
  </si>
  <si>
    <t>The learning curve was confortable.</t>
  </si>
  <si>
    <t>The menu invocation and shape feature selection gestures were easy to learn.</t>
  </si>
  <si>
    <t>The addition of shapes to
the scene is simple.</t>
  </si>
  <si>
    <t>I easily interpreted the
illustrated gates' meanings.</t>
  </si>
  <si>
    <t>I successfully controled
strokes drawn on the screen.</t>
  </si>
  <si>
    <t>The laser pointer usage didn't
negatively affect the interface usage.</t>
  </si>
  <si>
    <t>Average Deviation</t>
  </si>
  <si>
    <t>avg dev</t>
  </si>
  <si>
    <t>Nav #1</t>
  </si>
  <si>
    <t>Nav #2</t>
  </si>
  <si>
    <t>Mod #1</t>
  </si>
  <si>
    <t>Mod #2</t>
  </si>
  <si>
    <t>Task</t>
  </si>
  <si>
    <t>P1</t>
  </si>
  <si>
    <t>P2</t>
  </si>
  <si>
    <t>P3</t>
  </si>
  <si>
    <t>P4</t>
  </si>
  <si>
    <t>P5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</si>
  <si>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</si>
  <si>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</si>
  <si>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</si>
  <si>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</si>
  <si>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</si>
  <si>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</si>
  <si>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</si>
  <si>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</si>
  <si>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</si>
  <si>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</si>
  <si>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</si>
  <si>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</si>
  <si>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</si>
  <si>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quest</t>
  </si>
  <si>
    <t>avgdev</t>
  </si>
  <si>
    <t>before</t>
  </si>
  <si>
    <t>range</t>
  </si>
  <si>
    <t>after</t>
  </si>
</sst>
</file>

<file path=xl/styles.xml><?xml version="1.0" encoding="utf-8"?>
<styleSheet xmlns="http://schemas.openxmlformats.org/spreadsheetml/2006/main">
  <numFmts count="2">
    <numFmt numFmtId="164" formatCode="0.0"/>
    <numFmt numFmtId="173" formatCode="00%"/>
  </numFmts>
  <fonts count="12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 style="thin">
        <color theme="0" tint="-0.749992370372631"/>
      </bottom>
      <diagonal/>
    </border>
    <border>
      <left/>
      <right style="thin">
        <color theme="0" tint="-0.749992370372631"/>
      </right>
      <top/>
      <bottom/>
      <diagonal/>
    </border>
    <border>
      <left style="thin">
        <color theme="0" tint="-0.749992370372631"/>
      </left>
      <right style="thin">
        <color theme="0" tint="-0.749992370372631"/>
      </right>
      <top/>
      <bottom style="thin">
        <color theme="0" tint="-0.749992370372631"/>
      </bottom>
      <diagonal/>
    </border>
    <border>
      <left style="thin">
        <color theme="0" tint="-0.749992370372631"/>
      </left>
      <right/>
      <top/>
      <bottom style="thin">
        <color theme="0" tint="-0.749992370372631"/>
      </bottom>
      <diagonal/>
    </border>
    <border>
      <left/>
      <right/>
      <top/>
      <bottom style="thin">
        <color theme="0" tint="-0.749992370372631"/>
      </bottom>
      <diagonal/>
    </border>
    <border>
      <left/>
      <right style="thin">
        <color theme="0" tint="-0.749992370372631"/>
      </right>
      <top/>
      <bottom style="thin">
        <color theme="0" tint="-0.749992370372631"/>
      </bottom>
      <diagonal/>
    </border>
    <border>
      <left/>
      <right style="thin">
        <color theme="0" tint="-0.749992370372631"/>
      </right>
      <top style="thin">
        <color theme="0" tint="-0.749992370372631"/>
      </top>
      <bottom style="thin">
        <color theme="0" tint="-0.749992370372631"/>
      </bottom>
      <diagonal/>
    </border>
    <border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/>
      <diagonal/>
    </border>
    <border diagonalDown="1">
      <left style="thin">
        <color theme="0" tint="-0.749992370372631"/>
      </left>
      <right style="thin">
        <color theme="0" tint="-0.749992370372631"/>
      </right>
      <top/>
      <bottom style="thin">
        <color theme="0" tint="-0.749992370372631"/>
      </bottom>
      <diagonal style="thin">
        <color theme="0" tint="-0.749992370372631"/>
      </diagonal>
    </border>
    <border diagonalDown="1"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/>
      <diagonal style="thin">
        <color theme="0" tint="-0.749992370372631"/>
      </diagonal>
    </border>
    <border>
      <left/>
      <right/>
      <top style="thin">
        <color theme="0" tint="-0.749992370372631"/>
      </top>
      <bottom/>
      <diagonal/>
    </border>
    <border>
      <left style="thin">
        <color theme="0" tint="-0.749992370372631"/>
      </left>
      <right style="thin">
        <color theme="0" tint="-0.749992370372631"/>
      </right>
      <top/>
      <bottom/>
      <diagonal/>
    </border>
    <border>
      <left style="thin">
        <color theme="0" tint="-0.749992370372631"/>
      </left>
      <right/>
      <top/>
      <bottom/>
      <diagonal/>
    </border>
    <border>
      <left style="thin">
        <color theme="0" tint="-0.749992370372631"/>
      </left>
      <right style="thin">
        <color theme="0" tint="-0.749992370372631"/>
      </right>
      <top style="thin">
        <color theme="0" tint="-0.749992370372631"/>
      </top>
      <bottom style="hair">
        <color theme="0" tint="-0.749992370372631"/>
      </bottom>
      <diagonal/>
    </border>
    <border>
      <left/>
      <right/>
      <top style="thin">
        <color theme="0" tint="-0.749992370372631"/>
      </top>
      <bottom style="hair">
        <color theme="0" tint="-0.749992370372631"/>
      </bottom>
      <diagonal/>
    </border>
    <border>
      <left/>
      <right style="thin">
        <color theme="0" tint="-0.749992370372631"/>
      </right>
      <top style="thin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 style="thin">
        <color theme="0" tint="-0.749992370372631"/>
      </right>
      <top style="hair">
        <color theme="0" tint="-0.749992370372631"/>
      </top>
      <bottom style="hair">
        <color theme="0" tint="-0.749992370372631"/>
      </bottom>
      <diagonal/>
    </border>
    <border>
      <left/>
      <right/>
      <top style="hair">
        <color theme="0" tint="-0.749992370372631"/>
      </top>
      <bottom style="hair">
        <color theme="0" tint="-0.749992370372631"/>
      </bottom>
      <diagonal/>
    </border>
    <border>
      <left/>
      <right style="thin">
        <color theme="0" tint="-0.749992370372631"/>
      </right>
      <top style="hair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 style="thin">
        <color theme="0" tint="-0.749992370372631"/>
      </right>
      <top/>
      <bottom style="hair">
        <color theme="0" tint="-0.749992370372631"/>
      </bottom>
      <diagonal/>
    </border>
    <border>
      <left/>
      <right/>
      <top/>
      <bottom style="hair">
        <color theme="0" tint="-0.749992370372631"/>
      </bottom>
      <diagonal/>
    </border>
    <border>
      <left/>
      <right style="thin">
        <color theme="0" tint="-0.749992370372631"/>
      </right>
      <top/>
      <bottom style="hair">
        <color theme="0" tint="-0.749992370372631"/>
      </bottom>
      <diagonal/>
    </border>
    <border>
      <left style="thin">
        <color theme="0" tint="-0.749992370372631"/>
      </left>
      <right/>
      <top/>
      <bottom style="hair">
        <color theme="0" tint="-0.749992370372631"/>
      </bottom>
      <diagonal/>
    </border>
    <border>
      <left/>
      <right style="thin">
        <color theme="0" tint="-0.749992370372631"/>
      </right>
      <top style="hair">
        <color theme="0" tint="-0.749992370372631"/>
      </top>
      <bottom/>
      <diagonal/>
    </border>
    <border>
      <left style="thin">
        <color theme="0" tint="-0.749992370372631"/>
      </left>
      <right style="thin">
        <color theme="0" tint="-0.749992370372631"/>
      </right>
      <top style="hair">
        <color theme="0" tint="-0.749992370372631"/>
      </top>
      <bottom/>
      <diagonal/>
    </border>
    <border>
      <left style="thin">
        <color theme="0" tint="-0.749992370372631"/>
      </left>
      <right/>
      <top style="hair">
        <color theme="0" tint="-0.749992370372631"/>
      </top>
      <bottom/>
      <diagonal/>
    </border>
    <border>
      <left style="thin">
        <color theme="0" tint="-0.749992370372631"/>
      </left>
      <right/>
      <top style="thin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/>
      <top style="hair">
        <color theme="0" tint="-0.749992370372631"/>
      </top>
      <bottom style="hair">
        <color theme="0" tint="-0.749992370372631"/>
      </bottom>
      <diagonal/>
    </border>
    <border>
      <left style="thin">
        <color theme="0" tint="-0.749992370372631"/>
      </left>
      <right/>
      <top style="hair">
        <color theme="0" tint="-0.749992370372631"/>
      </top>
      <bottom style="thin">
        <color theme="0" tint="-0.749992370372631"/>
      </bottom>
      <diagonal/>
    </border>
    <border>
      <left/>
      <right style="thin">
        <color theme="0" tint="-0.749992370372631"/>
      </right>
      <top style="hair">
        <color theme="0" tint="-0.749992370372631"/>
      </top>
      <bottom style="thin">
        <color theme="0" tint="-0.749992370372631"/>
      </bottom>
      <diagonal/>
    </border>
    <border>
      <left style="thin">
        <color theme="0" tint="-0.749992370372631"/>
      </left>
      <right style="thin">
        <color theme="0" tint="-0.749992370372631"/>
      </right>
      <top style="hair">
        <color theme="0" tint="-0.749992370372631"/>
      </top>
      <bottom style="thin">
        <color theme="0" tint="-0.74999237037263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0" tint="-0.749992370372631"/>
      </left>
      <right/>
      <top style="thin">
        <color theme="0" tint="-0.749992370372631"/>
      </top>
      <bottom style="thin">
        <color theme="0" tint="-0.749992370372631"/>
      </bottom>
      <diagonal/>
    </border>
    <border>
      <left/>
      <right/>
      <top style="thin">
        <color theme="0" tint="-0.749992370372631"/>
      </top>
      <bottom style="thin">
        <color theme="0" tint="-0.749992370372631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8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164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/>
    <xf numFmtId="0" fontId="4" fillId="0" borderId="0" xfId="0" applyFont="1" applyAlignment="1">
      <alignment vertical="top" wrapText="1"/>
    </xf>
    <xf numFmtId="21" fontId="4" fillId="0" borderId="0" xfId="0" applyNumberFormat="1" applyFont="1" applyAlignment="1">
      <alignment vertical="top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2" borderId="0" xfId="0" applyFill="1"/>
    <xf numFmtId="0" fontId="4" fillId="0" borderId="0" xfId="0" applyFont="1" applyBorder="1" applyAlignment="1">
      <alignment vertical="top" wrapText="1"/>
    </xf>
    <xf numFmtId="0" fontId="0" fillId="2" borderId="0" xfId="0" applyFill="1" applyBorder="1"/>
    <xf numFmtId="0" fontId="4" fillId="2" borderId="0" xfId="0" applyFont="1" applyFill="1" applyAlignment="1">
      <alignment vertical="top" wrapText="1"/>
    </xf>
    <xf numFmtId="0" fontId="5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0" fillId="3" borderId="0" xfId="0" applyFill="1"/>
    <xf numFmtId="0" fontId="0" fillId="3" borderId="0" xfId="0" applyFill="1" applyBorder="1"/>
    <xf numFmtId="0" fontId="4" fillId="3" borderId="0" xfId="0" applyFont="1" applyFill="1" applyAlignment="1">
      <alignment vertical="top" wrapText="1"/>
    </xf>
    <xf numFmtId="0" fontId="4" fillId="3" borderId="0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Border="1" applyAlignment="1">
      <alignment vertical="top" wrapText="1"/>
    </xf>
    <xf numFmtId="0" fontId="7" fillId="0" borderId="0" xfId="0" applyFont="1"/>
    <xf numFmtId="0" fontId="4" fillId="4" borderId="0" xfId="0" applyFont="1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4" fillId="6" borderId="0" xfId="0" applyFont="1" applyFill="1" applyAlignment="1">
      <alignment vertical="top" wrapText="1"/>
    </xf>
    <xf numFmtId="9" fontId="0" fillId="0" borderId="0" xfId="1" applyFont="1"/>
    <xf numFmtId="0" fontId="3" fillId="4" borderId="0" xfId="0" applyFont="1" applyFill="1" applyAlignment="1">
      <alignment vertical="top" wrapText="1"/>
    </xf>
    <xf numFmtId="0" fontId="3" fillId="9" borderId="0" xfId="0" applyFont="1" applyFill="1" applyAlignment="1">
      <alignment vertical="top" wrapText="1"/>
    </xf>
    <xf numFmtId="0" fontId="3" fillId="6" borderId="0" xfId="0" applyFont="1" applyFill="1" applyAlignment="1">
      <alignment vertical="top" wrapText="1"/>
    </xf>
    <xf numFmtId="0" fontId="3" fillId="10" borderId="0" xfId="0" applyFont="1" applyFill="1" applyAlignment="1">
      <alignment vertical="top" wrapText="1"/>
    </xf>
    <xf numFmtId="0" fontId="3" fillId="11" borderId="0" xfId="0" applyFont="1" applyFill="1" applyAlignment="1">
      <alignment vertical="top" wrapText="1"/>
    </xf>
    <xf numFmtId="0" fontId="3" fillId="12" borderId="0" xfId="0" applyFont="1" applyFill="1" applyAlignment="1">
      <alignment vertical="top" wrapText="1"/>
    </xf>
    <xf numFmtId="0" fontId="3" fillId="13" borderId="0" xfId="0" applyFont="1" applyFill="1" applyAlignment="1">
      <alignment vertical="top" wrapText="1"/>
    </xf>
    <xf numFmtId="0" fontId="3" fillId="4" borderId="0" xfId="0" applyFont="1" applyFill="1" applyBorder="1" applyAlignment="1">
      <alignment vertical="top" wrapText="1"/>
    </xf>
    <xf numFmtId="0" fontId="3" fillId="6" borderId="0" xfId="0" applyFont="1" applyFill="1" applyBorder="1" applyAlignment="1">
      <alignment vertical="top" wrapText="1"/>
    </xf>
    <xf numFmtId="0" fontId="3" fillId="9" borderId="0" xfId="0" applyFont="1" applyFill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0" fillId="7" borderId="2" xfId="0" applyFill="1" applyBorder="1"/>
    <xf numFmtId="0" fontId="0" fillId="7" borderId="3" xfId="0" applyFill="1" applyBorder="1"/>
    <xf numFmtId="0" fontId="3" fillId="11" borderId="0" xfId="0" applyFont="1" applyFill="1" applyBorder="1" applyAlignment="1">
      <alignment vertical="top" wrapText="1"/>
    </xf>
    <xf numFmtId="0" fontId="3" fillId="18" borderId="0" xfId="0" applyFont="1" applyFill="1" applyAlignment="1">
      <alignment vertical="top" wrapText="1"/>
    </xf>
    <xf numFmtId="0" fontId="3" fillId="19" borderId="0" xfId="0" applyFont="1" applyFill="1" applyAlignment="1">
      <alignment vertical="top" wrapText="1"/>
    </xf>
    <xf numFmtId="0" fontId="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6" borderId="0" xfId="0" applyFill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0" fillId="17" borderId="1" xfId="0" applyFill="1" applyBorder="1" applyAlignment="1">
      <alignment vertical="center"/>
    </xf>
    <xf numFmtId="0" fontId="0" fillId="15" borderId="1" xfId="0" applyFill="1" applyBorder="1" applyAlignment="1">
      <alignment vertical="center"/>
    </xf>
    <xf numFmtId="0" fontId="0" fillId="20" borderId="1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0" borderId="0" xfId="0" applyFont="1"/>
    <xf numFmtId="0" fontId="4" fillId="0" borderId="0" xfId="0" applyFont="1"/>
    <xf numFmtId="0" fontId="3" fillId="0" borderId="0" xfId="0" applyFont="1" applyAlignment="1">
      <alignment horizontal="left" vertical="top" wrapText="1"/>
    </xf>
    <xf numFmtId="0" fontId="0" fillId="6" borderId="0" xfId="0" quotePrefix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0" borderId="0" xfId="0" quotePrefix="1" applyFont="1" applyAlignment="1">
      <alignment horizontal="left" vertical="top" wrapText="1"/>
    </xf>
    <xf numFmtId="0" fontId="7" fillId="0" borderId="0" xfId="0" applyFont="1" applyAlignment="1">
      <alignment horizontal="right"/>
    </xf>
    <xf numFmtId="9" fontId="0" fillId="0" borderId="0" xfId="1" applyFont="1" applyFill="1"/>
    <xf numFmtId="0" fontId="7" fillId="7" borderId="0" xfId="0" applyFont="1" applyFill="1"/>
    <xf numFmtId="0" fontId="7" fillId="12" borderId="0" xfId="0" applyFont="1" applyFill="1"/>
    <xf numFmtId="0" fontId="0" fillId="0" borderId="5" xfId="0" applyBorder="1"/>
    <xf numFmtId="0" fontId="0" fillId="0" borderId="14" xfId="0" applyBorder="1"/>
    <xf numFmtId="0" fontId="0" fillId="0" borderId="9" xfId="0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4" fillId="21" borderId="4" xfId="0" applyFont="1" applyFill="1" applyBorder="1" applyAlignment="1">
      <alignment horizontal="center"/>
    </xf>
    <xf numFmtId="0" fontId="4" fillId="21" borderId="12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horizontal="center" vertical="center"/>
    </xf>
    <xf numFmtId="0" fontId="4" fillId="21" borderId="13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/>
    </xf>
    <xf numFmtId="0" fontId="4" fillId="21" borderId="17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4" fillId="21" borderId="20" xfId="0" applyFont="1" applyFill="1" applyBorder="1" applyAlignment="1">
      <alignment horizontal="center"/>
    </xf>
    <xf numFmtId="0" fontId="0" fillId="0" borderId="21" xfId="0" applyBorder="1" applyAlignment="1">
      <alignment horizontal="center"/>
    </xf>
    <xf numFmtId="2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1" xfId="0" applyFill="1" applyBorder="1" applyAlignment="1">
      <alignment horizontal="center"/>
    </xf>
    <xf numFmtId="2" fontId="0" fillId="0" borderId="21" xfId="0" applyNumberFormat="1" applyFill="1" applyBorder="1" applyAlignment="1">
      <alignment horizontal="center"/>
    </xf>
    <xf numFmtId="0" fontId="0" fillId="0" borderId="24" xfId="0" applyBorder="1" applyAlignment="1">
      <alignment horizontal="center"/>
    </xf>
    <xf numFmtId="2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0" fontId="4" fillId="21" borderId="23" xfId="0" applyFont="1" applyFill="1" applyBorder="1" applyAlignment="1">
      <alignment horizontal="center"/>
    </xf>
    <xf numFmtId="0" fontId="4" fillId="21" borderId="15" xfId="0" applyFont="1" applyFill="1" applyBorder="1" applyAlignment="1">
      <alignment horizontal="center" vertical="center"/>
    </xf>
    <xf numFmtId="0" fontId="4" fillId="21" borderId="2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3" fillId="0" borderId="18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0" fontId="3" fillId="0" borderId="16" xfId="0" applyFont="1" applyFill="1" applyBorder="1" applyAlignment="1">
      <alignment horizontal="right" vertical="center"/>
    </xf>
    <xf numFmtId="0" fontId="3" fillId="0" borderId="26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 vertical="center"/>
    </xf>
    <xf numFmtId="0" fontId="0" fillId="0" borderId="0" xfId="0" applyFill="1"/>
    <xf numFmtId="0" fontId="3" fillId="0" borderId="7" xfId="0" applyFont="1" applyFill="1" applyBorder="1" applyAlignment="1">
      <alignment horizontal="right" vertical="center"/>
    </xf>
    <xf numFmtId="0" fontId="0" fillId="0" borderId="9" xfId="0" applyFill="1" applyBorder="1" applyAlignment="1">
      <alignment horizontal="center" vertical="center"/>
    </xf>
    <xf numFmtId="0" fontId="4" fillId="21" borderId="28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right" vertical="center"/>
    </xf>
    <xf numFmtId="0" fontId="0" fillId="0" borderId="27" xfId="0" applyBorder="1" applyAlignment="1">
      <alignment horizontal="center" vertical="center"/>
    </xf>
    <xf numFmtId="0" fontId="3" fillId="0" borderId="26" xfId="0" applyFont="1" applyBorder="1" applyAlignment="1">
      <alignment horizontal="right" vertical="center"/>
    </xf>
    <xf numFmtId="0" fontId="4" fillId="21" borderId="4" xfId="0" applyFont="1" applyFill="1" applyBorder="1" applyAlignment="1">
      <alignment horizontal="center" vertical="center" wrapText="1"/>
    </xf>
    <xf numFmtId="0" fontId="4" fillId="21" borderId="11" xfId="0" applyFont="1" applyFill="1" applyBorder="1" applyAlignment="1">
      <alignment horizontal="right" vertical="center" textRotation="180"/>
    </xf>
    <xf numFmtId="0" fontId="4" fillId="21" borderId="15" xfId="0" applyFont="1" applyFill="1" applyBorder="1" applyAlignment="1">
      <alignment horizontal="right" vertical="center" textRotation="180"/>
    </xf>
    <xf numFmtId="0" fontId="4" fillId="21" borderId="6" xfId="0" applyFont="1" applyFill="1" applyBorder="1" applyAlignment="1">
      <alignment horizontal="right" vertical="center" textRotation="180"/>
    </xf>
    <xf numFmtId="49" fontId="0" fillId="0" borderId="30" xfId="0" applyNumberFormat="1" applyBorder="1" applyAlignment="1">
      <alignment horizontal="center"/>
    </xf>
    <xf numFmtId="49" fontId="0" fillId="0" borderId="31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49" fontId="0" fillId="0" borderId="32" xfId="0" applyNumberFormat="1" applyBorder="1" applyAlignment="1">
      <alignment horizontal="center"/>
    </xf>
    <xf numFmtId="0" fontId="4" fillId="21" borderId="13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20" xfId="0" applyFont="1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0" xfId="0" applyNumberFormat="1"/>
    <xf numFmtId="0" fontId="7" fillId="6" borderId="0" xfId="0" applyFont="1" applyFill="1" applyBorder="1" applyAlignment="1">
      <alignment vertical="top" wrapText="1"/>
    </xf>
    <xf numFmtId="0" fontId="7" fillId="10" borderId="0" xfId="0" applyFont="1" applyFill="1" applyBorder="1" applyAlignment="1">
      <alignment vertical="top" wrapText="1"/>
    </xf>
    <xf numFmtId="0" fontId="7" fillId="18" borderId="0" xfId="0" applyFont="1" applyFill="1" applyBorder="1" applyAlignment="1">
      <alignment vertical="top" wrapText="1"/>
    </xf>
    <xf numFmtId="0" fontId="7" fillId="4" borderId="0" xfId="0" applyFont="1" applyFill="1" applyBorder="1" applyAlignment="1">
      <alignment vertical="top" wrapText="1"/>
    </xf>
    <xf numFmtId="0" fontId="7" fillId="12" borderId="0" xfId="0" applyFont="1" applyFill="1" applyBorder="1" applyAlignment="1">
      <alignment vertical="top" wrapText="1"/>
    </xf>
    <xf numFmtId="0" fontId="7" fillId="13" borderId="0" xfId="0" applyFont="1" applyFill="1" applyBorder="1" applyAlignment="1">
      <alignment vertical="top" wrapText="1"/>
    </xf>
    <xf numFmtId="0" fontId="7" fillId="6" borderId="0" xfId="0" applyFont="1" applyFill="1"/>
    <xf numFmtId="0" fontId="7" fillId="2" borderId="0" xfId="0" applyFont="1" applyFill="1" applyBorder="1" applyAlignment="1">
      <alignment vertical="top" wrapText="1"/>
    </xf>
    <xf numFmtId="0" fontId="7" fillId="8" borderId="0" xfId="0" applyFont="1" applyFill="1" applyBorder="1" applyAlignment="1">
      <alignment vertical="top" wrapText="1"/>
    </xf>
    <xf numFmtId="0" fontId="7" fillId="19" borderId="0" xfId="0" applyFont="1" applyFill="1" applyBorder="1" applyAlignment="1">
      <alignment vertical="top" wrapText="1"/>
    </xf>
    <xf numFmtId="0" fontId="3" fillId="0" borderId="11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right" vertical="center" wrapText="1"/>
    </xf>
    <xf numFmtId="0" fontId="3" fillId="0" borderId="20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173" fontId="0" fillId="0" borderId="19" xfId="1" applyNumberFormat="1" applyFont="1" applyBorder="1" applyAlignment="1">
      <alignment horizontal="center" vertical="center"/>
    </xf>
    <xf numFmtId="173" fontId="0" fillId="0" borderId="22" xfId="1" applyNumberFormat="1" applyFont="1" applyBorder="1" applyAlignment="1">
      <alignment horizontal="center" vertical="center"/>
    </xf>
    <xf numFmtId="173" fontId="0" fillId="0" borderId="9" xfId="1" applyNumberFormat="1" applyFont="1" applyBorder="1" applyAlignment="1">
      <alignment horizontal="center" vertical="center"/>
    </xf>
    <xf numFmtId="173" fontId="0" fillId="0" borderId="25" xfId="1" applyNumberFormat="1" applyFont="1" applyBorder="1" applyAlignment="1">
      <alignment horizontal="center" vertical="center"/>
    </xf>
    <xf numFmtId="0" fontId="3" fillId="0" borderId="19" xfId="0" applyFont="1" applyBorder="1" applyAlignment="1">
      <alignment wrapText="1"/>
    </xf>
    <xf numFmtId="0" fontId="3" fillId="0" borderId="25" xfId="0" applyFont="1" applyBorder="1" applyAlignment="1">
      <alignment wrapText="1"/>
    </xf>
    <xf numFmtId="0" fontId="3" fillId="0" borderId="22" xfId="0" applyFont="1" applyBorder="1" applyAlignment="1">
      <alignment wrapText="1"/>
    </xf>
    <xf numFmtId="0" fontId="3" fillId="0" borderId="33" xfId="0" applyFont="1" applyBorder="1" applyAlignment="1">
      <alignment wrapText="1"/>
    </xf>
    <xf numFmtId="2" fontId="0" fillId="0" borderId="17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34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11" fillId="0" borderId="7" xfId="0" quotePrefix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9" fontId="11" fillId="0" borderId="5" xfId="1" applyFont="1" applyBorder="1" applyAlignment="1">
      <alignment horizontal="center" vertical="center"/>
    </xf>
    <xf numFmtId="2" fontId="0" fillId="0" borderId="17" xfId="0" applyNumberForma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2" fontId="0" fillId="0" borderId="23" xfId="0" applyNumberFormat="1" applyFill="1" applyBorder="1" applyAlignment="1">
      <alignment horizontal="center" vertical="center"/>
    </xf>
    <xf numFmtId="2" fontId="0" fillId="0" borderId="15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19" borderId="0" xfId="0" applyNumberFormat="1" applyFill="1"/>
    <xf numFmtId="2" fontId="0" fillId="14" borderId="0" xfId="0" applyNumberFormat="1" applyFill="1"/>
    <xf numFmtId="9" fontId="0" fillId="0" borderId="17" xfId="1" applyFont="1" applyFill="1" applyBorder="1" applyAlignment="1">
      <alignment horizontal="center" vertical="center"/>
    </xf>
    <xf numFmtId="9" fontId="0" fillId="0" borderId="20" xfId="1" applyFont="1" applyFill="1" applyBorder="1" applyAlignment="1">
      <alignment horizontal="center" vertical="center"/>
    </xf>
    <xf numFmtId="9" fontId="0" fillId="0" borderId="23" xfId="1" applyFont="1" applyFill="1" applyBorder="1" applyAlignment="1">
      <alignment horizontal="center" vertical="center"/>
    </xf>
    <xf numFmtId="0" fontId="0" fillId="0" borderId="35" xfId="0" applyFont="1" applyBorder="1"/>
    <xf numFmtId="0" fontId="0" fillId="3" borderId="35" xfId="0" applyFont="1" applyFill="1" applyBorder="1"/>
    <xf numFmtId="9" fontId="6" fillId="0" borderId="0" xfId="1" applyFont="1" applyFill="1"/>
    <xf numFmtId="0" fontId="0" fillId="3" borderId="36" xfId="0" applyFont="1" applyFill="1" applyBorder="1"/>
    <xf numFmtId="0" fontId="4" fillId="21" borderId="37" xfId="0" applyFont="1" applyFill="1" applyBorder="1" applyAlignment="1">
      <alignment horizontal="center" vertical="center"/>
    </xf>
    <xf numFmtId="0" fontId="4" fillId="21" borderId="38" xfId="0" applyFont="1" applyFill="1" applyBorder="1" applyAlignment="1">
      <alignment horizontal="center" vertical="center"/>
    </xf>
    <xf numFmtId="0" fontId="4" fillId="21" borderId="10" xfId="0" applyFon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5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solid">
          <fgColor rgb="FFDBE5F1"/>
          <bgColor rgb="FF0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solid">
          <fgColor rgb="FFDBE5F1"/>
          <bgColor rgb="FF0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solid">
          <fgColor rgb="FFDBE5F1"/>
          <bgColor rgb="FF0000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top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indent="0" relativeIndent="255" justifyLastLine="0" shrinkToFit="0" mergeCell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Average and Average</a:t>
            </a:r>
            <a:r>
              <a:rPr lang="en-US" sz="1400" baseline="0"/>
              <a:t> Deviation of Quantified Answers</a:t>
            </a:r>
            <a:endParaRPr lang="en-US" sz="1400"/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spPr>
            <a:solidFill>
              <a:sysClr val="windowText" lastClr="000000">
                <a:alpha val="50000"/>
              </a:sysClr>
            </a:solidFill>
            <a:ln>
              <a:solidFill>
                <a:sysClr val="window" lastClr="FBFBFB">
                  <a:lumMod val="25000"/>
                </a:sysClr>
              </a:solidFill>
            </a:ln>
          </c:spPr>
          <c:cat>
            <c:strRef>
              <c:f>quest1!$J$4:$J$21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quest1!$O$4:$O$21</c:f>
              <c:numCache>
                <c:formatCode>0.00</c:formatCode>
                <c:ptCount val="18"/>
                <c:pt idx="0">
                  <c:v>1.5</c:v>
                </c:pt>
                <c:pt idx="1">
                  <c:v>0.875</c:v>
                </c:pt>
                <c:pt idx="2">
                  <c:v>1.125</c:v>
                </c:pt>
                <c:pt idx="3">
                  <c:v>1</c:v>
                </c:pt>
                <c:pt idx="4">
                  <c:v>1.625</c:v>
                </c:pt>
                <c:pt idx="5">
                  <c:v>3.328125</c:v>
                </c:pt>
                <c:pt idx="6">
                  <c:v>4.796875</c:v>
                </c:pt>
                <c:pt idx="7">
                  <c:v>4.15625</c:v>
                </c:pt>
                <c:pt idx="8">
                  <c:v>3.234375</c:v>
                </c:pt>
                <c:pt idx="9">
                  <c:v>3.328125</c:v>
                </c:pt>
                <c:pt idx="10">
                  <c:v>1.96875</c:v>
                </c:pt>
                <c:pt idx="11">
                  <c:v>3.625</c:v>
                </c:pt>
                <c:pt idx="12">
                  <c:v>3.5859375</c:v>
                </c:pt>
                <c:pt idx="13">
                  <c:v>3.8828125</c:v>
                </c:pt>
                <c:pt idx="14">
                  <c:v>2.953125</c:v>
                </c:pt>
                <c:pt idx="15">
                  <c:v>4.375</c:v>
                </c:pt>
                <c:pt idx="16">
                  <c:v>1.703125</c:v>
                </c:pt>
                <c:pt idx="17">
                  <c:v>4.578125</c:v>
                </c:pt>
              </c:numCache>
            </c:numRef>
          </c:val>
        </c:ser>
        <c:ser>
          <c:idx val="1"/>
          <c:order val="1"/>
          <c:spPr>
            <a:solidFill>
              <a:sysClr val="window" lastClr="FBFBFB">
                <a:alpha val="42000"/>
              </a:sysClr>
            </a:solidFill>
            <a:ln>
              <a:solidFill>
                <a:sysClr val="window" lastClr="FBFBFB">
                  <a:lumMod val="25000"/>
                </a:sysClr>
              </a:solidFill>
            </a:ln>
            <a:effectLst/>
          </c:spPr>
          <c:cat>
            <c:strRef>
              <c:f>quest1!$J$4:$J$21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quest1!$P$4:$P$21</c:f>
              <c:numCache>
                <c:formatCode>0.00</c:formatCode>
                <c:ptCount val="18"/>
                <c:pt idx="0">
                  <c:v>4</c:v>
                </c:pt>
                <c:pt idx="1">
                  <c:v>2.25</c:v>
                </c:pt>
                <c:pt idx="2">
                  <c:v>1.75</c:v>
                </c:pt>
                <c:pt idx="3">
                  <c:v>2</c:v>
                </c:pt>
                <c:pt idx="4">
                  <c:v>2.625</c:v>
                </c:pt>
                <c:pt idx="5">
                  <c:v>1.71875</c:v>
                </c:pt>
                <c:pt idx="6">
                  <c:v>1.03125</c:v>
                </c:pt>
                <c:pt idx="7">
                  <c:v>1.3125</c:v>
                </c:pt>
                <c:pt idx="8">
                  <c:v>1.65625</c:v>
                </c:pt>
                <c:pt idx="9">
                  <c:v>1.59375</c:v>
                </c:pt>
                <c:pt idx="10">
                  <c:v>1.8125</c:v>
                </c:pt>
                <c:pt idx="11">
                  <c:v>2.25</c:v>
                </c:pt>
                <c:pt idx="12">
                  <c:v>1.953125</c:v>
                </c:pt>
                <c:pt idx="13">
                  <c:v>1.609375</c:v>
                </c:pt>
                <c:pt idx="14">
                  <c:v>1.71875</c:v>
                </c:pt>
                <c:pt idx="15">
                  <c:v>1.25</c:v>
                </c:pt>
                <c:pt idx="16">
                  <c:v>2.21875</c:v>
                </c:pt>
                <c:pt idx="17">
                  <c:v>1.21875</c:v>
                </c:pt>
              </c:numCache>
            </c:numRef>
          </c:val>
        </c:ser>
        <c:ser>
          <c:idx val="2"/>
          <c:order val="2"/>
          <c:spPr>
            <a:solidFill>
              <a:sysClr val="windowText" lastClr="000000">
                <a:alpha val="50000"/>
              </a:sysClr>
            </a:solidFill>
            <a:ln>
              <a:solidFill>
                <a:sysClr val="window" lastClr="FBFBFB">
                  <a:lumMod val="25000"/>
                </a:sysClr>
              </a:solidFill>
            </a:ln>
          </c:spPr>
          <c:cat>
            <c:strRef>
              <c:f>quest1!$J$4:$J$21</c:f>
              <c:strCache>
                <c:ptCount val="18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F1</c:v>
                </c:pt>
                <c:pt idx="6">
                  <c:v>F2</c:v>
                </c:pt>
                <c:pt idx="7">
                  <c:v>F3</c:v>
                </c:pt>
                <c:pt idx="8">
                  <c:v>F4</c:v>
                </c:pt>
                <c:pt idx="9">
                  <c:v>F5</c:v>
                </c:pt>
                <c:pt idx="10">
                  <c:v>F6</c:v>
                </c:pt>
                <c:pt idx="11">
                  <c:v>F7</c:v>
                </c:pt>
                <c:pt idx="12">
                  <c:v>F8</c:v>
                </c:pt>
                <c:pt idx="13">
                  <c:v>F9</c:v>
                </c:pt>
                <c:pt idx="14">
                  <c:v>F10</c:v>
                </c:pt>
                <c:pt idx="15">
                  <c:v>F11</c:v>
                </c:pt>
                <c:pt idx="16">
                  <c:v>F12</c:v>
                </c:pt>
                <c:pt idx="17">
                  <c:v>F13</c:v>
                </c:pt>
              </c:strCache>
            </c:strRef>
          </c:cat>
          <c:val>
            <c:numRef>
              <c:f>quest1!$Q$4:$Q$21</c:f>
              <c:numCache>
                <c:formatCode>0.00</c:formatCode>
                <c:ptCount val="18"/>
                <c:pt idx="0">
                  <c:v>0.5</c:v>
                </c:pt>
                <c:pt idx="1">
                  <c:v>2.875</c:v>
                </c:pt>
                <c:pt idx="2">
                  <c:v>3.125</c:v>
                </c:pt>
                <c:pt idx="3">
                  <c:v>3</c:v>
                </c:pt>
                <c:pt idx="4">
                  <c:v>1.75</c:v>
                </c:pt>
                <c:pt idx="5">
                  <c:v>0.953125</c:v>
                </c:pt>
                <c:pt idx="6">
                  <c:v>0.171875</c:v>
                </c:pt>
                <c:pt idx="7">
                  <c:v>0.53125</c:v>
                </c:pt>
                <c:pt idx="8">
                  <c:v>1.109375</c:v>
                </c:pt>
                <c:pt idx="9">
                  <c:v>1.078125</c:v>
                </c:pt>
                <c:pt idx="10">
                  <c:v>2.21875</c:v>
                </c:pt>
                <c:pt idx="11">
                  <c:v>0.125</c:v>
                </c:pt>
                <c:pt idx="12">
                  <c:v>0.4609375</c:v>
                </c:pt>
                <c:pt idx="13">
                  <c:v>0.5078125</c:v>
                </c:pt>
                <c:pt idx="14">
                  <c:v>1.328125</c:v>
                </c:pt>
                <c:pt idx="15">
                  <c:v>0.375</c:v>
                </c:pt>
                <c:pt idx="16">
                  <c:v>2.078125</c:v>
                </c:pt>
                <c:pt idx="17">
                  <c:v>0.203125</c:v>
                </c:pt>
              </c:numCache>
            </c:numRef>
          </c:val>
        </c:ser>
        <c:gapWidth val="79"/>
        <c:overlap val="100"/>
        <c:axId val="90212992"/>
        <c:axId val="90281472"/>
      </c:barChart>
      <c:catAx>
        <c:axId val="90212992"/>
        <c:scaling>
          <c:orientation val="minMax"/>
        </c:scaling>
        <c:axPos val="b"/>
        <c:majorTickMark val="none"/>
        <c:tickLblPos val="nextTo"/>
        <c:crossAx val="90281472"/>
        <c:crosses val="autoZero"/>
        <c:auto val="1"/>
        <c:lblAlgn val="ctr"/>
        <c:lblOffset val="100"/>
      </c:catAx>
      <c:valAx>
        <c:axId val="90281472"/>
        <c:scaling>
          <c:orientation val="minMax"/>
        </c:scaling>
        <c:delete val="1"/>
        <c:axPos val="l"/>
        <c:majorGridlines>
          <c:spPr>
            <a:ln>
              <a:solidFill>
                <a:sysClr val="windowText" lastClr="000000">
                  <a:alpha val="0"/>
                </a:sysClr>
              </a:solidFill>
            </a:ln>
          </c:spPr>
        </c:majorGridlines>
        <c:numFmt formatCode="0%" sourceLinked="1"/>
        <c:majorTickMark val="none"/>
        <c:tickLblPos val="nextTo"/>
        <c:crossAx val="90212992"/>
        <c:crosses val="autoZero"/>
        <c:crossBetween val="between"/>
      </c:valAx>
      <c:spPr>
        <a:gradFill>
          <a:gsLst>
            <a:gs pos="0">
              <a:srgbClr val="00B050"/>
            </a:gs>
            <a:gs pos="50000">
              <a:srgbClr val="FFFF00">
                <a:alpha val="50000"/>
              </a:srgbClr>
            </a:gs>
            <a:gs pos="100000">
              <a:srgbClr val="C00000">
                <a:alpha val="50000"/>
              </a:srgbClr>
            </a:gs>
          </a:gsLst>
          <a:lin ang="54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 good control; 44%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Limited hw problems; 44%</a:t>
                    </a:r>
                  </a:p>
                </c:rich>
              </c:tx>
              <c:showVal val="1"/>
              <c:showCatNam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worse experience US; 13%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quest2!$E$5:$E$7</c:f>
              <c:strCache>
                <c:ptCount val="3"/>
                <c:pt idx="0">
                  <c:v>It offered good control</c:v>
                </c:pt>
                <c:pt idx="1">
                  <c:v>Limited due to hardware problems</c:v>
                </c:pt>
                <c:pt idx="2">
                  <c:v>Had worse experience with US</c:v>
                </c:pt>
              </c:strCache>
            </c:strRef>
          </c:cat>
          <c:val>
            <c:numRef>
              <c:f>quest2!$F$5:$F$7</c:f>
              <c:numCache>
                <c:formatCode>00%</c:formatCode>
                <c:ptCount val="3"/>
                <c:pt idx="0">
                  <c:v>0.4375</c:v>
                </c:pt>
                <c:pt idx="1">
                  <c:v>0.4375</c:v>
                </c:pt>
                <c:pt idx="2">
                  <c:v>0.125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 but laser problems ; 81%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US but unfamiliar
concepts ; 13%</a:t>
                    </a:r>
                  </a:p>
                </c:rich>
              </c:tx>
              <c:showVal val="1"/>
              <c:showCatNam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GSU; 06%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quest2!$E$8:$E$10</c:f>
              <c:strCache>
                <c:ptCount val="3"/>
                <c:pt idx="0">
                  <c:v>Preferred Urban Sketcher but laser problems limited experience</c:v>
                </c:pt>
                <c:pt idx="1">
                  <c:v>Preferred US but unfamiliar
concepts increased difficulty</c:v>
                </c:pt>
                <c:pt idx="2">
                  <c:v>Preferred Google SketchUp</c:v>
                </c:pt>
              </c:strCache>
            </c:strRef>
          </c:cat>
          <c:val>
            <c:numRef>
              <c:f>quest2!$F$8:$F$10</c:f>
              <c:numCache>
                <c:formatCode>00%</c:formatCode>
                <c:ptCount val="3"/>
                <c:pt idx="0">
                  <c:v>0.8125</c:v>
                </c:pt>
                <c:pt idx="1">
                  <c:v>0.125</c:v>
                </c:pt>
                <c:pt idx="2">
                  <c:v>6.25E-2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US; 75%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US though nav; 19%</a:t>
                    </a:r>
                  </a:p>
                </c:rich>
              </c:tx>
              <c:showVal val="1"/>
              <c:showCatName val="1"/>
            </c:dLbl>
            <c:dLbl>
              <c:idx val="2"/>
              <c:layout>
                <c:manualLayout>
                  <c:x val="-5.5512725788632991E-2"/>
                  <c:y val="1.3888888888888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conventional;</a:t>
                    </a:r>
                    <a:r>
                      <a:rPr lang="en-US" baseline="0"/>
                      <a:t> </a:t>
                    </a:r>
                    <a:r>
                      <a:rPr lang="en-US"/>
                      <a:t>06%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quest2!$E$11:$E$13</c:f>
              <c:strCache>
                <c:ptCount val="3"/>
                <c:pt idx="0">
                  <c:v>Preferred US's invocation</c:v>
                </c:pt>
                <c:pt idx="1">
                  <c:v>Preferred US's, navigation
menus could be fixed though</c:v>
                </c:pt>
                <c:pt idx="2">
                  <c:v>Preferred conventional model</c:v>
                </c:pt>
              </c:strCache>
            </c:strRef>
          </c:cat>
          <c:val>
            <c:numRef>
              <c:f>quest2!$F$11:$F$13</c:f>
              <c:numCache>
                <c:formatCode>00%</c:formatCode>
                <c:ptCount val="3"/>
                <c:pt idx="0">
                  <c:v>0.75</c:v>
                </c:pt>
                <c:pt idx="1">
                  <c:v>0.1875</c:v>
                </c:pt>
                <c:pt idx="2">
                  <c:v>6.25E-2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powerful enough; 75%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trouble using tools; 25%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quest2!$E$14:$E$15</c:f>
              <c:strCache>
                <c:ptCount val="2"/>
                <c:pt idx="0">
                  <c:v>Yes, found them powerful enough</c:v>
                </c:pt>
                <c:pt idx="1">
                  <c:v>Had some trouble using tools</c:v>
                </c:pt>
              </c:strCache>
            </c:strRef>
          </c:cat>
          <c:val>
            <c:numRef>
              <c:f>quest2!$F$14:$F$15</c:f>
              <c:numCache>
                <c:formatCode>00%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US's examine mode; 31%</a:t>
                    </a:r>
                  </a:p>
                </c:rich>
              </c:tx>
              <c:showVal val="1"/>
              <c:showCatName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GSUS's modes; 31%</a:t>
                    </a:r>
                  </a:p>
                </c:rich>
              </c:tx>
              <c:showVal val="1"/>
              <c:showCatName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both US modes; 25%</a:t>
                    </a:r>
                  </a:p>
                </c:rich>
              </c:tx>
              <c:showVal val="1"/>
              <c:showCatName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US's 1st person mode; 13%</a:t>
                    </a:r>
                  </a:p>
                </c:rich>
              </c:tx>
              <c:showVal val="1"/>
              <c:showCatName val="1"/>
            </c:dLbl>
            <c:showVal val="1"/>
            <c:showCatName val="1"/>
            <c:showLeaderLines val="1"/>
          </c:dLbls>
          <c:cat>
            <c:strRef>
              <c:f>quest2!$E$16:$E$19</c:f>
              <c:strCache>
                <c:ptCount val="4"/>
                <c:pt idx="0">
                  <c:v>Preferred US's examine mode</c:v>
                </c:pt>
                <c:pt idx="1">
                  <c:v>Preferred Google SketchUp's modes</c:v>
                </c:pt>
                <c:pt idx="2">
                  <c:v>Preferred both US modes</c:v>
                </c:pt>
                <c:pt idx="3">
                  <c:v>Preferred US's 1st person mode</c:v>
                </c:pt>
              </c:strCache>
            </c:strRef>
          </c:cat>
          <c:val>
            <c:numRef>
              <c:f>quest2!$F$16:$F$19</c:f>
              <c:numCache>
                <c:formatCode>00%</c:formatCode>
                <c:ptCount val="4"/>
                <c:pt idx="0">
                  <c:v>0.3125</c:v>
                </c:pt>
                <c:pt idx="1">
                  <c:v>0.3125</c:v>
                </c:pt>
                <c:pt idx="2">
                  <c:v>0.25</c:v>
                </c:pt>
                <c:pt idx="3">
                  <c:v>0.125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/>
              <a:t>Task Completion Comparison</a:t>
            </a:r>
          </a:p>
        </c:rich>
      </c:tx>
      <c:layout/>
    </c:title>
    <c:plotArea>
      <c:layout/>
      <c:barChart>
        <c:barDir val="bar"/>
        <c:grouping val="clustered"/>
        <c:ser>
          <c:idx val="0"/>
          <c:order val="0"/>
          <c:tx>
            <c:strRef>
              <c:f>graphs!$C$2</c:f>
              <c:strCache>
                <c:ptCount val="1"/>
                <c:pt idx="0">
                  <c:v>Urban Sketcher</c:v>
                </c:pt>
              </c:strCache>
            </c:strRef>
          </c:tx>
          <c:cat>
            <c:strRef>
              <c:f>graphs!$B$3:$B$6</c:f>
              <c:strCache>
                <c:ptCount val="4"/>
                <c:pt idx="0">
                  <c:v>Nav #1</c:v>
                </c:pt>
                <c:pt idx="1">
                  <c:v>Nav #2</c:v>
                </c:pt>
                <c:pt idx="2">
                  <c:v>Mod #1</c:v>
                </c:pt>
                <c:pt idx="3">
                  <c:v>Mod #2</c:v>
                </c:pt>
              </c:strCache>
            </c:strRef>
          </c:cat>
          <c:val>
            <c:numRef>
              <c:f>graphs!$C$3:$C$6</c:f>
              <c:numCache>
                <c:formatCode>0.00</c:formatCode>
                <c:ptCount val="4"/>
                <c:pt idx="0">
                  <c:v>2.75</c:v>
                </c:pt>
                <c:pt idx="1">
                  <c:v>1.875</c:v>
                </c:pt>
                <c:pt idx="2">
                  <c:v>6.0625</c:v>
                </c:pt>
                <c:pt idx="3">
                  <c:v>5</c:v>
                </c:pt>
              </c:numCache>
            </c:numRef>
          </c:val>
        </c:ser>
        <c:ser>
          <c:idx val="1"/>
          <c:order val="1"/>
          <c:tx>
            <c:strRef>
              <c:f>graphs!$D$2</c:f>
              <c:strCache>
                <c:ptCount val="1"/>
                <c:pt idx="0">
                  <c:v>Google SketchUp</c:v>
                </c:pt>
              </c:strCache>
            </c:strRef>
          </c:tx>
          <c:cat>
            <c:strRef>
              <c:f>graphs!$B$3:$B$6</c:f>
              <c:strCache>
                <c:ptCount val="4"/>
                <c:pt idx="0">
                  <c:v>Nav #1</c:v>
                </c:pt>
                <c:pt idx="1">
                  <c:v>Nav #2</c:v>
                </c:pt>
                <c:pt idx="2">
                  <c:v>Mod #1</c:v>
                </c:pt>
                <c:pt idx="3">
                  <c:v>Mod #2</c:v>
                </c:pt>
              </c:strCache>
            </c:strRef>
          </c:cat>
          <c:val>
            <c:numRef>
              <c:f>graphs!$D$3:$D$6</c:f>
              <c:numCache>
                <c:formatCode>0.00</c:formatCode>
                <c:ptCount val="4"/>
                <c:pt idx="0">
                  <c:v>1.3752</c:v>
                </c:pt>
                <c:pt idx="1">
                  <c:v>1.125</c:v>
                </c:pt>
                <c:pt idx="2">
                  <c:v>4.375</c:v>
                </c:pt>
                <c:pt idx="3">
                  <c:v>3.25</c:v>
                </c:pt>
              </c:numCache>
            </c:numRef>
          </c:val>
        </c:ser>
        <c:dLbls/>
        <c:axId val="86004096"/>
        <c:axId val="86005632"/>
      </c:barChart>
      <c:catAx>
        <c:axId val="860040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Task</a:t>
                </a:r>
              </a:p>
            </c:rich>
          </c:tx>
          <c:layout/>
        </c:title>
        <c:majorTickMark val="none"/>
        <c:tickLblPos val="nextTo"/>
        <c:crossAx val="86005632"/>
        <c:crosses val="autoZero"/>
        <c:auto val="1"/>
        <c:lblAlgn val="ctr"/>
        <c:lblOffset val="100"/>
      </c:catAx>
      <c:valAx>
        <c:axId val="8600563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Completion Time (min)</a:t>
                </a:r>
              </a:p>
            </c:rich>
          </c:tx>
          <c:layout/>
        </c:title>
        <c:numFmt formatCode="0.00" sourceLinked="1"/>
        <c:tickLblPos val="nextTo"/>
        <c:crossAx val="860040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0361242344706909"/>
          <c:y val="0.37482429279673374"/>
          <c:w val="0.24083202099737533"/>
          <c:h val="0.16743438320209975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24</xdr:row>
      <xdr:rowOff>152399</xdr:rowOff>
    </xdr:from>
    <xdr:to>
      <xdr:col>12</xdr:col>
      <xdr:colOff>123825</xdr:colOff>
      <xdr:row>45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2</xdr:row>
      <xdr:rowOff>38100</xdr:rowOff>
    </xdr:from>
    <xdr:to>
      <xdr:col>13</xdr:col>
      <xdr:colOff>238125</xdr:colOff>
      <xdr:row>13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13</xdr:row>
      <xdr:rowOff>171450</xdr:rowOff>
    </xdr:from>
    <xdr:to>
      <xdr:col>13</xdr:col>
      <xdr:colOff>447675</xdr:colOff>
      <xdr:row>28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2019300</xdr:colOff>
      <xdr:row>19</xdr:row>
      <xdr:rowOff>133350</xdr:rowOff>
    </xdr:from>
    <xdr:to>
      <xdr:col>7</xdr:col>
      <xdr:colOff>190500</xdr:colOff>
      <xdr:row>34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295274</xdr:colOff>
      <xdr:row>29</xdr:row>
      <xdr:rowOff>114300</xdr:rowOff>
    </xdr:from>
    <xdr:to>
      <xdr:col>13</xdr:col>
      <xdr:colOff>380999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34</xdr:row>
      <xdr:rowOff>133350</xdr:rowOff>
    </xdr:from>
    <xdr:to>
      <xdr:col>7</xdr:col>
      <xdr:colOff>28575</xdr:colOff>
      <xdr:row>49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57150</xdr:rowOff>
    </xdr:from>
    <xdr:to>
      <xdr:col>13</xdr:col>
      <xdr:colOff>76200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14" displayName="Table14" ref="B2:I162" totalsRowShown="0" headerRowDxfId="53">
  <autoFilter ref="B2:I162">
    <filterColumn colId="2">
      <filters>
        <filter val="US: NAVEGAÇÃO"/>
      </filters>
    </filterColumn>
    <filterColumn colId="3">
      <filters>
        <filter val="Nav Port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52"/>
    <tableColumn id="7" name="Erros" dataDxfId="51"/>
    <tableColumn id="8" name="Notas" dataDxfId="5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1" name="Table1" displayName="Table1" ref="B2:I162" totalsRowShown="0" headerRowDxfId="11">
  <autoFilter ref="B2:I162"/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10"/>
    <tableColumn id="7" name="Erros" dataDxfId="9"/>
    <tableColumn id="8" name="Notas" dataDxfId="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B2:I162" totalsRowShown="0" headerRowDxfId="49">
  <autoFilter ref="B2:I162">
    <filterColumn colId="2">
      <filters>
        <filter val="SU: NAVEGAÇÃO"/>
      </filters>
    </filterColumn>
    <filterColumn colId="3">
      <filters>
        <filter val="Nav Port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48"/>
    <tableColumn id="7" name="Erros" dataDxfId="47"/>
    <tableColumn id="8" name="Notas" dataDxfId="4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5" name="Table16" displayName="Table16" ref="B2:I162" totalsRowShown="0" headerRowDxfId="45">
  <autoFilter ref="B2:I162">
    <filterColumn colId="2">
      <colorFilter dxfId="44"/>
    </filterColumn>
    <filterColumn colId="3">
      <filters>
        <filter val="Nav Estátu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43"/>
    <tableColumn id="7" name="Erros" dataDxfId="42"/>
    <tableColumn id="8" name="Notas" dataDxfId="41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6" name="Table167" displayName="Table167" ref="B2:I162" totalsRowShown="0" headerRowDxfId="40">
  <autoFilter ref="B2:I162">
    <filterColumn colId="2">
      <colorFilter dxfId="39"/>
    </filterColumn>
    <filterColumn colId="3">
      <filters>
        <filter val="Nav Estátua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38"/>
    <tableColumn id="7" name="Erros" dataDxfId="37"/>
    <tableColumn id="8" name="Notas" dataDxfId="36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7" name="Table18" displayName="Table18" ref="B2:I162" totalsRowShown="0" headerRowDxfId="35">
  <autoFilter ref="B2:I162">
    <filterColumn colId="2">
      <colorFilter dxfId="34"/>
    </filterColumn>
    <filterColumn colId="3">
      <filters>
        <filter val="Mod U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33"/>
    <tableColumn id="7" name="Erros" dataDxfId="32"/>
    <tableColumn id="8" name="Notas" dataDxfId="31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id="8" name="Table189" displayName="Table189" ref="B2:I162" totalsRowShown="0" headerRowDxfId="30">
  <autoFilter ref="B2:I162">
    <filterColumn colId="2">
      <colorFilter dxfId="29"/>
    </filterColumn>
    <filterColumn colId="3">
      <filters>
        <filter val="Mod U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28"/>
    <tableColumn id="7" name="Erros" dataDxfId="27"/>
    <tableColumn id="8" name="Notas" dataDxfId="26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9" name="Table110" displayName="Table110" ref="B2:I162" totalsRowShown="0" headerRowDxfId="25">
  <autoFilter ref="B2:I162">
    <filterColumn colId="2">
      <colorFilter dxfId="24"/>
    </filterColumn>
    <filterColumn colId="3">
      <filters>
        <filter val="Mod Barco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23"/>
    <tableColumn id="7" name="Erros" dataDxfId="22"/>
    <tableColumn id="8" name="Notas" dataDxfId="21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id="10" name="Table11011" displayName="Table11011" ref="B2:I162" totalsRowShown="0" headerRowDxfId="20">
  <autoFilter ref="B2:I162">
    <filterColumn colId="2">
      <colorFilter dxfId="19"/>
    </filterColumn>
    <filterColumn colId="3">
      <filters>
        <filter val="Mod Barco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18"/>
    <tableColumn id="7" name="Erros" dataDxfId="17"/>
    <tableColumn id="8" name="Notas" dataDxfId="16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id="11" name="Table112" displayName="Table112" ref="B2:I162" totalsRowShown="0" headerRowDxfId="15">
  <autoFilter ref="B2:I162">
    <filterColumn colId="3">
      <filters>
        <filter val="Casas Árvore"/>
      </filters>
    </filterColumn>
  </autoFilter>
  <tableColumns count="8">
    <tableColumn id="1" name="Nome"/>
    <tableColumn id="2" name="#"/>
    <tableColumn id="3" name="Secção"/>
    <tableColumn id="4" name="Teste"/>
    <tableColumn id="5" name="Tempo&#10;(min)"/>
    <tableColumn id="6" name="Falhas" dataDxfId="14"/>
    <tableColumn id="7" name="Erros" dataDxfId="13"/>
    <tableColumn id="8" name="Notas" dataDxfId="1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BFBF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4"/>
  <sheetViews>
    <sheetView topLeftCell="A14" workbookViewId="0">
      <selection activeCell="D168" sqref="D168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customHeight="1">
      <c r="D4" t="s">
        <v>0</v>
      </c>
      <c r="E4" t="s">
        <v>8</v>
      </c>
      <c r="F4">
        <v>1</v>
      </c>
      <c r="G4" s="8"/>
      <c r="H4" s="27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>
      <c r="D24" t="s">
        <v>0</v>
      </c>
      <c r="E24" t="s">
        <v>8</v>
      </c>
      <c r="F24">
        <v>5</v>
      </c>
      <c r="G24" s="8" t="s">
        <v>151</v>
      </c>
      <c r="H24" s="27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>
      <c r="D84" t="s">
        <v>0</v>
      </c>
      <c r="E84" t="s">
        <v>8</v>
      </c>
      <c r="F84">
        <v>2</v>
      </c>
      <c r="G84" s="8"/>
      <c r="H84" s="27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>
      <c r="D124" t="s">
        <v>0</v>
      </c>
      <c r="E124" t="s">
        <v>8</v>
      </c>
      <c r="F124">
        <v>3</v>
      </c>
      <c r="G124" s="8" t="s">
        <v>215</v>
      </c>
      <c r="H124" s="27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>
      <c r="D154" t="s">
        <v>0</v>
      </c>
      <c r="E154" t="s">
        <v>8</v>
      </c>
      <c r="F154">
        <v>6</v>
      </c>
      <c r="G154" s="8"/>
      <c r="H154" s="26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  <c r="G164" t="s">
        <v>234</v>
      </c>
    </row>
    <row r="165" spans="2:9">
      <c r="E165" s="25" t="s">
        <v>233</v>
      </c>
      <c r="F165">
        <v>2.75</v>
      </c>
      <c r="G165" s="67" t="s">
        <v>235</v>
      </c>
    </row>
    <row r="166" spans="2:9">
      <c r="E166" s="25" t="s">
        <v>395</v>
      </c>
      <c r="F166">
        <f>AVEDEV(H169:H184)</f>
        <v>1.28125</v>
      </c>
    </row>
    <row r="167" spans="2:9">
      <c r="E167" s="25" t="s">
        <v>232</v>
      </c>
      <c r="F167">
        <v>6</v>
      </c>
    </row>
    <row r="168" spans="2:9">
      <c r="E168" s="25"/>
      <c r="G168" s="29"/>
    </row>
    <row r="169" spans="2:9">
      <c r="E169" s="25"/>
      <c r="G169" s="177"/>
      <c r="H169" s="175">
        <v>1</v>
      </c>
    </row>
    <row r="170" spans="2:9">
      <c r="E170" s="25"/>
      <c r="G170" s="29"/>
      <c r="H170" s="175">
        <v>3</v>
      </c>
    </row>
    <row r="171" spans="2:9">
      <c r="H171" s="175">
        <v>5</v>
      </c>
    </row>
    <row r="172" spans="2:9">
      <c r="H172" s="175">
        <v>3</v>
      </c>
    </row>
    <row r="173" spans="2:9">
      <c r="H173" s="175">
        <v>5</v>
      </c>
    </row>
    <row r="174" spans="2:9">
      <c r="H174" s="175">
        <v>3</v>
      </c>
    </row>
    <row r="175" spans="2:9">
      <c r="H175" s="175">
        <v>2</v>
      </c>
    </row>
    <row r="176" spans="2:9">
      <c r="H176" s="175">
        <v>3</v>
      </c>
    </row>
    <row r="177" spans="8:8">
      <c r="H177" s="175">
        <v>2</v>
      </c>
    </row>
    <row r="178" spans="8:8">
      <c r="H178" s="175">
        <v>1</v>
      </c>
    </row>
    <row r="179" spans="8:8">
      <c r="H179" s="175">
        <v>4</v>
      </c>
    </row>
    <row r="180" spans="8:8">
      <c r="H180" s="175">
        <v>1</v>
      </c>
    </row>
    <row r="181" spans="8:8">
      <c r="H181" s="175">
        <v>3</v>
      </c>
    </row>
    <row r="182" spans="8:8">
      <c r="H182" s="175">
        <v>1</v>
      </c>
    </row>
    <row r="183" spans="8:8">
      <c r="H183" s="175">
        <v>1</v>
      </c>
    </row>
    <row r="184" spans="8:8">
      <c r="H184" s="175">
        <v>6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B1:K162"/>
  <sheetViews>
    <sheetView workbookViewId="0">
      <selection activeCell="G22" sqref="G22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>
      <c r="D14" t="s">
        <v>0</v>
      </c>
      <c r="E14" t="s">
        <v>8</v>
      </c>
      <c r="F14" s="3">
        <v>3</v>
      </c>
      <c r="G14" s="13"/>
      <c r="H14" s="13"/>
      <c r="I14" s="13"/>
    </row>
    <row r="15" spans="2:11">
      <c r="E15" t="s">
        <v>9</v>
      </c>
      <c r="F15">
        <v>2</v>
      </c>
      <c r="G15" s="8"/>
      <c r="H15" s="8" t="s">
        <v>144</v>
      </c>
      <c r="I15" s="8"/>
    </row>
    <row r="16" spans="2:1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>
      <c r="E25" t="s">
        <v>9</v>
      </c>
      <c r="F25">
        <v>1</v>
      </c>
      <c r="G25" s="8"/>
      <c r="H25" s="8"/>
      <c r="I25" s="8"/>
    </row>
    <row r="26" spans="2:9">
      <c r="D26" t="s">
        <v>1</v>
      </c>
      <c r="E26" t="s">
        <v>129</v>
      </c>
      <c r="F26">
        <v>6</v>
      </c>
      <c r="G26" s="8"/>
      <c r="H26" s="8"/>
      <c r="I26" s="8"/>
    </row>
    <row r="27" spans="2:9">
      <c r="E27" t="s">
        <v>130</v>
      </c>
      <c r="F27">
        <v>6</v>
      </c>
      <c r="G27" s="8"/>
      <c r="H27" s="8"/>
      <c r="I27" s="8"/>
    </row>
    <row r="28" spans="2:9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>
      <c r="E39" t="s">
        <v>9</v>
      </c>
      <c r="F39">
        <v>3</v>
      </c>
      <c r="G39" s="16" t="s">
        <v>149</v>
      </c>
      <c r="H39" s="8"/>
      <c r="I39" s="8"/>
    </row>
    <row r="40" spans="2:9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>
      <c r="E41" t="s">
        <v>130</v>
      </c>
      <c r="F41">
        <v>3</v>
      </c>
      <c r="G41" s="8"/>
      <c r="H41" s="8"/>
      <c r="I41" s="8"/>
    </row>
    <row r="42" spans="2:9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>
      <c r="E49" t="s">
        <v>9</v>
      </c>
      <c r="F49">
        <v>2</v>
      </c>
      <c r="G49" s="8" t="s">
        <v>168</v>
      </c>
      <c r="H49" s="8"/>
      <c r="I49" s="8"/>
    </row>
    <row r="50" spans="2:9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>
      <c r="E51" t="s">
        <v>130</v>
      </c>
      <c r="F51">
        <v>10</v>
      </c>
      <c r="G51" s="8"/>
      <c r="H51" s="8"/>
      <c r="I51" s="8"/>
    </row>
    <row r="52" spans="2:9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>
      <c r="E57" t="s">
        <v>130</v>
      </c>
      <c r="F57">
        <v>7</v>
      </c>
      <c r="G57" s="8"/>
      <c r="H57" s="8" t="s">
        <v>176</v>
      </c>
      <c r="I57" s="8"/>
    </row>
    <row r="58" spans="2:9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>
      <c r="E65" t="s">
        <v>9</v>
      </c>
      <c r="F65">
        <v>5</v>
      </c>
      <c r="G65" s="8"/>
      <c r="H65" s="8"/>
      <c r="I65" s="8"/>
    </row>
    <row r="66" spans="2:9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>
      <c r="E67" t="s">
        <v>130</v>
      </c>
      <c r="F67">
        <v>7</v>
      </c>
      <c r="G67" s="8"/>
      <c r="H67" s="8"/>
      <c r="I67" s="8"/>
    </row>
    <row r="68" spans="2:9" ht="25.5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>
      <c r="E75" t="s">
        <v>9</v>
      </c>
      <c r="F75">
        <v>2</v>
      </c>
      <c r="G75" s="8"/>
      <c r="H75" s="8" t="s">
        <v>185</v>
      </c>
      <c r="I75" s="8"/>
    </row>
    <row r="76" spans="2:9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>
      <c r="E77" t="s">
        <v>130</v>
      </c>
      <c r="F77">
        <v>3</v>
      </c>
      <c r="G77" s="8"/>
      <c r="H77" s="8" t="s">
        <v>188</v>
      </c>
      <c r="I77" s="8"/>
    </row>
    <row r="78" spans="2:9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>
      <c r="E87" t="s">
        <v>130</v>
      </c>
      <c r="F87">
        <v>4</v>
      </c>
      <c r="G87" s="8"/>
      <c r="H87" s="8"/>
      <c r="I87" s="8" t="s">
        <v>193</v>
      </c>
    </row>
    <row r="88" spans="2:9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>
      <c r="E95" t="s">
        <v>9</v>
      </c>
      <c r="F95">
        <v>1</v>
      </c>
      <c r="G95" s="16" t="s">
        <v>200</v>
      </c>
      <c r="H95" s="8"/>
      <c r="I95" s="8"/>
    </row>
    <row r="96" spans="2:9" ht="38.25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>
      <c r="E97" t="s">
        <v>130</v>
      </c>
      <c r="F97">
        <v>2</v>
      </c>
      <c r="G97" s="8"/>
      <c r="H97" s="8"/>
      <c r="I97" s="8" t="s">
        <v>202</v>
      </c>
    </row>
    <row r="98" spans="2:9">
      <c r="D98" t="s">
        <v>2</v>
      </c>
      <c r="E98" t="s">
        <v>137</v>
      </c>
      <c r="F98">
        <v>1</v>
      </c>
      <c r="G98" s="8"/>
      <c r="H98" s="8"/>
      <c r="I98" s="8"/>
    </row>
    <row r="99" spans="2:9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>
      <c r="E105" t="s">
        <v>9</v>
      </c>
      <c r="F105">
        <v>2</v>
      </c>
      <c r="G105" s="18"/>
      <c r="H105" s="18"/>
      <c r="I105" s="18" t="s">
        <v>205</v>
      </c>
    </row>
    <row r="106" spans="2:9" ht="25.5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>
      <c r="E115" t="s">
        <v>9</v>
      </c>
      <c r="F115">
        <v>2</v>
      </c>
      <c r="G115" s="18"/>
      <c r="H115" s="18"/>
      <c r="I115" s="18"/>
    </row>
    <row r="116" spans="2:9">
      <c r="D116" t="s">
        <v>1</v>
      </c>
      <c r="E116" t="s">
        <v>129</v>
      </c>
      <c r="F116">
        <v>9</v>
      </c>
      <c r="G116" s="18"/>
      <c r="H116" s="18"/>
      <c r="I116" s="18"/>
    </row>
    <row r="117" spans="2:9">
      <c r="E117" t="s">
        <v>130</v>
      </c>
      <c r="F117">
        <v>5</v>
      </c>
      <c r="G117" s="18"/>
      <c r="H117" s="18"/>
      <c r="I117" s="18"/>
    </row>
    <row r="118" spans="2:9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>
      <c r="E125" t="s">
        <v>9</v>
      </c>
      <c r="F125">
        <v>2</v>
      </c>
      <c r="G125" s="8"/>
      <c r="H125" s="8" t="s">
        <v>216</v>
      </c>
      <c r="I125" s="8"/>
    </row>
    <row r="126" spans="2:9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>
      <c r="E127" t="s">
        <v>130</v>
      </c>
      <c r="F127">
        <v>3</v>
      </c>
      <c r="G127" s="8"/>
      <c r="H127" s="8"/>
      <c r="I127" s="8"/>
    </row>
    <row r="128" spans="2:9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>
      <c r="D134" t="s">
        <v>0</v>
      </c>
      <c r="E134" t="s">
        <v>8</v>
      </c>
      <c r="F134">
        <v>1</v>
      </c>
      <c r="G134" s="8"/>
      <c r="H134" s="8"/>
      <c r="I134" s="8"/>
    </row>
    <row r="135" spans="2:9">
      <c r="E135" t="s">
        <v>9</v>
      </c>
      <c r="F135">
        <v>1</v>
      </c>
      <c r="G135" s="8"/>
      <c r="H135" s="8"/>
      <c r="I135" s="8"/>
    </row>
    <row r="136" spans="2:9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>
      <c r="E137" t="s">
        <v>130</v>
      </c>
      <c r="F137">
        <v>4</v>
      </c>
      <c r="G137" s="8"/>
      <c r="H137" s="8"/>
      <c r="I137" s="8" t="s">
        <v>219</v>
      </c>
    </row>
    <row r="138" spans="2:9">
      <c r="D138" t="s">
        <v>2</v>
      </c>
      <c r="E138" t="s">
        <v>137</v>
      </c>
      <c r="F138">
        <v>1</v>
      </c>
      <c r="G138" s="8"/>
      <c r="H138" s="8"/>
      <c r="I138" s="8"/>
    </row>
    <row r="139" spans="2:9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>
      <c r="E145" t="s">
        <v>9</v>
      </c>
      <c r="F145">
        <v>1</v>
      </c>
      <c r="G145" s="8"/>
      <c r="H145" s="8"/>
      <c r="I145" s="8" t="s">
        <v>152</v>
      </c>
    </row>
    <row r="146" spans="2:9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>
      <c r="E147" t="s">
        <v>130</v>
      </c>
      <c r="F147">
        <v>3</v>
      </c>
      <c r="G147" s="8"/>
      <c r="H147" s="8"/>
      <c r="I147" s="8"/>
    </row>
    <row r="148" spans="2:9">
      <c r="D148" t="s">
        <v>2</v>
      </c>
      <c r="E148" t="s">
        <v>137</v>
      </c>
      <c r="F148">
        <v>2</v>
      </c>
      <c r="G148" s="8"/>
      <c r="H148" s="8"/>
      <c r="I148" s="8"/>
    </row>
    <row r="149" spans="2:9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>
      <c r="E155" t="s">
        <v>9</v>
      </c>
      <c r="F155">
        <v>2</v>
      </c>
      <c r="G155" s="8"/>
      <c r="H155" s="8"/>
      <c r="I155" s="8" t="s">
        <v>222</v>
      </c>
    </row>
    <row r="156" spans="2:9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>
      <c r="E157" t="s">
        <v>130</v>
      </c>
      <c r="F157">
        <v>6</v>
      </c>
      <c r="G157" s="8"/>
      <c r="H157" s="8" t="s">
        <v>225</v>
      </c>
      <c r="I157" s="8"/>
    </row>
    <row r="158" spans="2:9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</sheetPr>
  <dimension ref="A1:W2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3" sqref="F23:H23"/>
    </sheetView>
  </sheetViews>
  <sheetFormatPr defaultRowHeight="15"/>
  <cols>
    <col min="1" max="1" width="4.140625" customWidth="1"/>
    <col min="2" max="2" width="16.140625" customWidth="1"/>
    <col min="3" max="3" width="5.42578125" customWidth="1"/>
    <col min="4" max="4" width="5.85546875" customWidth="1"/>
    <col min="5" max="5" width="8.5703125" customWidth="1"/>
    <col min="6" max="23" width="8.7109375" customWidth="1"/>
  </cols>
  <sheetData>
    <row r="1" spans="1:23" ht="15.75" thickBot="1">
      <c r="A1" s="42" t="s">
        <v>7</v>
      </c>
      <c r="B1" s="42" t="s">
        <v>6</v>
      </c>
      <c r="C1" s="42" t="s">
        <v>17</v>
      </c>
      <c r="D1" s="42" t="s">
        <v>18</v>
      </c>
      <c r="E1" s="43" t="s">
        <v>31</v>
      </c>
      <c r="F1" s="42">
        <v>1</v>
      </c>
      <c r="G1" s="42">
        <v>2</v>
      </c>
      <c r="H1" s="42">
        <v>3</v>
      </c>
      <c r="I1" s="42">
        <v>4</v>
      </c>
      <c r="J1" s="43">
        <v>5</v>
      </c>
      <c r="K1" s="42">
        <v>1</v>
      </c>
      <c r="L1" s="42">
        <v>2</v>
      </c>
      <c r="M1" s="42">
        <v>3</v>
      </c>
      <c r="N1" s="42">
        <v>4</v>
      </c>
      <c r="O1" s="42">
        <v>5</v>
      </c>
      <c r="P1" s="42">
        <v>6</v>
      </c>
      <c r="Q1" s="42">
        <v>7</v>
      </c>
      <c r="R1" s="42">
        <v>8</v>
      </c>
      <c r="S1" s="42">
        <v>9</v>
      </c>
      <c r="T1" s="42">
        <v>10</v>
      </c>
      <c r="U1" s="42">
        <v>11</v>
      </c>
      <c r="V1" s="42">
        <v>12</v>
      </c>
      <c r="W1" s="42">
        <v>13</v>
      </c>
    </row>
    <row r="2" spans="1:23" ht="15.75" thickTop="1">
      <c r="A2" s="48">
        <v>1</v>
      </c>
      <c r="B2" s="48" t="s">
        <v>5</v>
      </c>
      <c r="C2" s="48" t="s">
        <v>15</v>
      </c>
      <c r="D2" s="48">
        <v>26</v>
      </c>
      <c r="E2" s="1" t="s">
        <v>32</v>
      </c>
      <c r="F2">
        <v>6</v>
      </c>
      <c r="G2">
        <v>3</v>
      </c>
      <c r="H2">
        <v>2</v>
      </c>
      <c r="I2">
        <v>1</v>
      </c>
      <c r="J2">
        <v>2</v>
      </c>
      <c r="K2" s="2">
        <v>5</v>
      </c>
      <c r="L2" s="2">
        <v>5</v>
      </c>
      <c r="M2" s="2">
        <v>5</v>
      </c>
      <c r="N2" s="2">
        <v>4</v>
      </c>
      <c r="O2" s="2">
        <v>4</v>
      </c>
      <c r="P2" s="2">
        <v>3</v>
      </c>
      <c r="Q2" s="2">
        <v>3</v>
      </c>
      <c r="R2" s="2">
        <v>3</v>
      </c>
      <c r="S2" s="2">
        <v>5</v>
      </c>
      <c r="T2" s="2">
        <v>4</v>
      </c>
      <c r="U2" s="2">
        <v>5</v>
      </c>
      <c r="V2" s="2">
        <v>5</v>
      </c>
      <c r="W2" s="2">
        <v>5</v>
      </c>
    </row>
    <row r="3" spans="1:23">
      <c r="A3" s="48">
        <v>2</v>
      </c>
      <c r="B3" s="48" t="s">
        <v>22</v>
      </c>
      <c r="C3" s="48" t="s">
        <v>16</v>
      </c>
      <c r="D3" s="48">
        <v>27</v>
      </c>
      <c r="E3" s="1" t="s">
        <v>33</v>
      </c>
      <c r="F3">
        <v>3</v>
      </c>
      <c r="G3">
        <v>1</v>
      </c>
      <c r="H3">
        <v>1</v>
      </c>
      <c r="I3">
        <v>6</v>
      </c>
      <c r="J3">
        <v>6</v>
      </c>
      <c r="K3" s="2">
        <v>5</v>
      </c>
      <c r="L3" s="2">
        <v>5</v>
      </c>
      <c r="M3" s="2">
        <v>6</v>
      </c>
      <c r="N3" s="2">
        <v>4</v>
      </c>
      <c r="O3" s="2">
        <v>6</v>
      </c>
      <c r="P3" s="2">
        <v>4</v>
      </c>
      <c r="Q3" s="2">
        <v>6</v>
      </c>
      <c r="R3" s="2">
        <v>5</v>
      </c>
      <c r="S3" s="2">
        <v>6</v>
      </c>
      <c r="T3" s="2">
        <v>4</v>
      </c>
      <c r="U3" s="2">
        <v>6</v>
      </c>
      <c r="V3" s="2">
        <v>4</v>
      </c>
      <c r="W3" s="2">
        <v>5</v>
      </c>
    </row>
    <row r="4" spans="1:23">
      <c r="A4" s="48">
        <v>3</v>
      </c>
      <c r="B4" s="48" t="s">
        <v>19</v>
      </c>
      <c r="C4" s="48" t="s">
        <v>16</v>
      </c>
      <c r="D4" s="48">
        <v>56</v>
      </c>
      <c r="E4" s="1" t="s">
        <v>34</v>
      </c>
      <c r="F4">
        <v>1</v>
      </c>
      <c r="G4">
        <v>1</v>
      </c>
      <c r="H4">
        <v>1</v>
      </c>
      <c r="I4">
        <v>1</v>
      </c>
      <c r="J4">
        <v>6</v>
      </c>
      <c r="K4" s="2">
        <v>6</v>
      </c>
      <c r="L4" s="2">
        <v>6</v>
      </c>
      <c r="M4" s="2">
        <v>6</v>
      </c>
      <c r="N4" s="2">
        <v>5</v>
      </c>
      <c r="O4" s="2">
        <v>5</v>
      </c>
      <c r="P4" s="2">
        <v>4</v>
      </c>
      <c r="Q4" s="2">
        <v>6</v>
      </c>
      <c r="R4" s="2">
        <v>6</v>
      </c>
      <c r="S4" s="2">
        <v>5</v>
      </c>
      <c r="T4" s="2">
        <v>5</v>
      </c>
      <c r="U4" s="2">
        <v>6</v>
      </c>
      <c r="V4" s="2">
        <v>4</v>
      </c>
      <c r="W4" s="2">
        <v>6</v>
      </c>
    </row>
    <row r="5" spans="1:23">
      <c r="A5" s="48">
        <v>4</v>
      </c>
      <c r="B5" s="48" t="s">
        <v>23</v>
      </c>
      <c r="C5" s="48" t="s">
        <v>16</v>
      </c>
      <c r="D5" s="48">
        <v>57</v>
      </c>
      <c r="E5" s="1" t="s">
        <v>33</v>
      </c>
      <c r="F5">
        <v>1</v>
      </c>
      <c r="G5">
        <v>1</v>
      </c>
      <c r="H5">
        <v>1</v>
      </c>
      <c r="I5">
        <v>1</v>
      </c>
      <c r="J5">
        <v>1</v>
      </c>
      <c r="K5" s="2">
        <v>4</v>
      </c>
      <c r="L5" s="2">
        <v>6</v>
      </c>
      <c r="M5" s="2">
        <v>4</v>
      </c>
      <c r="N5" s="2">
        <v>4</v>
      </c>
      <c r="O5" s="2">
        <v>3</v>
      </c>
      <c r="P5" s="2">
        <v>3</v>
      </c>
      <c r="Q5" s="2">
        <v>6</v>
      </c>
      <c r="R5" s="2">
        <v>4</v>
      </c>
      <c r="S5" s="2">
        <v>4</v>
      </c>
      <c r="T5" s="2">
        <v>4</v>
      </c>
      <c r="U5" s="2">
        <v>4</v>
      </c>
      <c r="V5" s="2">
        <v>1</v>
      </c>
      <c r="W5" s="2">
        <v>5</v>
      </c>
    </row>
    <row r="6" spans="1:23">
      <c r="A6" s="48">
        <v>5</v>
      </c>
      <c r="B6" s="48" t="s">
        <v>14</v>
      </c>
      <c r="C6" s="48" t="s">
        <v>15</v>
      </c>
      <c r="D6" s="48">
        <v>56</v>
      </c>
      <c r="E6" s="1" t="s">
        <v>37</v>
      </c>
      <c r="F6">
        <v>1</v>
      </c>
      <c r="G6">
        <v>1</v>
      </c>
      <c r="H6">
        <v>1</v>
      </c>
      <c r="I6">
        <v>3</v>
      </c>
      <c r="J6">
        <v>3</v>
      </c>
      <c r="K6" s="2">
        <v>4</v>
      </c>
      <c r="L6" s="2">
        <v>5</v>
      </c>
      <c r="M6" s="2">
        <v>5</v>
      </c>
      <c r="N6" s="2">
        <v>5</v>
      </c>
      <c r="O6" s="2">
        <v>4</v>
      </c>
      <c r="P6" s="2">
        <v>4</v>
      </c>
      <c r="Q6" s="2">
        <v>5</v>
      </c>
      <c r="R6" s="2">
        <v>5</v>
      </c>
      <c r="S6" s="2">
        <v>6</v>
      </c>
      <c r="T6" s="2">
        <v>5</v>
      </c>
      <c r="U6" s="2">
        <v>4</v>
      </c>
      <c r="V6" s="2">
        <v>3</v>
      </c>
      <c r="W6" s="2">
        <v>4</v>
      </c>
    </row>
    <row r="7" spans="1:23">
      <c r="A7" s="48">
        <v>6</v>
      </c>
      <c r="B7" s="48" t="s">
        <v>12</v>
      </c>
      <c r="C7" s="48" t="s">
        <v>15</v>
      </c>
      <c r="D7" s="48">
        <v>48</v>
      </c>
      <c r="E7" s="1" t="s">
        <v>36</v>
      </c>
      <c r="F7">
        <v>4</v>
      </c>
      <c r="G7">
        <v>2</v>
      </c>
      <c r="H7">
        <v>2</v>
      </c>
      <c r="I7">
        <v>1</v>
      </c>
      <c r="J7">
        <v>3</v>
      </c>
      <c r="K7" s="2">
        <v>4</v>
      </c>
      <c r="L7" s="2">
        <v>5</v>
      </c>
      <c r="M7" s="2">
        <v>5</v>
      </c>
      <c r="N7" s="2">
        <v>3</v>
      </c>
      <c r="O7" s="2">
        <v>4</v>
      </c>
      <c r="P7" s="2">
        <v>4</v>
      </c>
      <c r="Q7" s="2">
        <v>6</v>
      </c>
      <c r="R7" s="2">
        <v>6</v>
      </c>
      <c r="S7" s="2">
        <v>4</v>
      </c>
      <c r="T7" s="2">
        <v>3</v>
      </c>
      <c r="U7" s="2">
        <v>5</v>
      </c>
      <c r="V7" s="2">
        <v>3</v>
      </c>
      <c r="W7" s="2">
        <v>5</v>
      </c>
    </row>
    <row r="8" spans="1:23">
      <c r="A8" s="48">
        <v>7</v>
      </c>
      <c r="B8" s="48" t="s">
        <v>13</v>
      </c>
      <c r="C8" s="48" t="s">
        <v>16</v>
      </c>
      <c r="D8" s="48">
        <v>44</v>
      </c>
      <c r="E8" s="1" t="s">
        <v>34</v>
      </c>
      <c r="F8">
        <v>1</v>
      </c>
      <c r="G8">
        <v>3</v>
      </c>
      <c r="H8">
        <v>2</v>
      </c>
      <c r="I8">
        <v>1</v>
      </c>
      <c r="J8">
        <v>5</v>
      </c>
      <c r="K8" s="2">
        <v>4</v>
      </c>
      <c r="L8" s="2">
        <v>4</v>
      </c>
      <c r="M8" s="2">
        <v>5</v>
      </c>
      <c r="N8" s="2">
        <v>3</v>
      </c>
      <c r="O8" s="2">
        <v>5</v>
      </c>
      <c r="P8" s="2">
        <v>3</v>
      </c>
      <c r="Q8" s="2">
        <v>5</v>
      </c>
      <c r="R8" s="2">
        <v>5</v>
      </c>
      <c r="S8" s="2">
        <v>5</v>
      </c>
      <c r="T8" s="2">
        <v>2</v>
      </c>
      <c r="U8" s="2">
        <v>6</v>
      </c>
      <c r="V8" s="2">
        <v>3</v>
      </c>
      <c r="W8" s="2">
        <v>6</v>
      </c>
    </row>
    <row r="9" spans="1:23">
      <c r="A9" s="48">
        <v>8</v>
      </c>
      <c r="B9" s="48" t="s">
        <v>24</v>
      </c>
      <c r="C9" s="48" t="s">
        <v>15</v>
      </c>
      <c r="D9" s="48">
        <v>27</v>
      </c>
      <c r="E9" s="1" t="s">
        <v>32</v>
      </c>
      <c r="F9">
        <v>6</v>
      </c>
      <c r="G9">
        <v>4</v>
      </c>
      <c r="H9">
        <v>4</v>
      </c>
      <c r="I9">
        <v>2</v>
      </c>
      <c r="J9">
        <v>4</v>
      </c>
      <c r="K9" s="2">
        <v>3</v>
      </c>
      <c r="L9" s="2">
        <v>6</v>
      </c>
      <c r="M9" s="2">
        <v>5</v>
      </c>
      <c r="N9" s="2">
        <v>5</v>
      </c>
      <c r="O9" s="2">
        <v>4</v>
      </c>
      <c r="P9" s="2">
        <v>2</v>
      </c>
      <c r="Q9" s="2">
        <v>5</v>
      </c>
      <c r="R9" s="2">
        <v>5</v>
      </c>
      <c r="S9" s="2">
        <v>6</v>
      </c>
      <c r="T9" s="2">
        <v>6</v>
      </c>
      <c r="U9" s="2">
        <v>6</v>
      </c>
      <c r="V9" s="2">
        <v>2</v>
      </c>
      <c r="W9" s="2">
        <v>6</v>
      </c>
    </row>
    <row r="10" spans="1:23">
      <c r="A10" s="48">
        <v>9</v>
      </c>
      <c r="B10" s="48" t="s">
        <v>25</v>
      </c>
      <c r="C10" s="48" t="s">
        <v>15</v>
      </c>
      <c r="D10" s="48">
        <v>27</v>
      </c>
      <c r="E10" s="1" t="s">
        <v>32</v>
      </c>
      <c r="F10">
        <v>6</v>
      </c>
      <c r="G10">
        <v>2</v>
      </c>
      <c r="H10">
        <v>2</v>
      </c>
      <c r="I10">
        <v>1</v>
      </c>
      <c r="J10">
        <v>2</v>
      </c>
      <c r="K10" s="2">
        <v>2</v>
      </c>
      <c r="L10" s="2">
        <v>5</v>
      </c>
      <c r="M10" s="2">
        <v>5</v>
      </c>
      <c r="N10" s="2">
        <v>4</v>
      </c>
      <c r="O10" s="2">
        <v>5</v>
      </c>
      <c r="P10" s="2">
        <v>2</v>
      </c>
      <c r="Q10" s="2">
        <v>4</v>
      </c>
      <c r="R10" s="2">
        <v>5</v>
      </c>
      <c r="S10" s="2">
        <v>5</v>
      </c>
      <c r="T10" s="2">
        <v>5</v>
      </c>
      <c r="U10" s="2">
        <v>5</v>
      </c>
      <c r="V10" s="2">
        <v>2</v>
      </c>
      <c r="W10" s="2">
        <v>5</v>
      </c>
    </row>
    <row r="11" spans="1:23">
      <c r="A11" s="48">
        <v>10</v>
      </c>
      <c r="B11" s="48" t="s">
        <v>26</v>
      </c>
      <c r="C11" s="48" t="s">
        <v>15</v>
      </c>
      <c r="D11" s="48">
        <v>27</v>
      </c>
      <c r="E11" s="1" t="s">
        <v>32</v>
      </c>
      <c r="F11">
        <v>6</v>
      </c>
      <c r="G11">
        <v>6</v>
      </c>
      <c r="H11">
        <v>6</v>
      </c>
      <c r="I11">
        <v>1</v>
      </c>
      <c r="J11">
        <v>1</v>
      </c>
      <c r="K11" s="2">
        <v>6</v>
      </c>
      <c r="L11" s="2">
        <v>6</v>
      </c>
      <c r="M11" s="2">
        <v>6</v>
      </c>
      <c r="N11" s="2">
        <v>6</v>
      </c>
      <c r="O11" s="2">
        <v>3</v>
      </c>
      <c r="P11" s="2">
        <v>1</v>
      </c>
      <c r="Q11" s="2">
        <v>1</v>
      </c>
      <c r="R11" s="2">
        <v>1</v>
      </c>
      <c r="S11" s="2">
        <v>3</v>
      </c>
      <c r="T11" s="2">
        <v>3</v>
      </c>
      <c r="U11" s="2">
        <v>5</v>
      </c>
      <c r="V11" s="2">
        <v>1</v>
      </c>
      <c r="W11" s="2">
        <v>5</v>
      </c>
    </row>
    <row r="12" spans="1:23">
      <c r="A12" s="48">
        <v>11</v>
      </c>
      <c r="B12" s="48" t="s">
        <v>27</v>
      </c>
      <c r="C12" s="48" t="s">
        <v>15</v>
      </c>
      <c r="D12" s="48">
        <v>27</v>
      </c>
      <c r="E12" s="1" t="s">
        <v>35</v>
      </c>
      <c r="F12">
        <v>3</v>
      </c>
      <c r="G12">
        <v>1</v>
      </c>
      <c r="H12">
        <v>2</v>
      </c>
      <c r="I12">
        <v>2</v>
      </c>
      <c r="J12">
        <v>2</v>
      </c>
      <c r="K12" s="2">
        <v>3</v>
      </c>
      <c r="L12" s="2">
        <v>6</v>
      </c>
      <c r="M12" s="2">
        <v>3</v>
      </c>
      <c r="N12" s="2">
        <v>3</v>
      </c>
      <c r="O12" s="2">
        <v>4</v>
      </c>
      <c r="P12" s="2">
        <v>2</v>
      </c>
      <c r="Q12" s="2">
        <v>5</v>
      </c>
      <c r="R12" s="2">
        <v>5</v>
      </c>
      <c r="S12" s="2">
        <v>5</v>
      </c>
      <c r="T12" s="2">
        <v>2</v>
      </c>
      <c r="U12" s="2">
        <v>3</v>
      </c>
      <c r="V12" s="2">
        <v>4</v>
      </c>
      <c r="W12" s="2">
        <v>6</v>
      </c>
    </row>
    <row r="13" spans="1:23">
      <c r="A13" s="48">
        <v>12</v>
      </c>
      <c r="B13" s="48" t="s">
        <v>28</v>
      </c>
      <c r="C13" s="48" t="s">
        <v>16</v>
      </c>
      <c r="D13" s="48">
        <v>25</v>
      </c>
      <c r="E13" s="1" t="s">
        <v>38</v>
      </c>
      <c r="F13">
        <v>1</v>
      </c>
      <c r="G13">
        <v>1</v>
      </c>
      <c r="H13">
        <v>1</v>
      </c>
      <c r="I13">
        <v>1</v>
      </c>
      <c r="J13">
        <v>1</v>
      </c>
      <c r="K13" s="2">
        <v>4</v>
      </c>
      <c r="L13" s="2">
        <v>6</v>
      </c>
      <c r="M13" s="2">
        <v>5</v>
      </c>
      <c r="N13" s="2">
        <v>2</v>
      </c>
      <c r="O13" s="2">
        <v>3</v>
      </c>
      <c r="P13" s="2">
        <v>1</v>
      </c>
      <c r="Q13" s="2">
        <v>6</v>
      </c>
      <c r="R13" s="2">
        <v>3</v>
      </c>
      <c r="S13" s="2">
        <v>2</v>
      </c>
      <c r="T13" s="2">
        <v>3</v>
      </c>
      <c r="U13" s="2">
        <v>4</v>
      </c>
      <c r="V13" s="2">
        <v>1</v>
      </c>
      <c r="W13" s="2">
        <v>6</v>
      </c>
    </row>
    <row r="14" spans="1:23">
      <c r="A14" s="48">
        <v>13</v>
      </c>
      <c r="B14" s="48" t="s">
        <v>29</v>
      </c>
      <c r="C14" s="48" t="s">
        <v>15</v>
      </c>
      <c r="D14" s="48">
        <v>30</v>
      </c>
      <c r="E14" s="1" t="s">
        <v>32</v>
      </c>
      <c r="F14">
        <v>6</v>
      </c>
      <c r="G14">
        <v>1</v>
      </c>
      <c r="H14">
        <v>2</v>
      </c>
      <c r="I14">
        <v>3</v>
      </c>
      <c r="J14">
        <v>3</v>
      </c>
      <c r="K14" s="2">
        <v>3</v>
      </c>
      <c r="L14" s="2">
        <v>5</v>
      </c>
      <c r="M14" s="2">
        <v>5</v>
      </c>
      <c r="N14" s="2">
        <v>5</v>
      </c>
      <c r="O14" s="2">
        <v>3</v>
      </c>
      <c r="P14" s="2">
        <v>3</v>
      </c>
      <c r="Q14" s="2">
        <v>5</v>
      </c>
      <c r="R14" s="2">
        <v>5</v>
      </c>
      <c r="S14" s="2">
        <v>5</v>
      </c>
      <c r="T14" s="2">
        <v>4</v>
      </c>
      <c r="U14" s="2">
        <v>5</v>
      </c>
      <c r="V14" s="2">
        <v>3</v>
      </c>
      <c r="W14" s="2">
        <v>6</v>
      </c>
    </row>
    <row r="15" spans="1:23">
      <c r="A15" s="48">
        <v>14</v>
      </c>
      <c r="B15" s="48" t="s">
        <v>30</v>
      </c>
      <c r="C15" s="48" t="s">
        <v>15</v>
      </c>
      <c r="D15" s="48">
        <v>26</v>
      </c>
      <c r="E15" s="1" t="s">
        <v>32</v>
      </c>
      <c r="F15">
        <v>6</v>
      </c>
      <c r="G15">
        <v>3</v>
      </c>
      <c r="H15">
        <v>3</v>
      </c>
      <c r="I15">
        <v>2</v>
      </c>
      <c r="J15">
        <v>2</v>
      </c>
      <c r="K15" s="2">
        <v>4</v>
      </c>
      <c r="L15" s="2">
        <v>5</v>
      </c>
      <c r="M15" s="2">
        <v>5</v>
      </c>
      <c r="N15" s="2">
        <v>3</v>
      </c>
      <c r="O15" s="2">
        <v>3</v>
      </c>
      <c r="P15" s="2">
        <v>2</v>
      </c>
      <c r="Q15" s="2">
        <v>2</v>
      </c>
      <c r="R15" s="2">
        <v>4</v>
      </c>
      <c r="S15" s="2">
        <v>5</v>
      </c>
      <c r="T15" s="2">
        <v>3</v>
      </c>
      <c r="U15" s="2">
        <v>5</v>
      </c>
      <c r="V15" s="2">
        <v>1</v>
      </c>
      <c r="W15" s="2">
        <v>5</v>
      </c>
    </row>
    <row r="16" spans="1:23">
      <c r="A16" s="48">
        <v>15</v>
      </c>
      <c r="B16" s="48" t="s">
        <v>20</v>
      </c>
      <c r="C16" s="48" t="s">
        <v>15</v>
      </c>
      <c r="D16" s="48">
        <v>56</v>
      </c>
      <c r="E16" s="1" t="s">
        <v>35</v>
      </c>
      <c r="F16">
        <v>1</v>
      </c>
      <c r="G16">
        <v>1</v>
      </c>
      <c r="H16">
        <v>1</v>
      </c>
      <c r="I16">
        <v>2</v>
      </c>
      <c r="J16">
        <v>2</v>
      </c>
      <c r="K16">
        <v>5</v>
      </c>
      <c r="L16">
        <v>5</v>
      </c>
      <c r="M16">
        <v>4</v>
      </c>
      <c r="N16">
        <v>5</v>
      </c>
      <c r="O16">
        <v>4</v>
      </c>
      <c r="P16">
        <v>4</v>
      </c>
      <c r="Q16">
        <v>5</v>
      </c>
      <c r="R16">
        <v>5</v>
      </c>
      <c r="S16">
        <v>4</v>
      </c>
      <c r="T16">
        <v>4</v>
      </c>
      <c r="U16">
        <v>5</v>
      </c>
      <c r="V16">
        <v>4</v>
      </c>
      <c r="W16">
        <v>4</v>
      </c>
    </row>
    <row r="17" spans="1:23">
      <c r="A17" s="48">
        <v>16</v>
      </c>
      <c r="B17" s="48" t="s">
        <v>21</v>
      </c>
      <c r="C17" s="48" t="s">
        <v>15</v>
      </c>
      <c r="D17" s="50">
        <v>32</v>
      </c>
      <c r="E17" s="1" t="s">
        <v>39</v>
      </c>
      <c r="F17">
        <v>4</v>
      </c>
      <c r="G17">
        <v>1</v>
      </c>
      <c r="H17">
        <v>1</v>
      </c>
      <c r="I17">
        <v>4</v>
      </c>
      <c r="J17">
        <v>4</v>
      </c>
      <c r="K17">
        <v>5</v>
      </c>
      <c r="L17">
        <v>5</v>
      </c>
      <c r="M17">
        <v>3</v>
      </c>
      <c r="N17">
        <v>4</v>
      </c>
      <c r="O17">
        <v>6</v>
      </c>
      <c r="P17">
        <v>4</v>
      </c>
      <c r="Q17">
        <v>6</v>
      </c>
      <c r="R17">
        <v>6</v>
      </c>
      <c r="S17">
        <v>5</v>
      </c>
      <c r="T17">
        <v>4</v>
      </c>
      <c r="U17">
        <v>6</v>
      </c>
      <c r="V17">
        <v>4</v>
      </c>
      <c r="W17">
        <v>4</v>
      </c>
    </row>
    <row r="18" spans="1:23">
      <c r="B18" s="64" t="s">
        <v>41</v>
      </c>
      <c r="F18">
        <f>MODE(F2:F17)</f>
        <v>6</v>
      </c>
      <c r="G18">
        <f t="shared" ref="G18:W18" si="0">MODE(G2:G17)</f>
        <v>1</v>
      </c>
      <c r="H18">
        <f t="shared" si="0"/>
        <v>1</v>
      </c>
      <c r="I18">
        <f t="shared" si="0"/>
        <v>1</v>
      </c>
      <c r="J18">
        <f t="shared" si="0"/>
        <v>2</v>
      </c>
      <c r="K18">
        <f t="shared" si="0"/>
        <v>4</v>
      </c>
      <c r="L18">
        <f t="shared" si="0"/>
        <v>5</v>
      </c>
      <c r="M18">
        <f t="shared" si="0"/>
        <v>5</v>
      </c>
      <c r="N18">
        <f t="shared" si="0"/>
        <v>4</v>
      </c>
      <c r="O18">
        <f t="shared" si="0"/>
        <v>4</v>
      </c>
      <c r="P18">
        <f t="shared" si="0"/>
        <v>4</v>
      </c>
      <c r="Q18">
        <f t="shared" si="0"/>
        <v>6</v>
      </c>
      <c r="R18">
        <f t="shared" si="0"/>
        <v>5</v>
      </c>
      <c r="S18">
        <f t="shared" si="0"/>
        <v>5</v>
      </c>
      <c r="T18">
        <f t="shared" si="0"/>
        <v>4</v>
      </c>
      <c r="U18">
        <f t="shared" si="0"/>
        <v>5</v>
      </c>
      <c r="V18">
        <f t="shared" si="0"/>
        <v>4</v>
      </c>
      <c r="W18">
        <f t="shared" si="0"/>
        <v>5</v>
      </c>
    </row>
    <row r="19" spans="1:23">
      <c r="B19" s="64" t="s">
        <v>329</v>
      </c>
      <c r="F19" s="4">
        <f>AVERAGE(F2:F17)</f>
        <v>3.5</v>
      </c>
      <c r="G19" s="4">
        <f t="shared" ref="G19:W19" si="1">AVERAGE(G2:G17)</f>
        <v>2</v>
      </c>
      <c r="H19" s="4">
        <f t="shared" si="1"/>
        <v>2</v>
      </c>
      <c r="I19" s="4">
        <f t="shared" si="1"/>
        <v>2</v>
      </c>
      <c r="J19" s="4">
        <f t="shared" si="1"/>
        <v>2.9375</v>
      </c>
      <c r="K19" s="4">
        <f t="shared" si="1"/>
        <v>4.1875</v>
      </c>
      <c r="L19" s="4">
        <f t="shared" si="1"/>
        <v>5.3125</v>
      </c>
      <c r="M19" s="4">
        <f t="shared" si="1"/>
        <v>4.8125</v>
      </c>
      <c r="N19" s="4">
        <f t="shared" si="1"/>
        <v>4.0625</v>
      </c>
      <c r="O19" s="4">
        <f t="shared" si="1"/>
        <v>4.125</v>
      </c>
      <c r="P19" s="4">
        <f t="shared" si="1"/>
        <v>2.875</v>
      </c>
      <c r="Q19" s="4">
        <f t="shared" si="1"/>
        <v>4.75</v>
      </c>
      <c r="R19" s="4">
        <f t="shared" si="1"/>
        <v>4.5625</v>
      </c>
      <c r="S19" s="4">
        <f t="shared" si="1"/>
        <v>4.6875</v>
      </c>
      <c r="T19" s="4">
        <f t="shared" si="1"/>
        <v>3.8125</v>
      </c>
      <c r="U19" s="4">
        <f t="shared" si="1"/>
        <v>5</v>
      </c>
      <c r="V19" s="4">
        <f t="shared" si="1"/>
        <v>2.8125</v>
      </c>
      <c r="W19" s="4">
        <f t="shared" si="1"/>
        <v>5.1875</v>
      </c>
    </row>
    <row r="20" spans="1:23">
      <c r="B20" s="64" t="s">
        <v>330</v>
      </c>
      <c r="F20" s="4">
        <f>DEVSQ(F2:F17)</f>
        <v>76</v>
      </c>
      <c r="G20" s="4">
        <f t="shared" ref="G20:W20" si="2">DEVSQ(G2:G17)</f>
        <v>32</v>
      </c>
      <c r="H20" s="4">
        <f t="shared" si="2"/>
        <v>28</v>
      </c>
      <c r="I20" s="4">
        <f t="shared" si="2"/>
        <v>30</v>
      </c>
      <c r="J20" s="4">
        <f t="shared" si="2"/>
        <v>40.9375</v>
      </c>
      <c r="K20" s="4">
        <f t="shared" si="2"/>
        <v>18.4375</v>
      </c>
      <c r="L20" s="4">
        <f t="shared" si="2"/>
        <v>5.4375</v>
      </c>
      <c r="M20" s="4">
        <f t="shared" si="2"/>
        <v>12.4375</v>
      </c>
      <c r="N20" s="4">
        <f t="shared" si="2"/>
        <v>16.9375</v>
      </c>
      <c r="O20" s="4">
        <f t="shared" si="2"/>
        <v>15.75</v>
      </c>
      <c r="P20" s="4">
        <f t="shared" si="2"/>
        <v>17.75</v>
      </c>
      <c r="Q20" s="4">
        <f t="shared" si="2"/>
        <v>35</v>
      </c>
      <c r="R20" s="4">
        <f t="shared" si="2"/>
        <v>25.9375</v>
      </c>
      <c r="S20" s="4">
        <f t="shared" si="2"/>
        <v>17.4375</v>
      </c>
      <c r="T20" s="4">
        <f t="shared" si="2"/>
        <v>18.4375</v>
      </c>
      <c r="U20" s="4">
        <f t="shared" si="2"/>
        <v>12</v>
      </c>
      <c r="V20" s="4">
        <f t="shared" si="2"/>
        <v>26.4375</v>
      </c>
      <c r="W20" s="4">
        <f t="shared" si="2"/>
        <v>8.4375</v>
      </c>
    </row>
    <row r="21" spans="1:23">
      <c r="B21" s="64" t="s">
        <v>284</v>
      </c>
      <c r="F21" s="61" t="s">
        <v>296</v>
      </c>
      <c r="G21" s="61" t="s">
        <v>296</v>
      </c>
      <c r="H21" s="61" t="s">
        <v>296</v>
      </c>
      <c r="I21" s="61" t="s">
        <v>296</v>
      </c>
      <c r="J21" s="61" t="s">
        <v>296</v>
      </c>
      <c r="K21" s="62" t="s">
        <v>285</v>
      </c>
      <c r="L21" s="62" t="s">
        <v>285</v>
      </c>
      <c r="M21" s="62" t="s">
        <v>285</v>
      </c>
      <c r="N21" s="62" t="s">
        <v>285</v>
      </c>
      <c r="O21" s="62" t="s">
        <v>285</v>
      </c>
      <c r="P21" s="62" t="s">
        <v>285</v>
      </c>
      <c r="Q21" s="60" t="s">
        <v>295</v>
      </c>
      <c r="R21" s="60" t="s">
        <v>295</v>
      </c>
      <c r="S21" s="62" t="s">
        <v>285</v>
      </c>
      <c r="T21" s="62" t="s">
        <v>285</v>
      </c>
      <c r="U21" s="62" t="s">
        <v>285</v>
      </c>
      <c r="V21" s="60" t="s">
        <v>295</v>
      </c>
      <c r="W21" s="62" t="s">
        <v>285</v>
      </c>
    </row>
    <row r="22" spans="1:23" ht="59.25" customHeight="1">
      <c r="F22" s="63" t="s">
        <v>300</v>
      </c>
      <c r="G22" s="59" t="s">
        <v>301</v>
      </c>
      <c r="H22" s="59" t="s">
        <v>302</v>
      </c>
      <c r="I22" s="59" t="s">
        <v>303</v>
      </c>
      <c r="J22" s="63" t="s">
        <v>304</v>
      </c>
      <c r="K22" s="59" t="s">
        <v>286</v>
      </c>
      <c r="L22" s="59" t="s">
        <v>287</v>
      </c>
      <c r="M22" s="59" t="s">
        <v>288</v>
      </c>
      <c r="N22" s="59" t="s">
        <v>290</v>
      </c>
      <c r="O22" s="59" t="s">
        <v>297</v>
      </c>
      <c r="P22" s="59" t="s">
        <v>291</v>
      </c>
      <c r="Q22" s="59" t="s">
        <v>298</v>
      </c>
      <c r="R22" s="59" t="s">
        <v>299</v>
      </c>
      <c r="S22" s="59" t="s">
        <v>289</v>
      </c>
      <c r="T22" s="59" t="s">
        <v>292</v>
      </c>
      <c r="U22" s="59" t="s">
        <v>293</v>
      </c>
      <c r="V22" s="59"/>
      <c r="W22" s="59" t="s">
        <v>294</v>
      </c>
    </row>
    <row r="23" spans="1:23">
      <c r="F23">
        <f t="shared" ref="F23:H23" si="3">AVEDEV(F2:F17)</f>
        <v>2</v>
      </c>
      <c r="G23">
        <f t="shared" si="3"/>
        <v>1.125</v>
      </c>
      <c r="H23">
        <f t="shared" si="3"/>
        <v>0.875</v>
      </c>
      <c r="I23">
        <f>AVEDEV(I2:I17)</f>
        <v>1</v>
      </c>
      <c r="J23">
        <f t="shared" ref="J23:W23" si="4">AVEDEV(J2:J17)</f>
        <v>1.3125</v>
      </c>
      <c r="K23">
        <f t="shared" si="4"/>
        <v>0.859375</v>
      </c>
      <c r="L23">
        <f t="shared" si="4"/>
        <v>0.515625</v>
      </c>
      <c r="M23">
        <f t="shared" si="4"/>
        <v>0.65625</v>
      </c>
      <c r="N23">
        <f t="shared" si="4"/>
        <v>0.828125</v>
      </c>
      <c r="O23">
        <f t="shared" si="4"/>
        <v>0.796875</v>
      </c>
      <c r="P23">
        <f t="shared" si="4"/>
        <v>0.90625</v>
      </c>
      <c r="Q23">
        <f t="shared" si="4"/>
        <v>1.125</v>
      </c>
      <c r="R23">
        <f t="shared" si="4"/>
        <v>0.9765625</v>
      </c>
      <c r="S23">
        <f t="shared" si="4"/>
        <v>0.8046875</v>
      </c>
      <c r="T23">
        <f t="shared" si="4"/>
        <v>0.859375</v>
      </c>
      <c r="U23">
        <f t="shared" si="4"/>
        <v>0.625</v>
      </c>
      <c r="V23">
        <f t="shared" si="4"/>
        <v>1.109375</v>
      </c>
      <c r="W23">
        <f t="shared" si="4"/>
        <v>0.609375</v>
      </c>
    </row>
  </sheetData>
  <conditionalFormatting sqref="C2:C17">
    <cfRule type="cellIs" dxfId="7" priority="8" operator="equal">
      <formula>"M"</formula>
    </cfRule>
    <cfRule type="cellIs" dxfId="6" priority="9" operator="equal">
      <formula>"F"</formula>
    </cfRule>
  </conditionalFormatting>
  <conditionalFormatting sqref="F17">
    <cfRule type="dataBar" priority="5">
      <dataBar>
        <cfvo type="min" val="0"/>
        <cfvo type="max" val="0"/>
        <color theme="6" tint="-0.249977111117893"/>
      </dataBar>
    </cfRule>
  </conditionalFormatting>
  <conditionalFormatting sqref="F2:F16">
    <cfRule type="dataBar" priority="4">
      <dataBar>
        <cfvo type="min" val="0"/>
        <cfvo type="max" val="0"/>
        <color theme="6" tint="-0.249977111117893"/>
      </dataBar>
    </cfRule>
  </conditionalFormatting>
  <conditionalFormatting sqref="G2:W17">
    <cfRule type="dataBar" priority="3">
      <dataBar>
        <cfvo type="min" val="0"/>
        <cfvo type="max" val="0"/>
        <color theme="6" tint="-0.249977111117893"/>
      </dataBar>
    </cfRule>
  </conditionalFormatting>
  <conditionalFormatting sqref="F20:W20">
    <cfRule type="colorScale" priority="2">
      <colorScale>
        <cfvo type="min" val="0"/>
        <cfvo type="max" val="0"/>
        <color rgb="FFFFEF9C"/>
        <color rgb="FFFF7128"/>
      </colorScale>
    </cfRule>
  </conditionalFormatting>
  <conditionalFormatting sqref="F19:W19">
    <cfRule type="iconSet" priority="1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</sheetPr>
  <dimension ref="A1:W32"/>
  <sheetViews>
    <sheetView topLeftCell="H1" zoomScale="78" zoomScaleNormal="78" workbookViewId="0">
      <pane ySplit="1" topLeftCell="A2" activePane="bottomLeft" state="frozen"/>
      <selection pane="bottomLeft" activeCell="J27" sqref="J27"/>
    </sheetView>
  </sheetViews>
  <sheetFormatPr defaultRowHeight="15"/>
  <cols>
    <col min="1" max="1" width="5.42578125" customWidth="1"/>
    <col min="2" max="2" width="15.42578125" customWidth="1"/>
    <col min="3" max="3" width="6.5703125" customWidth="1"/>
    <col min="4" max="4" width="10.5703125" bestFit="1" customWidth="1"/>
    <col min="5" max="5" width="9.85546875" customWidth="1"/>
    <col min="6" max="11" width="42.7109375" customWidth="1"/>
    <col min="12" max="12" width="25.7109375" customWidth="1"/>
  </cols>
  <sheetData>
    <row r="1" spans="1:23" ht="15.75" thickBot="1">
      <c r="A1" s="42" t="s">
        <v>7</v>
      </c>
      <c r="B1" s="42" t="s">
        <v>6</v>
      </c>
      <c r="C1" s="42" t="s">
        <v>17</v>
      </c>
      <c r="D1" s="42" t="s">
        <v>18</v>
      </c>
      <c r="E1" s="43" t="s">
        <v>31</v>
      </c>
      <c r="F1" s="42" t="s">
        <v>255</v>
      </c>
      <c r="G1" s="42" t="s">
        <v>256</v>
      </c>
      <c r="H1" s="42" t="s">
        <v>254</v>
      </c>
      <c r="I1" s="42" t="s">
        <v>252</v>
      </c>
      <c r="J1" s="42" t="s">
        <v>253</v>
      </c>
      <c r="K1" s="42" t="s">
        <v>40</v>
      </c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ht="48.75" thickTop="1">
      <c r="A2" s="48">
        <v>1</v>
      </c>
      <c r="B2" s="48" t="s">
        <v>5</v>
      </c>
      <c r="C2" s="48" t="s">
        <v>15</v>
      </c>
      <c r="D2" s="48">
        <v>26</v>
      </c>
      <c r="E2" s="53" t="s">
        <v>32</v>
      </c>
      <c r="F2" s="30" t="s">
        <v>46</v>
      </c>
      <c r="G2" s="38" t="s">
        <v>42</v>
      </c>
      <c r="H2" s="39" t="s">
        <v>43</v>
      </c>
      <c r="I2" s="37" t="s">
        <v>44</v>
      </c>
      <c r="J2" s="44" t="s">
        <v>45</v>
      </c>
      <c r="K2" s="7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84">
      <c r="A3" s="48">
        <v>2</v>
      </c>
      <c r="B3" s="48" t="s">
        <v>22</v>
      </c>
      <c r="C3" s="48" t="s">
        <v>16</v>
      </c>
      <c r="D3" s="48">
        <v>27</v>
      </c>
      <c r="E3" s="54" t="s">
        <v>33</v>
      </c>
      <c r="F3" s="32" t="s">
        <v>47</v>
      </c>
      <c r="G3" s="32" t="s">
        <v>48</v>
      </c>
      <c r="H3" s="30" t="s">
        <v>49</v>
      </c>
      <c r="I3" s="32" t="s">
        <v>50</v>
      </c>
      <c r="J3" s="36" t="s">
        <v>51</v>
      </c>
      <c r="K3" s="5" t="s">
        <v>52</v>
      </c>
      <c r="L3" s="6" t="s">
        <v>260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84">
      <c r="A4" s="48">
        <v>3</v>
      </c>
      <c r="B4" s="48" t="s">
        <v>19</v>
      </c>
      <c r="C4" s="48" t="s">
        <v>16</v>
      </c>
      <c r="D4" s="48">
        <v>56</v>
      </c>
      <c r="E4" s="56" t="s">
        <v>34</v>
      </c>
      <c r="F4" s="30" t="s">
        <v>53</v>
      </c>
      <c r="G4" s="32" t="s">
        <v>54</v>
      </c>
      <c r="H4" s="30" t="s">
        <v>55</v>
      </c>
      <c r="I4" s="30" t="s">
        <v>56</v>
      </c>
      <c r="J4" s="45" t="s">
        <v>57</v>
      </c>
      <c r="K4" s="33" t="s">
        <v>58</v>
      </c>
      <c r="L4" s="40" t="s">
        <v>259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96">
      <c r="A5" s="48">
        <v>4</v>
      </c>
      <c r="B5" s="48" t="s">
        <v>23</v>
      </c>
      <c r="C5" s="48" t="s">
        <v>16</v>
      </c>
      <c r="D5" s="48">
        <v>57</v>
      </c>
      <c r="E5" s="54" t="s">
        <v>33</v>
      </c>
      <c r="F5" s="32" t="s">
        <v>59</v>
      </c>
      <c r="G5" s="32" t="s">
        <v>60</v>
      </c>
      <c r="H5" s="35" t="s">
        <v>61</v>
      </c>
      <c r="I5" s="32" t="s">
        <v>62</v>
      </c>
      <c r="J5" s="46" t="s">
        <v>63</v>
      </c>
      <c r="K5" s="33" t="s">
        <v>64</v>
      </c>
      <c r="L5" s="40" t="s">
        <v>259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36">
      <c r="A6" s="48">
        <v>5</v>
      </c>
      <c r="B6" s="48" t="s">
        <v>14</v>
      </c>
      <c r="C6" s="48" t="s">
        <v>15</v>
      </c>
      <c r="D6" s="48">
        <v>56</v>
      </c>
      <c r="E6" s="49" t="s">
        <v>37</v>
      </c>
      <c r="F6" s="32" t="s">
        <v>65</v>
      </c>
      <c r="G6" s="45" t="s">
        <v>66</v>
      </c>
      <c r="H6" s="30" t="s">
        <v>67</v>
      </c>
      <c r="I6" s="32" t="s">
        <v>68</v>
      </c>
      <c r="J6" s="36" t="s">
        <v>69</v>
      </c>
      <c r="K6" s="5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36">
      <c r="A7" s="48">
        <v>6</v>
      </c>
      <c r="B7" s="48" t="s">
        <v>12</v>
      </c>
      <c r="C7" s="48" t="s">
        <v>15</v>
      </c>
      <c r="D7" s="48">
        <v>48</v>
      </c>
      <c r="E7" s="53" t="s">
        <v>36</v>
      </c>
      <c r="F7" s="32" t="s">
        <v>70</v>
      </c>
      <c r="G7" s="32" t="s">
        <v>71</v>
      </c>
      <c r="H7" s="30" t="s">
        <v>72</v>
      </c>
      <c r="I7" s="32" t="s">
        <v>73</v>
      </c>
      <c r="J7" s="46" t="s">
        <v>74</v>
      </c>
      <c r="K7" s="33" t="s">
        <v>75</v>
      </c>
      <c r="L7" s="40" t="s">
        <v>259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60">
      <c r="A8" s="48">
        <v>7</v>
      </c>
      <c r="B8" s="48" t="s">
        <v>13</v>
      </c>
      <c r="C8" s="48" t="s">
        <v>16</v>
      </c>
      <c r="D8" s="48">
        <v>44</v>
      </c>
      <c r="E8" s="56" t="s">
        <v>34</v>
      </c>
      <c r="F8" s="30" t="s">
        <v>76</v>
      </c>
      <c r="G8" s="32" t="s">
        <v>353</v>
      </c>
      <c r="H8" s="30" t="s">
        <v>77</v>
      </c>
      <c r="I8" s="30" t="s">
        <v>78</v>
      </c>
      <c r="J8" s="46" t="s">
        <v>79</v>
      </c>
      <c r="K8" s="33" t="s">
        <v>80</v>
      </c>
      <c r="L8" s="41" t="s">
        <v>257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36">
      <c r="A9" s="48">
        <v>8</v>
      </c>
      <c r="B9" s="48" t="s">
        <v>24</v>
      </c>
      <c r="C9" s="48" t="s">
        <v>15</v>
      </c>
      <c r="D9" s="48">
        <v>27</v>
      </c>
      <c r="E9" s="53" t="s">
        <v>32</v>
      </c>
      <c r="F9" s="30" t="s">
        <v>81</v>
      </c>
      <c r="G9" s="32" t="s">
        <v>82</v>
      </c>
      <c r="H9" s="31" t="s">
        <v>83</v>
      </c>
      <c r="I9" s="30" t="s">
        <v>84</v>
      </c>
      <c r="J9" s="34" t="s">
        <v>85</v>
      </c>
      <c r="K9" s="5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48">
      <c r="A10" s="48">
        <v>9</v>
      </c>
      <c r="B10" s="48" t="s">
        <v>25</v>
      </c>
      <c r="C10" s="48" t="s">
        <v>15</v>
      </c>
      <c r="D10" s="48">
        <v>27</v>
      </c>
      <c r="E10" s="53" t="s">
        <v>32</v>
      </c>
      <c r="F10" s="32" t="s">
        <v>86</v>
      </c>
      <c r="G10" s="32" t="s">
        <v>87</v>
      </c>
      <c r="H10" s="30" t="s">
        <v>88</v>
      </c>
      <c r="I10" s="30" t="s">
        <v>89</v>
      </c>
      <c r="J10" s="36" t="s">
        <v>90</v>
      </c>
      <c r="K10" s="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48">
      <c r="A11" s="48">
        <v>10</v>
      </c>
      <c r="B11" s="48" t="s">
        <v>26</v>
      </c>
      <c r="C11" s="48" t="s">
        <v>15</v>
      </c>
      <c r="D11" s="48">
        <v>27</v>
      </c>
      <c r="E11" s="53" t="s">
        <v>32</v>
      </c>
      <c r="F11" s="35" t="s">
        <v>91</v>
      </c>
      <c r="G11" s="32" t="s">
        <v>92</v>
      </c>
      <c r="H11" s="30" t="s">
        <v>93</v>
      </c>
      <c r="I11" s="30" t="s">
        <v>94</v>
      </c>
      <c r="J11" s="34" t="s">
        <v>95</v>
      </c>
      <c r="K11" s="5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36">
      <c r="A12" s="48">
        <v>11</v>
      </c>
      <c r="B12" s="48" t="s">
        <v>27</v>
      </c>
      <c r="C12" s="48" t="s">
        <v>15</v>
      </c>
      <c r="D12" s="48">
        <v>27</v>
      </c>
      <c r="E12" s="55" t="s">
        <v>35</v>
      </c>
      <c r="F12" s="32" t="s">
        <v>96</v>
      </c>
      <c r="G12" s="32" t="s">
        <v>98</v>
      </c>
      <c r="H12" s="30" t="s">
        <v>46</v>
      </c>
      <c r="I12" s="30" t="s">
        <v>100</v>
      </c>
      <c r="J12" s="46" t="s">
        <v>103</v>
      </c>
      <c r="K12" s="5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60">
      <c r="A13" s="48">
        <v>12</v>
      </c>
      <c r="B13" s="48" t="s">
        <v>28</v>
      </c>
      <c r="C13" s="48" t="s">
        <v>16</v>
      </c>
      <c r="D13" s="48">
        <v>25</v>
      </c>
      <c r="E13" s="49" t="s">
        <v>38</v>
      </c>
      <c r="F13" s="35" t="s">
        <v>97</v>
      </c>
      <c r="G13" s="35" t="s">
        <v>99</v>
      </c>
      <c r="H13" s="30" t="s">
        <v>46</v>
      </c>
      <c r="I13" s="30" t="s">
        <v>101</v>
      </c>
      <c r="J13" s="46" t="s">
        <v>102</v>
      </c>
      <c r="K13" s="5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4">
      <c r="A14" s="48">
        <v>13</v>
      </c>
      <c r="B14" s="48" t="s">
        <v>29</v>
      </c>
      <c r="C14" s="48" t="s">
        <v>15</v>
      </c>
      <c r="D14" s="48">
        <v>30</v>
      </c>
      <c r="E14" s="53" t="s">
        <v>32</v>
      </c>
      <c r="F14" s="30" t="s">
        <v>46</v>
      </c>
      <c r="G14" s="32" t="s">
        <v>104</v>
      </c>
      <c r="H14" s="30" t="s">
        <v>105</v>
      </c>
      <c r="I14" s="30" t="s">
        <v>106</v>
      </c>
      <c r="J14" s="45" t="s">
        <v>107</v>
      </c>
      <c r="K14" s="5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72">
      <c r="A15" s="48">
        <v>14</v>
      </c>
      <c r="B15" s="48" t="s">
        <v>213</v>
      </c>
      <c r="C15" s="48" t="s">
        <v>15</v>
      </c>
      <c r="D15" s="48">
        <v>26</v>
      </c>
      <c r="E15" s="53" t="s">
        <v>32</v>
      </c>
      <c r="F15" s="32" t="s">
        <v>108</v>
      </c>
      <c r="G15" s="32" t="s">
        <v>109</v>
      </c>
      <c r="H15" s="31" t="s">
        <v>110</v>
      </c>
      <c r="I15" s="30" t="s">
        <v>111</v>
      </c>
      <c r="J15" s="34" t="s">
        <v>112</v>
      </c>
      <c r="K15" s="33" t="s">
        <v>113</v>
      </c>
      <c r="L15" s="6" t="s">
        <v>258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4">
      <c r="A16" s="48">
        <v>15</v>
      </c>
      <c r="B16" s="48" t="s">
        <v>20</v>
      </c>
      <c r="C16" s="48" t="s">
        <v>15</v>
      </c>
      <c r="D16" s="48">
        <v>56</v>
      </c>
      <c r="E16" s="55" t="s">
        <v>35</v>
      </c>
      <c r="F16" s="30" t="s">
        <v>119</v>
      </c>
      <c r="G16" s="45" t="s">
        <v>120</v>
      </c>
      <c r="H16" s="30" t="s">
        <v>121</v>
      </c>
      <c r="I16" s="30" t="s">
        <v>122</v>
      </c>
      <c r="J16" s="34" t="s">
        <v>123</v>
      </c>
      <c r="K16" s="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48">
      <c r="A17" s="48">
        <v>16</v>
      </c>
      <c r="B17" s="48" t="s">
        <v>21</v>
      </c>
      <c r="C17" s="48" t="s">
        <v>15</v>
      </c>
      <c r="D17" s="50">
        <v>32</v>
      </c>
      <c r="E17" s="49" t="s">
        <v>39</v>
      </c>
      <c r="F17" s="30" t="s">
        <v>114</v>
      </c>
      <c r="G17" s="32" t="s">
        <v>115</v>
      </c>
      <c r="H17" s="30" t="s">
        <v>116</v>
      </c>
      <c r="I17" s="30" t="s">
        <v>117</v>
      </c>
      <c r="J17" s="36" t="s">
        <v>118</v>
      </c>
      <c r="K17" s="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9" spans="1:23" ht="13.5" customHeight="1">
      <c r="B19" s="47" t="s">
        <v>276</v>
      </c>
      <c r="C19">
        <v>5</v>
      </c>
      <c r="D19" s="29">
        <f>C19/16</f>
        <v>0.3125</v>
      </c>
      <c r="E19" t="s">
        <v>261</v>
      </c>
      <c r="F19" s="132" t="s">
        <v>270</v>
      </c>
      <c r="G19" s="129" t="s">
        <v>351</v>
      </c>
      <c r="H19" s="132" t="s">
        <v>273</v>
      </c>
      <c r="I19" s="132" t="s">
        <v>279</v>
      </c>
      <c r="K19" s="130" t="s">
        <v>280</v>
      </c>
    </row>
    <row r="20" spans="1:23">
      <c r="C20">
        <v>11</v>
      </c>
      <c r="D20" s="29">
        <f>C20/16</f>
        <v>0.6875</v>
      </c>
      <c r="E20" t="s">
        <v>262</v>
      </c>
      <c r="F20" s="29">
        <f>7/16</f>
        <v>0.4375</v>
      </c>
      <c r="G20" s="29">
        <f>13/16</f>
        <v>0.8125</v>
      </c>
      <c r="H20" s="29">
        <f>12/16</f>
        <v>0.75</v>
      </c>
      <c r="I20" s="29">
        <f>12/16</f>
        <v>0.75</v>
      </c>
      <c r="J20" s="136" t="s">
        <v>282</v>
      </c>
      <c r="K20" s="29">
        <f>4/16</f>
        <v>0.25</v>
      </c>
    </row>
    <row r="21" spans="1:23">
      <c r="F21" s="135" t="s">
        <v>271</v>
      </c>
      <c r="G21" s="131" t="s">
        <v>352</v>
      </c>
      <c r="H21" s="137" t="s">
        <v>275</v>
      </c>
      <c r="I21" s="135" t="s">
        <v>355</v>
      </c>
      <c r="J21" s="29">
        <f>5/16</f>
        <v>0.3125</v>
      </c>
    </row>
    <row r="22" spans="1:23">
      <c r="B22" s="25" t="s">
        <v>277</v>
      </c>
      <c r="C22" t="s">
        <v>231</v>
      </c>
      <c r="D22">
        <f>MIN(D$2:D$17)</f>
        <v>25</v>
      </c>
      <c r="F22" s="29">
        <f>7/16</f>
        <v>0.4375</v>
      </c>
      <c r="G22" s="29">
        <f>2/16</f>
        <v>0.125</v>
      </c>
      <c r="H22" s="29">
        <f>3/16</f>
        <v>0.1875</v>
      </c>
      <c r="I22" s="29">
        <f>4/16</f>
        <v>0.25</v>
      </c>
      <c r="J22" s="138" t="s">
        <v>251</v>
      </c>
    </row>
    <row r="23" spans="1:23">
      <c r="C23" t="s">
        <v>263</v>
      </c>
      <c r="D23" s="52">
        <f>AVERAGE(D$2:D$17)</f>
        <v>36.9375</v>
      </c>
      <c r="F23" s="67" t="s">
        <v>272</v>
      </c>
      <c r="G23" s="133" t="s">
        <v>354</v>
      </c>
      <c r="H23" s="133" t="s">
        <v>274</v>
      </c>
      <c r="J23" s="29">
        <f>5/16</f>
        <v>0.3125</v>
      </c>
    </row>
    <row r="24" spans="1:23">
      <c r="C24" t="s">
        <v>232</v>
      </c>
      <c r="D24">
        <f>MAX(D$2:D$17)</f>
        <v>57</v>
      </c>
      <c r="F24" s="29">
        <f>2/16</f>
        <v>0.125</v>
      </c>
      <c r="G24" s="29">
        <f>1/16</f>
        <v>6.25E-2</v>
      </c>
      <c r="H24" s="29">
        <f>1/16</f>
        <v>6.25E-2</v>
      </c>
      <c r="J24" s="134" t="s">
        <v>283</v>
      </c>
    </row>
    <row r="25" spans="1:23">
      <c r="J25" s="29">
        <f>4/16</f>
        <v>0.25</v>
      </c>
    </row>
    <row r="26" spans="1:23">
      <c r="B26" s="25" t="s">
        <v>264</v>
      </c>
      <c r="C26" t="s">
        <v>265</v>
      </c>
      <c r="D26">
        <v>7</v>
      </c>
      <c r="J26" s="131" t="s">
        <v>281</v>
      </c>
    </row>
    <row r="27" spans="1:23">
      <c r="B27" s="57"/>
      <c r="C27" t="s">
        <v>266</v>
      </c>
      <c r="D27">
        <v>2</v>
      </c>
      <c r="J27" s="29">
        <f>2/16</f>
        <v>0.125</v>
      </c>
    </row>
    <row r="28" spans="1:23">
      <c r="C28" t="s">
        <v>267</v>
      </c>
      <c r="D28">
        <v>2</v>
      </c>
    </row>
    <row r="29" spans="1:23">
      <c r="C29" t="s">
        <v>268</v>
      </c>
      <c r="D29">
        <v>2</v>
      </c>
    </row>
    <row r="30" spans="1:23">
      <c r="C30" t="s">
        <v>269</v>
      </c>
      <c r="D30">
        <v>3</v>
      </c>
    </row>
    <row r="31" spans="1:23">
      <c r="F31" s="128">
        <f>SUM(F20,F22,F24)</f>
        <v>1</v>
      </c>
      <c r="G31" s="128">
        <f>SUM(G20,G22,G24)</f>
        <v>1</v>
      </c>
      <c r="H31" s="128">
        <f>SUM(H20,H22,H24)</f>
        <v>1</v>
      </c>
      <c r="I31" s="128">
        <f>SUM(I20,I22,I24,I26)</f>
        <v>1</v>
      </c>
      <c r="J31" s="128">
        <f>SUM(J27,J21,J25,J23)</f>
        <v>1</v>
      </c>
    </row>
    <row r="32" spans="1:23">
      <c r="B32" s="25" t="s">
        <v>278</v>
      </c>
      <c r="C32" s="29">
        <f>15/16</f>
        <v>0.9375</v>
      </c>
    </row>
  </sheetData>
  <conditionalFormatting sqref="C2:C17">
    <cfRule type="cellIs" dxfId="5" priority="1" operator="equal">
      <formula>"M"</formula>
    </cfRule>
    <cfRule type="cellIs" dxfId="4" priority="2" operator="equal">
      <formula>"F"</formula>
    </cfRule>
  </conditionalFormatting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2:O24"/>
  <sheetViews>
    <sheetView showGridLines="0" workbookViewId="0">
      <selection activeCell="I15" sqref="I15"/>
    </sheetView>
  </sheetViews>
  <sheetFormatPr defaultRowHeight="15"/>
  <cols>
    <col min="1" max="1" width="3.28515625" customWidth="1"/>
    <col min="2" max="2" width="16.5703125" customWidth="1"/>
    <col min="8" max="8" width="9.5703125" bestFit="1" customWidth="1"/>
    <col min="9" max="9" width="9.5703125" customWidth="1"/>
    <col min="13" max="13" width="20.42578125" customWidth="1"/>
    <col min="14" max="14" width="22.42578125" customWidth="1"/>
    <col min="15" max="15" width="3.5703125" customWidth="1"/>
  </cols>
  <sheetData>
    <row r="2" spans="1:15">
      <c r="B2" s="71" t="s">
        <v>307</v>
      </c>
    </row>
    <row r="3" spans="1:15">
      <c r="A3" s="68"/>
      <c r="B3" s="121" t="s">
        <v>347</v>
      </c>
      <c r="C3" s="179" t="s">
        <v>313</v>
      </c>
      <c r="D3" s="180"/>
      <c r="E3" s="180"/>
      <c r="F3" s="181"/>
      <c r="G3" s="179" t="s">
        <v>314</v>
      </c>
      <c r="H3" s="180"/>
      <c r="I3" s="180"/>
      <c r="J3" s="181"/>
      <c r="K3" s="76" t="s">
        <v>316</v>
      </c>
    </row>
    <row r="4" spans="1:15">
      <c r="A4" s="68"/>
      <c r="B4" s="75"/>
      <c r="C4" s="76" t="s">
        <v>345</v>
      </c>
      <c r="D4" s="76" t="s">
        <v>233</v>
      </c>
      <c r="E4" s="76" t="s">
        <v>395</v>
      </c>
      <c r="F4" s="76" t="s">
        <v>346</v>
      </c>
      <c r="G4" s="76" t="s">
        <v>345</v>
      </c>
      <c r="H4" s="76" t="s">
        <v>233</v>
      </c>
      <c r="I4" s="76" t="s">
        <v>395</v>
      </c>
      <c r="J4" s="76" t="s">
        <v>346</v>
      </c>
      <c r="K4" s="76" t="s">
        <v>315</v>
      </c>
    </row>
    <row r="5" spans="1:15">
      <c r="B5" s="79" t="s">
        <v>308</v>
      </c>
      <c r="C5" s="80">
        <v>1</v>
      </c>
      <c r="D5" s="81">
        <v>2.75</v>
      </c>
      <c r="E5" s="185">
        <v>1.28125</v>
      </c>
      <c r="F5" s="82">
        <v>6</v>
      </c>
      <c r="G5" s="80">
        <v>1</v>
      </c>
      <c r="H5" s="81">
        <v>1.3752</v>
      </c>
      <c r="I5" s="185">
        <v>0.46875</v>
      </c>
      <c r="J5" s="82">
        <v>2</v>
      </c>
      <c r="K5" s="172">
        <f>(D5-H5)/MAX(D5,H5)</f>
        <v>0.49992727272727272</v>
      </c>
    </row>
    <row r="6" spans="1:15">
      <c r="B6" s="83" t="s">
        <v>309</v>
      </c>
      <c r="C6" s="84">
        <v>1</v>
      </c>
      <c r="D6" s="85">
        <v>1.875</v>
      </c>
      <c r="E6" s="186">
        <v>0.65625</v>
      </c>
      <c r="F6" s="86">
        <v>5</v>
      </c>
      <c r="G6" s="87">
        <v>1</v>
      </c>
      <c r="H6" s="88">
        <v>1.125</v>
      </c>
      <c r="I6" s="186">
        <v>0.15277777777777771</v>
      </c>
      <c r="J6" s="86">
        <v>2</v>
      </c>
      <c r="K6" s="173">
        <f>(D6-H6)/MAX(D6,H6)</f>
        <v>0.4</v>
      </c>
    </row>
    <row r="7" spans="1:15">
      <c r="B7" s="83" t="s">
        <v>310</v>
      </c>
      <c r="C7" s="84">
        <v>1</v>
      </c>
      <c r="D7" s="85">
        <v>6.0625</v>
      </c>
      <c r="E7" s="186">
        <v>1.5703125</v>
      </c>
      <c r="F7" s="86">
        <v>9</v>
      </c>
      <c r="G7" s="87">
        <v>1</v>
      </c>
      <c r="H7" s="88">
        <v>4.375</v>
      </c>
      <c r="I7" s="182">
        <v>0.7109375</v>
      </c>
      <c r="J7" s="86">
        <v>6</v>
      </c>
      <c r="K7" s="173">
        <f>(D7-H7)/MAX(D7,H7)</f>
        <v>0.27835051546391754</v>
      </c>
    </row>
    <row r="8" spans="1:15">
      <c r="B8" s="94" t="s">
        <v>311</v>
      </c>
      <c r="C8" s="89">
        <v>2</v>
      </c>
      <c r="D8" s="90">
        <v>5</v>
      </c>
      <c r="E8" s="182">
        <v>1.875</v>
      </c>
      <c r="F8" s="91">
        <v>10</v>
      </c>
      <c r="G8" s="92">
        <v>1</v>
      </c>
      <c r="H8" s="93">
        <v>3.25</v>
      </c>
      <c r="I8" s="184">
        <v>1.96875</v>
      </c>
      <c r="J8" s="91">
        <v>8</v>
      </c>
      <c r="K8" s="174">
        <f>(D8-H8)/MAX(D8,H8)</f>
        <v>0.35</v>
      </c>
    </row>
    <row r="9" spans="1:15">
      <c r="B9" s="78" t="s">
        <v>312</v>
      </c>
      <c r="C9" s="72">
        <v>1</v>
      </c>
      <c r="D9" s="73">
        <v>3</v>
      </c>
      <c r="E9" s="183">
        <v>1.125</v>
      </c>
      <c r="F9" s="70">
        <v>6</v>
      </c>
      <c r="G9" s="160" t="s">
        <v>317</v>
      </c>
      <c r="H9" s="161"/>
      <c r="I9" s="161"/>
      <c r="J9" s="162"/>
      <c r="K9" s="163" t="s">
        <v>318</v>
      </c>
    </row>
    <row r="10" spans="1:15">
      <c r="K10" s="69"/>
    </row>
    <row r="11" spans="1:15">
      <c r="K11" s="3"/>
      <c r="M11" s="71" t="s">
        <v>327</v>
      </c>
    </row>
    <row r="12" spans="1:15">
      <c r="M12" s="77" t="s">
        <v>328</v>
      </c>
      <c r="N12" s="74" t="s">
        <v>322</v>
      </c>
      <c r="O12" s="74" t="s">
        <v>138</v>
      </c>
    </row>
    <row r="13" spans="1:15">
      <c r="M13" s="79" t="s">
        <v>308</v>
      </c>
      <c r="N13" s="100" t="s">
        <v>319</v>
      </c>
      <c r="O13" s="97">
        <v>5</v>
      </c>
    </row>
    <row r="14" spans="1:15">
      <c r="M14" s="108" t="s">
        <v>309</v>
      </c>
      <c r="N14" s="110" t="s">
        <v>320</v>
      </c>
      <c r="O14" s="111">
        <v>3</v>
      </c>
    </row>
    <row r="15" spans="1:15">
      <c r="L15" s="68"/>
      <c r="M15" s="96"/>
      <c r="N15" s="112" t="s">
        <v>321</v>
      </c>
      <c r="O15" s="99">
        <v>1</v>
      </c>
    </row>
    <row r="16" spans="1:15">
      <c r="L16" s="68"/>
      <c r="M16" s="108" t="s">
        <v>310</v>
      </c>
      <c r="N16" s="101" t="s">
        <v>321</v>
      </c>
      <c r="O16" s="98">
        <v>3</v>
      </c>
    </row>
    <row r="17" spans="12:15">
      <c r="L17" s="68"/>
      <c r="M17" s="95"/>
      <c r="N17" s="102" t="s">
        <v>344</v>
      </c>
      <c r="O17" s="98">
        <v>2</v>
      </c>
    </row>
    <row r="18" spans="12:15">
      <c r="L18" s="68"/>
      <c r="M18" s="95"/>
      <c r="N18" s="102" t="s">
        <v>323</v>
      </c>
      <c r="O18" s="98">
        <v>2</v>
      </c>
    </row>
    <row r="19" spans="12:15">
      <c r="L19" s="68"/>
      <c r="M19" s="96"/>
      <c r="N19" s="103" t="s">
        <v>324</v>
      </c>
      <c r="O19" s="99">
        <v>2</v>
      </c>
    </row>
    <row r="20" spans="12:15">
      <c r="L20" s="68"/>
      <c r="M20" s="108" t="s">
        <v>311</v>
      </c>
      <c r="N20" s="102" t="s">
        <v>344</v>
      </c>
      <c r="O20" s="98">
        <v>2</v>
      </c>
    </row>
    <row r="21" spans="12:15">
      <c r="L21" s="68"/>
      <c r="M21" s="96"/>
      <c r="N21" s="103" t="s">
        <v>323</v>
      </c>
      <c r="O21" s="99">
        <v>2</v>
      </c>
    </row>
    <row r="22" spans="12:15">
      <c r="L22" s="68"/>
      <c r="M22" s="108" t="s">
        <v>312</v>
      </c>
      <c r="N22" s="102" t="s">
        <v>344</v>
      </c>
      <c r="O22" s="98">
        <v>1</v>
      </c>
    </row>
    <row r="23" spans="12:15">
      <c r="L23" s="68"/>
      <c r="M23" s="95"/>
      <c r="N23" s="102" t="s">
        <v>325</v>
      </c>
      <c r="O23" s="104">
        <v>1</v>
      </c>
    </row>
    <row r="24" spans="12:15">
      <c r="M24" s="109"/>
      <c r="N24" s="106" t="s">
        <v>326</v>
      </c>
      <c r="O24" s="107">
        <v>1</v>
      </c>
    </row>
  </sheetData>
  <mergeCells count="8">
    <mergeCell ref="M16:M19"/>
    <mergeCell ref="M20:M21"/>
    <mergeCell ref="M22:M24"/>
    <mergeCell ref="M14:M15"/>
    <mergeCell ref="B3:B4"/>
    <mergeCell ref="G9:J9"/>
    <mergeCell ref="C3:F3"/>
    <mergeCell ref="G3:J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2:Q21"/>
  <sheetViews>
    <sheetView showGridLines="0" workbookViewId="0">
      <selection activeCell="N30" sqref="N30"/>
    </sheetView>
  </sheetViews>
  <sheetFormatPr defaultRowHeight="15"/>
  <cols>
    <col min="1" max="1" width="3.42578125" customWidth="1"/>
    <col min="2" max="2" width="3.85546875" customWidth="1"/>
    <col min="3" max="3" width="5.7109375" customWidth="1"/>
    <col min="4" max="4" width="33" customWidth="1"/>
    <col min="5" max="5" width="7.42578125" customWidth="1"/>
    <col min="6" max="6" width="8.85546875" customWidth="1"/>
    <col min="8" max="8" width="25" customWidth="1"/>
  </cols>
  <sheetData>
    <row r="2" spans="2:17">
      <c r="H2" s="66" t="s">
        <v>305</v>
      </c>
    </row>
    <row r="3" spans="2:17" ht="28.5" customHeight="1">
      <c r="B3" s="113"/>
      <c r="C3" s="113" t="s">
        <v>343</v>
      </c>
      <c r="D3" s="113" t="s">
        <v>331</v>
      </c>
      <c r="E3" s="113" t="s">
        <v>329</v>
      </c>
      <c r="F3" s="113" t="s">
        <v>394</v>
      </c>
      <c r="J3" t="s">
        <v>419</v>
      </c>
      <c r="K3" t="s">
        <v>263</v>
      </c>
      <c r="L3" t="s">
        <v>420</v>
      </c>
      <c r="M3" t="s">
        <v>231</v>
      </c>
      <c r="N3" t="s">
        <v>232</v>
      </c>
      <c r="O3" t="s">
        <v>421</v>
      </c>
      <c r="P3" t="s">
        <v>422</v>
      </c>
      <c r="Q3" t="s">
        <v>423</v>
      </c>
    </row>
    <row r="4" spans="2:17">
      <c r="B4" s="114" t="s">
        <v>332</v>
      </c>
      <c r="C4" s="117" t="s">
        <v>342</v>
      </c>
      <c r="D4" s="152" t="s">
        <v>376</v>
      </c>
      <c r="E4" s="156">
        <v>3.5</v>
      </c>
      <c r="F4" s="164">
        <v>2</v>
      </c>
      <c r="G4" s="170"/>
      <c r="J4" s="117" t="s">
        <v>401</v>
      </c>
      <c r="K4" s="156">
        <v>3.5</v>
      </c>
      <c r="L4" s="164">
        <v>2</v>
      </c>
      <c r="M4" s="51">
        <f>K4-L4</f>
        <v>1.5</v>
      </c>
      <c r="N4" s="51">
        <f>K4+L4</f>
        <v>5.5</v>
      </c>
      <c r="O4" s="51">
        <f>M4</f>
        <v>1.5</v>
      </c>
      <c r="P4" s="51">
        <f>6-Q4-O4</f>
        <v>4</v>
      </c>
      <c r="Q4" s="51">
        <f>6-N4</f>
        <v>0.5</v>
      </c>
    </row>
    <row r="5" spans="2:17">
      <c r="B5" s="115"/>
      <c r="C5" s="118" t="s">
        <v>341</v>
      </c>
      <c r="D5" s="153" t="s">
        <v>377</v>
      </c>
      <c r="E5" s="157">
        <v>2</v>
      </c>
      <c r="F5" s="165">
        <v>1.125</v>
      </c>
      <c r="G5" s="51"/>
      <c r="J5" s="118" t="s">
        <v>402</v>
      </c>
      <c r="K5" s="157">
        <v>2</v>
      </c>
      <c r="L5" s="165">
        <v>1.125</v>
      </c>
      <c r="M5" s="51">
        <f t="shared" ref="M5:M21" si="0">K5-L5</f>
        <v>0.875</v>
      </c>
      <c r="N5" s="51">
        <f t="shared" ref="N5:N21" si="1">K5+L5</f>
        <v>3.125</v>
      </c>
      <c r="O5" s="51">
        <f t="shared" ref="O5:O21" si="2">M5</f>
        <v>0.875</v>
      </c>
      <c r="P5" s="51">
        <f t="shared" ref="P5:P21" si="3">6-Q5-O5</f>
        <v>2.25</v>
      </c>
      <c r="Q5" s="51">
        <f t="shared" ref="Q5:Q21" si="4">6-N5</f>
        <v>2.875</v>
      </c>
    </row>
    <row r="6" spans="2:17">
      <c r="B6" s="115"/>
      <c r="C6" s="118" t="s">
        <v>340</v>
      </c>
      <c r="D6" s="153" t="s">
        <v>378</v>
      </c>
      <c r="E6" s="157">
        <v>2</v>
      </c>
      <c r="F6" s="165">
        <v>0.875</v>
      </c>
      <c r="G6" s="171"/>
      <c r="J6" s="118" t="s">
        <v>403</v>
      </c>
      <c r="K6" s="157">
        <v>2</v>
      </c>
      <c r="L6" s="165">
        <v>0.875</v>
      </c>
      <c r="M6" s="51">
        <f t="shared" si="0"/>
        <v>1.125</v>
      </c>
      <c r="N6" s="51">
        <f t="shared" si="1"/>
        <v>2.875</v>
      </c>
      <c r="O6" s="51">
        <f t="shared" si="2"/>
        <v>1.125</v>
      </c>
      <c r="P6" s="51">
        <f t="shared" si="3"/>
        <v>1.75</v>
      </c>
      <c r="Q6" s="51">
        <f t="shared" si="4"/>
        <v>3.125</v>
      </c>
    </row>
    <row r="7" spans="2:17">
      <c r="B7" s="115"/>
      <c r="C7" s="118" t="s">
        <v>339</v>
      </c>
      <c r="D7" s="154" t="s">
        <v>379</v>
      </c>
      <c r="E7" s="157">
        <v>2</v>
      </c>
      <c r="F7" s="165">
        <v>1</v>
      </c>
      <c r="G7" s="51"/>
      <c r="J7" s="118" t="s">
        <v>404</v>
      </c>
      <c r="K7" s="157">
        <v>2</v>
      </c>
      <c r="L7" s="165">
        <v>1</v>
      </c>
      <c r="M7" s="51">
        <f t="shared" si="0"/>
        <v>1</v>
      </c>
      <c r="N7" s="51">
        <f t="shared" si="1"/>
        <v>3</v>
      </c>
      <c r="O7" s="51">
        <f t="shared" si="2"/>
        <v>1</v>
      </c>
      <c r="P7" s="51">
        <f t="shared" si="3"/>
        <v>2</v>
      </c>
      <c r="Q7" s="51">
        <f t="shared" si="4"/>
        <v>3</v>
      </c>
    </row>
    <row r="8" spans="2:17" ht="15" customHeight="1">
      <c r="B8" s="116"/>
      <c r="C8" s="120" t="s">
        <v>338</v>
      </c>
      <c r="D8" s="155" t="s">
        <v>380</v>
      </c>
      <c r="E8" s="158">
        <v>2.9375</v>
      </c>
      <c r="F8" s="166">
        <v>1.3125</v>
      </c>
      <c r="G8" s="51"/>
      <c r="J8" s="120" t="s">
        <v>405</v>
      </c>
      <c r="K8" s="158">
        <v>2.9375</v>
      </c>
      <c r="L8" s="166">
        <v>1.3125</v>
      </c>
      <c r="M8" s="51">
        <f t="shared" si="0"/>
        <v>1.625</v>
      </c>
      <c r="N8" s="51">
        <f t="shared" si="1"/>
        <v>4.25</v>
      </c>
      <c r="O8" s="51">
        <f t="shared" si="2"/>
        <v>1.625</v>
      </c>
      <c r="P8" s="51">
        <f t="shared" si="3"/>
        <v>2.625</v>
      </c>
      <c r="Q8" s="51">
        <f t="shared" si="4"/>
        <v>1.75</v>
      </c>
    </row>
    <row r="9" spans="2:17">
      <c r="B9" s="114" t="s">
        <v>333</v>
      </c>
      <c r="C9" s="119" t="s">
        <v>342</v>
      </c>
      <c r="D9" s="153" t="s">
        <v>381</v>
      </c>
      <c r="E9" s="159">
        <v>4.1875</v>
      </c>
      <c r="F9" s="164">
        <v>0.859375</v>
      </c>
      <c r="G9" s="171"/>
      <c r="J9" s="119" t="s">
        <v>406</v>
      </c>
      <c r="K9" s="159">
        <v>4.1875</v>
      </c>
      <c r="L9" s="164">
        <v>0.859375</v>
      </c>
      <c r="M9" s="51">
        <f t="shared" si="0"/>
        <v>3.328125</v>
      </c>
      <c r="N9" s="51">
        <f t="shared" si="1"/>
        <v>5.046875</v>
      </c>
      <c r="O9" s="51">
        <f t="shared" si="2"/>
        <v>3.328125</v>
      </c>
      <c r="P9" s="51">
        <f t="shared" si="3"/>
        <v>1.71875</v>
      </c>
      <c r="Q9" s="51">
        <f t="shared" si="4"/>
        <v>0.953125</v>
      </c>
    </row>
    <row r="10" spans="2:17">
      <c r="B10" s="115"/>
      <c r="C10" s="119" t="s">
        <v>341</v>
      </c>
      <c r="D10" s="153" t="s">
        <v>382</v>
      </c>
      <c r="E10" s="159">
        <v>5.3125</v>
      </c>
      <c r="F10" s="167">
        <v>0.515625</v>
      </c>
      <c r="G10" s="171"/>
      <c r="J10" s="119" t="s">
        <v>407</v>
      </c>
      <c r="K10" s="159">
        <v>5.3125</v>
      </c>
      <c r="L10" s="167">
        <v>0.515625</v>
      </c>
      <c r="M10" s="51">
        <f t="shared" si="0"/>
        <v>4.796875</v>
      </c>
      <c r="N10" s="51">
        <f t="shared" si="1"/>
        <v>5.828125</v>
      </c>
      <c r="O10" s="51">
        <f t="shared" si="2"/>
        <v>4.796875</v>
      </c>
      <c r="P10" s="51">
        <f t="shared" si="3"/>
        <v>1.03125</v>
      </c>
      <c r="Q10" s="51">
        <f t="shared" si="4"/>
        <v>0.171875</v>
      </c>
    </row>
    <row r="11" spans="2:17" ht="24.75">
      <c r="B11" s="115"/>
      <c r="C11" s="119" t="s">
        <v>340</v>
      </c>
      <c r="D11" s="153" t="s">
        <v>390</v>
      </c>
      <c r="E11" s="159">
        <v>4.8125</v>
      </c>
      <c r="F11" s="167">
        <v>0.65625</v>
      </c>
      <c r="G11" s="171"/>
      <c r="J11" s="119" t="s">
        <v>408</v>
      </c>
      <c r="K11" s="159">
        <v>4.8125</v>
      </c>
      <c r="L11" s="167">
        <v>0.65625</v>
      </c>
      <c r="M11" s="51">
        <f t="shared" si="0"/>
        <v>4.15625</v>
      </c>
      <c r="N11" s="51">
        <f t="shared" si="1"/>
        <v>5.46875</v>
      </c>
      <c r="O11" s="51">
        <f t="shared" si="2"/>
        <v>4.15625</v>
      </c>
      <c r="P11" s="51">
        <f t="shared" si="3"/>
        <v>1.3125</v>
      </c>
      <c r="Q11" s="51">
        <f t="shared" si="4"/>
        <v>0.53125</v>
      </c>
    </row>
    <row r="12" spans="2:17">
      <c r="B12" s="115"/>
      <c r="C12" s="119" t="s">
        <v>339</v>
      </c>
      <c r="D12" s="153" t="s">
        <v>383</v>
      </c>
      <c r="E12" s="159">
        <v>4.0625</v>
      </c>
      <c r="F12" s="167">
        <v>0.828125</v>
      </c>
      <c r="G12" s="171"/>
      <c r="J12" s="119" t="s">
        <v>409</v>
      </c>
      <c r="K12" s="159">
        <v>4.0625</v>
      </c>
      <c r="L12" s="167">
        <v>0.828125</v>
      </c>
      <c r="M12" s="51">
        <f t="shared" si="0"/>
        <v>3.234375</v>
      </c>
      <c r="N12" s="51">
        <f t="shared" si="1"/>
        <v>4.890625</v>
      </c>
      <c r="O12" s="51">
        <f t="shared" si="2"/>
        <v>3.234375</v>
      </c>
      <c r="P12" s="51">
        <f t="shared" si="3"/>
        <v>1.65625</v>
      </c>
      <c r="Q12" s="51">
        <f t="shared" si="4"/>
        <v>1.109375</v>
      </c>
    </row>
    <row r="13" spans="2:17" ht="24.75">
      <c r="B13" s="115"/>
      <c r="C13" s="119" t="s">
        <v>338</v>
      </c>
      <c r="D13" s="153" t="s">
        <v>391</v>
      </c>
      <c r="E13" s="159">
        <v>4.125</v>
      </c>
      <c r="F13" s="167">
        <v>0.796875</v>
      </c>
      <c r="G13" s="171"/>
      <c r="J13" s="119" t="s">
        <v>410</v>
      </c>
      <c r="K13" s="159">
        <v>4.125</v>
      </c>
      <c r="L13" s="167">
        <v>0.796875</v>
      </c>
      <c r="M13" s="51">
        <f t="shared" si="0"/>
        <v>3.328125</v>
      </c>
      <c r="N13" s="51">
        <f t="shared" si="1"/>
        <v>4.921875</v>
      </c>
      <c r="O13" s="51">
        <f t="shared" si="2"/>
        <v>3.328125</v>
      </c>
      <c r="P13" s="51">
        <f t="shared" si="3"/>
        <v>1.59375</v>
      </c>
      <c r="Q13" s="51">
        <f t="shared" si="4"/>
        <v>1.078125</v>
      </c>
    </row>
    <row r="14" spans="2:17" ht="24.75">
      <c r="B14" s="115"/>
      <c r="C14" s="119" t="s">
        <v>337</v>
      </c>
      <c r="D14" s="153" t="s">
        <v>392</v>
      </c>
      <c r="E14" s="159">
        <v>2.875</v>
      </c>
      <c r="F14" s="167">
        <v>0.90625</v>
      </c>
      <c r="G14" s="51"/>
      <c r="J14" s="119" t="s">
        <v>411</v>
      </c>
      <c r="K14" s="159">
        <v>2.875</v>
      </c>
      <c r="L14" s="167">
        <v>0.90625</v>
      </c>
      <c r="M14" s="51">
        <f t="shared" si="0"/>
        <v>1.96875</v>
      </c>
      <c r="N14" s="51">
        <f t="shared" si="1"/>
        <v>3.78125</v>
      </c>
      <c r="O14" s="51">
        <f t="shared" si="2"/>
        <v>1.96875</v>
      </c>
      <c r="P14" s="51">
        <f t="shared" si="3"/>
        <v>1.8125</v>
      </c>
      <c r="Q14" s="51">
        <f t="shared" si="4"/>
        <v>2.21875</v>
      </c>
    </row>
    <row r="15" spans="2:17">
      <c r="B15" s="115"/>
      <c r="C15" s="119" t="s">
        <v>336</v>
      </c>
      <c r="D15" s="153" t="s">
        <v>384</v>
      </c>
      <c r="E15" s="159">
        <v>4.75</v>
      </c>
      <c r="F15" s="167">
        <v>1.125</v>
      </c>
      <c r="G15" s="51"/>
      <c r="J15" s="119" t="s">
        <v>412</v>
      </c>
      <c r="K15" s="159">
        <v>4.75</v>
      </c>
      <c r="L15" s="167">
        <v>1.125</v>
      </c>
      <c r="M15" s="51">
        <f t="shared" si="0"/>
        <v>3.625</v>
      </c>
      <c r="N15" s="51">
        <f t="shared" si="1"/>
        <v>5.875</v>
      </c>
      <c r="O15" s="51">
        <f t="shared" si="2"/>
        <v>3.625</v>
      </c>
      <c r="P15" s="51">
        <f t="shared" si="3"/>
        <v>2.25</v>
      </c>
      <c r="Q15" s="51">
        <f t="shared" si="4"/>
        <v>0.125</v>
      </c>
    </row>
    <row r="16" spans="2:17">
      <c r="B16" s="115"/>
      <c r="C16" s="119" t="s">
        <v>335</v>
      </c>
      <c r="D16" s="153" t="s">
        <v>385</v>
      </c>
      <c r="E16" s="159">
        <v>4.5625</v>
      </c>
      <c r="F16" s="167">
        <v>0.9765625</v>
      </c>
      <c r="G16" s="51"/>
      <c r="J16" s="119" t="s">
        <v>413</v>
      </c>
      <c r="K16" s="159">
        <v>4.5625</v>
      </c>
      <c r="L16" s="167">
        <v>0.9765625</v>
      </c>
      <c r="M16" s="51">
        <f t="shared" si="0"/>
        <v>3.5859375</v>
      </c>
      <c r="N16" s="51">
        <f t="shared" si="1"/>
        <v>5.5390625</v>
      </c>
      <c r="O16" s="51">
        <f t="shared" si="2"/>
        <v>3.5859375</v>
      </c>
      <c r="P16" s="51">
        <f t="shared" si="3"/>
        <v>1.953125</v>
      </c>
      <c r="Q16" s="51">
        <f t="shared" si="4"/>
        <v>0.4609375</v>
      </c>
    </row>
    <row r="17" spans="2:17" ht="24.75">
      <c r="B17" s="115"/>
      <c r="C17" s="119" t="s">
        <v>334</v>
      </c>
      <c r="D17" s="153" t="s">
        <v>386</v>
      </c>
      <c r="E17" s="159">
        <v>4.6875</v>
      </c>
      <c r="F17" s="167">
        <v>0.8046875</v>
      </c>
      <c r="G17" s="171"/>
      <c r="J17" s="119" t="s">
        <v>414</v>
      </c>
      <c r="K17" s="159">
        <v>4.6875</v>
      </c>
      <c r="L17" s="167">
        <v>0.8046875</v>
      </c>
      <c r="M17" s="51">
        <f t="shared" si="0"/>
        <v>3.8828125</v>
      </c>
      <c r="N17" s="51">
        <f t="shared" si="1"/>
        <v>5.4921875</v>
      </c>
      <c r="O17" s="51">
        <f t="shared" si="2"/>
        <v>3.8828125</v>
      </c>
      <c r="P17" s="51">
        <f t="shared" si="3"/>
        <v>1.609375</v>
      </c>
      <c r="Q17" s="51">
        <f t="shared" si="4"/>
        <v>0.5078125</v>
      </c>
    </row>
    <row r="18" spans="2:17" ht="24.75">
      <c r="B18" s="115"/>
      <c r="C18" s="119">
        <v>10</v>
      </c>
      <c r="D18" s="153" t="s">
        <v>387</v>
      </c>
      <c r="E18" s="159">
        <v>3.8125</v>
      </c>
      <c r="F18" s="167">
        <v>0.859375</v>
      </c>
      <c r="G18" s="171"/>
      <c r="J18" s="119" t="s">
        <v>415</v>
      </c>
      <c r="K18" s="159">
        <v>3.8125</v>
      </c>
      <c r="L18" s="167">
        <v>0.859375</v>
      </c>
      <c r="M18" s="51">
        <f t="shared" si="0"/>
        <v>2.953125</v>
      </c>
      <c r="N18" s="51">
        <f t="shared" si="1"/>
        <v>4.671875</v>
      </c>
      <c r="O18" s="51">
        <f t="shared" si="2"/>
        <v>2.953125</v>
      </c>
      <c r="P18" s="51">
        <f t="shared" si="3"/>
        <v>1.71875</v>
      </c>
      <c r="Q18" s="51">
        <f t="shared" si="4"/>
        <v>1.328125</v>
      </c>
    </row>
    <row r="19" spans="2:17">
      <c r="B19" s="115"/>
      <c r="C19" s="119">
        <v>11</v>
      </c>
      <c r="D19" s="153" t="s">
        <v>388</v>
      </c>
      <c r="E19" s="159">
        <v>5</v>
      </c>
      <c r="F19" s="167">
        <v>0.625</v>
      </c>
      <c r="G19" s="171"/>
      <c r="J19" s="119" t="s">
        <v>416</v>
      </c>
      <c r="K19" s="159">
        <v>5</v>
      </c>
      <c r="L19" s="167">
        <v>0.625</v>
      </c>
      <c r="M19" s="51">
        <f t="shared" si="0"/>
        <v>4.375</v>
      </c>
      <c r="N19" s="51">
        <f t="shared" si="1"/>
        <v>5.625</v>
      </c>
      <c r="O19" s="51">
        <f t="shared" si="2"/>
        <v>4.375</v>
      </c>
      <c r="P19" s="51">
        <f t="shared" si="3"/>
        <v>1.25</v>
      </c>
      <c r="Q19" s="51">
        <f t="shared" si="4"/>
        <v>0.375</v>
      </c>
    </row>
    <row r="20" spans="2:17" ht="24.75">
      <c r="B20" s="115"/>
      <c r="C20" s="119">
        <v>12</v>
      </c>
      <c r="D20" s="153" t="s">
        <v>393</v>
      </c>
      <c r="E20" s="159">
        <v>2.8125</v>
      </c>
      <c r="F20" s="168">
        <v>1.109375</v>
      </c>
      <c r="G20" s="51"/>
      <c r="J20" s="119" t="s">
        <v>417</v>
      </c>
      <c r="K20" s="159">
        <v>2.8125</v>
      </c>
      <c r="L20" s="168">
        <v>1.109375</v>
      </c>
      <c r="M20" s="51">
        <f t="shared" si="0"/>
        <v>1.703125</v>
      </c>
      <c r="N20" s="51">
        <f t="shared" si="1"/>
        <v>3.921875</v>
      </c>
      <c r="O20" s="51">
        <f t="shared" si="2"/>
        <v>1.703125</v>
      </c>
      <c r="P20" s="51">
        <f t="shared" si="3"/>
        <v>2.21875</v>
      </c>
      <c r="Q20" s="51">
        <f t="shared" si="4"/>
        <v>2.078125</v>
      </c>
    </row>
    <row r="21" spans="2:17" ht="24.75">
      <c r="B21" s="116"/>
      <c r="C21" s="120">
        <v>13</v>
      </c>
      <c r="D21" s="155" t="s">
        <v>389</v>
      </c>
      <c r="E21" s="158">
        <v>5.1875</v>
      </c>
      <c r="F21" s="169">
        <v>0.609375</v>
      </c>
      <c r="G21" s="171"/>
      <c r="J21" s="120" t="s">
        <v>418</v>
      </c>
      <c r="K21" s="158">
        <v>5.1875</v>
      </c>
      <c r="L21" s="169">
        <v>0.609375</v>
      </c>
      <c r="M21" s="51">
        <f t="shared" si="0"/>
        <v>4.578125</v>
      </c>
      <c r="N21" s="51">
        <f t="shared" si="1"/>
        <v>5.796875</v>
      </c>
      <c r="O21" s="51">
        <f t="shared" si="2"/>
        <v>4.578125</v>
      </c>
      <c r="P21" s="51">
        <f t="shared" si="3"/>
        <v>1.21875</v>
      </c>
      <c r="Q21" s="51">
        <f t="shared" si="4"/>
        <v>0.203125</v>
      </c>
    </row>
  </sheetData>
  <mergeCells count="2">
    <mergeCell ref="B4:B8"/>
    <mergeCell ref="B9:B21"/>
  </mergeCells>
  <conditionalFormatting sqref="F4 L4">
    <cfRule type="cellIs" dxfId="3" priority="5" operator="lessThan">
      <formula>1</formula>
    </cfRule>
    <cfRule type="cellIs" dxfId="2" priority="6" operator="greaterThan">
      <formula>2</formula>
    </cfRule>
  </conditionalFormatting>
  <conditionalFormatting sqref="K4:K21">
    <cfRule type="cellIs" dxfId="1" priority="3" operator="lessThan">
      <formula>2</formula>
    </cfRule>
    <cfRule type="cellIs" dxfId="0" priority="4" operator="greaterThan">
      <formula>4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B2:F31"/>
  <sheetViews>
    <sheetView showGridLines="0" topLeftCell="A25" workbookViewId="0">
      <selection activeCell="D23" sqref="D23"/>
    </sheetView>
  </sheetViews>
  <sheetFormatPr defaultRowHeight="15"/>
  <cols>
    <col min="1" max="1" width="3" customWidth="1"/>
    <col min="2" max="2" width="20.7109375" customWidth="1"/>
    <col min="3" max="3" width="5.42578125" customWidth="1"/>
    <col min="4" max="4" width="32.5703125" customWidth="1"/>
    <col min="5" max="5" width="28.85546875" customWidth="1"/>
    <col min="6" max="6" width="10.140625" customWidth="1"/>
  </cols>
  <sheetData>
    <row r="2" spans="2:6">
      <c r="B2" s="66" t="s">
        <v>306</v>
      </c>
    </row>
    <row r="4" spans="2:6" ht="27.75" customHeight="1">
      <c r="C4" s="113" t="s">
        <v>348</v>
      </c>
      <c r="D4" s="113" t="s">
        <v>331</v>
      </c>
      <c r="E4" s="113" t="s">
        <v>349</v>
      </c>
      <c r="F4" s="113" t="s">
        <v>350</v>
      </c>
    </row>
    <row r="5" spans="2:6">
      <c r="C5" s="125">
        <v>1</v>
      </c>
      <c r="D5" s="139" t="s">
        <v>375</v>
      </c>
      <c r="E5" s="122" t="s">
        <v>372</v>
      </c>
      <c r="F5" s="148">
        <f>7/16</f>
        <v>0.4375</v>
      </c>
    </row>
    <row r="6" spans="2:6">
      <c r="C6" s="126"/>
      <c r="D6" s="140"/>
      <c r="E6" s="124" t="s">
        <v>358</v>
      </c>
      <c r="F6" s="149">
        <f>7/16</f>
        <v>0.4375</v>
      </c>
    </row>
    <row r="7" spans="2:6">
      <c r="C7" s="127"/>
      <c r="D7" s="141"/>
      <c r="E7" s="123" t="s">
        <v>357</v>
      </c>
      <c r="F7" s="150">
        <f>2/16</f>
        <v>0.125</v>
      </c>
    </row>
    <row r="8" spans="2:6" ht="24">
      <c r="C8" s="125">
        <v>2</v>
      </c>
      <c r="D8" s="139" t="s">
        <v>374</v>
      </c>
      <c r="E8" s="142" t="s">
        <v>359</v>
      </c>
      <c r="F8" s="148">
        <f>13/16</f>
        <v>0.8125</v>
      </c>
    </row>
    <row r="9" spans="2:6" ht="24">
      <c r="C9" s="126"/>
      <c r="D9" s="140"/>
      <c r="E9" s="143" t="s">
        <v>362</v>
      </c>
      <c r="F9" s="149">
        <f>2/16</f>
        <v>0.125</v>
      </c>
    </row>
    <row r="10" spans="2:6">
      <c r="C10" s="127"/>
      <c r="D10" s="141"/>
      <c r="E10" s="123" t="s">
        <v>356</v>
      </c>
      <c r="F10" s="150">
        <f>1/16</f>
        <v>6.25E-2</v>
      </c>
    </row>
    <row r="11" spans="2:6">
      <c r="C11" s="125">
        <v>3</v>
      </c>
      <c r="D11" s="139" t="s">
        <v>360</v>
      </c>
      <c r="E11" s="122" t="s">
        <v>370</v>
      </c>
      <c r="F11" s="148">
        <f>12/16</f>
        <v>0.75</v>
      </c>
    </row>
    <row r="12" spans="2:6" ht="24">
      <c r="C12" s="126"/>
      <c r="D12" s="140"/>
      <c r="E12" s="144" t="s">
        <v>371</v>
      </c>
      <c r="F12" s="149">
        <f>3/16</f>
        <v>0.1875</v>
      </c>
    </row>
    <row r="13" spans="2:6">
      <c r="C13" s="127"/>
      <c r="D13" s="141"/>
      <c r="E13" s="123" t="s">
        <v>361</v>
      </c>
      <c r="F13" s="150">
        <f>1/16</f>
        <v>6.25E-2</v>
      </c>
    </row>
    <row r="14" spans="2:6" ht="15" customHeight="1">
      <c r="C14" s="125">
        <v>4</v>
      </c>
      <c r="D14" s="139" t="s">
        <v>363</v>
      </c>
      <c r="E14" s="122" t="s">
        <v>364</v>
      </c>
      <c r="F14" s="148">
        <f>12/16</f>
        <v>0.75</v>
      </c>
    </row>
    <row r="15" spans="2:6">
      <c r="C15" s="127"/>
      <c r="D15" s="141"/>
      <c r="E15" s="123" t="s">
        <v>365</v>
      </c>
      <c r="F15" s="150">
        <f>4/16</f>
        <v>0.25</v>
      </c>
    </row>
    <row r="16" spans="2:6" ht="15" customHeight="1">
      <c r="C16" s="125">
        <v>5</v>
      </c>
      <c r="D16" s="139" t="s">
        <v>373</v>
      </c>
      <c r="E16" s="122" t="s">
        <v>366</v>
      </c>
      <c r="F16" s="148">
        <f>5/16</f>
        <v>0.3125</v>
      </c>
    </row>
    <row r="17" spans="3:6">
      <c r="C17" s="126"/>
      <c r="D17" s="140"/>
      <c r="E17" s="124" t="s">
        <v>367</v>
      </c>
      <c r="F17" s="149">
        <f>5/16</f>
        <v>0.3125</v>
      </c>
    </row>
    <row r="18" spans="3:6">
      <c r="C18" s="126"/>
      <c r="D18" s="140"/>
      <c r="E18" s="124" t="s">
        <v>368</v>
      </c>
      <c r="F18" s="151">
        <f>4/16</f>
        <v>0.25</v>
      </c>
    </row>
    <row r="19" spans="3:6">
      <c r="C19" s="127"/>
      <c r="D19" s="141"/>
      <c r="E19" s="123" t="s">
        <v>369</v>
      </c>
      <c r="F19" s="150">
        <f>2/16</f>
        <v>0.125</v>
      </c>
    </row>
    <row r="20" spans="3:6">
      <c r="C20" s="147"/>
      <c r="D20" s="145"/>
      <c r="E20" s="146"/>
      <c r="F20" s="105"/>
    </row>
    <row r="21" spans="3:6">
      <c r="C21" s="147"/>
      <c r="D21" s="145"/>
      <c r="E21" s="146"/>
      <c r="F21" s="105"/>
    </row>
    <row r="22" spans="3:6">
      <c r="C22" s="147"/>
      <c r="D22" s="145"/>
      <c r="E22" s="146"/>
      <c r="F22" s="105"/>
    </row>
    <row r="23" spans="3:6">
      <c r="C23" s="147"/>
      <c r="D23" s="145"/>
      <c r="E23" s="146"/>
      <c r="F23" s="105"/>
    </row>
    <row r="24" spans="3:6">
      <c r="C24" s="147"/>
      <c r="D24" s="145"/>
      <c r="E24" s="146"/>
      <c r="F24" s="105"/>
    </row>
    <row r="25" spans="3:6">
      <c r="C25" s="147"/>
      <c r="D25" s="145"/>
      <c r="E25" s="146"/>
      <c r="F25" s="105"/>
    </row>
    <row r="26" spans="3:6">
      <c r="C26" s="147"/>
      <c r="D26" s="145"/>
      <c r="E26" s="146"/>
      <c r="F26" s="105"/>
    </row>
    <row r="27" spans="3:6">
      <c r="C27" s="147"/>
      <c r="D27" s="145"/>
      <c r="E27" s="146"/>
      <c r="F27" s="105"/>
    </row>
    <row r="28" spans="3:6">
      <c r="C28" s="147"/>
      <c r="D28" s="145"/>
      <c r="E28" s="146"/>
      <c r="F28" s="105"/>
    </row>
    <row r="29" spans="3:6">
      <c r="C29" s="147"/>
      <c r="D29" s="145"/>
      <c r="E29" s="146"/>
      <c r="F29" s="105"/>
    </row>
    <row r="30" spans="3:6">
      <c r="C30" s="147"/>
      <c r="D30" s="145"/>
      <c r="E30" s="146"/>
      <c r="F30" s="105"/>
    </row>
    <row r="31" spans="3:6">
      <c r="C31" s="105"/>
      <c r="D31" s="105"/>
      <c r="E31" s="105"/>
      <c r="F31" s="105"/>
    </row>
  </sheetData>
  <mergeCells count="10">
    <mergeCell ref="C14:C15"/>
    <mergeCell ref="D14:D15"/>
    <mergeCell ref="C16:C19"/>
    <mergeCell ref="D16:D19"/>
    <mergeCell ref="C5:C7"/>
    <mergeCell ref="D5:D7"/>
    <mergeCell ref="C8:C10"/>
    <mergeCell ref="D8:D10"/>
    <mergeCell ref="C11:C13"/>
    <mergeCell ref="D11:D13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B2:D6"/>
  <sheetViews>
    <sheetView tabSelected="1" workbookViewId="0">
      <selection activeCell="O16" sqref="O16"/>
    </sheetView>
  </sheetViews>
  <sheetFormatPr defaultRowHeight="15"/>
  <sheetData>
    <row r="2" spans="2:4">
      <c r="B2" s="58" t="s">
        <v>400</v>
      </c>
      <c r="C2" s="58" t="s">
        <v>313</v>
      </c>
      <c r="D2" s="58" t="s">
        <v>314</v>
      </c>
    </row>
    <row r="3" spans="2:4">
      <c r="B3" s="58" t="s">
        <v>396</v>
      </c>
      <c r="C3" s="81">
        <v>2.75</v>
      </c>
      <c r="D3" s="81">
        <v>1.3752</v>
      </c>
    </row>
    <row r="4" spans="2:4">
      <c r="B4" s="58" t="s">
        <v>397</v>
      </c>
      <c r="C4" s="85">
        <v>1.875</v>
      </c>
      <c r="D4" s="88">
        <v>1.125</v>
      </c>
    </row>
    <row r="5" spans="2:4">
      <c r="B5" s="58" t="s">
        <v>398</v>
      </c>
      <c r="C5" s="85">
        <v>6.0625</v>
      </c>
      <c r="D5" s="88">
        <v>4.375</v>
      </c>
    </row>
    <row r="6" spans="2:4">
      <c r="B6" s="58" t="s">
        <v>399</v>
      </c>
      <c r="C6" s="90">
        <v>5</v>
      </c>
      <c r="D6" s="93">
        <v>3.25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3"/>
  <sheetViews>
    <sheetView topLeftCell="A119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</row>
    <row r="165" spans="2:9">
      <c r="E165" s="25" t="s">
        <v>233</v>
      </c>
      <c r="F165">
        <v>1.375</v>
      </c>
    </row>
    <row r="166" spans="2:9">
      <c r="E166" s="25" t="s">
        <v>395</v>
      </c>
      <c r="F166">
        <f>AVEDEV(H168:H183)</f>
        <v>0.46875</v>
      </c>
    </row>
    <row r="167" spans="2:9">
      <c r="E167" s="25" t="s">
        <v>232</v>
      </c>
      <c r="F167">
        <v>2</v>
      </c>
    </row>
    <row r="168" spans="2:9">
      <c r="H168" s="176">
        <v>2</v>
      </c>
    </row>
    <row r="169" spans="2:9">
      <c r="H169" s="176">
        <v>2</v>
      </c>
    </row>
    <row r="170" spans="2:9">
      <c r="H170" s="176">
        <v>1</v>
      </c>
    </row>
    <row r="171" spans="2:9">
      <c r="H171" s="176">
        <v>1</v>
      </c>
    </row>
    <row r="172" spans="2:9">
      <c r="H172" s="176">
        <v>2</v>
      </c>
    </row>
    <row r="173" spans="2:9">
      <c r="H173" s="176">
        <v>2</v>
      </c>
    </row>
    <row r="174" spans="2:9">
      <c r="H174" s="176">
        <v>2</v>
      </c>
    </row>
    <row r="175" spans="2:9">
      <c r="H175" s="176">
        <v>1</v>
      </c>
    </row>
    <row r="176" spans="2:9">
      <c r="H176" s="176">
        <v>1</v>
      </c>
    </row>
    <row r="177" spans="8:8">
      <c r="H177" s="176">
        <v>1</v>
      </c>
    </row>
    <row r="178" spans="8:8">
      <c r="H178" s="176">
        <v>2</v>
      </c>
    </row>
    <row r="179" spans="8:8">
      <c r="H179" s="176">
        <v>1</v>
      </c>
    </row>
    <row r="180" spans="8:8">
      <c r="H180" s="176">
        <v>1</v>
      </c>
    </row>
    <row r="181" spans="8:8">
      <c r="H181" s="176">
        <v>1</v>
      </c>
    </row>
    <row r="182" spans="8:8">
      <c r="H182" s="176">
        <v>1</v>
      </c>
    </row>
    <row r="183" spans="8:8">
      <c r="H183" s="176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3"/>
  <sheetViews>
    <sheetView topLeftCell="A115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>
      <c r="E55" t="s">
        <v>9</v>
      </c>
      <c r="F55">
        <v>2</v>
      </c>
      <c r="G55" s="8"/>
      <c r="H55" s="2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>
      <c r="E75" t="s">
        <v>9</v>
      </c>
      <c r="F75">
        <v>2</v>
      </c>
      <c r="G75" s="8"/>
      <c r="H75" s="2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>
      <c r="E85" t="s">
        <v>9</v>
      </c>
      <c r="F85">
        <v>1</v>
      </c>
      <c r="G85" s="16" t="s">
        <v>149</v>
      </c>
      <c r="H85" s="2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>
      <c r="E125" t="s">
        <v>9</v>
      </c>
      <c r="F125">
        <v>2</v>
      </c>
      <c r="G125" s="8"/>
      <c r="H125" s="26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  <c r="G164" t="s">
        <v>236</v>
      </c>
      <c r="H164" s="67" t="s">
        <v>243</v>
      </c>
    </row>
    <row r="165" spans="2:9">
      <c r="E165" s="25" t="s">
        <v>233</v>
      </c>
      <c r="F165">
        <v>1.875</v>
      </c>
      <c r="G165" s="67" t="s">
        <v>237</v>
      </c>
    </row>
    <row r="166" spans="2:9">
      <c r="E166" s="25" t="s">
        <v>395</v>
      </c>
      <c r="F166">
        <f>AVEDEV(H168:H183)</f>
        <v>0.65625</v>
      </c>
    </row>
    <row r="167" spans="2:9">
      <c r="E167" s="25" t="s">
        <v>232</v>
      </c>
      <c r="F167">
        <v>5</v>
      </c>
      <c r="G167" s="29"/>
    </row>
    <row r="168" spans="2:9">
      <c r="E168" s="25"/>
      <c r="G168" s="65"/>
      <c r="H168" s="175">
        <v>1</v>
      </c>
    </row>
    <row r="169" spans="2:9">
      <c r="E169" s="25"/>
      <c r="G169" s="29"/>
      <c r="H169" s="175">
        <v>2</v>
      </c>
    </row>
    <row r="170" spans="2:9">
      <c r="H170" s="175">
        <v>1</v>
      </c>
    </row>
    <row r="171" spans="2:9">
      <c r="H171" s="175">
        <v>3</v>
      </c>
    </row>
    <row r="172" spans="2:9">
      <c r="H172" s="175">
        <v>2</v>
      </c>
    </row>
    <row r="173" spans="2:9">
      <c r="H173" s="175">
        <v>2</v>
      </c>
    </row>
    <row r="174" spans="2:9">
      <c r="H174" s="175">
        <v>5</v>
      </c>
    </row>
    <row r="175" spans="2:9">
      <c r="H175" s="175">
        <v>2</v>
      </c>
    </row>
    <row r="176" spans="2:9">
      <c r="H176" s="175">
        <v>1</v>
      </c>
    </row>
    <row r="177" spans="8:8">
      <c r="H177" s="175">
        <v>1</v>
      </c>
    </row>
    <row r="178" spans="8:8">
      <c r="H178" s="175">
        <v>2</v>
      </c>
    </row>
    <row r="179" spans="8:8">
      <c r="H179" s="175">
        <v>2</v>
      </c>
    </row>
    <row r="180" spans="8:8">
      <c r="H180" s="175">
        <v>2</v>
      </c>
    </row>
    <row r="181" spans="8:8">
      <c r="H181" s="175">
        <v>1</v>
      </c>
    </row>
    <row r="182" spans="8:8">
      <c r="H182" s="175">
        <v>1</v>
      </c>
    </row>
    <row r="183" spans="8:8">
      <c r="H183" s="175">
        <v>2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0"/>
  <sheetViews>
    <sheetView topLeftCell="A110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</row>
    <row r="165" spans="2:9">
      <c r="E165" s="25" t="s">
        <v>233</v>
      </c>
      <c r="F165">
        <v>1.125</v>
      </c>
      <c r="H165" s="176">
        <v>1</v>
      </c>
    </row>
    <row r="166" spans="2:9">
      <c r="E166" s="25" t="s">
        <v>395</v>
      </c>
      <c r="F166">
        <f>AVEDEV(H169:H184)</f>
        <v>0.15277777777777771</v>
      </c>
      <c r="H166" s="176">
        <v>2</v>
      </c>
    </row>
    <row r="167" spans="2:9">
      <c r="E167" s="25" t="s">
        <v>232</v>
      </c>
      <c r="F167">
        <v>2</v>
      </c>
      <c r="H167" s="176">
        <v>1</v>
      </c>
    </row>
    <row r="168" spans="2:9">
      <c r="H168" s="176">
        <v>1</v>
      </c>
    </row>
    <row r="169" spans="2:9">
      <c r="H169" s="176">
        <v>1</v>
      </c>
    </row>
    <row r="170" spans="2:9">
      <c r="H170" s="176">
        <v>1</v>
      </c>
    </row>
    <row r="171" spans="2:9">
      <c r="H171" s="176">
        <v>1</v>
      </c>
    </row>
    <row r="172" spans="2:9">
      <c r="H172" s="176">
        <v>1</v>
      </c>
    </row>
    <row r="173" spans="2:9">
      <c r="H173" s="176">
        <v>1</v>
      </c>
    </row>
    <row r="174" spans="2:9">
      <c r="H174" s="176">
        <v>1</v>
      </c>
    </row>
    <row r="175" spans="2:9">
      <c r="H175" s="176">
        <v>1</v>
      </c>
    </row>
    <row r="176" spans="2:9">
      <c r="H176" s="176">
        <v>2</v>
      </c>
    </row>
    <row r="177" spans="8:8">
      <c r="H177" s="176">
        <v>1</v>
      </c>
    </row>
    <row r="178" spans="8:8">
      <c r="H178" s="176">
        <v>1</v>
      </c>
    </row>
    <row r="179" spans="8:8">
      <c r="H179" s="176">
        <v>1</v>
      </c>
    </row>
    <row r="180" spans="8:8">
      <c r="H180" s="176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4"/>
  <sheetViews>
    <sheetView topLeftCell="A136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customHeight="1">
      <c r="D6" t="s">
        <v>1</v>
      </c>
      <c r="E6" t="s">
        <v>129</v>
      </c>
      <c r="F6">
        <v>7</v>
      </c>
      <c r="G6" s="8" t="s">
        <v>133</v>
      </c>
      <c r="H6" s="2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>
      <c r="D40" t="s">
        <v>1</v>
      </c>
      <c r="E40" t="s">
        <v>129</v>
      </c>
      <c r="F40">
        <v>6</v>
      </c>
      <c r="G40" s="8"/>
      <c r="H40" s="2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>
      <c r="D76" t="s">
        <v>1</v>
      </c>
      <c r="E76" t="s">
        <v>129</v>
      </c>
      <c r="F76">
        <v>3</v>
      </c>
      <c r="G76" s="8"/>
      <c r="H76" s="2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>
      <c r="D86" t="s">
        <v>1</v>
      </c>
      <c r="E86" t="s">
        <v>129</v>
      </c>
      <c r="F86">
        <v>5</v>
      </c>
      <c r="G86" s="16" t="s">
        <v>149</v>
      </c>
      <c r="H86" s="2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>
      <c r="D96" t="s">
        <v>1</v>
      </c>
      <c r="E96" t="s">
        <v>129</v>
      </c>
      <c r="F96">
        <v>4</v>
      </c>
      <c r="G96" s="16" t="s">
        <v>200</v>
      </c>
      <c r="H96" s="26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>
      <c r="D146" t="s">
        <v>1</v>
      </c>
      <c r="E146" t="s">
        <v>129</v>
      </c>
      <c r="F146">
        <v>8</v>
      </c>
      <c r="G146" s="16" t="s">
        <v>149</v>
      </c>
      <c r="H146" s="2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  <c r="G164" t="s">
        <v>238</v>
      </c>
      <c r="H164" s="67" t="s">
        <v>241</v>
      </c>
    </row>
    <row r="165" spans="2:9">
      <c r="E165" s="25" t="s">
        <v>233</v>
      </c>
      <c r="F165">
        <v>6.0625</v>
      </c>
      <c r="G165" s="67" t="s">
        <v>239</v>
      </c>
      <c r="H165" s="67" t="s">
        <v>242</v>
      </c>
    </row>
    <row r="166" spans="2:9">
      <c r="E166" s="25" t="s">
        <v>395</v>
      </c>
      <c r="F166">
        <f>AVEDEV(H169:H184)</f>
        <v>1.5703125</v>
      </c>
      <c r="G166" s="67" t="s">
        <v>240</v>
      </c>
    </row>
    <row r="167" spans="2:9">
      <c r="E167" s="25" t="s">
        <v>232</v>
      </c>
      <c r="F167">
        <v>9</v>
      </c>
      <c r="G167" s="29"/>
    </row>
    <row r="168" spans="2:9">
      <c r="E168" s="25"/>
      <c r="G168" s="65"/>
    </row>
    <row r="169" spans="2:9">
      <c r="E169" s="25"/>
      <c r="G169" s="29"/>
      <c r="H169" s="175">
        <v>7</v>
      </c>
    </row>
    <row r="170" spans="2:9">
      <c r="H170" s="175">
        <v>7</v>
      </c>
    </row>
    <row r="171" spans="2:9">
      <c r="H171" s="175">
        <v>6</v>
      </c>
    </row>
    <row r="172" spans="2:9">
      <c r="H172" s="175">
        <v>6</v>
      </c>
    </row>
    <row r="173" spans="2:9">
      <c r="H173" s="175">
        <v>6</v>
      </c>
    </row>
    <row r="174" spans="2:9">
      <c r="H174" s="175">
        <v>2</v>
      </c>
    </row>
    <row r="175" spans="2:9">
      <c r="H175" s="175">
        <v>8</v>
      </c>
    </row>
    <row r="176" spans="2:9">
      <c r="H176" s="175">
        <v>3</v>
      </c>
    </row>
    <row r="177" spans="8:8">
      <c r="H177" s="175">
        <v>5</v>
      </c>
    </row>
    <row r="178" spans="8:8">
      <c r="H178" s="175">
        <v>4</v>
      </c>
    </row>
    <row r="179" spans="8:8">
      <c r="H179" s="175">
        <v>8</v>
      </c>
    </row>
    <row r="180" spans="8:8">
      <c r="H180" s="175">
        <v>9</v>
      </c>
    </row>
    <row r="181" spans="8:8">
      <c r="H181" s="175">
        <v>4</v>
      </c>
    </row>
    <row r="182" spans="8:8">
      <c r="H182" s="175">
        <v>6</v>
      </c>
    </row>
    <row r="183" spans="8:8">
      <c r="H183" s="175">
        <v>8</v>
      </c>
    </row>
    <row r="184" spans="8:8">
      <c r="H184" s="175">
        <v>8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0"/>
  <sheetViews>
    <sheetView topLeftCell="A91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</row>
    <row r="165" spans="2:9">
      <c r="E165" s="25" t="s">
        <v>233</v>
      </c>
      <c r="F165">
        <v>1.4375</v>
      </c>
      <c r="H165" s="176">
        <v>1</v>
      </c>
    </row>
    <row r="166" spans="2:9">
      <c r="E166" s="25" t="s">
        <v>395</v>
      </c>
      <c r="F166">
        <f>AVEDEV(H165:H180)</f>
        <v>0.7109375</v>
      </c>
      <c r="H166" s="176">
        <v>2</v>
      </c>
    </row>
    <row r="167" spans="2:9">
      <c r="E167" s="25" t="s">
        <v>232</v>
      </c>
      <c r="F167">
        <v>6</v>
      </c>
      <c r="H167" s="176">
        <v>1</v>
      </c>
    </row>
    <row r="168" spans="2:9">
      <c r="H168" s="176">
        <v>6</v>
      </c>
    </row>
    <row r="169" spans="2:9">
      <c r="H169" s="176">
        <v>2</v>
      </c>
    </row>
    <row r="170" spans="2:9">
      <c r="H170" s="176">
        <v>1</v>
      </c>
    </row>
    <row r="171" spans="2:9">
      <c r="H171" s="176">
        <v>1</v>
      </c>
    </row>
    <row r="172" spans="2:9">
      <c r="H172" s="176">
        <v>1</v>
      </c>
    </row>
    <row r="173" spans="2:9">
      <c r="H173" s="176">
        <v>1</v>
      </c>
    </row>
    <row r="174" spans="2:9">
      <c r="H174" s="176">
        <v>1</v>
      </c>
    </row>
    <row r="175" spans="2:9">
      <c r="H175" s="176">
        <v>1</v>
      </c>
    </row>
    <row r="176" spans="2:9">
      <c r="H176" s="176">
        <v>1</v>
      </c>
    </row>
    <row r="177" spans="8:8">
      <c r="H177" s="176">
        <v>1</v>
      </c>
    </row>
    <row r="178" spans="8:8">
      <c r="H178" s="176">
        <v>1</v>
      </c>
    </row>
    <row r="179" spans="8:8">
      <c r="H179" s="176">
        <v>1</v>
      </c>
    </row>
    <row r="180" spans="8:8">
      <c r="H180" s="176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3"/>
  <sheetViews>
    <sheetView topLeftCell="A107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>
      <c r="E17" t="s">
        <v>130</v>
      </c>
      <c r="F17">
        <v>4</v>
      </c>
      <c r="G17" s="8" t="s">
        <v>134</v>
      </c>
      <c r="H17" s="2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>
      <c r="E157" t="s">
        <v>130</v>
      </c>
      <c r="F157">
        <v>6</v>
      </c>
      <c r="G157" s="8"/>
      <c r="H157" s="2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2</v>
      </c>
      <c r="G164" s="67" t="s">
        <v>244</v>
      </c>
      <c r="H164" s="67" t="s">
        <v>246</v>
      </c>
    </row>
    <row r="165" spans="2:9">
      <c r="E165" s="25" t="s">
        <v>233</v>
      </c>
      <c r="F165">
        <v>5</v>
      </c>
      <c r="G165" t="s">
        <v>245</v>
      </c>
    </row>
    <row r="166" spans="2:9">
      <c r="E166" s="25" t="s">
        <v>395</v>
      </c>
      <c r="F166">
        <f>AVEDEV(H168:H183)</f>
        <v>1.875</v>
      </c>
    </row>
    <row r="167" spans="2:9">
      <c r="E167" s="25" t="s">
        <v>232</v>
      </c>
      <c r="F167">
        <v>10</v>
      </c>
      <c r="G167" s="29"/>
    </row>
    <row r="168" spans="2:9">
      <c r="E168" s="25"/>
      <c r="G168" s="65"/>
      <c r="H168" s="175">
        <v>4</v>
      </c>
    </row>
    <row r="169" spans="2:9">
      <c r="E169" s="25"/>
      <c r="G169" s="29"/>
      <c r="H169" s="175">
        <v>4</v>
      </c>
    </row>
    <row r="170" spans="2:9">
      <c r="H170" s="175">
        <v>6</v>
      </c>
    </row>
    <row r="171" spans="2:9">
      <c r="H171" s="175">
        <v>3</v>
      </c>
    </row>
    <row r="172" spans="2:9">
      <c r="H172" s="175">
        <v>10</v>
      </c>
    </row>
    <row r="173" spans="2:9">
      <c r="H173" s="175">
        <v>7</v>
      </c>
    </row>
    <row r="174" spans="2:9">
      <c r="H174" s="175">
        <v>7</v>
      </c>
    </row>
    <row r="175" spans="2:9">
      <c r="H175" s="175">
        <v>3</v>
      </c>
    </row>
    <row r="176" spans="2:9">
      <c r="H176" s="175">
        <v>4</v>
      </c>
    </row>
    <row r="177" spans="8:8">
      <c r="H177" s="175">
        <v>2</v>
      </c>
    </row>
    <row r="178" spans="8:8">
      <c r="H178" s="175">
        <v>9</v>
      </c>
    </row>
    <row r="179" spans="8:8">
      <c r="H179" s="175">
        <v>5</v>
      </c>
    </row>
    <row r="180" spans="8:8">
      <c r="H180" s="175">
        <v>3</v>
      </c>
    </row>
    <row r="181" spans="8:8">
      <c r="H181" s="175">
        <v>4</v>
      </c>
    </row>
    <row r="182" spans="8:8">
      <c r="H182" s="175">
        <v>3</v>
      </c>
    </row>
    <row r="183" spans="8:8">
      <c r="H183" s="175">
        <v>6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6" tint="0.39997558519241921"/>
  </sheetPr>
  <dimension ref="B1:K181"/>
  <sheetViews>
    <sheetView topLeftCell="A82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 hidden="1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 hidden="1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 hidden="1">
      <c r="D28" t="s">
        <v>2</v>
      </c>
      <c r="E28" t="s">
        <v>137</v>
      </c>
      <c r="F28">
        <v>2</v>
      </c>
      <c r="G28" s="8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 hidden="1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 hidden="1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 hidden="1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 hidden="1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 hidden="1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 hidden="1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 hidden="1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 hidden="1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 hidden="1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 hidden="1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 hidden="1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 hidden="1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 hidden="1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</row>
    <row r="165" spans="2:9">
      <c r="E165" s="25" t="s">
        <v>233</v>
      </c>
      <c r="F165">
        <v>3.25</v>
      </c>
    </row>
    <row r="166" spans="2:9">
      <c r="E166" s="25" t="s">
        <v>395</v>
      </c>
      <c r="F166">
        <f>AVEDEV(H166:H181)</f>
        <v>1.96875</v>
      </c>
      <c r="H166" s="176">
        <v>3</v>
      </c>
    </row>
    <row r="167" spans="2:9">
      <c r="E167" s="25" t="s">
        <v>232</v>
      </c>
      <c r="F167">
        <v>8</v>
      </c>
      <c r="H167" s="176">
        <v>5</v>
      </c>
    </row>
    <row r="168" spans="2:9">
      <c r="H168" s="176">
        <v>3</v>
      </c>
    </row>
    <row r="169" spans="2:9">
      <c r="H169" s="176">
        <v>7</v>
      </c>
    </row>
    <row r="170" spans="2:9">
      <c r="H170" s="176">
        <v>7</v>
      </c>
    </row>
    <row r="171" spans="2:9">
      <c r="H171" s="176">
        <v>3</v>
      </c>
    </row>
    <row r="172" spans="2:9">
      <c r="H172" s="176">
        <v>8</v>
      </c>
    </row>
    <row r="173" spans="2:9">
      <c r="H173" s="176">
        <v>1</v>
      </c>
    </row>
    <row r="174" spans="2:9">
      <c r="H174" s="176">
        <v>1</v>
      </c>
    </row>
    <row r="175" spans="2:9">
      <c r="H175" s="176">
        <v>1</v>
      </c>
    </row>
    <row r="176" spans="2:9">
      <c r="H176" s="176">
        <v>1</v>
      </c>
    </row>
    <row r="177" spans="8:8">
      <c r="H177" s="176">
        <v>2</v>
      </c>
    </row>
    <row r="178" spans="8:8">
      <c r="H178" s="176">
        <v>5</v>
      </c>
    </row>
    <row r="179" spans="8:8">
      <c r="H179" s="176">
        <v>1</v>
      </c>
    </row>
    <row r="180" spans="8:8">
      <c r="H180" s="176">
        <v>3</v>
      </c>
    </row>
    <row r="181" spans="8:8">
      <c r="H181" s="178">
        <v>1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B1:K184"/>
  <sheetViews>
    <sheetView topLeftCell="A138" workbookViewId="0">
      <selection activeCell="F166" sqref="F166"/>
    </sheetView>
  </sheetViews>
  <sheetFormatPr defaultRowHeight="15"/>
  <cols>
    <col min="1" max="1" width="2.42578125" customWidth="1"/>
    <col min="2" max="2" width="15.5703125" customWidth="1"/>
    <col min="3" max="3" width="5.5703125" customWidth="1"/>
    <col min="4" max="4" width="16" customWidth="1"/>
    <col min="5" max="5" width="12.140625" customWidth="1"/>
    <col min="6" max="6" width="7.85546875" customWidth="1"/>
    <col min="7" max="7" width="34.28515625" customWidth="1"/>
    <col min="8" max="8" width="42.7109375" customWidth="1"/>
    <col min="9" max="9" width="39.28515625" customWidth="1"/>
    <col min="10" max="10" width="44" customWidth="1"/>
  </cols>
  <sheetData>
    <row r="1" spans="2:11" ht="13.5" customHeight="1"/>
    <row r="2" spans="2:11" ht="25.5">
      <c r="B2" s="10" t="s">
        <v>6</v>
      </c>
      <c r="C2" s="10" t="s">
        <v>138</v>
      </c>
      <c r="D2" s="10" t="s">
        <v>127</v>
      </c>
      <c r="E2" s="10" t="s">
        <v>128</v>
      </c>
      <c r="F2" s="11" t="s">
        <v>136</v>
      </c>
      <c r="G2" s="10" t="s">
        <v>131</v>
      </c>
      <c r="H2" s="10" t="s">
        <v>10</v>
      </c>
      <c r="I2" s="10" t="s">
        <v>124</v>
      </c>
    </row>
    <row r="3" spans="2:11" ht="15.75" hidden="1" customHeight="1">
      <c r="B3" s="12" t="s">
        <v>5</v>
      </c>
      <c r="C3" s="12">
        <v>1</v>
      </c>
      <c r="D3" s="12"/>
      <c r="E3" s="12"/>
      <c r="F3" s="12"/>
      <c r="G3" s="15"/>
      <c r="H3" s="15"/>
      <c r="I3" s="15"/>
      <c r="J3" s="8"/>
      <c r="K3" s="8"/>
    </row>
    <row r="4" spans="2:11" ht="15.75" hidden="1" customHeight="1">
      <c r="D4" t="s">
        <v>0</v>
      </c>
      <c r="E4" t="s">
        <v>8</v>
      </c>
      <c r="F4">
        <v>1</v>
      </c>
      <c r="G4" s="8"/>
      <c r="H4" s="8" t="s">
        <v>11</v>
      </c>
      <c r="I4" s="8" t="s">
        <v>125</v>
      </c>
      <c r="J4" s="8"/>
      <c r="K4" s="8"/>
    </row>
    <row r="5" spans="2:11" ht="14.25" hidden="1" customHeight="1">
      <c r="E5" t="s">
        <v>9</v>
      </c>
      <c r="F5">
        <v>1</v>
      </c>
      <c r="G5" s="8"/>
      <c r="H5" s="8"/>
      <c r="I5" s="8" t="s">
        <v>126</v>
      </c>
      <c r="J5" s="8"/>
      <c r="K5" s="8"/>
    </row>
    <row r="6" spans="2:11" ht="26.25" hidden="1" customHeight="1">
      <c r="D6" t="s">
        <v>1</v>
      </c>
      <c r="E6" t="s">
        <v>129</v>
      </c>
      <c r="F6">
        <v>7</v>
      </c>
      <c r="G6" s="8" t="s">
        <v>133</v>
      </c>
      <c r="H6" s="8" t="s">
        <v>132</v>
      </c>
      <c r="I6" s="8" t="s">
        <v>135</v>
      </c>
      <c r="J6" s="8"/>
      <c r="K6" s="8"/>
    </row>
    <row r="7" spans="2:11" ht="25.5" hidden="1" customHeight="1">
      <c r="E7" t="s">
        <v>130</v>
      </c>
      <c r="F7">
        <v>4</v>
      </c>
      <c r="G7" s="8" t="s">
        <v>150</v>
      </c>
      <c r="H7" s="8"/>
      <c r="I7" s="9"/>
      <c r="J7" s="8"/>
      <c r="K7" s="8"/>
    </row>
    <row r="8" spans="2:11" ht="25.5">
      <c r="D8" t="s">
        <v>2</v>
      </c>
      <c r="E8" t="s">
        <v>137</v>
      </c>
      <c r="F8">
        <v>4</v>
      </c>
      <c r="G8" s="8" t="s">
        <v>145</v>
      </c>
      <c r="H8" s="8"/>
      <c r="I8" s="8"/>
    </row>
    <row r="9" spans="2:11" hidden="1">
      <c r="B9" s="20"/>
      <c r="C9" s="20"/>
      <c r="D9" s="20" t="s">
        <v>3</v>
      </c>
      <c r="E9" s="19" t="s">
        <v>8</v>
      </c>
      <c r="F9" s="20">
        <v>2</v>
      </c>
      <c r="G9" s="22"/>
      <c r="H9" s="22"/>
      <c r="I9" s="22" t="s">
        <v>141</v>
      </c>
    </row>
    <row r="10" spans="2:11" hidden="1">
      <c r="B10" s="19"/>
      <c r="C10" s="19"/>
      <c r="D10" s="19"/>
      <c r="E10" s="19" t="s">
        <v>9</v>
      </c>
      <c r="F10" s="19">
        <v>1</v>
      </c>
      <c r="G10" s="21"/>
      <c r="H10" s="21"/>
      <c r="I10" s="21" t="s">
        <v>142</v>
      </c>
    </row>
    <row r="11" spans="2:11" hidden="1">
      <c r="B11" s="19"/>
      <c r="C11" s="19"/>
      <c r="D11" s="19" t="s">
        <v>4</v>
      </c>
      <c r="E11" s="19" t="s">
        <v>129</v>
      </c>
      <c r="F11" s="19">
        <v>1</v>
      </c>
      <c r="G11" s="21"/>
      <c r="H11" s="21"/>
      <c r="I11" s="21" t="s">
        <v>140</v>
      </c>
    </row>
    <row r="12" spans="2:11" hidden="1">
      <c r="B12" s="19"/>
      <c r="C12" s="19"/>
      <c r="D12" s="19"/>
      <c r="E12" s="19" t="s">
        <v>130</v>
      </c>
      <c r="F12" s="19">
        <v>3</v>
      </c>
      <c r="G12" s="21"/>
      <c r="H12" s="21" t="s">
        <v>139</v>
      </c>
      <c r="I12" s="21"/>
    </row>
    <row r="13" spans="2:11" hidden="1">
      <c r="B13" s="14" t="s">
        <v>19</v>
      </c>
      <c r="C13" s="14">
        <v>3</v>
      </c>
      <c r="D13" s="12"/>
      <c r="E13" s="12"/>
      <c r="F13" s="12"/>
      <c r="G13" s="15"/>
      <c r="H13" s="15"/>
      <c r="I13" s="15"/>
    </row>
    <row r="14" spans="2:11" hidden="1">
      <c r="D14" t="s">
        <v>0</v>
      </c>
      <c r="E14" t="s">
        <v>8</v>
      </c>
      <c r="F14" s="3">
        <v>3</v>
      </c>
      <c r="G14" s="13"/>
      <c r="H14" s="13"/>
      <c r="I14" s="13"/>
    </row>
    <row r="15" spans="2:11" hidden="1">
      <c r="E15" t="s">
        <v>9</v>
      </c>
      <c r="F15">
        <v>2</v>
      </c>
      <c r="G15" s="8"/>
      <c r="H15" s="8" t="s">
        <v>144</v>
      </c>
      <c r="I15" s="8"/>
    </row>
    <row r="16" spans="2:11" hidden="1">
      <c r="D16" t="s">
        <v>1</v>
      </c>
      <c r="E16" t="s">
        <v>129</v>
      </c>
      <c r="F16">
        <v>7</v>
      </c>
      <c r="G16" s="8" t="s">
        <v>146</v>
      </c>
      <c r="H16" s="8"/>
      <c r="I16" s="8"/>
    </row>
    <row r="17" spans="2:9" hidden="1">
      <c r="E17" t="s">
        <v>130</v>
      </c>
      <c r="F17">
        <v>4</v>
      </c>
      <c r="G17" s="8" t="s">
        <v>134</v>
      </c>
      <c r="H17" s="8" t="s">
        <v>147</v>
      </c>
      <c r="I17" s="8"/>
    </row>
    <row r="18" spans="2:9">
      <c r="D18" t="s">
        <v>2</v>
      </c>
      <c r="E18" t="s">
        <v>137</v>
      </c>
      <c r="F18">
        <v>4</v>
      </c>
      <c r="G18" s="16" t="s">
        <v>149</v>
      </c>
      <c r="H18" s="8" t="s">
        <v>148</v>
      </c>
      <c r="I18" s="8"/>
    </row>
    <row r="19" spans="2:9" hidden="1">
      <c r="B19" s="19"/>
      <c r="C19" s="19"/>
      <c r="D19" s="20" t="s">
        <v>3</v>
      </c>
      <c r="E19" s="19" t="s">
        <v>8</v>
      </c>
      <c r="F19" s="19">
        <v>2</v>
      </c>
      <c r="G19" s="21"/>
      <c r="H19" s="21"/>
      <c r="I19" s="21" t="s">
        <v>156</v>
      </c>
    </row>
    <row r="20" spans="2:9" hidden="1">
      <c r="B20" s="19"/>
      <c r="C20" s="19"/>
      <c r="D20" s="19"/>
      <c r="E20" s="19" t="s">
        <v>9</v>
      </c>
      <c r="F20" s="19">
        <v>2</v>
      </c>
      <c r="G20" s="21"/>
      <c r="H20" s="21"/>
      <c r="I20" s="21" t="s">
        <v>157</v>
      </c>
    </row>
    <row r="21" spans="2:9" hidden="1">
      <c r="B21" s="19"/>
      <c r="C21" s="19"/>
      <c r="D21" s="19" t="s">
        <v>4</v>
      </c>
      <c r="E21" s="19" t="s">
        <v>129</v>
      </c>
      <c r="F21" s="19">
        <v>2</v>
      </c>
      <c r="G21" s="21"/>
      <c r="H21" s="21"/>
      <c r="I21" s="21"/>
    </row>
    <row r="22" spans="2:9" hidden="1">
      <c r="B22" s="19"/>
      <c r="C22" s="19"/>
      <c r="D22" s="19"/>
      <c r="E22" s="19" t="s">
        <v>130</v>
      </c>
      <c r="F22" s="19">
        <v>5</v>
      </c>
      <c r="G22" s="21"/>
      <c r="H22" s="21" t="s">
        <v>158</v>
      </c>
      <c r="I22" s="21"/>
    </row>
    <row r="23" spans="2:9" hidden="1">
      <c r="B23" s="14" t="s">
        <v>143</v>
      </c>
      <c r="C23" s="14">
        <v>2</v>
      </c>
      <c r="D23" s="12"/>
      <c r="E23" s="12"/>
      <c r="F23" s="12"/>
      <c r="G23" s="15"/>
      <c r="H23" s="15"/>
      <c r="I23" s="15"/>
    </row>
    <row r="24" spans="2:9" hidden="1">
      <c r="D24" t="s">
        <v>0</v>
      </c>
      <c r="E24" t="s">
        <v>8</v>
      </c>
      <c r="F24">
        <v>5</v>
      </c>
      <c r="G24" s="8" t="s">
        <v>151</v>
      </c>
      <c r="H24" s="8" t="s">
        <v>153</v>
      </c>
      <c r="I24" s="8" t="s">
        <v>152</v>
      </c>
    </row>
    <row r="25" spans="2:9" hidden="1">
      <c r="E25" t="s">
        <v>9</v>
      </c>
      <c r="F25">
        <v>1</v>
      </c>
      <c r="G25" s="8"/>
      <c r="H25" s="8"/>
      <c r="I25" s="8"/>
    </row>
    <row r="26" spans="2:9" hidden="1">
      <c r="D26" t="s">
        <v>1</v>
      </c>
      <c r="E26" t="s">
        <v>129</v>
      </c>
      <c r="F26">
        <v>6</v>
      </c>
      <c r="G26" s="8"/>
      <c r="H26" s="8"/>
      <c r="I26" s="8"/>
    </row>
    <row r="27" spans="2:9" hidden="1">
      <c r="E27" t="s">
        <v>130</v>
      </c>
      <c r="F27">
        <v>6</v>
      </c>
      <c r="G27" s="8"/>
      <c r="H27" s="8"/>
      <c r="I27" s="8"/>
    </row>
    <row r="28" spans="2:9">
      <c r="D28" t="s">
        <v>2</v>
      </c>
      <c r="E28" t="s">
        <v>137</v>
      </c>
      <c r="F28">
        <v>2</v>
      </c>
      <c r="G28" s="16" t="s">
        <v>154</v>
      </c>
      <c r="H28" s="8"/>
      <c r="I28" s="8" t="s">
        <v>155</v>
      </c>
    </row>
    <row r="29" spans="2:9" hidden="1">
      <c r="B29" s="19"/>
      <c r="C29" s="19"/>
      <c r="D29" s="20" t="s">
        <v>3</v>
      </c>
      <c r="E29" s="19" t="s">
        <v>8</v>
      </c>
      <c r="F29" s="19">
        <v>1</v>
      </c>
      <c r="G29" s="21"/>
      <c r="H29" s="21"/>
      <c r="I29" s="21" t="s">
        <v>160</v>
      </c>
    </row>
    <row r="30" spans="2:9" hidden="1">
      <c r="B30" s="19"/>
      <c r="C30" s="19"/>
      <c r="D30" s="19"/>
      <c r="E30" s="19" t="s">
        <v>9</v>
      </c>
      <c r="F30" s="19">
        <v>1</v>
      </c>
      <c r="G30" s="21"/>
      <c r="H30" s="21"/>
      <c r="I30" s="21"/>
    </row>
    <row r="31" spans="2:9" hidden="1">
      <c r="B31" s="19"/>
      <c r="C31" s="19"/>
      <c r="D31" s="19" t="s">
        <v>4</v>
      </c>
      <c r="E31" s="19" t="s">
        <v>129</v>
      </c>
      <c r="F31" s="19">
        <v>1</v>
      </c>
      <c r="G31" s="21"/>
      <c r="H31" s="21"/>
      <c r="I31" s="21"/>
    </row>
    <row r="32" spans="2:9" hidden="1">
      <c r="B32" s="19"/>
      <c r="C32" s="19"/>
      <c r="D32" s="19"/>
      <c r="E32" s="19" t="s">
        <v>130</v>
      </c>
      <c r="F32" s="19">
        <v>3</v>
      </c>
      <c r="G32" s="21"/>
      <c r="H32" s="21" t="s">
        <v>159</v>
      </c>
      <c r="I32" s="21"/>
    </row>
    <row r="33" spans="2:9" hidden="1">
      <c r="B33" s="14" t="s">
        <v>161</v>
      </c>
      <c r="C33" s="14">
        <v>4</v>
      </c>
      <c r="D33" s="12"/>
      <c r="E33" s="12"/>
      <c r="F33" s="12"/>
      <c r="G33" s="15"/>
      <c r="H33" s="15"/>
      <c r="I33" s="15"/>
    </row>
    <row r="34" spans="2:9" hidden="1">
      <c r="B34" s="19"/>
      <c r="C34" s="19"/>
      <c r="D34" s="20" t="s">
        <v>3</v>
      </c>
      <c r="E34" s="19" t="s">
        <v>8</v>
      </c>
      <c r="F34" s="19">
        <v>1</v>
      </c>
      <c r="G34" s="21"/>
      <c r="H34" s="21"/>
      <c r="I34" s="21"/>
    </row>
    <row r="35" spans="2:9" hidden="1">
      <c r="B35" s="19"/>
      <c r="C35" s="19"/>
      <c r="D35" s="19"/>
      <c r="E35" s="19" t="s">
        <v>9</v>
      </c>
      <c r="F35" s="19">
        <v>1</v>
      </c>
      <c r="G35" s="21"/>
      <c r="H35" s="21" t="s">
        <v>163</v>
      </c>
      <c r="I35" s="21"/>
    </row>
    <row r="36" spans="2:9" hidden="1">
      <c r="B36" s="19"/>
      <c r="C36" s="19"/>
      <c r="D36" s="19" t="s">
        <v>4</v>
      </c>
      <c r="E36" s="19" t="s">
        <v>129</v>
      </c>
      <c r="F36" s="19">
        <v>6</v>
      </c>
      <c r="G36" s="21"/>
      <c r="H36" s="21" t="s">
        <v>164</v>
      </c>
      <c r="I36" s="21"/>
    </row>
    <row r="37" spans="2:9" hidden="1">
      <c r="B37" s="19"/>
      <c r="C37" s="19"/>
      <c r="D37" s="20"/>
      <c r="E37" s="20" t="s">
        <v>130</v>
      </c>
      <c r="F37" s="19">
        <v>7</v>
      </c>
      <c r="G37" s="21"/>
      <c r="H37" s="21"/>
      <c r="I37" s="21"/>
    </row>
    <row r="38" spans="2:9" hidden="1">
      <c r="D38" t="s">
        <v>0</v>
      </c>
      <c r="E38" t="s">
        <v>8</v>
      </c>
      <c r="F38">
        <v>3</v>
      </c>
      <c r="G38" s="16" t="s">
        <v>154</v>
      </c>
      <c r="H38" s="8"/>
      <c r="I38" s="8"/>
    </row>
    <row r="39" spans="2:9" hidden="1">
      <c r="E39" t="s">
        <v>9</v>
      </c>
      <c r="F39">
        <v>3</v>
      </c>
      <c r="G39" s="16" t="s">
        <v>149</v>
      </c>
      <c r="H39" s="8"/>
      <c r="I39" s="8"/>
    </row>
    <row r="40" spans="2:9" hidden="1">
      <c r="D40" t="s">
        <v>1</v>
      </c>
      <c r="E40" t="s">
        <v>129</v>
      </c>
      <c r="F40">
        <v>6</v>
      </c>
      <c r="G40" s="8"/>
      <c r="H40" s="8" t="s">
        <v>166</v>
      </c>
      <c r="I40" s="8" t="s">
        <v>167</v>
      </c>
    </row>
    <row r="41" spans="2:9" hidden="1">
      <c r="E41" t="s">
        <v>130</v>
      </c>
      <c r="F41">
        <v>3</v>
      </c>
      <c r="G41" s="8"/>
      <c r="H41" s="8"/>
      <c r="I41" s="8"/>
    </row>
    <row r="42" spans="2:9">
      <c r="B42" s="3"/>
      <c r="C42" s="3"/>
      <c r="D42" t="s">
        <v>2</v>
      </c>
      <c r="E42" t="s">
        <v>137</v>
      </c>
      <c r="F42" s="3">
        <v>3</v>
      </c>
      <c r="G42" s="13"/>
      <c r="H42" s="13"/>
      <c r="I42" s="13"/>
    </row>
    <row r="43" spans="2:9" hidden="1">
      <c r="B43" s="14" t="s">
        <v>162</v>
      </c>
      <c r="C43" s="14">
        <v>5</v>
      </c>
      <c r="D43" s="12"/>
      <c r="E43" s="12"/>
      <c r="F43" s="12"/>
      <c r="G43" s="15"/>
      <c r="H43" s="15"/>
      <c r="I43" s="15"/>
    </row>
    <row r="44" spans="2:9" hidden="1">
      <c r="B44" s="19"/>
      <c r="C44" s="19"/>
      <c r="D44" s="20" t="s">
        <v>3</v>
      </c>
      <c r="E44" s="19" t="s">
        <v>8</v>
      </c>
      <c r="F44" s="19">
        <v>2</v>
      </c>
      <c r="G44" s="21"/>
      <c r="H44" s="21"/>
      <c r="I44" s="21"/>
    </row>
    <row r="45" spans="2:9" hidden="1">
      <c r="B45" s="19"/>
      <c r="C45" s="19"/>
      <c r="D45" s="19"/>
      <c r="E45" s="19" t="s">
        <v>9</v>
      </c>
      <c r="F45" s="19">
        <v>1</v>
      </c>
      <c r="G45" s="21"/>
      <c r="H45" s="21"/>
      <c r="I45" s="21" t="s">
        <v>165</v>
      </c>
    </row>
    <row r="46" spans="2:9" hidden="1">
      <c r="B46" s="19"/>
      <c r="C46" s="19"/>
      <c r="D46" s="19" t="s">
        <v>4</v>
      </c>
      <c r="E46" s="19" t="s">
        <v>129</v>
      </c>
      <c r="F46" s="19">
        <v>2</v>
      </c>
      <c r="G46" s="21"/>
      <c r="H46" s="21"/>
      <c r="I46" s="21"/>
    </row>
    <row r="47" spans="2:9" hidden="1">
      <c r="B47" s="19"/>
      <c r="C47" s="19"/>
      <c r="D47" s="20"/>
      <c r="E47" s="20" t="s">
        <v>130</v>
      </c>
      <c r="F47" s="19">
        <v>7</v>
      </c>
      <c r="G47" s="21"/>
      <c r="H47" s="21"/>
      <c r="I47" s="21"/>
    </row>
    <row r="48" spans="2:9" ht="25.5" hidden="1">
      <c r="D48" t="s">
        <v>0</v>
      </c>
      <c r="E48" t="s">
        <v>8</v>
      </c>
      <c r="F48">
        <v>5</v>
      </c>
      <c r="G48" s="8" t="s">
        <v>168</v>
      </c>
      <c r="H48" s="8"/>
      <c r="I48" s="8"/>
    </row>
    <row r="49" spans="2:9" ht="25.5" hidden="1">
      <c r="E49" t="s">
        <v>9</v>
      </c>
      <c r="F49">
        <v>2</v>
      </c>
      <c r="G49" s="8" t="s">
        <v>168</v>
      </c>
      <c r="H49" s="8"/>
      <c r="I49" s="8"/>
    </row>
    <row r="50" spans="2:9" hidden="1">
      <c r="D50" t="s">
        <v>1</v>
      </c>
      <c r="E50" t="s">
        <v>129</v>
      </c>
      <c r="F50">
        <v>6</v>
      </c>
      <c r="G50" s="8" t="s">
        <v>169</v>
      </c>
      <c r="H50" s="8"/>
      <c r="I50" s="8"/>
    </row>
    <row r="51" spans="2:9" hidden="1">
      <c r="E51" t="s">
        <v>130</v>
      </c>
      <c r="F51">
        <v>10</v>
      </c>
      <c r="G51" s="8"/>
      <c r="H51" s="8"/>
      <c r="I51" s="8"/>
    </row>
    <row r="52" spans="2:9">
      <c r="B52" s="3"/>
      <c r="C52" s="3"/>
      <c r="D52" t="s">
        <v>2</v>
      </c>
      <c r="E52" t="s">
        <v>137</v>
      </c>
      <c r="F52" s="3">
        <v>6</v>
      </c>
      <c r="G52" s="13"/>
      <c r="H52" s="13"/>
      <c r="I52" s="13"/>
    </row>
    <row r="53" spans="2:9" hidden="1">
      <c r="B53" s="14" t="s">
        <v>12</v>
      </c>
      <c r="C53" s="14">
        <v>6</v>
      </c>
      <c r="D53" s="12"/>
      <c r="E53" s="12"/>
      <c r="F53" s="12"/>
      <c r="G53" s="15"/>
      <c r="H53" s="15"/>
      <c r="I53" s="15"/>
    </row>
    <row r="54" spans="2:9" hidden="1">
      <c r="D54" t="s">
        <v>0</v>
      </c>
      <c r="E54" t="s">
        <v>8</v>
      </c>
      <c r="F54">
        <v>3</v>
      </c>
      <c r="G54" s="8" t="s">
        <v>172</v>
      </c>
      <c r="H54" s="8" t="s">
        <v>173</v>
      </c>
      <c r="I54" s="8" t="s">
        <v>171</v>
      </c>
    </row>
    <row r="55" spans="2:9" hidden="1">
      <c r="E55" t="s">
        <v>9</v>
      </c>
      <c r="F55">
        <v>2</v>
      </c>
      <c r="G55" s="8"/>
      <c r="H55" s="8" t="s">
        <v>174</v>
      </c>
      <c r="I55" s="8" t="s">
        <v>126</v>
      </c>
    </row>
    <row r="56" spans="2:9" hidden="1">
      <c r="D56" t="s">
        <v>1</v>
      </c>
      <c r="E56" t="s">
        <v>129</v>
      </c>
      <c r="F56">
        <v>2</v>
      </c>
      <c r="G56" s="8"/>
      <c r="H56" s="8"/>
      <c r="I56" s="8" t="s">
        <v>175</v>
      </c>
    </row>
    <row r="57" spans="2:9" ht="25.5" hidden="1">
      <c r="E57" t="s">
        <v>130</v>
      </c>
      <c r="F57">
        <v>7</v>
      </c>
      <c r="G57" s="8"/>
      <c r="H57" s="8" t="s">
        <v>176</v>
      </c>
      <c r="I57" s="8"/>
    </row>
    <row r="58" spans="2:9">
      <c r="D58" t="s">
        <v>2</v>
      </c>
      <c r="E58" t="s">
        <v>137</v>
      </c>
      <c r="F58">
        <v>2</v>
      </c>
      <c r="G58" s="16" t="s">
        <v>149</v>
      </c>
      <c r="H58" s="8"/>
      <c r="I58" s="8"/>
    </row>
    <row r="59" spans="2:9" hidden="1">
      <c r="B59" s="19"/>
      <c r="C59" s="19"/>
      <c r="D59" s="20" t="s">
        <v>3</v>
      </c>
      <c r="E59" s="19" t="s">
        <v>8</v>
      </c>
      <c r="F59" s="19">
        <v>2</v>
      </c>
      <c r="G59" s="21"/>
      <c r="H59" s="21"/>
      <c r="I59" s="21" t="s">
        <v>179</v>
      </c>
    </row>
    <row r="60" spans="2:9" hidden="1">
      <c r="B60" s="19"/>
      <c r="C60" s="19"/>
      <c r="D60" s="19"/>
      <c r="E60" s="19" t="s">
        <v>9</v>
      </c>
      <c r="F60" s="19">
        <v>1</v>
      </c>
      <c r="G60" s="21"/>
      <c r="H60" s="21"/>
      <c r="I60" s="21" t="s">
        <v>180</v>
      </c>
    </row>
    <row r="61" spans="2:9" hidden="1">
      <c r="B61" s="19"/>
      <c r="C61" s="19"/>
      <c r="D61" s="19" t="s">
        <v>4</v>
      </c>
      <c r="E61" s="19" t="s">
        <v>129</v>
      </c>
      <c r="F61" s="19">
        <v>1</v>
      </c>
      <c r="G61" s="21"/>
      <c r="H61" s="21"/>
      <c r="I61" s="21"/>
    </row>
    <row r="62" spans="2:9" hidden="1">
      <c r="B62" s="20"/>
      <c r="C62" s="20"/>
      <c r="D62" s="20"/>
      <c r="E62" s="20" t="s">
        <v>130</v>
      </c>
      <c r="F62" s="20">
        <v>3</v>
      </c>
      <c r="G62" s="22"/>
      <c r="H62" s="22" t="s">
        <v>182</v>
      </c>
      <c r="I62" s="22"/>
    </row>
    <row r="63" spans="2:9" hidden="1">
      <c r="B63" s="14" t="s">
        <v>13</v>
      </c>
      <c r="C63" s="14">
        <v>7</v>
      </c>
      <c r="D63" s="12"/>
      <c r="E63" s="12"/>
      <c r="F63" s="12"/>
      <c r="G63" s="15"/>
      <c r="H63" s="15"/>
      <c r="I63" s="15"/>
    </row>
    <row r="64" spans="2:9" hidden="1">
      <c r="D64" t="s">
        <v>0</v>
      </c>
      <c r="E64" t="s">
        <v>8</v>
      </c>
      <c r="F64">
        <v>2</v>
      </c>
      <c r="G64" s="8"/>
      <c r="H64" s="8" t="s">
        <v>170</v>
      </c>
      <c r="I64" s="8" t="s">
        <v>171</v>
      </c>
    </row>
    <row r="65" spans="2:9" hidden="1">
      <c r="E65" t="s">
        <v>9</v>
      </c>
      <c r="F65">
        <v>5</v>
      </c>
      <c r="G65" s="8"/>
      <c r="H65" s="8"/>
      <c r="I65" s="8"/>
    </row>
    <row r="66" spans="2:9" hidden="1">
      <c r="D66" t="s">
        <v>1</v>
      </c>
      <c r="E66" t="s">
        <v>129</v>
      </c>
      <c r="F66">
        <v>8</v>
      </c>
      <c r="G66" s="16" t="s">
        <v>149</v>
      </c>
      <c r="H66" s="8"/>
      <c r="I66" s="8"/>
    </row>
    <row r="67" spans="2:9" hidden="1">
      <c r="E67" t="s">
        <v>130</v>
      </c>
      <c r="F67">
        <v>7</v>
      </c>
      <c r="G67" s="8"/>
      <c r="H67" s="8"/>
      <c r="I67" s="8"/>
    </row>
    <row r="68" spans="2:9" ht="25.5">
      <c r="D68" t="s">
        <v>2</v>
      </c>
      <c r="E68" t="s">
        <v>137</v>
      </c>
      <c r="F68">
        <v>6</v>
      </c>
      <c r="G68" s="8" t="s">
        <v>177</v>
      </c>
      <c r="H68" s="8" t="s">
        <v>178</v>
      </c>
      <c r="I68" s="8"/>
    </row>
    <row r="69" spans="2:9" hidden="1">
      <c r="B69" s="19"/>
      <c r="C69" s="19"/>
      <c r="D69" s="20" t="s">
        <v>3</v>
      </c>
      <c r="E69" s="19" t="s">
        <v>8</v>
      </c>
      <c r="F69" s="19">
        <v>2</v>
      </c>
      <c r="G69" s="21"/>
      <c r="H69" s="21" t="s">
        <v>181</v>
      </c>
      <c r="I69" s="21"/>
    </row>
    <row r="70" spans="2:9" hidden="1">
      <c r="B70" s="19"/>
      <c r="C70" s="19"/>
      <c r="D70" s="19"/>
      <c r="E70" s="19" t="s">
        <v>9</v>
      </c>
      <c r="F70" s="19">
        <v>1</v>
      </c>
      <c r="G70" s="21"/>
      <c r="H70" s="21"/>
      <c r="I70" s="21"/>
    </row>
    <row r="71" spans="2:9" hidden="1">
      <c r="B71" s="19"/>
      <c r="C71" s="19"/>
      <c r="D71" s="19" t="s">
        <v>4</v>
      </c>
      <c r="E71" s="19" t="s">
        <v>129</v>
      </c>
      <c r="F71" s="19">
        <v>1</v>
      </c>
      <c r="G71" s="21"/>
      <c r="H71" s="21"/>
      <c r="I71" s="21"/>
    </row>
    <row r="72" spans="2:9" hidden="1">
      <c r="B72" s="20"/>
      <c r="C72" s="20"/>
      <c r="D72" s="20"/>
      <c r="E72" s="20" t="s">
        <v>130</v>
      </c>
      <c r="F72" s="19">
        <v>8</v>
      </c>
      <c r="G72" s="21"/>
      <c r="H72" s="21" t="s">
        <v>183</v>
      </c>
      <c r="I72" s="21"/>
    </row>
    <row r="73" spans="2:9" hidden="1">
      <c r="B73" s="14" t="s">
        <v>24</v>
      </c>
      <c r="C73" s="14">
        <v>8</v>
      </c>
      <c r="D73" s="12"/>
      <c r="E73" s="12"/>
      <c r="F73" s="12"/>
      <c r="G73" s="15"/>
      <c r="H73" s="15"/>
      <c r="I73" s="15"/>
    </row>
    <row r="74" spans="2:9" hidden="1">
      <c r="D74" t="s">
        <v>0</v>
      </c>
      <c r="E74" t="s">
        <v>8</v>
      </c>
      <c r="F74">
        <v>3</v>
      </c>
      <c r="G74" s="8" t="s">
        <v>172</v>
      </c>
      <c r="H74" s="8"/>
      <c r="I74" s="8"/>
    </row>
    <row r="75" spans="2:9" ht="38.25" hidden="1">
      <c r="E75" t="s">
        <v>9</v>
      </c>
      <c r="F75">
        <v>2</v>
      </c>
      <c r="G75" s="8"/>
      <c r="H75" s="8" t="s">
        <v>185</v>
      </c>
      <c r="I75" s="8"/>
    </row>
    <row r="76" spans="2:9" hidden="1">
      <c r="D76" t="s">
        <v>1</v>
      </c>
      <c r="E76" t="s">
        <v>129</v>
      </c>
      <c r="F76">
        <v>3</v>
      </c>
      <c r="G76" s="8"/>
      <c r="H76" s="8" t="s">
        <v>186</v>
      </c>
      <c r="I76" s="8" t="s">
        <v>187</v>
      </c>
    </row>
    <row r="77" spans="2:9" hidden="1">
      <c r="E77" t="s">
        <v>130</v>
      </c>
      <c r="F77">
        <v>3</v>
      </c>
      <c r="G77" s="8"/>
      <c r="H77" s="8" t="s">
        <v>188</v>
      </c>
      <c r="I77" s="8"/>
    </row>
    <row r="78" spans="2:9">
      <c r="D78" t="s">
        <v>2</v>
      </c>
      <c r="E78" t="s">
        <v>137</v>
      </c>
      <c r="F78">
        <v>1</v>
      </c>
      <c r="G78" s="16" t="s">
        <v>149</v>
      </c>
      <c r="H78" s="8"/>
      <c r="I78" s="8" t="s">
        <v>189</v>
      </c>
    </row>
    <row r="79" spans="2:9" hidden="1">
      <c r="B79" s="19"/>
      <c r="C79" s="19"/>
      <c r="D79" s="20" t="s">
        <v>3</v>
      </c>
      <c r="E79" s="19" t="s">
        <v>8</v>
      </c>
      <c r="F79" s="19">
        <v>1</v>
      </c>
      <c r="G79" s="21"/>
      <c r="H79" s="21"/>
      <c r="I79" s="21"/>
    </row>
    <row r="80" spans="2:9" hidden="1">
      <c r="B80" s="19"/>
      <c r="C80" s="19"/>
      <c r="D80" s="19"/>
      <c r="E80" s="19" t="s">
        <v>9</v>
      </c>
      <c r="F80" s="19">
        <v>1</v>
      </c>
      <c r="G80" s="21"/>
      <c r="H80" s="21"/>
      <c r="I80" s="21" t="s">
        <v>197</v>
      </c>
    </row>
    <row r="81" spans="2:9" hidden="1">
      <c r="B81" s="19"/>
      <c r="C81" s="19"/>
      <c r="D81" s="19" t="s">
        <v>4</v>
      </c>
      <c r="E81" s="19" t="s">
        <v>129</v>
      </c>
      <c r="F81" s="19">
        <v>1</v>
      </c>
      <c r="G81" s="21"/>
      <c r="H81" s="21"/>
      <c r="I81" s="21"/>
    </row>
    <row r="82" spans="2:9" hidden="1">
      <c r="B82" s="20"/>
      <c r="C82" s="20"/>
      <c r="D82" s="20"/>
      <c r="E82" s="20" t="s">
        <v>130</v>
      </c>
      <c r="F82" s="20">
        <v>1</v>
      </c>
      <c r="G82" s="22"/>
      <c r="H82" s="22"/>
      <c r="I82" s="22"/>
    </row>
    <row r="83" spans="2:9" hidden="1">
      <c r="B83" s="14" t="s">
        <v>184</v>
      </c>
      <c r="C83" s="14">
        <v>9</v>
      </c>
      <c r="D83" s="12"/>
      <c r="E83" s="12"/>
      <c r="F83" s="12"/>
      <c r="G83" s="15"/>
      <c r="H83" s="15"/>
      <c r="I83" s="15"/>
    </row>
    <row r="84" spans="2:9" hidden="1">
      <c r="D84" t="s">
        <v>0</v>
      </c>
      <c r="E84" t="s">
        <v>8</v>
      </c>
      <c r="F84">
        <v>2</v>
      </c>
      <c r="G84" s="8"/>
      <c r="H84" s="8" t="s">
        <v>191</v>
      </c>
      <c r="I84" s="8"/>
    </row>
    <row r="85" spans="2:9" ht="25.5" hidden="1">
      <c r="E85" t="s">
        <v>9</v>
      </c>
      <c r="F85">
        <v>1</v>
      </c>
      <c r="G85" s="16" t="s">
        <v>149</v>
      </c>
      <c r="H85" s="8" t="s">
        <v>192</v>
      </c>
      <c r="I85" s="8"/>
    </row>
    <row r="86" spans="2:9" ht="25.5" hidden="1">
      <c r="D86" t="s">
        <v>1</v>
      </c>
      <c r="E86" t="s">
        <v>129</v>
      </c>
      <c r="F86">
        <v>5</v>
      </c>
      <c r="G86" s="16" t="s">
        <v>149</v>
      </c>
      <c r="H86" s="8" t="s">
        <v>190</v>
      </c>
      <c r="I86" s="8"/>
    </row>
    <row r="87" spans="2:9" hidden="1">
      <c r="E87" t="s">
        <v>130</v>
      </c>
      <c r="F87">
        <v>4</v>
      </c>
      <c r="G87" s="8"/>
      <c r="H87" s="8"/>
      <c r="I87" s="8" t="s">
        <v>193</v>
      </c>
    </row>
    <row r="88" spans="2:9">
      <c r="D88" t="s">
        <v>2</v>
      </c>
      <c r="E88" t="s">
        <v>137</v>
      </c>
      <c r="F88">
        <v>3</v>
      </c>
      <c r="G88" s="16" t="s">
        <v>149</v>
      </c>
      <c r="H88" s="8"/>
      <c r="I88" s="8"/>
    </row>
    <row r="89" spans="2:9" hidden="1">
      <c r="B89" s="19"/>
      <c r="C89" s="19"/>
      <c r="D89" s="20" t="s">
        <v>3</v>
      </c>
      <c r="E89" s="19" t="s">
        <v>8</v>
      </c>
      <c r="F89" s="19">
        <v>1</v>
      </c>
      <c r="G89" s="21"/>
      <c r="H89" s="21"/>
      <c r="I89" s="21"/>
    </row>
    <row r="90" spans="2:9" hidden="1">
      <c r="B90" s="19"/>
      <c r="C90" s="19"/>
      <c r="D90" s="19"/>
      <c r="E90" s="19" t="s">
        <v>9</v>
      </c>
      <c r="F90" s="19">
        <v>1</v>
      </c>
      <c r="G90" s="21"/>
      <c r="H90" s="21"/>
      <c r="I90" s="21" t="s">
        <v>194</v>
      </c>
    </row>
    <row r="91" spans="2:9" hidden="1">
      <c r="B91" s="19"/>
      <c r="C91" s="19"/>
      <c r="D91" s="19" t="s">
        <v>4</v>
      </c>
      <c r="E91" s="19" t="s">
        <v>129</v>
      </c>
      <c r="F91" s="19">
        <v>1</v>
      </c>
      <c r="G91" s="21"/>
      <c r="H91" s="21" t="s">
        <v>195</v>
      </c>
      <c r="I91" s="21"/>
    </row>
    <row r="92" spans="2:9" hidden="1">
      <c r="B92" s="20"/>
      <c r="C92" s="20"/>
      <c r="D92" s="20"/>
      <c r="E92" s="20" t="s">
        <v>130</v>
      </c>
      <c r="F92" s="20">
        <v>1</v>
      </c>
      <c r="G92" s="22"/>
      <c r="H92" s="22" t="s">
        <v>196</v>
      </c>
      <c r="I92" s="22"/>
    </row>
    <row r="93" spans="2:9" hidden="1">
      <c r="B93" s="14" t="s">
        <v>198</v>
      </c>
      <c r="C93" s="14">
        <v>10</v>
      </c>
      <c r="D93" s="12"/>
      <c r="E93" s="12"/>
      <c r="F93" s="12"/>
      <c r="G93" s="15"/>
      <c r="H93" s="15"/>
      <c r="I93" s="15"/>
    </row>
    <row r="94" spans="2:9" hidden="1">
      <c r="D94" t="s">
        <v>0</v>
      </c>
      <c r="E94" t="s">
        <v>8</v>
      </c>
      <c r="F94">
        <v>1</v>
      </c>
      <c r="G94" s="8"/>
      <c r="H94" s="8" t="s">
        <v>199</v>
      </c>
      <c r="I94" s="8"/>
    </row>
    <row r="95" spans="2:9" hidden="1">
      <c r="E95" t="s">
        <v>9</v>
      </c>
      <c r="F95">
        <v>1</v>
      </c>
      <c r="G95" s="16" t="s">
        <v>200</v>
      </c>
      <c r="H95" s="8"/>
      <c r="I95" s="8"/>
    </row>
    <row r="96" spans="2:9" ht="38.25" hidden="1">
      <c r="D96" t="s">
        <v>1</v>
      </c>
      <c r="E96" t="s">
        <v>129</v>
      </c>
      <c r="F96">
        <v>4</v>
      </c>
      <c r="G96" s="16" t="s">
        <v>200</v>
      </c>
      <c r="H96" s="8" t="s">
        <v>201</v>
      </c>
      <c r="I96" s="8"/>
    </row>
    <row r="97" spans="2:9" hidden="1">
      <c r="E97" t="s">
        <v>130</v>
      </c>
      <c r="F97">
        <v>2</v>
      </c>
      <c r="G97" s="8"/>
      <c r="H97" s="8"/>
      <c r="I97" s="8" t="s">
        <v>202</v>
      </c>
    </row>
    <row r="98" spans="2:9">
      <c r="D98" t="s">
        <v>2</v>
      </c>
      <c r="E98" t="s">
        <v>137</v>
      </c>
      <c r="F98">
        <v>1</v>
      </c>
      <c r="G98" s="8"/>
      <c r="H98" s="8"/>
      <c r="I98" s="8"/>
    </row>
    <row r="99" spans="2:9" hidden="1">
      <c r="B99" s="19"/>
      <c r="C99" s="19"/>
      <c r="D99" s="20" t="s">
        <v>3</v>
      </c>
      <c r="E99" s="19" t="s">
        <v>8</v>
      </c>
      <c r="F99" s="19">
        <v>1</v>
      </c>
      <c r="G99" s="21"/>
      <c r="H99" s="21"/>
      <c r="I99" s="21"/>
    </row>
    <row r="100" spans="2:9" hidden="1">
      <c r="B100" s="19"/>
      <c r="C100" s="19"/>
      <c r="D100" s="19"/>
      <c r="E100" s="19" t="s">
        <v>9</v>
      </c>
      <c r="F100" s="19">
        <v>1</v>
      </c>
      <c r="G100" s="21"/>
      <c r="H100" s="21"/>
      <c r="I100" s="21"/>
    </row>
    <row r="101" spans="2:9" hidden="1">
      <c r="B101" s="19"/>
      <c r="C101" s="19"/>
      <c r="D101" s="19" t="s">
        <v>4</v>
      </c>
      <c r="E101" s="19" t="s">
        <v>129</v>
      </c>
      <c r="F101" s="19">
        <v>1</v>
      </c>
      <c r="G101" s="21"/>
      <c r="H101" s="21"/>
      <c r="I101" s="21"/>
    </row>
    <row r="102" spans="2:9" hidden="1">
      <c r="B102" s="20"/>
      <c r="C102" s="20"/>
      <c r="D102" s="20"/>
      <c r="E102" s="20" t="s">
        <v>130</v>
      </c>
      <c r="F102" s="20">
        <v>1</v>
      </c>
      <c r="G102" s="22"/>
      <c r="H102" s="22"/>
      <c r="I102" s="22"/>
    </row>
    <row r="103" spans="2:9" hidden="1">
      <c r="B103" s="14" t="s">
        <v>203</v>
      </c>
      <c r="C103" s="14">
        <v>12</v>
      </c>
      <c r="D103" s="12"/>
      <c r="E103" s="12"/>
      <c r="F103" s="12"/>
      <c r="G103" s="17"/>
      <c r="H103" s="17"/>
      <c r="I103" s="17"/>
    </row>
    <row r="104" spans="2:9" hidden="1">
      <c r="D104" t="s">
        <v>0</v>
      </c>
      <c r="E104" t="s">
        <v>8</v>
      </c>
      <c r="F104">
        <v>4</v>
      </c>
      <c r="G104" s="18"/>
      <c r="H104" s="18" t="s">
        <v>204</v>
      </c>
      <c r="I104" s="18"/>
    </row>
    <row r="105" spans="2:9" hidden="1">
      <c r="E105" t="s">
        <v>9</v>
      </c>
      <c r="F105">
        <v>2</v>
      </c>
      <c r="G105" s="18"/>
      <c r="H105" s="18"/>
      <c r="I105" s="18" t="s">
        <v>205</v>
      </c>
    </row>
    <row r="106" spans="2:9" ht="25.5" hidden="1">
      <c r="D106" t="s">
        <v>1</v>
      </c>
      <c r="E106" t="s">
        <v>129</v>
      </c>
      <c r="F106">
        <v>8</v>
      </c>
      <c r="G106" s="18" t="s">
        <v>206</v>
      </c>
      <c r="H106" s="18"/>
      <c r="I106" s="18"/>
    </row>
    <row r="107" spans="2:9" hidden="1">
      <c r="E107" t="s">
        <v>130</v>
      </c>
      <c r="F107">
        <v>9</v>
      </c>
      <c r="G107" s="18" t="s">
        <v>207</v>
      </c>
      <c r="H107" s="18" t="s">
        <v>208</v>
      </c>
      <c r="I107" s="18"/>
    </row>
    <row r="108" spans="2:9">
      <c r="D108" t="s">
        <v>2</v>
      </c>
      <c r="E108" t="s">
        <v>137</v>
      </c>
      <c r="F108">
        <v>3</v>
      </c>
      <c r="G108" s="18"/>
      <c r="H108" s="18"/>
      <c r="I108" s="18" t="s">
        <v>209</v>
      </c>
    </row>
    <row r="109" spans="2:9" hidden="1">
      <c r="B109" s="19"/>
      <c r="C109" s="19"/>
      <c r="D109" s="20" t="s">
        <v>3</v>
      </c>
      <c r="E109" s="19" t="s">
        <v>8</v>
      </c>
      <c r="F109" s="19">
        <v>2</v>
      </c>
      <c r="G109" s="23"/>
      <c r="H109" s="23"/>
      <c r="I109" s="23"/>
    </row>
    <row r="110" spans="2:9" hidden="1">
      <c r="B110" s="19"/>
      <c r="C110" s="19"/>
      <c r="D110" s="19"/>
      <c r="E110" s="19" t="s">
        <v>9</v>
      </c>
      <c r="F110" s="19">
        <v>1</v>
      </c>
      <c r="G110" s="23"/>
      <c r="H110" s="23"/>
      <c r="I110" s="23"/>
    </row>
    <row r="111" spans="2:9" hidden="1">
      <c r="B111" s="19"/>
      <c r="C111" s="19"/>
      <c r="D111" s="19" t="s">
        <v>4</v>
      </c>
      <c r="E111" s="19" t="s">
        <v>129</v>
      </c>
      <c r="F111" s="19">
        <v>1</v>
      </c>
      <c r="G111" s="23"/>
      <c r="H111" s="23"/>
      <c r="I111" s="23"/>
    </row>
    <row r="112" spans="2:9" hidden="1">
      <c r="B112" s="20"/>
      <c r="C112" s="20"/>
      <c r="D112" s="20"/>
      <c r="E112" s="20" t="s">
        <v>130</v>
      </c>
      <c r="F112" s="20">
        <v>1</v>
      </c>
      <c r="G112" s="24"/>
      <c r="H112" s="24"/>
      <c r="I112" s="24"/>
    </row>
    <row r="113" spans="2:9" hidden="1">
      <c r="B113" s="14" t="s">
        <v>27</v>
      </c>
      <c r="C113" s="14">
        <v>11</v>
      </c>
      <c r="D113" s="12"/>
      <c r="E113" s="12"/>
      <c r="F113" s="12"/>
      <c r="G113" s="17"/>
      <c r="H113" s="17"/>
      <c r="I113" s="17"/>
    </row>
    <row r="114" spans="2:9" hidden="1">
      <c r="D114" t="s">
        <v>0</v>
      </c>
      <c r="E114" t="s">
        <v>8</v>
      </c>
      <c r="F114">
        <v>1</v>
      </c>
      <c r="G114" s="18"/>
      <c r="H114" s="18"/>
      <c r="I114" s="18" t="s">
        <v>210</v>
      </c>
    </row>
    <row r="115" spans="2:9" hidden="1">
      <c r="E115" t="s">
        <v>9</v>
      </c>
      <c r="F115">
        <v>2</v>
      </c>
      <c r="G115" s="18"/>
      <c r="H115" s="18"/>
      <c r="I115" s="18"/>
    </row>
    <row r="116" spans="2:9" hidden="1">
      <c r="D116" t="s">
        <v>1</v>
      </c>
      <c r="E116" t="s">
        <v>129</v>
      </c>
      <c r="F116">
        <v>9</v>
      </c>
      <c r="G116" s="18"/>
      <c r="H116" s="18"/>
      <c r="I116" s="18"/>
    </row>
    <row r="117" spans="2:9" hidden="1">
      <c r="E117" t="s">
        <v>130</v>
      </c>
      <c r="F117">
        <v>5</v>
      </c>
      <c r="G117" s="18"/>
      <c r="H117" s="18"/>
      <c r="I117" s="18"/>
    </row>
    <row r="118" spans="2:9">
      <c r="D118" t="s">
        <v>2</v>
      </c>
      <c r="E118" t="s">
        <v>137</v>
      </c>
      <c r="F118">
        <v>3</v>
      </c>
      <c r="G118" s="16" t="s">
        <v>149</v>
      </c>
      <c r="H118" s="18"/>
      <c r="I118" s="18"/>
    </row>
    <row r="119" spans="2:9" hidden="1">
      <c r="B119" s="19"/>
      <c r="C119" s="19"/>
      <c r="D119" s="20" t="s">
        <v>3</v>
      </c>
      <c r="E119" s="19" t="s">
        <v>8</v>
      </c>
      <c r="F119" s="19">
        <v>1</v>
      </c>
      <c r="G119" s="23"/>
      <c r="H119" s="23"/>
      <c r="I119" s="23"/>
    </row>
    <row r="120" spans="2:9" hidden="1">
      <c r="B120" s="19"/>
      <c r="C120" s="19"/>
      <c r="D120" s="19"/>
      <c r="E120" s="19" t="s">
        <v>9</v>
      </c>
      <c r="F120" s="19">
        <v>2</v>
      </c>
      <c r="G120" s="23"/>
      <c r="H120" s="23"/>
      <c r="I120" s="23"/>
    </row>
    <row r="121" spans="2:9" hidden="1">
      <c r="B121" s="19"/>
      <c r="C121" s="19"/>
      <c r="D121" s="19" t="s">
        <v>4</v>
      </c>
      <c r="E121" s="19" t="s">
        <v>129</v>
      </c>
      <c r="F121" s="19">
        <v>1</v>
      </c>
      <c r="G121" s="23"/>
      <c r="H121" s="23"/>
      <c r="I121" s="23"/>
    </row>
    <row r="122" spans="2:9" ht="25.5" hidden="1">
      <c r="B122" s="20"/>
      <c r="C122" s="20"/>
      <c r="D122" s="20"/>
      <c r="E122" s="20" t="s">
        <v>130</v>
      </c>
      <c r="F122" s="20">
        <v>2</v>
      </c>
      <c r="G122" s="24"/>
      <c r="H122" s="22" t="s">
        <v>211</v>
      </c>
      <c r="I122" s="24"/>
    </row>
    <row r="123" spans="2:9" hidden="1">
      <c r="B123" s="14" t="s">
        <v>212</v>
      </c>
      <c r="C123" s="14">
        <v>13</v>
      </c>
      <c r="D123" s="12"/>
      <c r="E123" s="12"/>
      <c r="F123" s="12"/>
      <c r="G123" s="15"/>
      <c r="H123" s="15"/>
      <c r="I123" s="15"/>
    </row>
    <row r="124" spans="2:9" hidden="1">
      <c r="D124" t="s">
        <v>0</v>
      </c>
      <c r="E124" t="s">
        <v>8</v>
      </c>
      <c r="F124">
        <v>3</v>
      </c>
      <c r="G124" s="8" t="s">
        <v>215</v>
      </c>
      <c r="H124" s="8" t="s">
        <v>214</v>
      </c>
      <c r="I124" s="8" t="s">
        <v>171</v>
      </c>
    </row>
    <row r="125" spans="2:9" hidden="1">
      <c r="E125" t="s">
        <v>9</v>
      </c>
      <c r="F125">
        <v>2</v>
      </c>
      <c r="G125" s="8"/>
      <c r="H125" s="8" t="s">
        <v>216</v>
      </c>
      <c r="I125" s="8"/>
    </row>
    <row r="126" spans="2:9" hidden="1">
      <c r="D126" t="s">
        <v>1</v>
      </c>
      <c r="E126" t="s">
        <v>129</v>
      </c>
      <c r="F126">
        <v>4</v>
      </c>
      <c r="G126" s="16" t="s">
        <v>149</v>
      </c>
      <c r="H126" s="8"/>
      <c r="I126" s="8"/>
    </row>
    <row r="127" spans="2:9" hidden="1">
      <c r="E127" t="s">
        <v>130</v>
      </c>
      <c r="F127">
        <v>3</v>
      </c>
      <c r="G127" s="8"/>
      <c r="H127" s="8"/>
      <c r="I127" s="8"/>
    </row>
    <row r="128" spans="2:9">
      <c r="D128" t="s">
        <v>2</v>
      </c>
      <c r="E128" t="s">
        <v>137</v>
      </c>
      <c r="F128">
        <v>4</v>
      </c>
      <c r="G128" s="16" t="s">
        <v>149</v>
      </c>
      <c r="H128" s="8"/>
      <c r="I128" s="8"/>
    </row>
    <row r="129" spans="2:9" hidden="1">
      <c r="B129" s="19"/>
      <c r="C129" s="19"/>
      <c r="D129" s="20" t="s">
        <v>3</v>
      </c>
      <c r="E129" s="19" t="s">
        <v>8</v>
      </c>
      <c r="F129" s="19">
        <v>1</v>
      </c>
      <c r="G129" s="21"/>
      <c r="H129" s="21"/>
      <c r="I129" s="21"/>
    </row>
    <row r="130" spans="2:9" hidden="1">
      <c r="B130" s="19"/>
      <c r="C130" s="19"/>
      <c r="D130" s="19"/>
      <c r="E130" s="19" t="s">
        <v>9</v>
      </c>
      <c r="F130" s="19">
        <v>1</v>
      </c>
      <c r="G130" s="21"/>
      <c r="H130" s="21"/>
      <c r="I130" s="21" t="s">
        <v>157</v>
      </c>
    </row>
    <row r="131" spans="2:9" hidden="1">
      <c r="B131" s="19"/>
      <c r="C131" s="19"/>
      <c r="D131" s="19" t="s">
        <v>4</v>
      </c>
      <c r="E131" s="19" t="s">
        <v>129</v>
      </c>
      <c r="F131" s="19">
        <v>1</v>
      </c>
      <c r="G131" s="21"/>
      <c r="H131" s="21"/>
      <c r="I131" s="21"/>
    </row>
    <row r="132" spans="2:9" ht="38.25" hidden="1">
      <c r="B132" s="20"/>
      <c r="C132" s="20"/>
      <c r="D132" s="20"/>
      <c r="E132" s="20" t="s">
        <v>130</v>
      </c>
      <c r="F132" s="20">
        <v>5</v>
      </c>
      <c r="G132" s="22"/>
      <c r="H132" s="22" t="s">
        <v>217</v>
      </c>
      <c r="I132" s="22"/>
    </row>
    <row r="133" spans="2:9" hidden="1">
      <c r="B133" s="14" t="s">
        <v>213</v>
      </c>
      <c r="C133" s="14">
        <v>14</v>
      </c>
      <c r="D133" s="12"/>
      <c r="E133" s="12"/>
      <c r="F133" s="12"/>
      <c r="G133" s="15"/>
      <c r="H133" s="15"/>
      <c r="I133" s="15"/>
    </row>
    <row r="134" spans="2:9" hidden="1">
      <c r="D134" t="s">
        <v>0</v>
      </c>
      <c r="E134" t="s">
        <v>8</v>
      </c>
      <c r="F134">
        <v>1</v>
      </c>
      <c r="G134" s="8"/>
      <c r="H134" s="8"/>
      <c r="I134" s="8"/>
    </row>
    <row r="135" spans="2:9" hidden="1">
      <c r="E135" t="s">
        <v>9</v>
      </c>
      <c r="F135">
        <v>1</v>
      </c>
      <c r="G135" s="8"/>
      <c r="H135" s="8"/>
      <c r="I135" s="8"/>
    </row>
    <row r="136" spans="2:9" hidden="1">
      <c r="D136" t="s">
        <v>1</v>
      </c>
      <c r="E136" t="s">
        <v>129</v>
      </c>
      <c r="F136">
        <v>6</v>
      </c>
      <c r="G136" s="8" t="s">
        <v>218</v>
      </c>
      <c r="H136" s="8"/>
      <c r="I136" s="8"/>
    </row>
    <row r="137" spans="2:9" hidden="1">
      <c r="E137" t="s">
        <v>130</v>
      </c>
      <c r="F137">
        <v>4</v>
      </c>
      <c r="G137" s="8"/>
      <c r="H137" s="8"/>
      <c r="I137" s="8" t="s">
        <v>219</v>
      </c>
    </row>
    <row r="138" spans="2:9">
      <c r="D138" t="s">
        <v>2</v>
      </c>
      <c r="E138" t="s">
        <v>137</v>
      </c>
      <c r="F138">
        <v>1</v>
      </c>
      <c r="G138" s="8"/>
      <c r="H138" s="8"/>
      <c r="I138" s="8"/>
    </row>
    <row r="139" spans="2:9" hidden="1">
      <c r="B139" s="19"/>
      <c r="C139" s="19"/>
      <c r="D139" s="20" t="s">
        <v>3</v>
      </c>
      <c r="E139" s="19" t="s">
        <v>8</v>
      </c>
      <c r="F139" s="19">
        <v>1</v>
      </c>
      <c r="G139" s="21"/>
      <c r="H139" s="21"/>
      <c r="I139" s="21" t="s">
        <v>221</v>
      </c>
    </row>
    <row r="140" spans="2:9" hidden="1">
      <c r="B140" s="19"/>
      <c r="C140" s="19"/>
      <c r="D140" s="19"/>
      <c r="E140" s="19" t="s">
        <v>9</v>
      </c>
      <c r="F140" s="19">
        <v>1</v>
      </c>
      <c r="G140" s="21"/>
      <c r="H140" s="21"/>
      <c r="I140" s="21"/>
    </row>
    <row r="141" spans="2:9" hidden="1">
      <c r="B141" s="19"/>
      <c r="C141" s="19"/>
      <c r="D141" s="19" t="s">
        <v>4</v>
      </c>
      <c r="E141" s="19" t="s">
        <v>129</v>
      </c>
      <c r="F141" s="19">
        <v>1</v>
      </c>
      <c r="G141" s="21"/>
      <c r="H141" s="21"/>
      <c r="I141" s="21"/>
    </row>
    <row r="142" spans="2:9" hidden="1">
      <c r="B142" s="20"/>
      <c r="C142" s="20"/>
      <c r="D142" s="20"/>
      <c r="E142" s="20" t="s">
        <v>130</v>
      </c>
      <c r="F142" s="20">
        <v>1</v>
      </c>
      <c r="G142" s="22"/>
      <c r="H142" s="22" t="s">
        <v>220</v>
      </c>
      <c r="I142" s="22"/>
    </row>
    <row r="143" spans="2:9" hidden="1">
      <c r="B143" s="14" t="s">
        <v>21</v>
      </c>
      <c r="C143" s="14">
        <v>15</v>
      </c>
      <c r="D143" s="12"/>
      <c r="E143" s="12"/>
      <c r="F143" s="12"/>
      <c r="G143" s="15"/>
      <c r="H143" s="15"/>
      <c r="I143" s="15"/>
    </row>
    <row r="144" spans="2:9" hidden="1">
      <c r="D144" t="s">
        <v>0</v>
      </c>
      <c r="E144" t="s">
        <v>8</v>
      </c>
      <c r="F144">
        <v>1</v>
      </c>
      <c r="G144" s="8"/>
      <c r="H144" s="8"/>
      <c r="I144" s="8" t="s">
        <v>152</v>
      </c>
    </row>
    <row r="145" spans="2:9" hidden="1">
      <c r="E145" t="s">
        <v>9</v>
      </c>
      <c r="F145">
        <v>1</v>
      </c>
      <c r="G145" s="8"/>
      <c r="H145" s="8"/>
      <c r="I145" s="8" t="s">
        <v>152</v>
      </c>
    </row>
    <row r="146" spans="2:9" hidden="1">
      <c r="D146" t="s">
        <v>1</v>
      </c>
      <c r="E146" t="s">
        <v>129</v>
      </c>
      <c r="F146">
        <v>8</v>
      </c>
      <c r="G146" s="16" t="s">
        <v>149</v>
      </c>
      <c r="H146" s="8" t="s">
        <v>226</v>
      </c>
      <c r="I146" s="8"/>
    </row>
    <row r="147" spans="2:9" hidden="1">
      <c r="E147" t="s">
        <v>130</v>
      </c>
      <c r="F147">
        <v>3</v>
      </c>
      <c r="G147" s="8"/>
      <c r="H147" s="8"/>
      <c r="I147" s="8"/>
    </row>
    <row r="148" spans="2:9">
      <c r="D148" t="s">
        <v>2</v>
      </c>
      <c r="E148" t="s">
        <v>137</v>
      </c>
      <c r="F148">
        <v>2</v>
      </c>
      <c r="G148" s="8"/>
      <c r="H148" s="8"/>
      <c r="I148" s="8"/>
    </row>
    <row r="149" spans="2:9" hidden="1">
      <c r="B149" s="19"/>
      <c r="C149" s="19"/>
      <c r="D149" s="20" t="s">
        <v>3</v>
      </c>
      <c r="E149" s="19" t="s">
        <v>8</v>
      </c>
      <c r="F149" s="19">
        <v>1</v>
      </c>
      <c r="G149" s="21"/>
      <c r="H149" s="21"/>
      <c r="I149" s="21"/>
    </row>
    <row r="150" spans="2:9" hidden="1">
      <c r="B150" s="19"/>
      <c r="C150" s="19"/>
      <c r="D150" s="19"/>
      <c r="E150" s="19" t="s">
        <v>9</v>
      </c>
      <c r="F150" s="19">
        <v>1</v>
      </c>
      <c r="G150" s="21"/>
      <c r="H150" s="21" t="s">
        <v>227</v>
      </c>
      <c r="I150" s="21"/>
    </row>
    <row r="151" spans="2:9" hidden="1">
      <c r="B151" s="19"/>
      <c r="C151" s="19"/>
      <c r="D151" s="19" t="s">
        <v>4</v>
      </c>
      <c r="E151" s="19" t="s">
        <v>129</v>
      </c>
      <c r="F151" s="19">
        <v>1</v>
      </c>
      <c r="G151" s="21"/>
      <c r="H151" s="21"/>
      <c r="I151" s="21"/>
    </row>
    <row r="152" spans="2:9" hidden="1">
      <c r="B152" s="20"/>
      <c r="C152" s="20"/>
      <c r="D152" s="20"/>
      <c r="E152" s="20" t="s">
        <v>130</v>
      </c>
      <c r="F152" s="20">
        <v>3</v>
      </c>
      <c r="G152" s="22"/>
      <c r="H152" s="22"/>
      <c r="I152" s="22"/>
    </row>
    <row r="153" spans="2:9" hidden="1">
      <c r="B153" s="14" t="s">
        <v>20</v>
      </c>
      <c r="C153" s="14">
        <v>16</v>
      </c>
      <c r="D153" s="12"/>
      <c r="E153" s="12"/>
      <c r="F153" s="12"/>
      <c r="G153" s="15"/>
      <c r="H153" s="15"/>
      <c r="I153" s="15"/>
    </row>
    <row r="154" spans="2:9" ht="25.5" hidden="1">
      <c r="D154" t="s">
        <v>0</v>
      </c>
      <c r="E154" t="s">
        <v>8</v>
      </c>
      <c r="F154">
        <v>6</v>
      </c>
      <c r="G154" s="8"/>
      <c r="H154" s="8" t="s">
        <v>223</v>
      </c>
      <c r="I154" s="8"/>
    </row>
    <row r="155" spans="2:9" hidden="1">
      <c r="E155" t="s">
        <v>9</v>
      </c>
      <c r="F155">
        <v>2</v>
      </c>
      <c r="G155" s="8"/>
      <c r="H155" s="8"/>
      <c r="I155" s="8" t="s">
        <v>222</v>
      </c>
    </row>
    <row r="156" spans="2:9" hidden="1">
      <c r="D156" t="s">
        <v>1</v>
      </c>
      <c r="E156" t="s">
        <v>129</v>
      </c>
      <c r="F156">
        <v>8</v>
      </c>
      <c r="G156" s="8"/>
      <c r="H156" s="8" t="s">
        <v>224</v>
      </c>
      <c r="I156" s="8"/>
    </row>
    <row r="157" spans="2:9" hidden="1">
      <c r="E157" t="s">
        <v>130</v>
      </c>
      <c r="F157">
        <v>6</v>
      </c>
      <c r="G157" s="8"/>
      <c r="H157" s="8" t="s">
        <v>225</v>
      </c>
      <c r="I157" s="8"/>
    </row>
    <row r="158" spans="2:9">
      <c r="D158" t="s">
        <v>2</v>
      </c>
      <c r="E158" t="s">
        <v>137</v>
      </c>
      <c r="F158">
        <v>3</v>
      </c>
      <c r="G158" s="16" t="s">
        <v>149</v>
      </c>
      <c r="H158" s="8"/>
      <c r="I158" s="8"/>
    </row>
    <row r="159" spans="2:9" hidden="1">
      <c r="B159" s="19"/>
      <c r="C159" s="19"/>
      <c r="D159" s="20" t="s">
        <v>3</v>
      </c>
      <c r="E159" s="19" t="s">
        <v>8</v>
      </c>
      <c r="F159" s="19">
        <v>1</v>
      </c>
      <c r="G159" s="21"/>
      <c r="H159" s="21"/>
      <c r="I159" s="21"/>
    </row>
    <row r="160" spans="2:9" hidden="1">
      <c r="B160" s="19"/>
      <c r="C160" s="19"/>
      <c r="D160" s="19"/>
      <c r="E160" s="19" t="s">
        <v>9</v>
      </c>
      <c r="F160" s="19">
        <v>1</v>
      </c>
      <c r="G160" s="21"/>
      <c r="H160" s="21" t="s">
        <v>228</v>
      </c>
      <c r="I160" s="21" t="s">
        <v>229</v>
      </c>
    </row>
    <row r="161" spans="2:9" hidden="1">
      <c r="B161" s="19"/>
      <c r="C161" s="19"/>
      <c r="D161" s="19" t="s">
        <v>4</v>
      </c>
      <c r="E161" s="19" t="s">
        <v>129</v>
      </c>
      <c r="F161" s="19">
        <v>1</v>
      </c>
      <c r="G161" s="21"/>
      <c r="H161" s="21"/>
      <c r="I161" s="21"/>
    </row>
    <row r="162" spans="2:9" hidden="1">
      <c r="B162" s="20"/>
      <c r="C162" s="20"/>
      <c r="D162" s="20"/>
      <c r="E162" s="20" t="s">
        <v>130</v>
      </c>
      <c r="F162" s="20">
        <v>1</v>
      </c>
      <c r="G162" s="22"/>
      <c r="H162" s="22"/>
      <c r="I162" s="22" t="s">
        <v>230</v>
      </c>
    </row>
    <row r="164" spans="2:9">
      <c r="E164" s="25" t="s">
        <v>231</v>
      </c>
      <c r="F164">
        <v>1</v>
      </c>
      <c r="G164" t="s">
        <v>247</v>
      </c>
      <c r="H164" s="67" t="s">
        <v>248</v>
      </c>
    </row>
    <row r="165" spans="2:9">
      <c r="E165" s="25" t="s">
        <v>233</v>
      </c>
      <c r="F165">
        <v>3</v>
      </c>
      <c r="H165" s="67" t="s">
        <v>249</v>
      </c>
    </row>
    <row r="166" spans="2:9">
      <c r="E166" s="25" t="s">
        <v>395</v>
      </c>
      <c r="F166">
        <f>AVEDEV(H169:H184)</f>
        <v>1.125</v>
      </c>
      <c r="H166" s="67" t="s">
        <v>250</v>
      </c>
    </row>
    <row r="167" spans="2:9">
      <c r="E167" s="25" t="s">
        <v>232</v>
      </c>
      <c r="F167">
        <v>6</v>
      </c>
    </row>
    <row r="169" spans="2:9">
      <c r="H169" s="175">
        <v>4</v>
      </c>
    </row>
    <row r="170" spans="2:9">
      <c r="H170" s="175">
        <v>4</v>
      </c>
    </row>
    <row r="171" spans="2:9">
      <c r="H171" s="175">
        <v>2</v>
      </c>
    </row>
    <row r="172" spans="2:9">
      <c r="H172" s="175">
        <v>3</v>
      </c>
    </row>
    <row r="173" spans="2:9">
      <c r="H173" s="175">
        <v>6</v>
      </c>
    </row>
    <row r="174" spans="2:9">
      <c r="H174" s="175">
        <v>2</v>
      </c>
    </row>
    <row r="175" spans="2:9">
      <c r="H175" s="175">
        <v>6</v>
      </c>
    </row>
    <row r="176" spans="2:9">
      <c r="H176" s="175">
        <v>1</v>
      </c>
    </row>
    <row r="177" spans="8:8">
      <c r="H177" s="175">
        <v>3</v>
      </c>
    </row>
    <row r="178" spans="8:8">
      <c r="H178" s="175">
        <v>1</v>
      </c>
    </row>
    <row r="179" spans="8:8">
      <c r="H179" s="175">
        <v>3</v>
      </c>
    </row>
    <row r="180" spans="8:8">
      <c r="H180" s="175">
        <v>3</v>
      </c>
    </row>
    <row r="181" spans="8:8">
      <c r="H181" s="175">
        <v>4</v>
      </c>
    </row>
    <row r="182" spans="8:8">
      <c r="H182" s="175">
        <v>1</v>
      </c>
    </row>
    <row r="183" spans="8:8">
      <c r="H183" s="175">
        <v>2</v>
      </c>
    </row>
    <row r="184" spans="8:8">
      <c r="H184" s="175">
        <v>3</v>
      </c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Unav1</vt:lpstr>
      <vt:lpstr>Snav1</vt:lpstr>
      <vt:lpstr>Unav2</vt:lpstr>
      <vt:lpstr>Snav2</vt:lpstr>
      <vt:lpstr>Umod1</vt:lpstr>
      <vt:lpstr>Smod1</vt:lpstr>
      <vt:lpstr>Umod2</vt:lpstr>
      <vt:lpstr>Smod2</vt:lpstr>
      <vt:lpstr>Ued</vt:lpstr>
      <vt:lpstr>tempos</vt:lpstr>
      <vt:lpstr>1-6</vt:lpstr>
      <vt:lpstr>ext</vt:lpstr>
      <vt:lpstr>tarefas</vt:lpstr>
      <vt:lpstr>quest1</vt:lpstr>
      <vt:lpstr>quest2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2008-07-19T18:35:39Z</dcterms:modified>
</cp:coreProperties>
</file>