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39" firstSheet="5" activeTab="21"/>
  </bookViews>
  <sheets>
    <sheet name="tempos" sheetId="1" r:id="rId1"/>
    <sheet name="Unav1" sheetId="6" r:id="rId2"/>
    <sheet name="Snav1" sheetId="7" r:id="rId3"/>
    <sheet name="Unav2" sheetId="8" r:id="rId4"/>
    <sheet name="Snav2" sheetId="9" r:id="rId5"/>
    <sheet name="Umod1" sheetId="10" r:id="rId6"/>
    <sheet name="Smod1" sheetId="11" r:id="rId7"/>
    <sheet name="Umod2" sheetId="12" r:id="rId8"/>
    <sheet name="Smod2" sheetId="13" r:id="rId9"/>
    <sheet name="Ued" sheetId="14" r:id="rId10"/>
    <sheet name="1-6" sheetId="19" r:id="rId11"/>
    <sheet name="ext" sheetId="4" r:id="rId12"/>
    <sheet name="times" sheetId="23" r:id="rId13"/>
    <sheet name="nav1" sheetId="25" r:id="rId14"/>
    <sheet name="nav2" sheetId="26" r:id="rId15"/>
    <sheet name="mod1" sheetId="27" r:id="rId16"/>
    <sheet name="mod2" sheetId="28" r:id="rId17"/>
    <sheet name="ed" sheetId="29" r:id="rId18"/>
    <sheet name="quantified" sheetId="21" r:id="rId19"/>
    <sheet name="tarefas" sheetId="15" r:id="rId20"/>
    <sheet name="quest1" sheetId="16" r:id="rId21"/>
    <sheet name="quest2" sheetId="17" r:id="rId22"/>
  </sheets>
  <calcPr calcId="125725"/>
</workbook>
</file>

<file path=xl/calcChain.xml><?xml version="1.0" encoding="utf-8"?>
<calcChain xmlns="http://schemas.openxmlformats.org/spreadsheetml/2006/main">
  <c r="G19" i="19"/>
  <c r="H19"/>
  <c r="I19"/>
  <c r="J19"/>
  <c r="K19"/>
  <c r="L19"/>
  <c r="M19"/>
  <c r="N19"/>
  <c r="O19"/>
  <c r="P19"/>
  <c r="Q19"/>
  <c r="R19"/>
  <c r="S19"/>
  <c r="T19"/>
  <c r="U19"/>
  <c r="V19"/>
  <c r="W19"/>
  <c r="G20"/>
  <c r="H20"/>
  <c r="I20"/>
  <c r="J20"/>
  <c r="K20"/>
  <c r="L20"/>
  <c r="M20"/>
  <c r="N20"/>
  <c r="O20"/>
  <c r="P20"/>
  <c r="Q20"/>
  <c r="R20"/>
  <c r="S20"/>
  <c r="T20"/>
  <c r="U20"/>
  <c r="V20"/>
  <c r="W20"/>
  <c r="G21"/>
  <c r="H21"/>
  <c r="I21"/>
  <c r="J21"/>
  <c r="K21"/>
  <c r="L21"/>
  <c r="M21"/>
  <c r="N21"/>
  <c r="O21"/>
  <c r="P21"/>
  <c r="Q21"/>
  <c r="R21"/>
  <c r="S21"/>
  <c r="T21"/>
  <c r="U21"/>
  <c r="V21"/>
  <c r="W21"/>
  <c r="G22"/>
  <c r="H22"/>
  <c r="I22"/>
  <c r="J22"/>
  <c r="K22"/>
  <c r="L22"/>
  <c r="M22"/>
  <c r="N22"/>
  <c r="O22"/>
  <c r="P22"/>
  <c r="Q22"/>
  <c r="R22"/>
  <c r="S22"/>
  <c r="T22"/>
  <c r="U22"/>
  <c r="V22"/>
  <c r="W22"/>
  <c r="G23"/>
  <c r="H23"/>
  <c r="I23"/>
  <c r="J23"/>
  <c r="K23"/>
  <c r="L23"/>
  <c r="M23"/>
  <c r="N23"/>
  <c r="O23"/>
  <c r="P23"/>
  <c r="Q23"/>
  <c r="R23"/>
  <c r="S23"/>
  <c r="T23"/>
  <c r="U23"/>
  <c r="V23"/>
  <c r="W23"/>
  <c r="F23"/>
  <c r="F22"/>
  <c r="F21"/>
  <c r="F20"/>
  <c r="F19"/>
  <c r="M6" i="15"/>
  <c r="M7"/>
  <c r="M8"/>
  <c r="M5"/>
  <c r="A19" i="23"/>
  <c r="B19"/>
  <c r="A20"/>
  <c r="B20"/>
  <c r="A21"/>
  <c r="B21"/>
  <c r="A22"/>
  <c r="B22"/>
  <c r="A23"/>
  <c r="B23"/>
  <c r="D19"/>
  <c r="E19"/>
  <c r="F19"/>
  <c r="G19"/>
  <c r="H19"/>
  <c r="I19"/>
  <c r="D20"/>
  <c r="E20"/>
  <c r="F20"/>
  <c r="G20"/>
  <c r="H20"/>
  <c r="I20"/>
  <c r="D21"/>
  <c r="E21"/>
  <c r="F21"/>
  <c r="G21"/>
  <c r="H21"/>
  <c r="I21"/>
  <c r="D22"/>
  <c r="E22"/>
  <c r="F22"/>
  <c r="G22"/>
  <c r="H22"/>
  <c r="I22"/>
  <c r="D23"/>
  <c r="E23"/>
  <c r="F23"/>
  <c r="G23"/>
  <c r="H23"/>
  <c r="I23"/>
  <c r="C23"/>
  <c r="C22"/>
  <c r="C21"/>
  <c r="C20"/>
  <c r="C19"/>
  <c r="C16" i="29"/>
  <c r="C15"/>
  <c r="C32" s="1"/>
  <c r="C14"/>
  <c r="C23" s="1"/>
  <c r="C13"/>
  <c r="C25" s="1"/>
  <c r="C12"/>
  <c r="C11"/>
  <c r="C31" s="1"/>
  <c r="C10"/>
  <c r="C29" s="1"/>
  <c r="C9"/>
  <c r="C8"/>
  <c r="D19" i="28"/>
  <c r="D18"/>
  <c r="D35" s="1"/>
  <c r="D17"/>
  <c r="D33" s="1"/>
  <c r="D16"/>
  <c r="D28" s="1"/>
  <c r="D15"/>
  <c r="D29" s="1"/>
  <c r="D14"/>
  <c r="D34" s="1"/>
  <c r="D13"/>
  <c r="D32" s="1"/>
  <c r="D12"/>
  <c r="D11"/>
  <c r="C19"/>
  <c r="C18"/>
  <c r="C35" s="1"/>
  <c r="C17"/>
  <c r="A17" s="1"/>
  <c r="C16"/>
  <c r="C28" s="1"/>
  <c r="C15"/>
  <c r="C29" s="1"/>
  <c r="C14"/>
  <c r="C34" s="1"/>
  <c r="C13"/>
  <c r="C32" s="1"/>
  <c r="C12"/>
  <c r="C11"/>
  <c r="D19" i="27"/>
  <c r="D18"/>
  <c r="D35" s="1"/>
  <c r="D17"/>
  <c r="D33" s="1"/>
  <c r="D16"/>
  <c r="D28" s="1"/>
  <c r="D15"/>
  <c r="D29" s="1"/>
  <c r="D14"/>
  <c r="D34" s="1"/>
  <c r="D13"/>
  <c r="D32" s="1"/>
  <c r="D12"/>
  <c r="D11"/>
  <c r="C19"/>
  <c r="C18"/>
  <c r="C35" s="1"/>
  <c r="C17"/>
  <c r="A17" s="1"/>
  <c r="C16"/>
  <c r="C28" s="1"/>
  <c r="C15"/>
  <c r="C29" s="1"/>
  <c r="C14"/>
  <c r="C34" s="1"/>
  <c r="C13"/>
  <c r="C32" s="1"/>
  <c r="C12"/>
  <c r="C11"/>
  <c r="C35" i="26"/>
  <c r="C28"/>
  <c r="D19"/>
  <c r="D18"/>
  <c r="D35" s="1"/>
  <c r="D17"/>
  <c r="D33" s="1"/>
  <c r="D16"/>
  <c r="D28" s="1"/>
  <c r="D15"/>
  <c r="D29" s="1"/>
  <c r="D14"/>
  <c r="D34" s="1"/>
  <c r="D13"/>
  <c r="D32" s="1"/>
  <c r="D12"/>
  <c r="D11"/>
  <c r="C19"/>
  <c r="C18"/>
  <c r="C17"/>
  <c r="A17" s="1"/>
  <c r="C16"/>
  <c r="C15"/>
  <c r="C31" s="1"/>
  <c r="C14"/>
  <c r="C13"/>
  <c r="C34" s="1"/>
  <c r="C12"/>
  <c r="C11"/>
  <c r="D19" i="25"/>
  <c r="D18"/>
  <c r="D35" s="1"/>
  <c r="D17"/>
  <c r="D33" s="1"/>
  <c r="D16"/>
  <c r="D28" s="1"/>
  <c r="D15"/>
  <c r="D29" s="1"/>
  <c r="D14"/>
  <c r="D34" s="1"/>
  <c r="D13"/>
  <c r="D32" s="1"/>
  <c r="D12"/>
  <c r="D11"/>
  <c r="C19"/>
  <c r="C18"/>
  <c r="C35" s="1"/>
  <c r="C17"/>
  <c r="A17" s="1"/>
  <c r="C16"/>
  <c r="C28" s="1"/>
  <c r="C15"/>
  <c r="C29" s="1"/>
  <c r="C14"/>
  <c r="C34" s="1"/>
  <c r="C13"/>
  <c r="C32" s="1"/>
  <c r="C12"/>
  <c r="C11"/>
  <c r="F174" i="14"/>
  <c r="F173"/>
  <c r="F172"/>
  <c r="F171"/>
  <c r="F170"/>
  <c r="F174" i="13"/>
  <c r="F173"/>
  <c r="F172"/>
  <c r="F171"/>
  <c r="F170"/>
  <c r="F174" i="12"/>
  <c r="F173"/>
  <c r="F172"/>
  <c r="F171"/>
  <c r="F170"/>
  <c r="F174" i="11"/>
  <c r="F173"/>
  <c r="F172"/>
  <c r="F171"/>
  <c r="F170"/>
  <c r="F174" i="10"/>
  <c r="F173"/>
  <c r="F172"/>
  <c r="F171"/>
  <c r="F170"/>
  <c r="F174" i="9"/>
  <c r="F173"/>
  <c r="F172"/>
  <c r="F171"/>
  <c r="F170"/>
  <c r="F174" i="8"/>
  <c r="F173"/>
  <c r="F172"/>
  <c r="F171"/>
  <c r="F170"/>
  <c r="F174" i="7"/>
  <c r="F173"/>
  <c r="F172"/>
  <c r="F171"/>
  <c r="F170"/>
  <c r="F174" i="6"/>
  <c r="F173"/>
  <c r="F172"/>
  <c r="F171"/>
  <c r="F170"/>
  <c r="T29" i="21"/>
  <c r="T28"/>
  <c r="T45" s="1"/>
  <c r="T27"/>
  <c r="T26"/>
  <c r="T38" s="1"/>
  <c r="T25"/>
  <c r="T39" s="1"/>
  <c r="T24"/>
  <c r="T44" s="1"/>
  <c r="T23"/>
  <c r="T42" s="1"/>
  <c r="T22"/>
  <c r="T21"/>
  <c r="S29"/>
  <c r="S28"/>
  <c r="S45" s="1"/>
  <c r="S27"/>
  <c r="S26"/>
  <c r="S38" s="1"/>
  <c r="S25"/>
  <c r="S39" s="1"/>
  <c r="S24"/>
  <c r="S23"/>
  <c r="S42" s="1"/>
  <c r="S22"/>
  <c r="S21"/>
  <c r="R29"/>
  <c r="R28"/>
  <c r="R45" s="1"/>
  <c r="R27"/>
  <c r="R26"/>
  <c r="R38" s="1"/>
  <c r="R25"/>
  <c r="R24"/>
  <c r="R44" s="1"/>
  <c r="R23"/>
  <c r="R42" s="1"/>
  <c r="R22"/>
  <c r="R21"/>
  <c r="Q29"/>
  <c r="Q28"/>
  <c r="Q45" s="1"/>
  <c r="Q27"/>
  <c r="Q43" s="1"/>
  <c r="Q26"/>
  <c r="Q38" s="1"/>
  <c r="Q25"/>
  <c r="Q39" s="1"/>
  <c r="Q24"/>
  <c r="Q23"/>
  <c r="Q42" s="1"/>
  <c r="Q22"/>
  <c r="Q21"/>
  <c r="P29"/>
  <c r="P28"/>
  <c r="P45" s="1"/>
  <c r="P27"/>
  <c r="P26"/>
  <c r="P38" s="1"/>
  <c r="P25"/>
  <c r="P24"/>
  <c r="P44" s="1"/>
  <c r="P23"/>
  <c r="P42" s="1"/>
  <c r="P22"/>
  <c r="P21"/>
  <c r="O29"/>
  <c r="O28"/>
  <c r="O45" s="1"/>
  <c r="O27"/>
  <c r="O26"/>
  <c r="O38" s="1"/>
  <c r="O25"/>
  <c r="O39" s="1"/>
  <c r="O24"/>
  <c r="O23"/>
  <c r="O42" s="1"/>
  <c r="O22"/>
  <c r="O21"/>
  <c r="N29"/>
  <c r="N28"/>
  <c r="N45" s="1"/>
  <c r="N27"/>
  <c r="N26"/>
  <c r="N38" s="1"/>
  <c r="N25"/>
  <c r="N39" s="1"/>
  <c r="N24"/>
  <c r="N44" s="1"/>
  <c r="N23"/>
  <c r="N42" s="1"/>
  <c r="N22"/>
  <c r="N21"/>
  <c r="M29"/>
  <c r="M28"/>
  <c r="M45" s="1"/>
  <c r="M27"/>
  <c r="M26"/>
  <c r="M38" s="1"/>
  <c r="M25"/>
  <c r="M39" s="1"/>
  <c r="M24"/>
  <c r="M23"/>
  <c r="M42" s="1"/>
  <c r="M22"/>
  <c r="M21"/>
  <c r="L29"/>
  <c r="L28"/>
  <c r="L45" s="1"/>
  <c r="L27"/>
  <c r="L26"/>
  <c r="L38" s="1"/>
  <c r="L25"/>
  <c r="L39" s="1"/>
  <c r="L24"/>
  <c r="L44" s="1"/>
  <c r="L23"/>
  <c r="L42" s="1"/>
  <c r="L22"/>
  <c r="L21"/>
  <c r="K29"/>
  <c r="K28"/>
  <c r="K45" s="1"/>
  <c r="K27"/>
  <c r="K26"/>
  <c r="K38" s="1"/>
  <c r="K25"/>
  <c r="K39" s="1"/>
  <c r="K24"/>
  <c r="K23"/>
  <c r="K42" s="1"/>
  <c r="K22"/>
  <c r="K21"/>
  <c r="J29"/>
  <c r="J28"/>
  <c r="J45" s="1"/>
  <c r="J27"/>
  <c r="J26"/>
  <c r="J38" s="1"/>
  <c r="J25"/>
  <c r="J39" s="1"/>
  <c r="J24"/>
  <c r="J44" s="1"/>
  <c r="J23"/>
  <c r="J42" s="1"/>
  <c r="J22"/>
  <c r="J21"/>
  <c r="I29"/>
  <c r="I28"/>
  <c r="I45" s="1"/>
  <c r="I27"/>
  <c r="I26"/>
  <c r="I38" s="1"/>
  <c r="I25"/>
  <c r="I39" s="1"/>
  <c r="I24"/>
  <c r="I23"/>
  <c r="I42" s="1"/>
  <c r="I22"/>
  <c r="I21"/>
  <c r="H29"/>
  <c r="H28"/>
  <c r="H45" s="1"/>
  <c r="H27"/>
  <c r="H26"/>
  <c r="H38" s="1"/>
  <c r="H25"/>
  <c r="H39" s="1"/>
  <c r="H24"/>
  <c r="H44" s="1"/>
  <c r="H23"/>
  <c r="H42" s="1"/>
  <c r="H22"/>
  <c r="H21"/>
  <c r="G29"/>
  <c r="G28"/>
  <c r="G45" s="1"/>
  <c r="G27"/>
  <c r="G26"/>
  <c r="G38" s="1"/>
  <c r="G25"/>
  <c r="G39" s="1"/>
  <c r="G24"/>
  <c r="G44" s="1"/>
  <c r="G23"/>
  <c r="G42" s="1"/>
  <c r="G22"/>
  <c r="G21"/>
  <c r="F29"/>
  <c r="F28"/>
  <c r="F45" s="1"/>
  <c r="F27"/>
  <c r="F26"/>
  <c r="F38" s="1"/>
  <c r="F25"/>
  <c r="F24"/>
  <c r="F44" s="1"/>
  <c r="F23"/>
  <c r="F42" s="1"/>
  <c r="F22"/>
  <c r="F21"/>
  <c r="E29"/>
  <c r="E28"/>
  <c r="E45" s="1"/>
  <c r="E27"/>
  <c r="E26"/>
  <c r="E38" s="1"/>
  <c r="E25"/>
  <c r="E39" s="1"/>
  <c r="E24"/>
  <c r="E23"/>
  <c r="E42" s="1"/>
  <c r="E22"/>
  <c r="E21"/>
  <c r="D29"/>
  <c r="D28"/>
  <c r="D45" s="1"/>
  <c r="D27"/>
  <c r="D26"/>
  <c r="D38" s="1"/>
  <c r="D25"/>
  <c r="D24"/>
  <c r="D44" s="1"/>
  <c r="D23"/>
  <c r="D42" s="1"/>
  <c r="D22"/>
  <c r="D21"/>
  <c r="C29"/>
  <c r="C28"/>
  <c r="C45" s="1"/>
  <c r="C27"/>
  <c r="A27" s="1"/>
  <c r="C26"/>
  <c r="C38" s="1"/>
  <c r="C25"/>
  <c r="C39" s="1"/>
  <c r="C24"/>
  <c r="C23"/>
  <c r="C42" s="1"/>
  <c r="C22"/>
  <c r="C21"/>
  <c r="F19" i="17"/>
  <c r="F18"/>
  <c r="F17"/>
  <c r="F16"/>
  <c r="F15"/>
  <c r="F14"/>
  <c r="F13"/>
  <c r="F12"/>
  <c r="F11"/>
  <c r="F10"/>
  <c r="F9"/>
  <c r="F8"/>
  <c r="F6"/>
  <c r="J23" i="4"/>
  <c r="J21"/>
  <c r="I22"/>
  <c r="F22"/>
  <c r="G24"/>
  <c r="G20"/>
  <c r="G31" s="1"/>
  <c r="G22"/>
  <c r="F7" i="17"/>
  <c r="F5"/>
  <c r="J27" i="4"/>
  <c r="J31" s="1"/>
  <c r="J25"/>
  <c r="K20"/>
  <c r="I20"/>
  <c r="I31" s="1"/>
  <c r="H24"/>
  <c r="H22"/>
  <c r="H20"/>
  <c r="H31" s="1"/>
  <c r="F24"/>
  <c r="F20"/>
  <c r="C32"/>
  <c r="D23"/>
  <c r="D24"/>
  <c r="D22"/>
  <c r="D20"/>
  <c r="D19"/>
  <c r="E43" i="21" l="1"/>
  <c r="G43"/>
  <c r="I43"/>
  <c r="K43"/>
  <c r="M43"/>
  <c r="O43"/>
  <c r="S43"/>
  <c r="C44"/>
  <c r="D39"/>
  <c r="D43"/>
  <c r="E44"/>
  <c r="F39"/>
  <c r="F43"/>
  <c r="H43"/>
  <c r="I44"/>
  <c r="J43"/>
  <c r="K44"/>
  <c r="L43"/>
  <c r="M44"/>
  <c r="N43"/>
  <c r="O44"/>
  <c r="P39"/>
  <c r="P43"/>
  <c r="Q44"/>
  <c r="R39"/>
  <c r="R43"/>
  <c r="S44"/>
  <c r="T43"/>
  <c r="A10" i="29"/>
  <c r="C18"/>
  <c r="C20"/>
  <c r="C24"/>
  <c r="C26"/>
  <c r="C28"/>
  <c r="C30"/>
  <c r="A14"/>
  <c r="A12" s="1"/>
  <c r="C17" s="1"/>
  <c r="C21" s="1"/>
  <c r="C19"/>
  <c r="C27"/>
  <c r="A13" i="28"/>
  <c r="A15" s="1"/>
  <c r="C21"/>
  <c r="C22"/>
  <c r="C26"/>
  <c r="C27"/>
  <c r="C30"/>
  <c r="C31"/>
  <c r="C33"/>
  <c r="D21"/>
  <c r="D22"/>
  <c r="D26"/>
  <c r="D27"/>
  <c r="D30"/>
  <c r="D31"/>
  <c r="A13" i="27"/>
  <c r="A15" s="1"/>
  <c r="C21"/>
  <c r="C22"/>
  <c r="C26"/>
  <c r="C27"/>
  <c r="C30"/>
  <c r="C31"/>
  <c r="C33"/>
  <c r="D21"/>
  <c r="D22"/>
  <c r="D23"/>
  <c r="D24"/>
  <c r="D25"/>
  <c r="D26"/>
  <c r="D27"/>
  <c r="D30"/>
  <c r="D31"/>
  <c r="A15" i="26"/>
  <c r="A13"/>
  <c r="C21"/>
  <c r="C22"/>
  <c r="C23"/>
  <c r="C24"/>
  <c r="C25"/>
  <c r="C26"/>
  <c r="C27"/>
  <c r="C29"/>
  <c r="C30"/>
  <c r="C32"/>
  <c r="C33"/>
  <c r="D21"/>
  <c r="D22"/>
  <c r="D23"/>
  <c r="D24"/>
  <c r="D25"/>
  <c r="D26"/>
  <c r="D27"/>
  <c r="D30"/>
  <c r="D31"/>
  <c r="A13" i="25"/>
  <c r="A15" s="1"/>
  <c r="C21"/>
  <c r="C22"/>
  <c r="C26"/>
  <c r="C27"/>
  <c r="C30"/>
  <c r="C31"/>
  <c r="C33"/>
  <c r="D21"/>
  <c r="D22"/>
  <c r="D23"/>
  <c r="D24"/>
  <c r="D25"/>
  <c r="D26"/>
  <c r="D27"/>
  <c r="D30"/>
  <c r="D31"/>
  <c r="A23" i="21"/>
  <c r="A25" s="1"/>
  <c r="S31"/>
  <c r="Q31"/>
  <c r="O31"/>
  <c r="M31"/>
  <c r="K31"/>
  <c r="I31"/>
  <c r="G31"/>
  <c r="E31"/>
  <c r="C31"/>
  <c r="S32"/>
  <c r="Q32"/>
  <c r="O32"/>
  <c r="M32"/>
  <c r="K32"/>
  <c r="I32"/>
  <c r="G32"/>
  <c r="E32"/>
  <c r="C32"/>
  <c r="O33"/>
  <c r="I33"/>
  <c r="E33"/>
  <c r="O34"/>
  <c r="I34"/>
  <c r="E34"/>
  <c r="O35"/>
  <c r="I35"/>
  <c r="E35"/>
  <c r="S36"/>
  <c r="Q36"/>
  <c r="O36"/>
  <c r="M36"/>
  <c r="K36"/>
  <c r="I36"/>
  <c r="G36"/>
  <c r="E36"/>
  <c r="C36"/>
  <c r="S37"/>
  <c r="Q37"/>
  <c r="O37"/>
  <c r="M37"/>
  <c r="K37"/>
  <c r="I37"/>
  <c r="G37"/>
  <c r="E37"/>
  <c r="C37"/>
  <c r="S40"/>
  <c r="Q40"/>
  <c r="O40"/>
  <c r="M40"/>
  <c r="K40"/>
  <c r="I40"/>
  <c r="G40"/>
  <c r="E40"/>
  <c r="C40"/>
  <c r="S41"/>
  <c r="Q41"/>
  <c r="O41"/>
  <c r="M41"/>
  <c r="K41"/>
  <c r="I41"/>
  <c r="G41"/>
  <c r="E41"/>
  <c r="C41"/>
  <c r="C43"/>
  <c r="T31"/>
  <c r="R31"/>
  <c r="P31"/>
  <c r="N31"/>
  <c r="L31"/>
  <c r="J31"/>
  <c r="H31"/>
  <c r="F31"/>
  <c r="D31"/>
  <c r="T32"/>
  <c r="R32"/>
  <c r="P32"/>
  <c r="N32"/>
  <c r="L32"/>
  <c r="J32"/>
  <c r="H32"/>
  <c r="F32"/>
  <c r="D32"/>
  <c r="T33"/>
  <c r="P33"/>
  <c r="J33"/>
  <c r="D33"/>
  <c r="T34"/>
  <c r="P34"/>
  <c r="J34"/>
  <c r="D34"/>
  <c r="T35"/>
  <c r="P35"/>
  <c r="J35"/>
  <c r="D35"/>
  <c r="T36"/>
  <c r="R36"/>
  <c r="P36"/>
  <c r="N36"/>
  <c r="L36"/>
  <c r="J36"/>
  <c r="H36"/>
  <c r="F36"/>
  <c r="D36"/>
  <c r="T37"/>
  <c r="R37"/>
  <c r="P37"/>
  <c r="N37"/>
  <c r="L37"/>
  <c r="J37"/>
  <c r="H37"/>
  <c r="F37"/>
  <c r="D37"/>
  <c r="T40"/>
  <c r="R40"/>
  <c r="P40"/>
  <c r="N40"/>
  <c r="L40"/>
  <c r="J40"/>
  <c r="H40"/>
  <c r="F40"/>
  <c r="D40"/>
  <c r="T41"/>
  <c r="R41"/>
  <c r="P41"/>
  <c r="N41"/>
  <c r="L41"/>
  <c r="J41"/>
  <c r="H41"/>
  <c r="F41"/>
  <c r="D41"/>
  <c r="F31" i="4"/>
  <c r="C22" i="29" l="1"/>
  <c r="D20" i="28"/>
  <c r="C20"/>
  <c r="D20" i="27"/>
  <c r="C20"/>
  <c r="D20" i="26"/>
  <c r="C20"/>
  <c r="D20" i="25"/>
  <c r="C20"/>
  <c r="D30" i="21"/>
  <c r="F30"/>
  <c r="H30"/>
  <c r="J30"/>
  <c r="L30"/>
  <c r="N30"/>
  <c r="P30"/>
  <c r="R30"/>
  <c r="T30"/>
  <c r="C30"/>
  <c r="E30"/>
  <c r="G30"/>
  <c r="I30"/>
  <c r="K30"/>
  <c r="M30"/>
  <c r="O30"/>
  <c r="Q30"/>
  <c r="S30"/>
  <c r="C24" i="28" l="1"/>
  <c r="C23"/>
  <c r="C25"/>
  <c r="D24"/>
  <c r="D23"/>
  <c r="D25"/>
  <c r="C24" i="27"/>
  <c r="C23"/>
  <c r="C25"/>
  <c r="C24" i="25"/>
  <c r="C23"/>
  <c r="C25"/>
  <c r="S34" i="21"/>
  <c r="S33"/>
  <c r="S35"/>
  <c r="K34"/>
  <c r="K33"/>
  <c r="K35"/>
  <c r="C34"/>
  <c r="C33"/>
  <c r="C35"/>
  <c r="R33"/>
  <c r="R35"/>
  <c r="R34"/>
  <c r="N33"/>
  <c r="N35"/>
  <c r="N34"/>
  <c r="Q33"/>
  <c r="Q35"/>
  <c r="Q34"/>
  <c r="M33"/>
  <c r="M35"/>
  <c r="M34"/>
  <c r="L34"/>
  <c r="L33"/>
  <c r="L35"/>
  <c r="H34"/>
  <c r="H33"/>
  <c r="H35"/>
  <c r="G34"/>
  <c r="G33"/>
  <c r="G35"/>
  <c r="F33"/>
  <c r="F35"/>
  <c r="F34"/>
</calcChain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jogos de acção na 1a pessoa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ferramentas de CAD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software de modelação 3D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uso frequentemente ponteiro laser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uso quadros de parede regularmente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 navegação é simples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criar edifícios é simples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adicionar primitivas à cena é simples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alterar formas é simples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identifiquei com facilidade as funções ilustradas por ícones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os traços que efectuei no ecrã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invoquei com sucesso o menu principal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invoquei com sucesso as opções/acções do menu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move e clone</t>
        </r>
      </text>
    </comment>
    <comment ref="T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as operações de modelação de geometria</t>
        </r>
      </text>
    </comment>
    <comment ref="U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 curva de aprendizagem do US foi confortável</t>
        </r>
      </text>
    </comment>
    <comment ref="V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 uso do ponteiro laser não atrapalhou as acções do menu</t>
        </r>
      </text>
    </comment>
    <comment ref="W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foi fácil aprender os gestos de activação de menu e escolha de objectos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Considerou a experiência de controlar o sistema com o ponteiro laser, assim como o funcionamento dos menus e opções agradável?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Foi mais difícil utilizar o US que o SketchUp? Quanta dessa dif. Deriva do sistema em si?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achou conveniente a liberdade de ter os menus posicionados livremente para invocar opções no ecrão ou prefere um modelo com interf. convencional?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conseguiu adaptar-se ao conj. de ops. de modelação oferecidas pelo US? Das quais sentiu + falta e quais achou mais complicadas de usar?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Ao utilizar que modo de nav. foi + eficaz nas tarefas q desempenhou nos 2 sistemas?</t>
        </r>
      </text>
    </comment>
  </commentList>
</comments>
</file>

<file path=xl/sharedStrings.xml><?xml version="1.0" encoding="utf-8"?>
<sst xmlns="http://schemas.openxmlformats.org/spreadsheetml/2006/main" count="4240" uniqueCount="441">
  <si>
    <t>US: NAVEGAÇÃO</t>
  </si>
  <si>
    <t>US: MODELAÇÃO</t>
  </si>
  <si>
    <t>US: EDIFÍCIOS</t>
  </si>
  <si>
    <t>SU: NAVEGAÇÃO</t>
  </si>
  <si>
    <t>SU: MODELAÇÃO</t>
  </si>
  <si>
    <t>Bruno Jacquet</t>
  </si>
  <si>
    <t>Nome</t>
  </si>
  <si>
    <t>Nr</t>
  </si>
  <si>
    <t>Nav Porta</t>
  </si>
  <si>
    <t>Nav Estátua</t>
  </si>
  <si>
    <t>Erros</t>
  </si>
  <si>
    <t>"ícone de navegação pouco explícito (parece relógio)"</t>
  </si>
  <si>
    <t>António</t>
  </si>
  <si>
    <t>Cristina</t>
  </si>
  <si>
    <t>Zé Seco</t>
  </si>
  <si>
    <t>M</t>
  </si>
  <si>
    <t>F</t>
  </si>
  <si>
    <t>Sexo</t>
  </si>
  <si>
    <t>Idade</t>
  </si>
  <si>
    <t>Mãe</t>
  </si>
  <si>
    <t>Pai</t>
  </si>
  <si>
    <t>Bruno Marques</t>
  </si>
  <si>
    <t>Margarida Seco</t>
  </si>
  <si>
    <t>Mercês Seco</t>
  </si>
  <si>
    <t>Tiago Esperança</t>
  </si>
  <si>
    <t>Nelson Silva</t>
  </si>
  <si>
    <t>Zé Tó Gonçalves</t>
  </si>
  <si>
    <t>Tó Seco</t>
  </si>
  <si>
    <t>Lília Nobrega</t>
  </si>
  <si>
    <t>Pedro Gonçalves</t>
  </si>
  <si>
    <t>Tó Zé Silva</t>
  </si>
  <si>
    <t>Profissão</t>
  </si>
  <si>
    <t>Eng. Inf.</t>
  </si>
  <si>
    <t>Farm.</t>
  </si>
  <si>
    <t>Prof.</t>
  </si>
  <si>
    <t>Médico</t>
  </si>
  <si>
    <t>Inf.</t>
  </si>
  <si>
    <t>Arquit.</t>
  </si>
  <si>
    <t>Enferm.</t>
  </si>
  <si>
    <t>Gestor</t>
  </si>
  <si>
    <t>Outras</t>
  </si>
  <si>
    <t>Sim. A dificuldade de utilizar o US deriva da imposição que ainda há no ponteiro laser.</t>
  </si>
  <si>
    <t>Depende. Menus globais como o de navegação poderiam estar sempre disponíveis e os de contexto como os de alteração geométrica posicionados livremente.</t>
  </si>
  <si>
    <t>Consegui adaptar-me sem problema de maior.</t>
  </si>
  <si>
    <t>No US utilizei mais eficazmente o examinar e no SketchUp o 1a pessoa.</t>
  </si>
  <si>
    <t>Sim.</t>
  </si>
  <si>
    <t>Sim. Embora a wall não tenha funcionado correctamente nalgumas áreas/projectores em termos de reconhecimento do laser, o que limitou um pouco o aproveitamento da wall no seu todo.</t>
  </si>
  <si>
    <t>Não. Considero que o US é mais fácil em termos de leitura/interpretação dos menus e dos botões (bastante fáceis de interpretar) face ao SketchUp. O último é favorecido em termos de dispositivo de entrada (rato vs laser) que por limitações do harware disponível (wall) já referidas tormam mais rápido o acesso aos menus.</t>
  </si>
  <si>
    <t>Acho conveniente dado que a wall é de grandes dimensões e a liberdade dos menus confere grande flexibilidade na aplicação, para além de que permite a utilização de vários menus abertos ao mesmo tempo e vários utilizadores a trabalhar em simultâneo com os próprios menus.</t>
  </si>
  <si>
    <t>Sim, necessitava no entanto de aprofundar um pouco mais as operações de modulação disponíveis para as primitivas para dominar um pouco melhor extrusões de faces, operações e tarefas relacionadas. Achei mais difícil a modulação e operações relacionadas com as primitivas.</t>
  </si>
  <si>
    <t>No US. Penso que esteja relacionado com um menu mais completo de nevagação, com mais possibilidades de navegação na 1a pessoa e examinar e submenus com muitas possibilidades, direcção, vectores, zooms</t>
  </si>
  <si>
    <t>I love you bué!</t>
  </si>
  <si>
    <t>Sim. Tive prazer com a experiência.</t>
  </si>
  <si>
    <t>Menus - grau de dificuldade - os ícones do US são mais fácis de identificar na sua funcionalidade. As dificuldades não se prendem com o sistema em si, mas com o hardware - má cobertura da totalidade do ecrã gigante.</t>
  </si>
  <si>
    <t>Sim, considero muito funcional e inovador.</t>
  </si>
  <si>
    <t>Sim. Como nunca tinha trabalhado com programas deste género, considero que me adaptei muito bem. Mais complicada - perdi o controlo nas operações de movimentação do background ou partes dele.</t>
  </si>
  <si>
    <t>Tive mais dificuldade no examinar.</t>
  </si>
  <si>
    <t>Não faço a mínima ideia das ofertas existentes no mercado do género do US. Se não houver oferta semelhante, penso que este sistema poderá vir a ter grandes potencialidades no equipamento informático de salas de conferência, anfiteatros, salas de reuniões de grandes empresas - ponto forte - interactividade, uso uni ou pluri pessoal.</t>
  </si>
  <si>
    <t>Tive dificuldade em controlar o ponteiro laser, de resto o funcionamento dos menus é agradável.</t>
  </si>
  <si>
    <t>Foi mais difícil utilizar o US por falta de experiência com utilização do laser.</t>
  </si>
  <si>
    <t>Prefiro um modelo com interface mais convencional, mas com a prática a liberdade de invocar opções no ecrã é agradável e inovadora.</t>
  </si>
  <si>
    <t>Adaptei-me com dificuldade devido à caneta laser. Os menus posicionados e fixos são mais agradáveis de trabalhar.</t>
  </si>
  <si>
    <t>As tarefas que fiz com melhor eficácia foram conseguidas no SketchUp. No entanto o US tem bastante liberdade de espaço.</t>
  </si>
  <si>
    <t>Depois de ouvir as explicações do US, devia ter feito imediatamente as tarefas a realizar, mas fiz em primeiro lugar as tarefas do SketchUp que realizei com mais facilidade. No entanto achei espectacular a explicação do Zé Pedro. As aplicações deste programa parecem ser fantásticas para conferência em empresas de construção, urbanização, etc.</t>
  </si>
  <si>
    <t>O domínio do laser não foi imediato, mas foi dificultado pela não eficiente resposta de todos os sectores do ecrã.</t>
  </si>
  <si>
    <t>Foi, mas por questões de carácter individual, ou seja, de nenhuma prática com o sistema.</t>
  </si>
  <si>
    <t>A liberdade é mais conveniente e isso foi notório pela falta de eficácia de alguns sectores do ecrã.</t>
  </si>
  <si>
    <t>Sim, realização de rotações.</t>
  </si>
  <si>
    <t>Equivalente, mas o US oferece mais potencialidade.</t>
  </si>
  <si>
    <t>Sim. Com a prática será algo tão simples como trabalhar com o rato.</t>
  </si>
  <si>
    <t>Não estar habituado ao ponteiro laser.</t>
  </si>
  <si>
    <t>Prefiro invocar os menus em posição livre.</t>
  </si>
  <si>
    <t>A adaptação é razoavelmente fácil. O mais difícil foi a a modelação de formas geométricas.</t>
  </si>
  <si>
    <t>O do SketchUp por ser mais convencional.</t>
  </si>
  <si>
    <t>É uma aplicação com muitas potencialidades com o hábito de utilização do laser tornar-se-á mais facil a sua utilização.</t>
  </si>
  <si>
    <t>Sim, apesar de requerer prática. A utilização repetida facilita a aprendizagem.</t>
  </si>
  <si>
    <t>Prefiro a liberdade de posicionamentos dos menus.</t>
  </si>
  <si>
    <t>Consegui adaptar-me.</t>
  </si>
  <si>
    <t>A utilização do rato.</t>
  </si>
  <si>
    <t>Gostei da experiência. O sistema é de fácil aprendizagem e motiva qualquer faixa etária. Sugiro a sua aplicação no ensino das ciências, pois será estimulante tanto para os professores como para os alunos.</t>
  </si>
  <si>
    <t>Sim, traz algumas vantagens mas deveria complementar outro modo de navegação.</t>
  </si>
  <si>
    <t>Sim, grande parte devido à inexperiência no manuseamento do ponteiro.</t>
  </si>
  <si>
    <t>Achei convenientes os contextuais. O menu navegação faria mais sentido ser fixo, devido à frequência de utilização elevada.</t>
  </si>
  <si>
    <t>Sim. Simetria fez falta. Nenhuma.</t>
  </si>
  <si>
    <t>US - examinar. SketchUp - 1a pessoa.</t>
  </si>
  <si>
    <t>A experiência de controle do ponteiro relevou-se nem sempre fácil, com algumas dificuldades de ter o conhecimento real do ponteiro. Os menus são agradáveis.</t>
  </si>
  <si>
    <t>Sim, em ? Parte devido a uma certa falta de resposta e à falta de algumas opções.</t>
  </si>
  <si>
    <t>Sim, acho este modelo conveniente.</t>
  </si>
  <si>
    <t>Consegui adaptar-me mas senti a falta do controlo de posição inicial do ponteiro.</t>
  </si>
  <si>
    <t>Acho que os dois são complementares.</t>
  </si>
  <si>
    <t>Não, pareceu não responsivo e falhou grande parte das activações.</t>
  </si>
  <si>
    <t>Sim. Penso que é devido a ter de utilizar um ponteiro laser em ser menos versátil que o rato. Não se vê onde está o ponteiro sempre, e parece não captar bem.</t>
  </si>
  <si>
    <t>Achei conveniente, visto tratar-se de um LSD (large screen display).</t>
  </si>
  <si>
    <t>Sim, nenhumas.</t>
  </si>
  <si>
    <t>Examinar.</t>
  </si>
  <si>
    <t>Menus e opções são agradáveis. O ponteiro e a precisão e luminosidade do mesmo são factores limitativos.</t>
  </si>
  <si>
    <t>Considero o SketchUp mais acessível.</t>
  </si>
  <si>
    <t>Considero que é mais difícil usar o US por estar dependente da utilização de hardware mais sensível.</t>
  </si>
  <si>
    <t>Sim, os menus e respectivas opções não estarem visíveis simultaneamente não permite uma visualização imediata das mesmas, havendo por vezes necessidade de as procurar nos diferentes menus.</t>
  </si>
  <si>
    <t>Sim. A falta principal consistiu em não haver função de apagar.</t>
  </si>
  <si>
    <t>Sim consegui adaptar-me. Considero que com o passar do tempo a familiaridade com o programa facilita o controle das opções fornecidas pelo programa. A criação de formas geométricas interligadas entre si.</t>
  </si>
  <si>
    <t>O modo de navegação do SketchUp.</t>
  </si>
  <si>
    <t>SketchUp.</t>
  </si>
  <si>
    <t>Sim. A precisão do laser torna dificil a utilização.</t>
  </si>
  <si>
    <t>Prefiro menus posicionados livremente.</t>
  </si>
  <si>
    <t>Sim. Senti falta do straffing. Achei mais complicada a criação de edifícios.</t>
  </si>
  <si>
    <t>Modo 1a pessoa. Não me "lembrei" que existia outro modo de navegação.</t>
  </si>
  <si>
    <t>De uma maneira geral sim. O ponteiro laser é de difícil controle pois falha aparentemente sem razão. As opções estão bem estruturadas mas a diferença entre menu contextual e principal foi de difícil aprendizagem.</t>
  </si>
  <si>
    <t>Foi mais difícil utilizar o Us apenas por causa do controlo utilizando o laser. Caso o laser fosse mais preciso, sem "? Zonas" e sem limitações do tamanho do ecrã, o sistema US teria sido uma experiência excelente.</t>
  </si>
  <si>
    <t>Apenas preferia que o menu de navegação estivesse sempre visível. Os contextuais então ?? Devem estar que é junto ao objecto que o contextualiza. Em conclusão, sim achei muito conveniente.</t>
  </si>
  <si>
    <t>Sim. Ao princípio achei "estranho" ter de seleccionar primeiro o objecto e depois a operação. Não senti falta de nenhuma operação e achei mais complicada a operação de "partir" um objecto (criando arestas) pois estas não estão logo visíveis.</t>
  </si>
  <si>
    <t>No modo "examine" pois o comportamento da câmara, sobretudo das rotações, é mais previsível, pelo menos para mim.</t>
  </si>
  <si>
    <t>Arestas devem estar visíveis, pelo menos aquando da proximidade do cursor. Devia existir um gesto contextual para "go to this" em que o sistema mude a câmara para aquele objecto. Arranjem o ponteiro laser. Os menus estão muito bem implementados.</t>
  </si>
  <si>
    <t>Sim, mas no US os menus não estão sempre presentes. Só após invocar o menu principal e para quem tomar contacto com uma ferramenta nova, ter as várias opções disponíveis no ecrã facilita.</t>
  </si>
  <si>
    <t>Sim, mas mais pelos acessórios - delay, falhas no laser, áreas não definidas na parede.</t>
  </si>
  <si>
    <t>Gosto mais da abordagem do US mas numa abordagem inicial é mais rápido trabalhar com o modelo convencional.</t>
  </si>
  <si>
    <t>O undo e o esquerda e direita na navegação.</t>
  </si>
  <si>
    <t>Ambos simples.</t>
  </si>
  <si>
    <t>Sim, mas necessitei de algum tempo de adaptação.</t>
  </si>
  <si>
    <t>Sim, porque demora algum tempo até se dominar o conteúdo das funções.</t>
  </si>
  <si>
    <t>Depois de se perceber e dominar as opções básicas o US é muito interessante.</t>
  </si>
  <si>
    <t>Do undo de forma mais acessível.</t>
  </si>
  <si>
    <t>O da esfera é mais simples.</t>
  </si>
  <si>
    <t>Notas</t>
  </si>
  <si>
    <t>examine rápido</t>
  </si>
  <si>
    <t>examine</t>
  </si>
  <si>
    <t>Secção</t>
  </si>
  <si>
    <t>Teste</t>
  </si>
  <si>
    <t>Mod U</t>
  </si>
  <si>
    <t>Mod Barco</t>
  </si>
  <si>
    <t>Falhas</t>
  </si>
  <si>
    <t>move em vez de examine;
procurou contextual no menu principal</t>
  </si>
  <si>
    <t>limites laser;
tracking laser</t>
  </si>
  <si>
    <t>cali triângulo</t>
  </si>
  <si>
    <t>cubo, edge split</t>
  </si>
  <si>
    <t>Tempo
(min)</t>
  </si>
  <si>
    <t>Casas Árvore</t>
  </si>
  <si>
    <t>#</t>
  </si>
  <si>
    <t>dificuldade a desenhar base pentagonal</t>
  </si>
  <si>
    <t>extrude, linha</t>
  </si>
  <si>
    <t>walk, look, pan</t>
  </si>
  <si>
    <t>orbit</t>
  </si>
  <si>
    <t>Margarida</t>
  </si>
  <si>
    <t>uso do home confundiu</t>
  </si>
  <si>
    <r>
      <t xml:space="preserve">residência caíu a meio -&gt; tracking laser;
</t>
    </r>
    <r>
      <rPr>
        <b/>
        <sz val="10"/>
        <color theme="1"/>
        <rFont val="Calibri"/>
        <family val="2"/>
        <scheme val="minor"/>
      </rPr>
      <t>FAULT - escolha attachment</t>
    </r>
  </si>
  <si>
    <t>gate activation</t>
  </si>
  <si>
    <t>largou shape op. antes do tempo</t>
  </si>
  <si>
    <t>largou clone antes do tempo</t>
  </si>
  <si>
    <t>FAULT</t>
  </si>
  <si>
    <r>
      <t xml:space="preserve">cali triângulo;
</t>
    </r>
    <r>
      <rPr>
        <b/>
        <sz val="10"/>
        <color theme="1"/>
        <rFont val="Calibri"/>
        <family val="2"/>
        <scheme val="minor"/>
      </rPr>
      <t>FAULT</t>
    </r>
  </si>
  <si>
    <t>contexto sem querer</t>
  </si>
  <si>
    <t>usou 1a pessoa</t>
  </si>
  <si>
    <t>"porta examine pequena demais"</t>
  </si>
  <si>
    <t>FAULT - close nav</t>
  </si>
  <si>
    <t>usou examine</t>
  </si>
  <si>
    <t>orbit zoom pan</t>
  </si>
  <si>
    <t>zoom extents</t>
  </si>
  <si>
    <t>tentou usar triangle tool</t>
  </si>
  <si>
    <t>confusão select</t>
  </si>
  <si>
    <t>orbit rotate</t>
  </si>
  <si>
    <t>Mercês*</t>
  </si>
  <si>
    <t>Zé Seco*</t>
  </si>
  <si>
    <t>dificuldade a fazer zoom</t>
  </si>
  <si>
    <t>dif extrudir; usar lápis</t>
  </si>
  <si>
    <t>usou tudo</t>
  </si>
  <si>
    <t>menu contextual?</t>
  </si>
  <si>
    <t>desistiu</t>
  </si>
  <si>
    <r>
      <t xml:space="preserve">menu contextual;
</t>
    </r>
    <r>
      <rPr>
        <b/>
        <sz val="10"/>
        <color theme="1"/>
        <rFont val="Calibri"/>
        <family val="2"/>
        <scheme val="minor"/>
      </rPr>
      <t>FAULT - close</t>
    </r>
  </si>
  <si>
    <t>objecto caíu - laser</t>
  </si>
  <si>
    <t>bastante dificuldade</t>
  </si>
  <si>
    <t>1a pessoa</t>
  </si>
  <si>
    <t>menu contextual</t>
  </si>
  <si>
    <t>parar direcção</t>
  </si>
  <si>
    <t>não sabia onde rodar examine</t>
  </si>
  <si>
    <t>5 clones</t>
  </si>
  <si>
    <t>n encontrava mostrar arestas;
escolha aresta certa</t>
  </si>
  <si>
    <t>activação gate</t>
  </si>
  <si>
    <t>foi a menu principal pra clonar;
confusão move/clone</t>
  </si>
  <si>
    <t>walk</t>
  </si>
  <si>
    <t>pan com ajuda</t>
  </si>
  <si>
    <t>confundiu orbit com rotate</t>
  </si>
  <si>
    <t>não encontrava move</t>
  </si>
  <si>
    <t>aresta de corte n perpendicular (2x)</t>
  </si>
  <si>
    <t>Nelson</t>
  </si>
  <si>
    <t>usou globo sem centrar;
"qd passas perto de menu examine ele devia desaparecer"</t>
  </si>
  <si>
    <t>esqueceu-se de manter traço para criar prim.</t>
  </si>
  <si>
    <t>fez pilha de cubos</t>
  </si>
  <si>
    <t>problemas com menu contextual?</t>
  </si>
  <si>
    <t>reposicionou-se mt bem</t>
  </si>
  <si>
    <t>traços rápidos -&gt; menu contextual sem q.;
Largou laser antes tempo</t>
  </si>
  <si>
    <t>"gostaria de ver visíveis as faces escolhidas"</t>
  </si>
  <si>
    <t>gate errado pra centrar obj;
descontrolo examine</t>
  </si>
  <si>
    <t>construção original!</t>
  </si>
  <si>
    <t>zoom</t>
  </si>
  <si>
    <t>criou mal corte</t>
  </si>
  <si>
    <t>não acertou pont?</t>
  </si>
  <si>
    <t>usou td</t>
  </si>
  <si>
    <t>Zé Tó</t>
  </si>
  <si>
    <t>centrou obj gate errada</t>
  </si>
  <si>
    <t>FAULT - menu principal</t>
  </si>
  <si>
    <t>escolheu erradamente uma esfera com as pressas;
"opções agrupadas não mostram visualmt q estão agrupadas"</t>
  </si>
  <si>
    <t>grande domínio da navegação</t>
  </si>
  <si>
    <t>Lília</t>
  </si>
  <si>
    <t>abriu shape menu em vez de nav menu</t>
  </si>
  <si>
    <t>só com 1a pessoa</t>
  </si>
  <si>
    <t>dificuldade em detectar triângulo (mt arredondado)</t>
  </si>
  <si>
    <t>undo errado - voltou atrás</t>
  </si>
  <si>
    <t>confundiu nav com shape</t>
  </si>
  <si>
    <t>usou construtor de prédio!!!</t>
  </si>
  <si>
    <t>100% 1a pessoa</t>
  </si>
  <si>
    <t>confundiu seta com lápis;
n percebia move de aresta</t>
  </si>
  <si>
    <t>Pedro Gonç.</t>
  </si>
  <si>
    <t>Tó Zé</t>
  </si>
  <si>
    <t>"pensava q rodar era straffe"</t>
  </si>
  <si>
    <t>menu contextual apareceu 2x</t>
  </si>
  <si>
    <t>n se lembrava q existia examine</t>
  </si>
  <si>
    <t>"como dividir?" -&gt; lápis;
n conseguiu puxar aresta;
escolheu face errada (sobreposta)</t>
  </si>
  <si>
    <t>problema a reconhecer triÂngulos</t>
  </si>
  <si>
    <t>reposicionou-se melhor antes de modelar</t>
  </si>
  <si>
    <t>fez extrude da face errada</t>
  </si>
  <si>
    <t>usou reposicionar cam</t>
  </si>
  <si>
    <t>3a pessoa!</t>
  </si>
  <si>
    <t>n sabia onde encontrar menu examine;
perdeu-se no globo</t>
  </si>
  <si>
    <t>acabou com dificuldade...</t>
  </si>
  <si>
    <t>esquece-se de continuar o traço</t>
  </si>
  <si>
    <t>deixou cair um cubo ao criar</t>
  </si>
  <si>
    <t>confundiu extrude</t>
  </si>
  <si>
    <t>fez rotate sem querer</t>
  </si>
  <si>
    <t>usou mts modos diferentes</t>
  </si>
  <si>
    <t>usou desenho pentágono + extrude!</t>
  </si>
  <si>
    <t>min</t>
  </si>
  <si>
    <t>max</t>
  </si>
  <si>
    <t>average</t>
  </si>
  <si>
    <t>faults - 2</t>
  </si>
  <si>
    <t>contextos - 5</t>
  </si>
  <si>
    <t>fault - 4</t>
  </si>
  <si>
    <t>contextos - 1</t>
  </si>
  <si>
    <t>faults - 5</t>
  </si>
  <si>
    <t>detectar triângulo - 2</t>
  </si>
  <si>
    <t>laser - 2</t>
  </si>
  <si>
    <t>onde encontrar menu contextual - 3</t>
  </si>
  <si>
    <t>manter traço - 2</t>
  </si>
  <si>
    <t>problemas c/ examine - 3</t>
  </si>
  <si>
    <t>detecção triângulo - 2</t>
  </si>
  <si>
    <t>fault - 1</t>
  </si>
  <si>
    <t>continuar traço - 2</t>
  </si>
  <si>
    <t>faults - 9</t>
  </si>
  <si>
    <t>largou clone antes tempo - 1</t>
  </si>
  <si>
    <t>procurou clonar no menu principal - 1</t>
  </si>
  <si>
    <t>confundiu move e clone - 1</t>
  </si>
  <si>
    <t>SketchUp</t>
  </si>
  <si>
    <t>Ext 4 - modelação US</t>
  </si>
  <si>
    <t>Ext 5 - navegação</t>
  </si>
  <si>
    <t>Ext 3 - menus livres</t>
  </si>
  <si>
    <t>Ext 1 - controlo laser + menus</t>
  </si>
  <si>
    <t>Ext 2 - US vs SU (laser?)</t>
  </si>
  <si>
    <t>curva de aprendizagem;
aplicação ao ensino</t>
  </si>
  <si>
    <r>
      <t xml:space="preserve">arestas visíveis;
go to this;
</t>
    </r>
    <r>
      <rPr>
        <b/>
        <sz val="10"/>
        <color theme="1"/>
        <rFont val="Calibri"/>
        <family val="2"/>
        <scheme val="minor"/>
      </rPr>
      <t>menus OK</t>
    </r>
  </si>
  <si>
    <t>potencialidades</t>
  </si>
  <si>
    <t>:)</t>
  </si>
  <si>
    <t>mulheres</t>
  </si>
  <si>
    <t>homens</t>
  </si>
  <si>
    <t>avg</t>
  </si>
  <si>
    <t>profissão</t>
  </si>
  <si>
    <t>inf</t>
  </si>
  <si>
    <t>farm</t>
  </si>
  <si>
    <t>med</t>
  </si>
  <si>
    <t>prof</t>
  </si>
  <si>
    <t>outros</t>
  </si>
  <si>
    <t>controlo OK</t>
  </si>
  <si>
    <t>problemas hardware</t>
  </si>
  <si>
    <t>pior experiência</t>
  </si>
  <si>
    <t>prefere menus US</t>
  </si>
  <si>
    <t>prefere menus convencionais</t>
  </si>
  <si>
    <t>prefere menus US - nav fixo</t>
  </si>
  <si>
    <t>sexo</t>
  </si>
  <si>
    <t>idade</t>
  </si>
  <si>
    <t>ensino superior</t>
  </si>
  <si>
    <t>modelação OK</t>
  </si>
  <si>
    <t>potencialidade</t>
  </si>
  <si>
    <t>prefere 1a pessoa</t>
  </si>
  <si>
    <t>prefere examine</t>
  </si>
  <si>
    <t>ambos bons</t>
  </si>
  <si>
    <t>X</t>
  </si>
  <si>
    <t>nav relmt simples</t>
  </si>
  <si>
    <t>criar ed simples</t>
  </si>
  <si>
    <t>ad prim simples</t>
  </si>
  <si>
    <t>move clone OK</t>
  </si>
  <si>
    <t>alt formas relmt simples</t>
  </si>
  <si>
    <t>controle dos traços medíocre</t>
  </si>
  <si>
    <t>mod relmt bem sucedida</t>
  </si>
  <si>
    <t>curva apr boa 2º pessoas</t>
  </si>
  <si>
    <t>aprendiz gestos fácil</t>
  </si>
  <si>
    <t>+ -</t>
  </si>
  <si>
    <t>-</t>
  </si>
  <si>
    <t>ícones ilustrad. Satisfat.</t>
  </si>
  <si>
    <t>inv menu principal normalmt boa</t>
  </si>
  <si>
    <t>gates normalmt boa</t>
  </si>
  <si>
    <t>+- pessoas jogos acção</t>
  </si>
  <si>
    <t>pouca exp CAD</t>
  </si>
  <si>
    <t>pouca exp sw model</t>
  </si>
  <si>
    <t>pouco uso laser</t>
  </si>
  <si>
    <t>+- uso quadro</t>
  </si>
  <si>
    <t>Questionário Extenso</t>
  </si>
  <si>
    <t>Task Summary</t>
  </si>
  <si>
    <t>Navigation #1</t>
  </si>
  <si>
    <t>Navigation #2</t>
  </si>
  <si>
    <t>Modeling #1</t>
  </si>
  <si>
    <t>Modeling #2</t>
  </si>
  <si>
    <t>Urban Creation</t>
  </si>
  <si>
    <t>Urban Sketcher</t>
  </si>
  <si>
    <t>Google SketchUp</t>
  </si>
  <si>
    <t>US vs GSU</t>
  </si>
  <si>
    <t>- not performed -</t>
  </si>
  <si>
    <t>N/A</t>
  </si>
  <si>
    <t>undesired context menu</t>
  </si>
  <si>
    <t>examine usage problems</t>
  </si>
  <si>
    <t>finding context menu</t>
  </si>
  <si>
    <t>problem</t>
  </si>
  <si>
    <t>triangle detection</t>
  </si>
  <si>
    <t>laser input problems</t>
  </si>
  <si>
    <t>mistaken clone for move</t>
  </si>
  <si>
    <t>looked for move main menu</t>
  </si>
  <si>
    <t>US Common Problems</t>
  </si>
  <si>
    <t>Average</t>
  </si>
  <si>
    <t>Question Text</t>
  </si>
  <si>
    <t>preliminary</t>
  </si>
  <si>
    <t>final</t>
  </si>
  <si>
    <t xml:space="preserve">  9</t>
  </si>
  <si>
    <t xml:space="preserve">  8</t>
  </si>
  <si>
    <t xml:space="preserve">  7</t>
  </si>
  <si>
    <t xml:space="preserve">  6</t>
  </si>
  <si>
    <t xml:space="preserve">  5</t>
  </si>
  <si>
    <t xml:space="preserve">  4</t>
  </si>
  <si>
    <t xml:space="preserve">  3</t>
  </si>
  <si>
    <t xml:space="preserve">  2</t>
  </si>
  <si>
    <t xml:space="preserve">  1</t>
  </si>
  <si>
    <t>Quest Nr</t>
  </si>
  <si>
    <t>keep performing stroke</t>
  </si>
  <si>
    <t>minimum</t>
  </si>
  <si>
    <t>maximum</t>
  </si>
  <si>
    <t>Quest
Nr</t>
  </si>
  <si>
    <t>Clustered Answers</t>
  </si>
  <si>
    <t>Percentage</t>
  </si>
  <si>
    <t>US mas laser probs</t>
  </si>
  <si>
    <t>maior dificuldade por conceitos n familiares</t>
  </si>
  <si>
    <t>Sim, o sistema em si não suscitou grande dificuldade.
A utilização do rato facilitaria a realização do teste</t>
  </si>
  <si>
    <t>SU</t>
  </si>
  <si>
    <t>modelação relativamente difícil</t>
  </si>
  <si>
    <t>Preferred Google SketchUp</t>
  </si>
  <si>
    <t>Had worse experience with US</t>
  </si>
  <si>
    <t>Limited due to hardware problems</t>
  </si>
  <si>
    <t>Preferred Urban Sketcher but laser problems limited experience</t>
  </si>
  <si>
    <t>Did you find the on screen menu invocation a useful feature or do you prefer a more conventional model?</t>
  </si>
  <si>
    <t>Preferred conventional model</t>
  </si>
  <si>
    <t>Preferred US but unfamiliar
concepts increased difficulty</t>
  </si>
  <si>
    <t>Were you able to adapt to the modeling tools offered by Urban Sketcher?</t>
  </si>
  <si>
    <t>Yes, found them powerful enough</t>
  </si>
  <si>
    <t>Had some trouble using tools</t>
  </si>
  <si>
    <t>Preferred US's examine mode</t>
  </si>
  <si>
    <t>Preferred Google SketchUp's modes</t>
  </si>
  <si>
    <t>Preferred both US modes</t>
  </si>
  <si>
    <t>Preferred US's 1st person mode</t>
  </si>
  <si>
    <t>Preferred US's invocation</t>
  </si>
  <si>
    <t>Preferred US's, navigation
menus could be fixed though</t>
  </si>
  <si>
    <t>It offered good control</t>
  </si>
  <si>
    <t>Which navigation modes did you
prefer comparing both systems?</t>
  </si>
  <si>
    <t>Was Urban Sketcher more difficult
to use than Google SketchUp?
How much of the difficulty you
blame on the environment?</t>
  </si>
  <si>
    <t>Has the experience of controlling the laser pointer and working with menu
interface been enjoyable?</t>
  </si>
  <si>
    <t>I've used 1st person based 3D games.</t>
  </si>
  <si>
    <t>I've used CAD software.</t>
  </si>
  <si>
    <t>I've used 3D modeling software.</t>
  </si>
  <si>
    <t>I'm used to handling laser pointers.</t>
  </si>
  <si>
    <t>I'm used to working with vertical boards.</t>
  </si>
  <si>
    <t>The navigation features are easy to use.</t>
  </si>
  <si>
    <t>It is easy to create buildings.</t>
  </si>
  <si>
    <t>Shape altering operations are simple.</t>
  </si>
  <si>
    <t>I successfully invoked the main menu.</t>
  </si>
  <si>
    <t>I successfully activated menu gates.</t>
  </si>
  <si>
    <t>I successfully used move and clone operations.</t>
  </si>
  <si>
    <t>I successfully used the geometry modeling operations.</t>
  </si>
  <si>
    <t>The menu invocation and shape feature selection gestures were easy to learn.</t>
  </si>
  <si>
    <t>The addition of shapes to
the scene is simple.</t>
  </si>
  <si>
    <t>I easily interpreted the
illustrated gates' meanings.</t>
  </si>
  <si>
    <t>I successfully controled
strokes drawn on the screen.</t>
  </si>
  <si>
    <t>The laser pointer usage didn't
negatively affect the interface usage.</t>
  </si>
  <si>
    <t>P1</t>
  </si>
  <si>
    <t>P2</t>
  </si>
  <si>
    <t>P3</t>
  </si>
  <si>
    <t>P4</t>
  </si>
  <si>
    <t>P5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</si>
  <si>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</si>
  <si>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</si>
  <si>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</si>
  <si>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</si>
  <si>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</si>
  <si>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</si>
  <si>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</si>
  <si>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</si>
  <si>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</si>
  <si>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</si>
  <si>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</si>
  <si>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</si>
  <si>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</si>
  <si>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The learning curve was comfortable.</t>
  </si>
  <si>
    <t>Count</t>
  </si>
  <si>
    <t>Min</t>
  </si>
  <si>
    <t>Median</t>
  </si>
  <si>
    <t>Max</t>
  </si>
  <si>
    <t>Mean</t>
  </si>
  <si>
    <t>SD</t>
  </si>
  <si>
    <t>Line Width</t>
  </si>
  <si>
    <t>Minimum</t>
  </si>
  <si>
    <t>First Quartile</t>
  </si>
  <si>
    <t>Second Quartile</t>
  </si>
  <si>
    <t>Third Quartile</t>
  </si>
  <si>
    <t>Fourth Quartile</t>
  </si>
  <si>
    <t>Maximum</t>
  </si>
  <si>
    <t>Fourth Quartile -</t>
  </si>
  <si>
    <t>Third Quartile -</t>
  </si>
  <si>
    <t>Median -</t>
  </si>
  <si>
    <t>Second Quartile -</t>
  </si>
  <si>
    <t>First Quartile -</t>
  </si>
  <si>
    <t>Whisker</t>
  </si>
  <si>
    <t>Whisker-</t>
  </si>
  <si>
    <t>median</t>
  </si>
  <si>
    <t>std dev</t>
  </si>
  <si>
    <t>stdev</t>
  </si>
  <si>
    <t>Unav1</t>
  </si>
  <si>
    <t>Unav2</t>
  </si>
  <si>
    <t>Snav1</t>
  </si>
  <si>
    <t>Snav2</t>
  </si>
  <si>
    <t>Umod1</t>
  </si>
  <si>
    <t>Smod1</t>
  </si>
  <si>
    <t>Umod2</t>
  </si>
  <si>
    <t>Smod2</t>
  </si>
  <si>
    <t>Ued</t>
  </si>
  <si>
    <t>median dif</t>
  </si>
  <si>
    <t xml:space="preserve">                           time
task                   (min)</t>
  </si>
  <si>
    <t>rever-&gt;</t>
  </si>
  <si>
    <t>task             issues</t>
  </si>
</sst>
</file>

<file path=xl/styles.xml><?xml version="1.0" encoding="utf-8"?>
<styleSheet xmlns="http://schemas.openxmlformats.org/spreadsheetml/2006/main">
  <numFmts count="2">
    <numFmt numFmtId="165" formatCode="00%"/>
    <numFmt numFmtId="166" formatCode="0&quot;th&quot;"/>
  </numFmts>
  <fonts count="12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indexed="55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 style="thin">
        <color theme="0" tint="-0.749992370372631"/>
      </bottom>
      <diagonal/>
    </border>
    <border>
      <left/>
      <right style="thin">
        <color theme="0" tint="-0.749992370372631"/>
      </right>
      <top/>
      <bottom/>
      <diagonal/>
    </border>
    <border>
      <left style="thin">
        <color theme="0" tint="-0.749992370372631"/>
      </left>
      <right style="thin">
        <color theme="0" tint="-0.749992370372631"/>
      </right>
      <top/>
      <bottom style="thin">
        <color theme="0" tint="-0.749992370372631"/>
      </bottom>
      <diagonal/>
    </border>
    <border>
      <left style="thin">
        <color theme="0" tint="-0.749992370372631"/>
      </left>
      <right/>
      <top/>
      <bottom style="thin">
        <color theme="0" tint="-0.749992370372631"/>
      </bottom>
      <diagonal/>
    </border>
    <border>
      <left/>
      <right/>
      <top/>
      <bottom style="thin">
        <color theme="0" tint="-0.749992370372631"/>
      </bottom>
      <diagonal/>
    </border>
    <border>
      <left/>
      <right style="thin">
        <color theme="0" tint="-0.749992370372631"/>
      </right>
      <top/>
      <bottom style="thin">
        <color theme="0" tint="-0.749992370372631"/>
      </bottom>
      <diagonal/>
    </border>
    <border>
      <left/>
      <right style="thin">
        <color theme="0" tint="-0.749992370372631"/>
      </right>
      <top style="thin">
        <color theme="0" tint="-0.749992370372631"/>
      </top>
      <bottom style="thin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/>
      <diagonal/>
    </border>
    <border diagonalDown="1">
      <left style="thin">
        <color theme="0" tint="-0.749992370372631"/>
      </left>
      <right style="thin">
        <color theme="0" tint="-0.749992370372631"/>
      </right>
      <top/>
      <bottom style="thin">
        <color theme="0" tint="-0.749992370372631"/>
      </bottom>
      <diagonal style="thin">
        <color theme="0" tint="-0.749992370372631"/>
      </diagonal>
    </border>
    <border diagonalDown="1"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/>
      <diagonal style="thin">
        <color theme="0" tint="-0.749992370372631"/>
      </diagonal>
    </border>
    <border>
      <left/>
      <right/>
      <top style="thin">
        <color theme="0" tint="-0.749992370372631"/>
      </top>
      <bottom/>
      <diagonal/>
    </border>
    <border>
      <left style="thin">
        <color theme="0" tint="-0.749992370372631"/>
      </left>
      <right style="thin">
        <color theme="0" tint="-0.749992370372631"/>
      </right>
      <top/>
      <bottom/>
      <diagonal/>
    </border>
    <border>
      <left style="thin">
        <color theme="0" tint="-0.749992370372631"/>
      </left>
      <right/>
      <top/>
      <bottom/>
      <diagonal/>
    </border>
    <border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 style="hair">
        <color theme="0" tint="-0.749992370372631"/>
      </bottom>
      <diagonal/>
    </border>
    <border>
      <left/>
      <right/>
      <top style="thin">
        <color theme="0" tint="-0.749992370372631"/>
      </top>
      <bottom style="hair">
        <color theme="0" tint="-0.749992370372631"/>
      </bottom>
      <diagonal/>
    </border>
    <border>
      <left/>
      <right style="thin">
        <color theme="0" tint="-0.749992370372631"/>
      </right>
      <top style="thin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 style="hair">
        <color theme="0" tint="-0.749992370372631"/>
      </top>
      <bottom style="hair">
        <color theme="0" tint="-0.749992370372631"/>
      </bottom>
      <diagonal/>
    </border>
    <border>
      <left/>
      <right style="thin">
        <color theme="0" tint="-0.749992370372631"/>
      </right>
      <top style="hair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/>
      <bottom style="hair">
        <color theme="0" tint="-0.749992370372631"/>
      </bottom>
      <diagonal/>
    </border>
    <border>
      <left/>
      <right style="thin">
        <color theme="0" tint="-0.749992370372631"/>
      </right>
      <top/>
      <bottom style="hair">
        <color theme="0" tint="-0.749992370372631"/>
      </bottom>
      <diagonal/>
    </border>
    <border>
      <left style="thin">
        <color theme="0" tint="-0.749992370372631"/>
      </left>
      <right/>
      <top/>
      <bottom style="hair">
        <color theme="0" tint="-0.749992370372631"/>
      </bottom>
      <diagonal/>
    </border>
    <border>
      <left/>
      <right style="thin">
        <color theme="0" tint="-0.749992370372631"/>
      </right>
      <top style="hair">
        <color theme="0" tint="-0.749992370372631"/>
      </top>
      <bottom/>
      <diagonal/>
    </border>
    <border>
      <left style="thin">
        <color theme="0" tint="-0.749992370372631"/>
      </left>
      <right style="thin">
        <color theme="0" tint="-0.749992370372631"/>
      </right>
      <top style="hair">
        <color theme="0" tint="-0.749992370372631"/>
      </top>
      <bottom/>
      <diagonal/>
    </border>
    <border>
      <left style="thin">
        <color theme="0" tint="-0.749992370372631"/>
      </left>
      <right/>
      <top style="hair">
        <color theme="0" tint="-0.749992370372631"/>
      </top>
      <bottom/>
      <diagonal/>
    </border>
    <border>
      <left style="thin">
        <color theme="0" tint="-0.749992370372631"/>
      </left>
      <right/>
      <top style="thin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/>
      <top style="hair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/>
      <top style="hair">
        <color theme="0" tint="-0.749992370372631"/>
      </top>
      <bottom style="thin">
        <color theme="0" tint="-0.749992370372631"/>
      </bottom>
      <diagonal/>
    </border>
    <border>
      <left/>
      <right style="thin">
        <color theme="0" tint="-0.749992370372631"/>
      </right>
      <top style="hair">
        <color theme="0" tint="-0.749992370372631"/>
      </top>
      <bottom style="thin">
        <color theme="0" tint="-0.74999237037263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 tint="-0.749992370372631"/>
      </left>
      <right/>
      <top style="thin">
        <color theme="0" tint="-0.749992370372631"/>
      </top>
      <bottom style="thin">
        <color theme="0" tint="-0.749992370372631"/>
      </bottom>
      <diagonal/>
    </border>
    <border>
      <left/>
      <right/>
      <top style="thin">
        <color theme="0" tint="-0.749992370372631"/>
      </top>
      <bottom style="thin">
        <color theme="0" tint="-0.749992370372631"/>
      </bottom>
      <diagonal/>
    </border>
    <border>
      <left style="thin">
        <color theme="0" tint="-0.74999237037263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749992370372631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74999237037263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/>
    <xf numFmtId="0" fontId="4" fillId="0" borderId="0" xfId="0" applyFont="1" applyAlignment="1">
      <alignment vertical="top" wrapText="1"/>
    </xf>
    <xf numFmtId="21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4" fillId="0" borderId="0" xfId="0" applyFont="1" applyBorder="1" applyAlignment="1">
      <alignment vertical="top" wrapText="1"/>
    </xf>
    <xf numFmtId="0" fontId="0" fillId="2" borderId="0" xfId="0" applyFill="1" applyBorder="1"/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3" borderId="0" xfId="0" applyFill="1" applyBorder="1"/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0" borderId="0" xfId="0" applyFont="1"/>
    <xf numFmtId="0" fontId="4" fillId="4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9" fontId="0" fillId="0" borderId="0" xfId="1" applyFont="1"/>
    <xf numFmtId="0" fontId="3" fillId="4" borderId="0" xfId="0" applyFont="1" applyFill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10" borderId="0" xfId="0" applyFont="1" applyFill="1" applyAlignment="1">
      <alignment vertical="top" wrapText="1"/>
    </xf>
    <xf numFmtId="0" fontId="3" fillId="11" borderId="0" xfId="0" applyFont="1" applyFill="1" applyAlignment="1">
      <alignment vertical="top" wrapText="1"/>
    </xf>
    <xf numFmtId="0" fontId="3" fillId="12" borderId="0" xfId="0" applyFont="1" applyFill="1" applyAlignment="1">
      <alignment vertical="top" wrapText="1"/>
    </xf>
    <xf numFmtId="0" fontId="3" fillId="13" borderId="0" xfId="0" applyFont="1" applyFill="1" applyAlignment="1">
      <alignment vertical="top" wrapText="1"/>
    </xf>
    <xf numFmtId="0" fontId="3" fillId="4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7" borderId="2" xfId="0" applyFill="1" applyBorder="1"/>
    <xf numFmtId="0" fontId="0" fillId="7" borderId="3" xfId="0" applyFill="1" applyBorder="1"/>
    <xf numFmtId="0" fontId="3" fillId="11" borderId="0" xfId="0" applyFont="1" applyFill="1" applyBorder="1" applyAlignment="1">
      <alignment vertical="top" wrapText="1"/>
    </xf>
    <xf numFmtId="0" fontId="3" fillId="18" borderId="0" xfId="0" applyFont="1" applyFill="1" applyAlignment="1">
      <alignment vertical="top" wrapText="1"/>
    </xf>
    <xf numFmtId="0" fontId="3" fillId="19" borderId="0" xfId="0" applyFont="1" applyFill="1" applyAlignment="1">
      <alignment vertical="top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17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0" xfId="0" applyFont="1"/>
    <xf numFmtId="0" fontId="3" fillId="0" borderId="0" xfId="0" applyFont="1" applyAlignment="1">
      <alignment horizontal="left" vertical="top" wrapText="1"/>
    </xf>
    <xf numFmtId="0" fontId="0" fillId="6" borderId="0" xfId="0" quotePrefix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0" borderId="0" xfId="0" quotePrefix="1" applyFont="1" applyAlignment="1">
      <alignment horizontal="left" vertical="top" wrapText="1"/>
    </xf>
    <xf numFmtId="9" fontId="0" fillId="0" borderId="0" xfId="1" applyFont="1" applyFill="1"/>
    <xf numFmtId="0" fontId="7" fillId="7" borderId="0" xfId="0" applyFont="1" applyFill="1"/>
    <xf numFmtId="0" fontId="7" fillId="12" borderId="0" xfId="0" applyFont="1" applyFill="1"/>
    <xf numFmtId="0" fontId="0" fillId="0" borderId="5" xfId="0" applyBorder="1"/>
    <xf numFmtId="0" fontId="0" fillId="0" borderId="14" xfId="0" applyBorder="1"/>
    <xf numFmtId="0" fontId="7" fillId="7" borderId="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6" xfId="0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3" fillId="0" borderId="7" xfId="0" applyFont="1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/>
    </xf>
    <xf numFmtId="0" fontId="3" fillId="0" borderId="27" xfId="0" applyFont="1" applyBorder="1" applyAlignment="1">
      <alignment horizontal="right" vertical="center"/>
    </xf>
    <xf numFmtId="0" fontId="0" fillId="0" borderId="25" xfId="0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0" fontId="4" fillId="21" borderId="4" xfId="0" applyFont="1" applyFill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0" fontId="3" fillId="0" borderId="17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9" fontId="0" fillId="0" borderId="0" xfId="0" applyNumberFormat="1"/>
    <xf numFmtId="0" fontId="7" fillId="6" borderId="0" xfId="0" applyFont="1" applyFill="1" applyBorder="1" applyAlignment="1">
      <alignment vertical="top" wrapText="1"/>
    </xf>
    <xf numFmtId="0" fontId="7" fillId="10" borderId="0" xfId="0" applyFont="1" applyFill="1" applyBorder="1" applyAlignment="1">
      <alignment vertical="top" wrapText="1"/>
    </xf>
    <xf numFmtId="0" fontId="7" fillId="18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vertical="top" wrapText="1"/>
    </xf>
    <xf numFmtId="0" fontId="7" fillId="12" borderId="0" xfId="0" applyFont="1" applyFill="1" applyBorder="1" applyAlignment="1">
      <alignment vertical="top" wrapText="1"/>
    </xf>
    <xf numFmtId="0" fontId="7" fillId="13" borderId="0" xfId="0" applyFont="1" applyFill="1" applyBorder="1" applyAlignment="1">
      <alignment vertical="top" wrapText="1"/>
    </xf>
    <xf numFmtId="0" fontId="7" fillId="6" borderId="0" xfId="0" applyFont="1" applyFill="1"/>
    <xf numFmtId="0" fontId="7" fillId="2" borderId="0" xfId="0" applyFont="1" applyFill="1" applyBorder="1" applyAlignment="1">
      <alignment vertical="top" wrapText="1"/>
    </xf>
    <xf numFmtId="0" fontId="7" fillId="8" borderId="0" xfId="0" applyFont="1" applyFill="1" applyBorder="1" applyAlignment="1">
      <alignment vertical="top" wrapText="1"/>
    </xf>
    <xf numFmtId="0" fontId="7" fillId="19" borderId="0" xfId="0" applyFont="1" applyFill="1" applyBorder="1" applyAlignment="1">
      <alignment vertical="top" wrapText="1"/>
    </xf>
    <xf numFmtId="0" fontId="3" fillId="0" borderId="17" xfId="0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5" fontId="0" fillId="0" borderId="19" xfId="1" applyNumberFormat="1" applyFont="1" applyBorder="1" applyAlignment="1">
      <alignment horizontal="center" vertical="center"/>
    </xf>
    <xf numFmtId="165" fontId="0" fillId="0" borderId="21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165" fontId="0" fillId="0" borderId="23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31" xfId="0" applyFont="1" applyBorder="1" applyAlignment="1">
      <alignment wrapText="1"/>
    </xf>
    <xf numFmtId="9" fontId="10" fillId="0" borderId="5" xfId="1" applyFont="1" applyBorder="1" applyAlignment="1">
      <alignment horizontal="center" vertical="center"/>
    </xf>
    <xf numFmtId="9" fontId="0" fillId="0" borderId="17" xfId="1" applyFont="1" applyFill="1" applyBorder="1" applyAlignment="1">
      <alignment horizontal="center" vertical="center"/>
    </xf>
    <xf numFmtId="0" fontId="0" fillId="0" borderId="32" xfId="0" applyFont="1" applyBorder="1"/>
    <xf numFmtId="0" fontId="0" fillId="3" borderId="32" xfId="0" applyFont="1" applyFill="1" applyBorder="1"/>
    <xf numFmtId="9" fontId="6" fillId="0" borderId="0" xfId="1" applyFont="1" applyFill="1"/>
    <xf numFmtId="0" fontId="0" fillId="3" borderId="33" xfId="0" applyFont="1" applyFill="1" applyBorder="1"/>
    <xf numFmtId="0" fontId="10" fillId="0" borderId="7" xfId="0" quotePrefix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21" borderId="11" xfId="0" applyFont="1" applyFill="1" applyBorder="1" applyAlignment="1">
      <alignment horizontal="right" vertical="center" textRotation="180"/>
    </xf>
    <xf numFmtId="0" fontId="4" fillId="21" borderId="15" xfId="0" applyFont="1" applyFill="1" applyBorder="1" applyAlignment="1">
      <alignment horizontal="right" vertical="center" textRotation="180"/>
    </xf>
    <xf numFmtId="0" fontId="4" fillId="21" borderId="6" xfId="0" applyFont="1" applyFill="1" applyBorder="1" applyAlignment="1">
      <alignment horizontal="right" vertical="center" textRotation="180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0" xfId="0" applyFont="1" applyFill="1"/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Fill="1"/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0" borderId="19" xfId="0" applyFont="1" applyBorder="1" applyAlignment="1">
      <alignment horizontal="center" vertical="center" wrapText="1"/>
    </xf>
    <xf numFmtId="2" fontId="0" fillId="0" borderId="19" xfId="0" applyNumberFormat="1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2" fontId="0" fillId="0" borderId="23" xfId="0" applyNumberFormat="1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2" fontId="0" fillId="0" borderId="21" xfId="0" applyNumberFormat="1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2" fontId="0" fillId="0" borderId="31" xfId="0" applyNumberFormat="1" applyFont="1" applyBorder="1" applyAlignment="1">
      <alignment horizontal="center" vertical="center" wrapText="1"/>
    </xf>
    <xf numFmtId="0" fontId="3" fillId="21" borderId="13" xfId="0" applyFont="1" applyFill="1" applyBorder="1" applyAlignment="1">
      <alignment horizontal="center" vertical="center" wrapText="1"/>
    </xf>
    <xf numFmtId="0" fontId="3" fillId="21" borderId="34" xfId="0" applyFont="1" applyFill="1" applyBorder="1" applyAlignment="1">
      <alignment horizontal="center" vertical="center"/>
    </xf>
    <xf numFmtId="0" fontId="3" fillId="21" borderId="35" xfId="0" applyFont="1" applyFill="1" applyBorder="1" applyAlignment="1">
      <alignment horizontal="center" vertical="center"/>
    </xf>
    <xf numFmtId="0" fontId="3" fillId="21" borderId="10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/>
    </xf>
    <xf numFmtId="0" fontId="3" fillId="21" borderId="12" xfId="0" applyFont="1" applyFill="1" applyBorder="1" applyAlignment="1">
      <alignment horizontal="center" vertical="center"/>
    </xf>
    <xf numFmtId="0" fontId="3" fillId="21" borderId="17" xfId="0" applyFont="1" applyFill="1" applyBorder="1" applyAlignment="1">
      <alignment horizontal="center"/>
    </xf>
    <xf numFmtId="0" fontId="3" fillId="21" borderId="20" xfId="0" applyFont="1" applyFill="1" applyBorder="1" applyAlignment="1">
      <alignment horizontal="center"/>
    </xf>
    <xf numFmtId="0" fontId="3" fillId="21" borderId="22" xfId="0" applyFont="1" applyFill="1" applyBorder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3" fillId="21" borderId="13" xfId="0" applyFont="1" applyFill="1" applyBorder="1" applyAlignment="1">
      <alignment horizontal="center" vertical="center"/>
    </xf>
    <xf numFmtId="0" fontId="3" fillId="21" borderId="26" xfId="0" applyFont="1" applyFill="1" applyBorder="1" applyAlignment="1">
      <alignment horizontal="center" vertical="center"/>
    </xf>
    <xf numFmtId="0" fontId="3" fillId="21" borderId="22" xfId="0" applyFont="1" applyFill="1" applyBorder="1" applyAlignment="1">
      <alignment horizontal="center" vertical="center"/>
    </xf>
    <xf numFmtId="0" fontId="3" fillId="21" borderId="15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solid">
          <fgColor rgb="FFDBE5F1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solid">
          <fgColor rgb="FFDBE5F1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solid">
          <fgColor rgb="FFDBE5F1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2"/>
          <c:order val="2"/>
          <c:tx>
            <c:strRef>
              <c:f>'nav1'!$B$21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'nav1'!$C$21:$D$21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'nav1'!$B$22</c:f>
              <c:strCache>
                <c:ptCount val="1"/>
                <c:pt idx="0">
                  <c:v>First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'nav1'!$C$22:$D$22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'nav1'!$B$23</c:f>
              <c:strCache>
                <c:ptCount val="1"/>
                <c:pt idx="0">
                  <c:v>Second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'nav1'!$C$23:$D$23</c:f>
              <c:numCache>
                <c:formatCode>General</c:formatCode>
                <c:ptCount val="2"/>
                <c:pt idx="0">
                  <c:v>1.9750000000000001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'nav1'!$B$24</c:f>
              <c:strCache>
                <c:ptCount val="1"/>
                <c:pt idx="0">
                  <c:v>Median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'nav1'!$C$24:$D$24</c:f>
              <c:numCache>
                <c:formatCode>General</c:formatCode>
                <c:ptCount val="2"/>
                <c:pt idx="0">
                  <c:v>0.05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'nav1'!$B$25</c:f>
              <c:strCache>
                <c:ptCount val="1"/>
                <c:pt idx="0">
                  <c:v>Third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'nav1'!$C$25:$D$25</c:f>
              <c:numCache>
                <c:formatCode>General</c:formatCode>
                <c:ptCount val="2"/>
                <c:pt idx="0">
                  <c:v>0.22500000000000009</c:v>
                </c:pt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'nav1'!$B$26</c:f>
              <c:strCache>
                <c:ptCount val="1"/>
                <c:pt idx="0">
                  <c:v>Fourth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'nav1'!$C$26:$D$26</c:f>
              <c:numCache>
                <c:formatCode>General</c:formatCode>
                <c:ptCount val="2"/>
                <c:pt idx="0">
                  <c:v>2.75</c:v>
                </c:pt>
                <c:pt idx="1">
                  <c:v>0</c:v>
                </c:pt>
              </c:numCache>
            </c:numRef>
          </c:val>
        </c:ser>
        <c:ser>
          <c:idx val="8"/>
          <c:order val="8"/>
          <c:tx>
            <c:strRef>
              <c:f>'nav1'!$B$27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'nav1'!$C$27:$D$27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'nav1'!$B$28</c:f>
              <c:strCache>
                <c:ptCount val="1"/>
                <c:pt idx="0">
                  <c:v>Fourth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'nav1'!$C$28:$D$28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'nav1'!$B$29</c:f>
              <c:strCache>
                <c:ptCount val="1"/>
                <c:pt idx="0">
                  <c:v>Third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'nav1'!$C$29:$D$29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'nav1'!$B$30</c:f>
              <c:strCache>
                <c:ptCount val="1"/>
                <c:pt idx="0">
                  <c:v>Median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'nav1'!$C$30:$D$30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'nav1'!$B$31</c:f>
              <c:strCache>
                <c:ptCount val="1"/>
                <c:pt idx="0">
                  <c:v>Second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'nav1'!$C$31:$D$31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'nav1'!$B$32</c:f>
              <c:strCache>
                <c:ptCount val="1"/>
                <c:pt idx="0">
                  <c:v>First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'nav1'!$C$11:$D$11</c:f>
              <c:strCache>
                <c:ptCount val="2"/>
                <c:pt idx="0">
                  <c:v>Unav1</c:v>
                </c:pt>
                <c:pt idx="1">
                  <c:v>Snav1</c:v>
                </c:pt>
              </c:strCache>
            </c:strRef>
          </c:cat>
          <c:val>
            <c:numRef>
              <c:f>'nav1'!$C$32:$D$32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184855552"/>
        <c:axId val="185280768"/>
      </c:barChart>
      <c:scatterChart>
        <c:scatterStyle val="lineMarker"/>
        <c:ser>
          <c:idx val="0"/>
          <c:order val="0"/>
          <c:tx>
            <c:strRef>
              <c:f>'nav1'!$B$14</c:f>
              <c:strCache>
                <c:ptCount val="1"/>
                <c:pt idx="0">
                  <c:v>25th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plus>
              <c:numRef>
                <c:f>0</c:f>
              </c:numRef>
            </c:plus>
            <c:minus>
              <c:numRef>
                <c:f>'nav1'!$C$34:$D$34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</c:errBars>
          <c:xVal>
            <c:numRef>
              <c:f>'nav1'!$C$14:$D$14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'nav1'!$C$36:$D$36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ser>
          <c:idx val="1"/>
          <c:order val="1"/>
          <c:tx>
            <c:strRef>
              <c:f>'nav1'!$B$16</c:f>
              <c:strCache>
                <c:ptCount val="1"/>
                <c:pt idx="0">
                  <c:v>75th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plus>
              <c:numRef>
                <c:f>'nav1'!$C$33:$D$33</c:f>
                <c:numCache>
                  <c:formatCode>General</c:formatCode>
                  <c:ptCount val="2"/>
                  <c:pt idx="0">
                    <c:v>2.75</c:v>
                  </c:pt>
                  <c:pt idx="1">
                    <c:v>0</c:v>
                  </c:pt>
                </c:numCache>
              </c:numRef>
            </c:plus>
            <c:minus>
              <c:numRef>
                <c:f>0</c:f>
              </c:numRef>
            </c:minus>
          </c:errBars>
          <c:xVal>
            <c:numRef>
              <c:f>'nav1'!$C$16:$D$16</c:f>
              <c:numCache>
                <c:formatCode>General</c:formatCode>
                <c:ptCount val="2"/>
                <c:pt idx="0">
                  <c:v>3.25</c:v>
                </c:pt>
                <c:pt idx="1">
                  <c:v>2</c:v>
                </c:pt>
              </c:numCache>
            </c:numRef>
          </c:xVal>
          <c:yVal>
            <c:numRef>
              <c:f>'nav1'!$C$36:$D$36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ser>
          <c:idx val="14"/>
          <c:order val="14"/>
          <c:tx>
            <c:strRef>
              <c:f>'nav1'!$B$35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'nav1'!$C$35:$D$35</c:f>
              <c:numCache>
                <c:formatCode>General</c:formatCode>
                <c:ptCount val="2"/>
                <c:pt idx="0">
                  <c:v>2.75</c:v>
                </c:pt>
                <c:pt idx="1">
                  <c:v>1.375</c:v>
                </c:pt>
              </c:numCache>
            </c:numRef>
          </c:xVal>
          <c:yVal>
            <c:numRef>
              <c:f>'nav1'!$C$36:$D$36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axId val="185393152"/>
        <c:axId val="185350400"/>
      </c:scatterChart>
      <c:catAx>
        <c:axId val="184855552"/>
        <c:scaling>
          <c:orientation val="maxMin"/>
        </c:scaling>
        <c:axPos val="l"/>
        <c:tickLblPos val="low"/>
        <c:spPr>
          <a:ln w="12700"/>
        </c:spPr>
        <c:crossAx val="185280768"/>
        <c:crosses val="autoZero"/>
        <c:auto val="1"/>
        <c:lblAlgn val="ctr"/>
        <c:lblOffset val="100"/>
        <c:tickLblSkip val="1"/>
      </c:catAx>
      <c:valAx>
        <c:axId val="185280768"/>
        <c:scaling>
          <c:orientation val="minMax"/>
        </c:scaling>
        <c:axPos val="b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12700"/>
        </c:spPr>
        <c:crossAx val="184855552"/>
        <c:crosses val="max"/>
        <c:crossBetween val="between"/>
      </c:valAx>
      <c:valAx>
        <c:axId val="185350400"/>
        <c:scaling>
          <c:orientation val="maxMin"/>
          <c:max val="2.5"/>
          <c:min val="0.5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185393152"/>
        <c:crosses val="max"/>
        <c:crossBetween val="midCat"/>
      </c:valAx>
      <c:valAx>
        <c:axId val="185393152"/>
        <c:scaling>
          <c:orientation val="minMax"/>
        </c:scaling>
        <c:delete val="1"/>
        <c:axPos val="b"/>
        <c:numFmt formatCode="General" sourceLinked="1"/>
        <c:tickLblPos val="nextTo"/>
        <c:crossAx val="18535040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ln w="12700">
      <a:solidFill>
        <a:srgbClr val="C0C0C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powerful enough; 75%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trouble using tools; 25%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quest2!$E$14:$E$15</c:f>
              <c:strCache>
                <c:ptCount val="2"/>
                <c:pt idx="0">
                  <c:v>Yes, found them powerful enough</c:v>
                </c:pt>
                <c:pt idx="1">
                  <c:v>Had some trouble using tools</c:v>
                </c:pt>
              </c:strCache>
            </c:strRef>
          </c:cat>
          <c:val>
            <c:numRef>
              <c:f>quest2!$F$14:$F$15</c:f>
              <c:numCache>
                <c:formatCode>00%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US's examine mode; 31%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GSUS's modes; 31%</a:t>
                    </a:r>
                  </a:p>
                </c:rich>
              </c:tx>
              <c:showVal val="1"/>
              <c:showCat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both US modes; 25%</a:t>
                    </a:r>
                  </a:p>
                </c:rich>
              </c:tx>
              <c:showVal val="1"/>
              <c:showCatNam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US's 1st person mode; 13%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quest2!$E$16:$E$19</c:f>
              <c:strCache>
                <c:ptCount val="4"/>
                <c:pt idx="0">
                  <c:v>Preferred US's examine mode</c:v>
                </c:pt>
                <c:pt idx="1">
                  <c:v>Preferred Google SketchUp's modes</c:v>
                </c:pt>
                <c:pt idx="2">
                  <c:v>Preferred both US modes</c:v>
                </c:pt>
                <c:pt idx="3">
                  <c:v>Preferred US's 1st person mode</c:v>
                </c:pt>
              </c:strCache>
            </c:strRef>
          </c:cat>
          <c:val>
            <c:numRef>
              <c:f>quest2!$F$16:$F$19</c:f>
              <c:numCache>
                <c:formatCode>00%</c:formatCode>
                <c:ptCount val="4"/>
                <c:pt idx="0">
                  <c:v>0.3125</c:v>
                </c:pt>
                <c:pt idx="1">
                  <c:v>0.3125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2"/>
          <c:order val="2"/>
          <c:tx>
            <c:strRef>
              <c:f>'nav2'!$B$21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'nav2'!$C$21:$D$21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'nav2'!$B$22</c:f>
              <c:strCache>
                <c:ptCount val="1"/>
                <c:pt idx="0">
                  <c:v>First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'nav2'!$C$22:$D$22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'nav2'!$B$23</c:f>
              <c:strCache>
                <c:ptCount val="1"/>
                <c:pt idx="0">
                  <c:v>Second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'nav2'!$C$23:$D$23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'nav2'!$B$24</c:f>
              <c:strCache>
                <c:ptCount val="1"/>
                <c:pt idx="0">
                  <c:v>Median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'nav2'!$C$24:$D$24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'nav2'!$B$25</c:f>
              <c:strCache>
                <c:ptCount val="1"/>
                <c:pt idx="0">
                  <c:v>Third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'nav2'!$C$25:$D$25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'nav2'!$B$26</c:f>
              <c:strCache>
                <c:ptCount val="1"/>
                <c:pt idx="0">
                  <c:v>Fourth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'nav2'!$C$26:$D$26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'nav2'!$B$27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'nav2'!$C$27:$D$27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'nav2'!$B$28</c:f>
              <c:strCache>
                <c:ptCount val="1"/>
                <c:pt idx="0">
                  <c:v>Fourth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'nav2'!$C$28:$D$28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'nav2'!$B$29</c:f>
              <c:strCache>
                <c:ptCount val="1"/>
                <c:pt idx="0">
                  <c:v>Third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'nav2'!$C$29:$D$29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'nav2'!$B$30</c:f>
              <c:strCache>
                <c:ptCount val="1"/>
                <c:pt idx="0">
                  <c:v>Median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'nav2'!$C$30:$D$30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'nav2'!$B$31</c:f>
              <c:strCache>
                <c:ptCount val="1"/>
                <c:pt idx="0">
                  <c:v>Second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'nav2'!$C$31:$D$31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'nav2'!$B$32</c:f>
              <c:strCache>
                <c:ptCount val="1"/>
                <c:pt idx="0">
                  <c:v>First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'nav2'!$C$11:$D$11</c:f>
              <c:strCache>
                <c:ptCount val="2"/>
                <c:pt idx="0">
                  <c:v>Unav2</c:v>
                </c:pt>
                <c:pt idx="1">
                  <c:v>Snav2</c:v>
                </c:pt>
              </c:strCache>
            </c:strRef>
          </c:cat>
          <c:val>
            <c:numRef>
              <c:f>'nav2'!$C$32:$D$32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186225024"/>
        <c:axId val="186226560"/>
      </c:barChart>
      <c:scatterChart>
        <c:scatterStyle val="lineMarker"/>
        <c:ser>
          <c:idx val="0"/>
          <c:order val="0"/>
          <c:tx>
            <c:strRef>
              <c:f>'nav2'!$B$14</c:f>
              <c:strCache>
                <c:ptCount val="1"/>
                <c:pt idx="0">
                  <c:v>25th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plus>
              <c:numRef>
                <c:f>0</c:f>
              </c:numRef>
            </c:plus>
            <c:minus>
              <c:numRef>
                <c:f>'nav2'!$C$34:$D$34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</c:errBars>
          <c:xVal>
            <c:numRef>
              <c:f>'nav2'!$C$14:$D$14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'nav2'!$C$36:$D$36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ser>
          <c:idx val="1"/>
          <c:order val="1"/>
          <c:tx>
            <c:strRef>
              <c:f>'nav2'!$B$16</c:f>
              <c:strCache>
                <c:ptCount val="1"/>
                <c:pt idx="0">
                  <c:v>75th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plus>
              <c:numRef>
                <c:f>'nav2'!$C$33:$D$33</c:f>
                <c:numCache>
                  <c:formatCode>General</c:formatCode>
                  <c:ptCount val="2"/>
                  <c:pt idx="0">
                    <c:v>3</c:v>
                  </c:pt>
                  <c:pt idx="1">
                    <c:v>1</c:v>
                  </c:pt>
                </c:numCache>
              </c:numRef>
            </c:plus>
            <c:minus>
              <c:numRef>
                <c:f>0</c:f>
              </c:numRef>
            </c:minus>
          </c:errBars>
          <c:xVal>
            <c:numRef>
              <c:f>'nav2'!$C$16:$D$16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'nav2'!$C$36:$D$36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ser>
          <c:idx val="14"/>
          <c:order val="14"/>
          <c:tx>
            <c:strRef>
              <c:f>'nav2'!$B$35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'nav2'!$C$35:$D$35</c:f>
              <c:numCache>
                <c:formatCode>General</c:formatCode>
                <c:ptCount val="2"/>
                <c:pt idx="0">
                  <c:v>1.875</c:v>
                </c:pt>
                <c:pt idx="1">
                  <c:v>1.125</c:v>
                </c:pt>
              </c:numCache>
            </c:numRef>
          </c:xVal>
          <c:yVal>
            <c:numRef>
              <c:f>'nav2'!$C$36:$D$36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axId val="186395264"/>
        <c:axId val="186393728"/>
      </c:scatterChart>
      <c:catAx>
        <c:axId val="186225024"/>
        <c:scaling>
          <c:orientation val="maxMin"/>
        </c:scaling>
        <c:axPos val="l"/>
        <c:tickLblPos val="low"/>
        <c:spPr>
          <a:ln w="12700"/>
        </c:spPr>
        <c:crossAx val="186226560"/>
        <c:crosses val="autoZero"/>
        <c:auto val="1"/>
        <c:lblAlgn val="ctr"/>
        <c:lblOffset val="100"/>
        <c:tickLblSkip val="1"/>
      </c:catAx>
      <c:valAx>
        <c:axId val="186226560"/>
        <c:scaling>
          <c:orientation val="minMax"/>
        </c:scaling>
        <c:axPos val="b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12700"/>
        </c:spPr>
        <c:crossAx val="186225024"/>
        <c:crosses val="max"/>
        <c:crossBetween val="between"/>
      </c:valAx>
      <c:valAx>
        <c:axId val="186393728"/>
        <c:scaling>
          <c:orientation val="maxMin"/>
          <c:max val="2.5"/>
          <c:min val="0.5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186395264"/>
        <c:crosses val="max"/>
        <c:crossBetween val="midCat"/>
      </c:valAx>
      <c:valAx>
        <c:axId val="186395264"/>
        <c:scaling>
          <c:orientation val="minMax"/>
        </c:scaling>
        <c:delete val="1"/>
        <c:axPos val="b"/>
        <c:numFmt formatCode="General" sourceLinked="1"/>
        <c:tickLblPos val="nextTo"/>
        <c:crossAx val="186393728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ln w="12700">
      <a:solidFill>
        <a:srgbClr val="C0C0C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2"/>
          <c:order val="2"/>
          <c:tx>
            <c:strRef>
              <c:f>'mod1'!$B$21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'mod1'!$C$21:$D$21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'mod1'!$B$22</c:f>
              <c:strCache>
                <c:ptCount val="1"/>
                <c:pt idx="0">
                  <c:v>First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'mod1'!$C$22:$D$22</c:f>
              <c:numCache>
                <c:formatCode>General</c:formatCode>
                <c:ptCount val="2"/>
                <c:pt idx="0">
                  <c:v>2.75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'mod1'!$B$23</c:f>
              <c:strCache>
                <c:ptCount val="1"/>
                <c:pt idx="0">
                  <c:v>Second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'mod1'!$C$23:$D$23</c:f>
              <c:numCache>
                <c:formatCode>General</c:formatCode>
                <c:ptCount val="2"/>
                <c:pt idx="0">
                  <c:v>1.21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'mod1'!$B$24</c:f>
              <c:strCache>
                <c:ptCount val="1"/>
                <c:pt idx="0">
                  <c:v>Median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'mod1'!$C$24:$D$24</c:f>
              <c:numCache>
                <c:formatCode>General</c:formatCode>
                <c:ptCount val="2"/>
                <c:pt idx="0">
                  <c:v>0.08</c:v>
                </c:pt>
                <c:pt idx="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'mod1'!$B$25</c:f>
              <c:strCache>
                <c:ptCount val="1"/>
                <c:pt idx="0">
                  <c:v>Third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'mod1'!$C$25:$D$25</c:f>
              <c:numCache>
                <c:formatCode>General</c:formatCode>
                <c:ptCount val="2"/>
                <c:pt idx="0">
                  <c:v>1.96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'mod1'!$B$26</c:f>
              <c:strCache>
                <c:ptCount val="1"/>
                <c:pt idx="0">
                  <c:v>Fourth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'mod1'!$C$26:$D$26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8"/>
          <c:order val="8"/>
          <c:tx>
            <c:strRef>
              <c:f>'mod1'!$B$27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'mod1'!$C$27:$D$27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'mod1'!$B$28</c:f>
              <c:strCache>
                <c:ptCount val="1"/>
                <c:pt idx="0">
                  <c:v>Fourth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'mod1'!$C$28:$D$28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'mod1'!$B$29</c:f>
              <c:strCache>
                <c:ptCount val="1"/>
                <c:pt idx="0">
                  <c:v>Third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'mod1'!$C$29:$D$29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'mod1'!$B$30</c:f>
              <c:strCache>
                <c:ptCount val="1"/>
                <c:pt idx="0">
                  <c:v>Median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'mod1'!$C$30:$D$30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'mod1'!$B$31</c:f>
              <c:strCache>
                <c:ptCount val="1"/>
                <c:pt idx="0">
                  <c:v>Second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'mod1'!$C$31:$D$31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'mod1'!$B$32</c:f>
              <c:strCache>
                <c:ptCount val="1"/>
                <c:pt idx="0">
                  <c:v>First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'mod1'!$C$11:$D$11</c:f>
              <c:strCache>
                <c:ptCount val="2"/>
                <c:pt idx="0">
                  <c:v>Umod1</c:v>
                </c:pt>
                <c:pt idx="1">
                  <c:v>Smod1</c:v>
                </c:pt>
              </c:strCache>
            </c:strRef>
          </c:cat>
          <c:val>
            <c:numRef>
              <c:f>'mod1'!$C$32:$D$32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186900864"/>
        <c:axId val="186902400"/>
      </c:barChart>
      <c:scatterChart>
        <c:scatterStyle val="lineMarker"/>
        <c:ser>
          <c:idx val="0"/>
          <c:order val="0"/>
          <c:tx>
            <c:strRef>
              <c:f>'mod1'!$B$14</c:f>
              <c:strCache>
                <c:ptCount val="1"/>
                <c:pt idx="0">
                  <c:v>25th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plus>
              <c:numRef>
                <c:f>0</c:f>
              </c:numRef>
            </c:plus>
            <c:minus>
              <c:numRef>
                <c:f>'mod1'!$C$34:$D$34</c:f>
                <c:numCache>
                  <c:formatCode>General</c:formatCode>
                  <c:ptCount val="2"/>
                  <c:pt idx="0">
                    <c:v>2.75</c:v>
                  </c:pt>
                  <c:pt idx="1">
                    <c:v>0</c:v>
                  </c:pt>
                </c:numCache>
              </c:numRef>
            </c:minus>
          </c:errBars>
          <c:xVal>
            <c:numRef>
              <c:f>'mod1'!$C$14:$D$14</c:f>
              <c:numCache>
                <c:formatCode>General</c:formatCode>
                <c:ptCount val="2"/>
                <c:pt idx="0">
                  <c:v>4.75</c:v>
                </c:pt>
                <c:pt idx="1">
                  <c:v>1</c:v>
                </c:pt>
              </c:numCache>
            </c:numRef>
          </c:xVal>
          <c:yVal>
            <c:numRef>
              <c:f>'mod1'!$C$36:$D$36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ser>
          <c:idx val="1"/>
          <c:order val="1"/>
          <c:tx>
            <c:strRef>
              <c:f>'mod1'!$B$16</c:f>
              <c:strCache>
                <c:ptCount val="1"/>
                <c:pt idx="0">
                  <c:v>75th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plus>
              <c:numRef>
                <c:f>'mod1'!$C$33:$D$33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5</c:v>
                  </c:pt>
                </c:numCache>
              </c:numRef>
            </c:plus>
            <c:minus>
              <c:numRef>
                <c:f>0</c:f>
              </c:numRef>
            </c:minus>
          </c:errBars>
          <c:xVal>
            <c:numRef>
              <c:f>'mod1'!$C$16:$D$16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xVal>
          <c:yVal>
            <c:numRef>
              <c:f>'mod1'!$C$36:$D$36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ser>
          <c:idx val="14"/>
          <c:order val="14"/>
          <c:tx>
            <c:strRef>
              <c:f>'mod1'!$B$35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'mod1'!$C$35:$D$35</c:f>
              <c:numCache>
                <c:formatCode>General</c:formatCode>
                <c:ptCount val="2"/>
                <c:pt idx="0">
                  <c:v>6.0625</c:v>
                </c:pt>
                <c:pt idx="1">
                  <c:v>1.4375</c:v>
                </c:pt>
              </c:numCache>
            </c:numRef>
          </c:xVal>
          <c:yVal>
            <c:numRef>
              <c:f>'mod1'!$C$36:$D$36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axId val="185715328"/>
        <c:axId val="185713792"/>
      </c:scatterChart>
      <c:catAx>
        <c:axId val="186900864"/>
        <c:scaling>
          <c:orientation val="maxMin"/>
        </c:scaling>
        <c:axPos val="l"/>
        <c:tickLblPos val="low"/>
        <c:spPr>
          <a:ln w="12700"/>
        </c:spPr>
        <c:crossAx val="186902400"/>
        <c:crosses val="autoZero"/>
        <c:auto val="1"/>
        <c:lblAlgn val="ctr"/>
        <c:lblOffset val="100"/>
        <c:tickLblSkip val="1"/>
      </c:catAx>
      <c:valAx>
        <c:axId val="186902400"/>
        <c:scaling>
          <c:orientation val="minMax"/>
        </c:scaling>
        <c:axPos val="b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12700"/>
        </c:spPr>
        <c:crossAx val="186900864"/>
        <c:crosses val="max"/>
        <c:crossBetween val="between"/>
      </c:valAx>
      <c:valAx>
        <c:axId val="185713792"/>
        <c:scaling>
          <c:orientation val="maxMin"/>
          <c:max val="2.5"/>
          <c:min val="0.5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185715328"/>
        <c:crosses val="max"/>
        <c:crossBetween val="midCat"/>
      </c:valAx>
      <c:valAx>
        <c:axId val="185715328"/>
        <c:scaling>
          <c:orientation val="minMax"/>
        </c:scaling>
        <c:delete val="1"/>
        <c:axPos val="b"/>
        <c:numFmt formatCode="General" sourceLinked="1"/>
        <c:tickLblPos val="nextTo"/>
        <c:crossAx val="185713792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ln w="12700">
      <a:solidFill>
        <a:srgbClr val="C0C0C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2"/>
          <c:order val="2"/>
          <c:tx>
            <c:strRef>
              <c:f>'mod2'!$B$21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'mod2'!$C$21:$D$21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'mod2'!$B$22</c:f>
              <c:strCache>
                <c:ptCount val="1"/>
                <c:pt idx="0">
                  <c:v>First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'mod2'!$C$22:$D$22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'mod2'!$B$23</c:f>
              <c:strCache>
                <c:ptCount val="1"/>
                <c:pt idx="0">
                  <c:v>Second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'mod2'!$C$23:$D$23</c:f>
              <c:numCache>
                <c:formatCode>General</c:formatCode>
                <c:ptCount val="2"/>
                <c:pt idx="0">
                  <c:v>0.95499999999999996</c:v>
                </c:pt>
                <c:pt idx="1">
                  <c:v>1.9550000000000001</c:v>
                </c:pt>
              </c:numCache>
            </c:numRef>
          </c:val>
        </c:ser>
        <c:ser>
          <c:idx val="5"/>
          <c:order val="5"/>
          <c:tx>
            <c:strRef>
              <c:f>'mod2'!$B$24</c:f>
              <c:strCache>
                <c:ptCount val="1"/>
                <c:pt idx="0">
                  <c:v>Median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'mod2'!$C$24:$D$24</c:f>
              <c:numCache>
                <c:formatCode>General</c:formatCode>
                <c:ptCount val="2"/>
                <c:pt idx="0">
                  <c:v>0.09</c:v>
                </c:pt>
                <c:pt idx="1">
                  <c:v>0.09</c:v>
                </c:pt>
              </c:numCache>
            </c:numRef>
          </c:val>
        </c:ser>
        <c:ser>
          <c:idx val="6"/>
          <c:order val="6"/>
          <c:tx>
            <c:strRef>
              <c:f>'mod2'!$B$25</c:f>
              <c:strCache>
                <c:ptCount val="1"/>
                <c:pt idx="0">
                  <c:v>Third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'mod2'!$C$25:$D$25</c:f>
              <c:numCache>
                <c:formatCode>General</c:formatCode>
                <c:ptCount val="2"/>
                <c:pt idx="0">
                  <c:v>2.2050000000000001</c:v>
                </c:pt>
                <c:pt idx="1">
                  <c:v>1.9550000000000001</c:v>
                </c:pt>
              </c:numCache>
            </c:numRef>
          </c:val>
        </c:ser>
        <c:ser>
          <c:idx val="7"/>
          <c:order val="7"/>
          <c:tx>
            <c:strRef>
              <c:f>'mod2'!$B$26</c:f>
              <c:strCache>
                <c:ptCount val="1"/>
                <c:pt idx="0">
                  <c:v>Fourth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'mod2'!$C$26:$D$26</c:f>
              <c:numCache>
                <c:formatCode>General</c:formatCode>
                <c:ptCount val="2"/>
                <c:pt idx="0">
                  <c:v>3.75</c:v>
                </c:pt>
                <c:pt idx="1">
                  <c:v>3</c:v>
                </c:pt>
              </c:numCache>
            </c:numRef>
          </c:val>
        </c:ser>
        <c:ser>
          <c:idx val="8"/>
          <c:order val="8"/>
          <c:tx>
            <c:strRef>
              <c:f>'mod2'!$B$27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'mod2'!$C$27:$D$27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9"/>
          <c:order val="9"/>
          <c:tx>
            <c:strRef>
              <c:f>'mod2'!$B$28</c:f>
              <c:strCache>
                <c:ptCount val="1"/>
                <c:pt idx="0">
                  <c:v>Fourth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'mod2'!$C$28:$D$28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'mod2'!$B$29</c:f>
              <c:strCache>
                <c:ptCount val="1"/>
                <c:pt idx="0">
                  <c:v>Third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'mod2'!$C$29:$D$29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'mod2'!$B$30</c:f>
              <c:strCache>
                <c:ptCount val="1"/>
                <c:pt idx="0">
                  <c:v>Median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'mod2'!$C$30:$D$30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'mod2'!$B$31</c:f>
              <c:strCache>
                <c:ptCount val="1"/>
                <c:pt idx="0">
                  <c:v>Second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'mod2'!$C$31:$D$31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'mod2'!$B$32</c:f>
              <c:strCache>
                <c:ptCount val="1"/>
                <c:pt idx="0">
                  <c:v>First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'mod2'!$C$11:$D$11</c:f>
              <c:strCache>
                <c:ptCount val="2"/>
                <c:pt idx="0">
                  <c:v>Umod2</c:v>
                </c:pt>
                <c:pt idx="1">
                  <c:v>Smod2</c:v>
                </c:pt>
              </c:strCache>
            </c:strRef>
          </c:cat>
          <c:val>
            <c:numRef>
              <c:f>'mod2'!$C$32:$D$32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186374400"/>
        <c:axId val="186376192"/>
      </c:barChart>
      <c:scatterChart>
        <c:scatterStyle val="lineMarker"/>
        <c:ser>
          <c:idx val="0"/>
          <c:order val="0"/>
          <c:tx>
            <c:strRef>
              <c:f>'mod2'!$B$14</c:f>
              <c:strCache>
                <c:ptCount val="1"/>
                <c:pt idx="0">
                  <c:v>25th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plus>
              <c:numRef>
                <c:f>0</c:f>
              </c:numRef>
            </c:plus>
            <c:minus>
              <c:numRef>
                <c:f>'mod2'!$C$34:$D$34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</c:v>
                  </c:pt>
                </c:numCache>
              </c:numRef>
            </c:minus>
          </c:errBars>
          <c:xVal>
            <c:numRef>
              <c:f>'mod2'!$C$14:$D$14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'mod2'!$C$36:$D$36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ser>
          <c:idx val="1"/>
          <c:order val="1"/>
          <c:tx>
            <c:strRef>
              <c:f>'mod2'!$B$16</c:f>
              <c:strCache>
                <c:ptCount val="1"/>
                <c:pt idx="0">
                  <c:v>75th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plus>
              <c:numRef>
                <c:f>'mod2'!$C$33:$D$33</c:f>
                <c:numCache>
                  <c:formatCode>General</c:formatCode>
                  <c:ptCount val="2"/>
                  <c:pt idx="0">
                    <c:v>3.75</c:v>
                  </c:pt>
                  <c:pt idx="1">
                    <c:v>3</c:v>
                  </c:pt>
                </c:numCache>
              </c:numRef>
            </c:plus>
            <c:minus>
              <c:numRef>
                <c:f>0</c:f>
              </c:numRef>
            </c:minus>
          </c:errBars>
          <c:xVal>
            <c:numRef>
              <c:f>'mod2'!$C$16:$D$16</c:f>
              <c:numCache>
                <c:formatCode>General</c:formatCode>
                <c:ptCount val="2"/>
                <c:pt idx="0">
                  <c:v>6.25</c:v>
                </c:pt>
                <c:pt idx="1">
                  <c:v>5</c:v>
                </c:pt>
              </c:numCache>
            </c:numRef>
          </c:xVal>
          <c:yVal>
            <c:numRef>
              <c:f>'mod2'!$C$36:$D$36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ser>
          <c:idx val="14"/>
          <c:order val="14"/>
          <c:tx>
            <c:strRef>
              <c:f>'mod2'!$B$35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'mod2'!$C$35:$D$35</c:f>
              <c:numCache>
                <c:formatCode>General</c:formatCode>
                <c:ptCount val="2"/>
                <c:pt idx="0">
                  <c:v>5</c:v>
                </c:pt>
                <c:pt idx="1">
                  <c:v>3.25</c:v>
                </c:pt>
              </c:numCache>
            </c:numRef>
          </c:xVal>
          <c:yVal>
            <c:numRef>
              <c:f>'mod2'!$C$36:$D$36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</c:ser>
        <c:axId val="186643200"/>
        <c:axId val="186672256"/>
      </c:scatterChart>
      <c:catAx>
        <c:axId val="186374400"/>
        <c:scaling>
          <c:orientation val="maxMin"/>
        </c:scaling>
        <c:axPos val="l"/>
        <c:tickLblPos val="low"/>
        <c:spPr>
          <a:ln w="12700"/>
        </c:spPr>
        <c:crossAx val="186376192"/>
        <c:crosses val="autoZero"/>
        <c:auto val="1"/>
        <c:lblAlgn val="ctr"/>
        <c:lblOffset val="100"/>
        <c:tickLblSkip val="1"/>
      </c:catAx>
      <c:valAx>
        <c:axId val="186376192"/>
        <c:scaling>
          <c:orientation val="minMax"/>
        </c:scaling>
        <c:axPos val="b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12700"/>
        </c:spPr>
        <c:crossAx val="186374400"/>
        <c:crosses val="max"/>
        <c:crossBetween val="between"/>
      </c:valAx>
      <c:valAx>
        <c:axId val="186672256"/>
        <c:scaling>
          <c:orientation val="maxMin"/>
          <c:max val="2.5"/>
          <c:min val="0.5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186643200"/>
        <c:crosses val="max"/>
        <c:crossBetween val="midCat"/>
      </c:valAx>
      <c:valAx>
        <c:axId val="186643200"/>
        <c:scaling>
          <c:orientation val="minMax"/>
        </c:scaling>
        <c:delete val="1"/>
        <c:axPos val="b"/>
        <c:numFmt formatCode="General" sourceLinked="1"/>
        <c:tickLblPos val="nextTo"/>
        <c:crossAx val="186672256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ln w="12700">
      <a:solidFill>
        <a:srgbClr val="C0C0C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9925882844189935E-2"/>
          <c:y val="6.1111111111111109E-2"/>
          <c:w val="0.90443972202338341"/>
          <c:h val="0.38066185476815395"/>
        </c:manualLayout>
      </c:layout>
      <c:barChart>
        <c:barDir val="bar"/>
        <c:grouping val="stacked"/>
        <c:ser>
          <c:idx val="2"/>
          <c:order val="2"/>
          <c:tx>
            <c:strRef>
              <c:f>ed!$B$18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ed!$B$19</c:f>
              <c:strCache>
                <c:ptCount val="1"/>
                <c:pt idx="0">
                  <c:v>First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ed!$B$20</c:f>
              <c:strCache>
                <c:ptCount val="1"/>
                <c:pt idx="0">
                  <c:v>Second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ed!$C$20</c:f>
              <c:numCache>
                <c:formatCode>General</c:formatCode>
                <c:ptCount val="1"/>
                <c:pt idx="0">
                  <c:v>0.97499999999999998</c:v>
                </c:pt>
              </c:numCache>
            </c:numRef>
          </c:val>
        </c:ser>
        <c:ser>
          <c:idx val="5"/>
          <c:order val="5"/>
          <c:tx>
            <c:strRef>
              <c:f>ed!$B$21</c:f>
              <c:strCache>
                <c:ptCount val="1"/>
                <c:pt idx="0">
                  <c:v>Median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ed!$C$21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</c:ser>
        <c:ser>
          <c:idx val="6"/>
          <c:order val="6"/>
          <c:tx>
            <c:strRef>
              <c:f>ed!$B$22</c:f>
              <c:strCache>
                <c:ptCount val="1"/>
                <c:pt idx="0">
                  <c:v>Third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ed!$C$22</c:f>
              <c:numCache>
                <c:formatCode>General</c:formatCode>
                <c:ptCount val="1"/>
                <c:pt idx="0">
                  <c:v>0.97500000000000009</c:v>
                </c:pt>
              </c:numCache>
            </c:numRef>
          </c:val>
        </c:ser>
        <c:ser>
          <c:idx val="7"/>
          <c:order val="7"/>
          <c:tx>
            <c:strRef>
              <c:f>ed!$B$23</c:f>
              <c:strCache>
                <c:ptCount val="1"/>
                <c:pt idx="0">
                  <c:v>Fourth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ed!$B$24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ed!$B$25</c:f>
              <c:strCache>
                <c:ptCount val="1"/>
                <c:pt idx="0">
                  <c:v>Fourth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ed!$B$26</c:f>
              <c:strCache>
                <c:ptCount val="1"/>
                <c:pt idx="0">
                  <c:v>Third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ed!$B$27</c:f>
              <c:strCache>
                <c:ptCount val="1"/>
                <c:pt idx="0">
                  <c:v>Median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ed!$B$28</c:f>
              <c:strCache>
                <c:ptCount val="1"/>
                <c:pt idx="0">
                  <c:v>Second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ed!$B$29</c:f>
              <c:strCache>
                <c:ptCount val="1"/>
                <c:pt idx="0">
                  <c:v>First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ed!$C$8</c:f>
              <c:strCache>
                <c:ptCount val="1"/>
                <c:pt idx="0">
                  <c:v>Ued</c:v>
                </c:pt>
              </c:strCache>
            </c:strRef>
          </c:cat>
          <c:val>
            <c:numRef>
              <c:f>ed!$C$29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overlap val="100"/>
        <c:axId val="41753600"/>
        <c:axId val="41759104"/>
      </c:barChart>
      <c:scatterChart>
        <c:scatterStyle val="lineMarker"/>
        <c:ser>
          <c:idx val="0"/>
          <c:order val="0"/>
          <c:tx>
            <c:strRef>
              <c:f>ed!$B$11</c:f>
              <c:strCache>
                <c:ptCount val="1"/>
                <c:pt idx="0">
                  <c:v>25th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plus>
              <c:numRef>
                <c:f>0</c:f>
              </c:numRef>
            </c:plus>
            <c:minus>
              <c:numRef>
                <c:f>ed!$C$31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ed!$C$11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ed!$C$33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strRef>
              <c:f>ed!$B$13</c:f>
              <c:strCache>
                <c:ptCount val="1"/>
                <c:pt idx="0">
                  <c:v>75th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plus>
              <c:numRef>
                <c:f>ed!$C$30</c:f>
                <c:numCache>
                  <c:formatCode>General</c:formatCode>
                  <c:ptCount val="1"/>
                  <c:pt idx="0">
                    <c:v>2</c:v>
                  </c:pt>
                </c:numCache>
              </c:numRef>
            </c:plus>
            <c:minus>
              <c:numRef>
                <c:f>0</c:f>
              </c:numRef>
            </c:minus>
          </c:errBars>
          <c:xVal>
            <c:numRef>
              <c:f>ed!$C$13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ed!$C$33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"/>
          <c:order val="14"/>
          <c:tx>
            <c:strRef>
              <c:f>ed!$B$32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ed!$C$32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ed!$C$33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41677184"/>
        <c:axId val="41642624"/>
      </c:scatterChart>
      <c:catAx>
        <c:axId val="41753600"/>
        <c:scaling>
          <c:orientation val="maxMin"/>
        </c:scaling>
        <c:axPos val="l"/>
        <c:tickLblPos val="low"/>
        <c:spPr>
          <a:ln w="12700"/>
        </c:spPr>
        <c:crossAx val="41759104"/>
        <c:crosses val="autoZero"/>
        <c:auto val="1"/>
        <c:lblAlgn val="ctr"/>
        <c:lblOffset val="100"/>
        <c:tickLblSkip val="1"/>
      </c:catAx>
      <c:valAx>
        <c:axId val="41759104"/>
        <c:scaling>
          <c:orientation val="minMax"/>
        </c:scaling>
        <c:axPos val="b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12700"/>
        </c:spPr>
        <c:crossAx val="41753600"/>
        <c:crosses val="max"/>
        <c:crossBetween val="between"/>
      </c:valAx>
      <c:valAx>
        <c:axId val="41642624"/>
        <c:scaling>
          <c:orientation val="maxMin"/>
          <c:max val="1.5"/>
          <c:min val="0.5"/>
        </c:scaling>
        <c:axPos val="r"/>
        <c:numFmt formatCode="General" sourceLinked="1"/>
        <c:majorTickMark val="none"/>
        <c:tickLblPos val="none"/>
        <c:spPr>
          <a:ln w="9525">
            <a:noFill/>
          </a:ln>
        </c:spPr>
        <c:crossAx val="41677184"/>
        <c:crosses val="max"/>
        <c:crossBetween val="midCat"/>
      </c:valAx>
      <c:valAx>
        <c:axId val="41677184"/>
        <c:scaling>
          <c:orientation val="minMax"/>
        </c:scaling>
        <c:delete val="1"/>
        <c:axPos val="b"/>
        <c:numFmt formatCode="General" sourceLinked="1"/>
        <c:tickLblPos val="nextTo"/>
        <c:crossAx val="41642624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ln w="12700">
      <a:solidFill>
        <a:srgbClr val="C0C0C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Box and Whiskers Chart of Quantified Answers</a:t>
            </a:r>
          </a:p>
        </c:rich>
      </c:tx>
      <c:layout>
        <c:manualLayout>
          <c:xMode val="edge"/>
          <c:yMode val="edge"/>
          <c:x val="0.2767635591279079"/>
          <c:y val="5.7971014492753624E-2"/>
        </c:manualLayout>
      </c:layout>
      <c:overlay val="1"/>
    </c:title>
    <c:plotArea>
      <c:layout>
        <c:manualLayout>
          <c:layoutTarget val="inner"/>
          <c:xMode val="edge"/>
          <c:yMode val="edge"/>
          <c:x val="4.6929000555833517E-2"/>
          <c:y val="5.3512876107877819E-2"/>
          <c:w val="0.84366864382018747"/>
          <c:h val="0.83395901599256617"/>
        </c:manualLayout>
      </c:layout>
      <c:barChart>
        <c:barDir val="col"/>
        <c:grouping val="stacked"/>
        <c:ser>
          <c:idx val="2"/>
          <c:order val="2"/>
          <c:tx>
            <c:strRef>
              <c:f>quantified!$B$31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quantified!$C$31:$T$31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</c:numCache>
            </c:numRef>
          </c:val>
        </c:ser>
        <c:ser>
          <c:idx val="3"/>
          <c:order val="3"/>
          <c:tx>
            <c:strRef>
              <c:f>quantified!$B$32</c:f>
              <c:strCache>
                <c:ptCount val="1"/>
                <c:pt idx="0">
                  <c:v>First Quartile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quantified!$C$32:$T$32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1.75</c:v>
                </c:pt>
                <c:pt idx="6">
                  <c:v>1</c:v>
                </c:pt>
                <c:pt idx="7">
                  <c:v>1.75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3.75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1.75</c:v>
                </c:pt>
                <c:pt idx="16">
                  <c:v>0.75</c:v>
                </c:pt>
                <c:pt idx="17">
                  <c:v>1</c:v>
                </c:pt>
              </c:numCache>
            </c:numRef>
          </c:val>
        </c:ser>
        <c:ser>
          <c:idx val="4"/>
          <c:order val="4"/>
          <c:tx>
            <c:strRef>
              <c:f>quantified!$B$33</c:f>
              <c:strCache>
                <c:ptCount val="1"/>
                <c:pt idx="0">
                  <c:v>Second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quantified!$C$33:$T$33</c:f>
              <c:numCache>
                <c:formatCode>General</c:formatCode>
                <c:ptCount val="18"/>
                <c:pt idx="0">
                  <c:v>2.4750000000000001</c:v>
                </c:pt>
                <c:pt idx="1">
                  <c:v>0</c:v>
                </c:pt>
                <c:pt idx="2">
                  <c:v>1</c:v>
                </c:pt>
                <c:pt idx="3">
                  <c:v>0.47499999999999998</c:v>
                </c:pt>
                <c:pt idx="4">
                  <c:v>0.47499999999999998</c:v>
                </c:pt>
                <c:pt idx="5">
                  <c:v>0.22500000000000001</c:v>
                </c:pt>
                <c:pt idx="6">
                  <c:v>0</c:v>
                </c:pt>
                <c:pt idx="7">
                  <c:v>0.25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0.97499999999999998</c:v>
                </c:pt>
                <c:pt idx="11">
                  <c:v>0.22500000000000001</c:v>
                </c:pt>
                <c:pt idx="12">
                  <c:v>1</c:v>
                </c:pt>
                <c:pt idx="13">
                  <c:v>1</c:v>
                </c:pt>
                <c:pt idx="14">
                  <c:v>0.97499999999999998</c:v>
                </c:pt>
                <c:pt idx="15">
                  <c:v>0.22500000000000001</c:v>
                </c:pt>
                <c:pt idx="16">
                  <c:v>1.2250000000000001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quantified!$B$34</c:f>
              <c:strCache>
                <c:ptCount val="1"/>
                <c:pt idx="0">
                  <c:v>Median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quantified!$C$34:$T$34</c:f>
              <c:numCache>
                <c:formatCode>General</c:formatCode>
                <c:ptCount val="18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quantified!$B$35</c:f>
              <c:strCache>
                <c:ptCount val="1"/>
                <c:pt idx="0">
                  <c:v>Third Quartile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quantified!$C$35:$T$35</c:f>
              <c:numCache>
                <c:formatCode>General</c:formatCode>
                <c:ptCount val="18"/>
                <c:pt idx="0">
                  <c:v>2.4750000000000001</c:v>
                </c:pt>
                <c:pt idx="1">
                  <c:v>2</c:v>
                </c:pt>
                <c:pt idx="2">
                  <c:v>0</c:v>
                </c:pt>
                <c:pt idx="3">
                  <c:v>0.72500000000000009</c:v>
                </c:pt>
                <c:pt idx="4">
                  <c:v>1.4750000000000001</c:v>
                </c:pt>
                <c:pt idx="5">
                  <c:v>0.97499999999999964</c:v>
                </c:pt>
                <c:pt idx="6">
                  <c:v>1</c:v>
                </c:pt>
                <c:pt idx="7">
                  <c:v>0</c:v>
                </c:pt>
                <c:pt idx="8">
                  <c:v>0.97499999999999964</c:v>
                </c:pt>
                <c:pt idx="9">
                  <c:v>0.97499999999999964</c:v>
                </c:pt>
                <c:pt idx="10">
                  <c:v>0.97500000000000009</c:v>
                </c:pt>
                <c:pt idx="11">
                  <c:v>0.97499999999999964</c:v>
                </c:pt>
                <c:pt idx="12">
                  <c:v>0</c:v>
                </c:pt>
                <c:pt idx="13">
                  <c:v>0</c:v>
                </c:pt>
                <c:pt idx="14">
                  <c:v>0.22499999999999964</c:v>
                </c:pt>
                <c:pt idx="15">
                  <c:v>0.97499999999999964</c:v>
                </c:pt>
                <c:pt idx="16">
                  <c:v>0.97500000000000009</c:v>
                </c:pt>
                <c:pt idx="17">
                  <c:v>1</c:v>
                </c:pt>
              </c:numCache>
            </c:numRef>
          </c:val>
        </c:ser>
        <c:ser>
          <c:idx val="7"/>
          <c:order val="7"/>
          <c:tx>
            <c:strRef>
              <c:f>quantified!$B$37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quantified!$C$37:$T$37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quantified!$B$38</c:f>
              <c:strCache>
                <c:ptCount val="1"/>
                <c:pt idx="0">
                  <c:v>Fourth Quartile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quantified!$C$38:$T$38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quantified!$B$39</c:f>
              <c:strCache>
                <c:ptCount val="1"/>
                <c:pt idx="0">
                  <c:v>Third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quantified!$C$39:$T$39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quantified!$B$40</c:f>
              <c:strCache>
                <c:ptCount val="1"/>
                <c:pt idx="0">
                  <c:v>Median -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quantified!$C$40:$T$40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quantified!$B$41</c:f>
              <c:strCache>
                <c:ptCount val="1"/>
                <c:pt idx="0">
                  <c:v>Second Quartile -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quantified!$C$41:$T$41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overlap val="100"/>
        <c:axId val="42825600"/>
        <c:axId val="42827136"/>
      </c:barChart>
      <c:lineChart>
        <c:grouping val="standard"/>
        <c:ser>
          <c:idx val="0"/>
          <c:order val="0"/>
          <c:tx>
            <c:strRef>
              <c:f>quantified!$B$24</c:f>
              <c:strCache>
                <c:ptCount val="1"/>
                <c:pt idx="0">
                  <c:v>25th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plus>
              <c:numRef>
                <c:f>0</c:f>
              </c:numRef>
            </c:plus>
            <c:minus>
              <c:numRef>
                <c:f>quantified!$C$44:$T$44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1.75</c:v>
                  </c:pt>
                  <c:pt idx="6">
                    <c:v>1</c:v>
                  </c:pt>
                  <c:pt idx="7">
                    <c:v>1.75</c:v>
                  </c:pt>
                  <c:pt idx="8">
                    <c:v>1</c:v>
                  </c:pt>
                  <c:pt idx="9">
                    <c:v>0</c:v>
                  </c:pt>
                  <c:pt idx="10">
                    <c:v>1</c:v>
                  </c:pt>
                  <c:pt idx="11">
                    <c:v>3.75</c:v>
                  </c:pt>
                  <c:pt idx="12">
                    <c:v>3</c:v>
                  </c:pt>
                  <c:pt idx="13">
                    <c:v>2</c:v>
                  </c:pt>
                  <c:pt idx="14">
                    <c:v>1</c:v>
                  </c:pt>
                  <c:pt idx="15">
                    <c:v>1.75</c:v>
                  </c:pt>
                  <c:pt idx="16">
                    <c:v>0.75</c:v>
                  </c:pt>
                  <c:pt idx="17">
                    <c:v>1</c:v>
                  </c:pt>
                </c:numCache>
              </c:numRef>
            </c:minus>
          </c:errBars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quantified!$C$24:$T$24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3.75</c:v>
                </c:pt>
                <c:pt idx="6">
                  <c:v>5</c:v>
                </c:pt>
                <c:pt idx="7">
                  <c:v>4.75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4.75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4.75</c:v>
                </c:pt>
                <c:pt idx="16">
                  <c:v>1.75</c:v>
                </c:pt>
                <c:pt idx="17">
                  <c:v>5</c:v>
                </c:pt>
              </c:numCache>
            </c:numRef>
          </c:val>
        </c:ser>
        <c:ser>
          <c:idx val="1"/>
          <c:order val="1"/>
          <c:tx>
            <c:strRef>
              <c:f>quantified!$B$26</c:f>
              <c:strCache>
                <c:ptCount val="1"/>
                <c:pt idx="0">
                  <c:v>75th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plus"/>
            <c:errValType val="cust"/>
            <c:plus>
              <c:numRef>
                <c:f>quantified!$C$43:$T$43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3</c:v>
                  </c:pt>
                  <c:pt idx="2">
                    <c:v>4</c:v>
                  </c:pt>
                  <c:pt idx="3">
                    <c:v>3.75</c:v>
                  </c:pt>
                  <c:pt idx="4">
                    <c:v>2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1.75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</c:numCache>
              </c:numRef>
            </c:plus>
            <c:minus>
              <c:numRef>
                <c:f>0</c:f>
              </c:numRef>
            </c:minus>
          </c:errBars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quantified!$C$26:$T$26</c:f>
              <c:numCache>
                <c:formatCode>General</c:formatCode>
                <c:ptCount val="18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2.25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4.25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</c:numCache>
            </c:numRef>
          </c:val>
        </c:ser>
        <c:ser>
          <c:idx val="12"/>
          <c:order val="12"/>
          <c:tx>
            <c:strRef>
              <c:f>quantified!$B$45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quantified!$C$21:$T$21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quantified!$C$45:$T$45</c:f>
              <c:numCache>
                <c:formatCode>General</c:formatCode>
                <c:ptCount val="18"/>
                <c:pt idx="0">
                  <c:v>3.5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2.9375</c:v>
                </c:pt>
                <c:pt idx="5">
                  <c:v>4.1875</c:v>
                </c:pt>
                <c:pt idx="6">
                  <c:v>5.3125</c:v>
                </c:pt>
                <c:pt idx="7">
                  <c:v>4.8125</c:v>
                </c:pt>
                <c:pt idx="8">
                  <c:v>4.0625</c:v>
                </c:pt>
                <c:pt idx="9">
                  <c:v>4.125</c:v>
                </c:pt>
                <c:pt idx="10">
                  <c:v>2.875</c:v>
                </c:pt>
                <c:pt idx="11">
                  <c:v>4.75</c:v>
                </c:pt>
                <c:pt idx="12">
                  <c:v>4.5625</c:v>
                </c:pt>
                <c:pt idx="13">
                  <c:v>4.6875</c:v>
                </c:pt>
                <c:pt idx="14">
                  <c:v>3.8125</c:v>
                </c:pt>
                <c:pt idx="15">
                  <c:v>5</c:v>
                </c:pt>
                <c:pt idx="16">
                  <c:v>2.8125</c:v>
                </c:pt>
                <c:pt idx="17">
                  <c:v>5.1875</c:v>
                </c:pt>
              </c:numCache>
            </c:numRef>
          </c:val>
        </c:ser>
        <c:marker val="1"/>
        <c:axId val="42825600"/>
        <c:axId val="42827136"/>
      </c:lineChart>
      <c:catAx>
        <c:axId val="4282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Question</a:t>
                </a:r>
              </a:p>
            </c:rich>
          </c:tx>
          <c:layout>
            <c:manualLayout>
              <c:xMode val="edge"/>
              <c:yMode val="edge"/>
              <c:x val="0.44564205797237022"/>
              <c:y val="0.94974454280171505"/>
            </c:manualLayout>
          </c:layout>
        </c:title>
        <c:tickLblPos val="low"/>
        <c:spPr>
          <a:ln w="12700"/>
        </c:spPr>
        <c:crossAx val="42827136"/>
        <c:crosses val="autoZero"/>
        <c:auto val="1"/>
        <c:lblAlgn val="ctr"/>
        <c:lblOffset val="100"/>
      </c:catAx>
      <c:valAx>
        <c:axId val="42827136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</c:title>
        <c:numFmt formatCode="General" sourceLinked="1"/>
        <c:tickLblPos val="nextTo"/>
        <c:spPr>
          <a:ln w="12700"/>
        </c:spPr>
        <c:crossAx val="4282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ln w="12700">
      <a:solidFill>
        <a:srgbClr val="C0C0C0"/>
      </a:solidFill>
      <a:prstDash val="solid"/>
    </a:ln>
  </c:spPr>
  <c:printSettings>
    <c:headerFooter/>
    <c:pageMargins b="0.75" l="0.7" r="0.7" t="0.75" header="0.3" footer="0.3"/>
    <c:pageSetup paperSize="9" orientation="landscape" horizontalDpi="300" verticalDpi="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 good control; 44%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Limited hw problems; 44%</a:t>
                    </a:r>
                  </a:p>
                </c:rich>
              </c:tx>
              <c:showVal val="1"/>
              <c:showCat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worse experience US; 13%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quest2!$E$5:$E$7</c:f>
              <c:strCache>
                <c:ptCount val="3"/>
                <c:pt idx="0">
                  <c:v>It offered good control</c:v>
                </c:pt>
                <c:pt idx="1">
                  <c:v>Limited due to hardware problems</c:v>
                </c:pt>
                <c:pt idx="2">
                  <c:v>Had worse experience with US</c:v>
                </c:pt>
              </c:strCache>
            </c:strRef>
          </c:cat>
          <c:val>
            <c:numRef>
              <c:f>quest2!$F$5:$F$7</c:f>
              <c:numCache>
                <c:formatCode>00%</c:formatCode>
                <c:ptCount val="3"/>
                <c:pt idx="0">
                  <c:v>0.4375</c:v>
                </c:pt>
                <c:pt idx="1">
                  <c:v>0.4375</c:v>
                </c:pt>
                <c:pt idx="2">
                  <c:v>0.125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 but laser problems ; 81%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US but unfamiliar
concepts ; 13%</a:t>
                    </a:r>
                  </a:p>
                </c:rich>
              </c:tx>
              <c:showVal val="1"/>
              <c:showCat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GSU; 06%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quest2!$E$8:$E$10</c:f>
              <c:strCache>
                <c:ptCount val="3"/>
                <c:pt idx="0">
                  <c:v>Preferred Urban Sketcher but laser problems limited experience</c:v>
                </c:pt>
                <c:pt idx="1">
                  <c:v>Preferred US but unfamiliar
concepts increased difficulty</c:v>
                </c:pt>
                <c:pt idx="2">
                  <c:v>Preferred Google SketchUp</c:v>
                </c:pt>
              </c:strCache>
            </c:strRef>
          </c:cat>
          <c:val>
            <c:numRef>
              <c:f>quest2!$F$8:$F$10</c:f>
              <c:numCache>
                <c:formatCode>00%</c:formatCode>
                <c:ptCount val="3"/>
                <c:pt idx="0">
                  <c:v>0.8125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US; 75%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US though nav; 19%</a:t>
                    </a:r>
                  </a:p>
                </c:rich>
              </c:tx>
              <c:showVal val="1"/>
              <c:showCatName val="1"/>
            </c:dLbl>
            <c:dLbl>
              <c:idx val="2"/>
              <c:layout>
                <c:manualLayout>
                  <c:x val="-5.5512725788632991E-2"/>
                  <c:y val="1.38888888888888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conventional;</a:t>
                    </a:r>
                    <a:r>
                      <a:rPr lang="en-US" baseline="0"/>
                      <a:t> </a:t>
                    </a:r>
                    <a:r>
                      <a:rPr lang="en-US"/>
                      <a:t>06%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quest2!$E$11:$E$13</c:f>
              <c:strCache>
                <c:ptCount val="3"/>
                <c:pt idx="0">
                  <c:v>Preferred US's invocation</c:v>
                </c:pt>
                <c:pt idx="1">
                  <c:v>Preferred US's, navigation
menus could be fixed though</c:v>
                </c:pt>
                <c:pt idx="2">
                  <c:v>Preferred conventional model</c:v>
                </c:pt>
              </c:strCache>
            </c:strRef>
          </c:cat>
          <c:val>
            <c:numRef>
              <c:f>quest2!$F$11:$F$13</c:f>
              <c:numCache>
                <c:formatCode>00%</c:formatCode>
                <c:ptCount val="3"/>
                <c:pt idx="0">
                  <c:v>0.75</c:v>
                </c:pt>
                <c:pt idx="1">
                  <c:v>0.1875</c:v>
                </c:pt>
                <c:pt idx="2">
                  <c:v>6.25E-2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17</xdr:col>
      <xdr:colOff>252133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2</xdr:row>
      <xdr:rowOff>38100</xdr:rowOff>
    </xdr:from>
    <xdr:to>
      <xdr:col>13</xdr:col>
      <xdr:colOff>238125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13</xdr:row>
      <xdr:rowOff>171450</xdr:rowOff>
    </xdr:from>
    <xdr:to>
      <xdr:col>13</xdr:col>
      <xdr:colOff>447675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2019300</xdr:colOff>
      <xdr:row>19</xdr:row>
      <xdr:rowOff>133350</xdr:rowOff>
    </xdr:from>
    <xdr:to>
      <xdr:col>7</xdr:col>
      <xdr:colOff>190500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295274</xdr:colOff>
      <xdr:row>29</xdr:row>
      <xdr:rowOff>114300</xdr:rowOff>
    </xdr:from>
    <xdr:to>
      <xdr:col>13</xdr:col>
      <xdr:colOff>380999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34</xdr:row>
      <xdr:rowOff>133350</xdr:rowOff>
    </xdr:from>
    <xdr:to>
      <xdr:col>7</xdr:col>
      <xdr:colOff>28575</xdr:colOff>
      <xdr:row>49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I162" totalsRowShown="0" headerRowDxfId="11">
  <autoFilter ref="B2:I162"/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10"/>
    <tableColumn id="7" name="Erros" dataDxfId="9"/>
    <tableColumn id="8" name="Notas" dataDxfId="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1" name="Table112" displayName="Table112" ref="B2:I162" totalsRowShown="0" headerRowDxfId="15">
  <autoFilter ref="B2:I162">
    <filterColumn colId="3">
      <filters>
        <filter val="Casas Árvore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14"/>
    <tableColumn id="7" name="Erros" dataDxfId="13"/>
    <tableColumn id="8" name="Nota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2:I162" totalsRowShown="0" headerRowDxfId="53">
  <autoFilter ref="B2:I162">
    <filterColumn colId="2">
      <filters>
        <filter val="US: NAVEGAÇÃO"/>
      </filters>
    </filterColumn>
    <filterColumn colId="3">
      <filters>
        <filter val="Nav Port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52"/>
    <tableColumn id="7" name="Erros" dataDxfId="51"/>
    <tableColumn id="8" name="Notas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2:I162" totalsRowShown="0" headerRowDxfId="49">
  <autoFilter ref="B2:I162">
    <filterColumn colId="2">
      <filters>
        <filter val="SU: NAVEGAÇÃO"/>
      </filters>
    </filterColumn>
    <filterColumn colId="3">
      <filters>
        <filter val="Nav Port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48"/>
    <tableColumn id="7" name="Erros" dataDxfId="47"/>
    <tableColumn id="8" name="Notas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B2:I162" totalsRowShown="0" headerRowDxfId="45">
  <autoFilter ref="B2:I162">
    <filterColumn colId="2">
      <colorFilter dxfId="44"/>
    </filterColumn>
    <filterColumn colId="3">
      <filters>
        <filter val="Nav Estátu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43"/>
    <tableColumn id="7" name="Erros" dataDxfId="42"/>
    <tableColumn id="8" name="Notas" dataDxfId="4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167" displayName="Table167" ref="B2:I162" totalsRowShown="0" headerRowDxfId="40">
  <autoFilter ref="B2:I162">
    <filterColumn colId="2">
      <colorFilter dxfId="39"/>
    </filterColumn>
    <filterColumn colId="3">
      <filters>
        <filter val="Nav Estátu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38"/>
    <tableColumn id="7" name="Erros" dataDxfId="37"/>
    <tableColumn id="8" name="Notas" dataDxfId="3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e18" displayName="Table18" ref="B2:I162" totalsRowShown="0" headerRowDxfId="35">
  <autoFilter ref="B2:I162">
    <filterColumn colId="2">
      <colorFilter dxfId="34"/>
    </filterColumn>
    <filterColumn colId="3">
      <filters>
        <filter val="Mod U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33"/>
    <tableColumn id="7" name="Erros" dataDxfId="32"/>
    <tableColumn id="8" name="Notas" dataDxfId="3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189" displayName="Table189" ref="B2:I162" totalsRowShown="0" headerRowDxfId="30">
  <autoFilter ref="B2:I162">
    <filterColumn colId="2">
      <colorFilter dxfId="29"/>
    </filterColumn>
    <filterColumn colId="3">
      <filters>
        <filter val="Mod U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28"/>
    <tableColumn id="7" name="Erros" dataDxfId="27"/>
    <tableColumn id="8" name="Notas" dataDxfId="2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9" name="Table110" displayName="Table110" ref="B2:I162" totalsRowShown="0" headerRowDxfId="25">
  <autoFilter ref="B2:I162">
    <filterColumn colId="2">
      <colorFilter dxfId="24"/>
    </filterColumn>
    <filterColumn colId="3">
      <filters>
        <filter val="Mod Barco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23"/>
    <tableColumn id="7" name="Erros" dataDxfId="22"/>
    <tableColumn id="8" name="Notas" dataDxfId="2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0" name="Table11011" displayName="Table11011" ref="B2:I162" totalsRowShown="0" headerRowDxfId="20">
  <autoFilter ref="B2:I162">
    <filterColumn colId="2">
      <colorFilter dxfId="19"/>
    </filterColumn>
    <filterColumn colId="3">
      <filters>
        <filter val="Mod Barco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18"/>
    <tableColumn id="7" name="Erros" dataDxfId="17"/>
    <tableColumn id="8" name="Notas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1:K162"/>
  <sheetViews>
    <sheetView workbookViewId="0">
      <selection activeCell="G22" sqref="G22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customHeight="1">
      <c r="D4" t="s">
        <v>0</v>
      </c>
      <c r="E4" t="s">
        <v>8</v>
      </c>
      <c r="F4">
        <v>1</v>
      </c>
      <c r="G4" s="7"/>
      <c r="H4" s="7" t="s">
        <v>11</v>
      </c>
      <c r="I4" s="7" t="s">
        <v>124</v>
      </c>
      <c r="J4" s="7"/>
      <c r="K4" s="7"/>
    </row>
    <row r="5" spans="2:11" ht="14.25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customHeight="1">
      <c r="D6" t="s">
        <v>1</v>
      </c>
      <c r="E6" t="s">
        <v>128</v>
      </c>
      <c r="F6">
        <v>7</v>
      </c>
      <c r="G6" s="7" t="s">
        <v>132</v>
      </c>
      <c r="H6" s="7" t="s">
        <v>131</v>
      </c>
      <c r="I6" s="7" t="s">
        <v>134</v>
      </c>
      <c r="J6" s="7"/>
      <c r="K6" s="7"/>
    </row>
    <row r="7" spans="2:11" ht="25.5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>
      <c r="D14" t="s">
        <v>0</v>
      </c>
      <c r="E14" t="s">
        <v>8</v>
      </c>
      <c r="F14" s="3">
        <v>3</v>
      </c>
      <c r="G14" s="12"/>
      <c r="H14" s="12"/>
      <c r="I14" s="12"/>
    </row>
    <row r="15" spans="2:11">
      <c r="E15" t="s">
        <v>9</v>
      </c>
      <c r="F15">
        <v>2</v>
      </c>
      <c r="G15" s="7"/>
      <c r="H15" s="7" t="s">
        <v>143</v>
      </c>
      <c r="I15" s="7"/>
    </row>
    <row r="16" spans="2:1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>
      <c r="E17" t="s">
        <v>129</v>
      </c>
      <c r="F17">
        <v>4</v>
      </c>
      <c r="G17" s="7" t="s">
        <v>133</v>
      </c>
      <c r="H17" s="7" t="s">
        <v>146</v>
      </c>
      <c r="I17" s="7"/>
    </row>
    <row r="18" spans="2:9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>
      <c r="D24" t="s">
        <v>0</v>
      </c>
      <c r="E24" t="s">
        <v>8</v>
      </c>
      <c r="F24">
        <v>5</v>
      </c>
      <c r="G24" s="7" t="s">
        <v>150</v>
      </c>
      <c r="H24" s="7" t="s">
        <v>152</v>
      </c>
      <c r="I24" s="7" t="s">
        <v>151</v>
      </c>
    </row>
    <row r="25" spans="2:9">
      <c r="E25" t="s">
        <v>9</v>
      </c>
      <c r="F25">
        <v>1</v>
      </c>
      <c r="G25" s="7"/>
      <c r="H25" s="7"/>
      <c r="I25" s="7"/>
    </row>
    <row r="26" spans="2:9">
      <c r="D26" t="s">
        <v>1</v>
      </c>
      <c r="E26" t="s">
        <v>128</v>
      </c>
      <c r="F26">
        <v>6</v>
      </c>
      <c r="G26" s="7"/>
      <c r="H26" s="7"/>
      <c r="I26" s="7"/>
    </row>
    <row r="27" spans="2:9">
      <c r="E27" t="s">
        <v>129</v>
      </c>
      <c r="F27">
        <v>6</v>
      </c>
      <c r="G27" s="7"/>
      <c r="H27" s="7"/>
      <c r="I27" s="7"/>
    </row>
    <row r="28" spans="2:9">
      <c r="D28" t="s">
        <v>2</v>
      </c>
      <c r="E28" t="s">
        <v>136</v>
      </c>
      <c r="F28">
        <v>2</v>
      </c>
      <c r="G28" s="7" t="s">
        <v>153</v>
      </c>
      <c r="H28" s="7"/>
      <c r="I28" s="7" t="s">
        <v>154</v>
      </c>
    </row>
    <row r="29" spans="2:9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>
      <c r="E39" t="s">
        <v>9</v>
      </c>
      <c r="F39">
        <v>3</v>
      </c>
      <c r="G39" s="15" t="s">
        <v>148</v>
      </c>
      <c r="H39" s="7"/>
      <c r="I39" s="7"/>
    </row>
    <row r="40" spans="2:9">
      <c r="D40" t="s">
        <v>1</v>
      </c>
      <c r="E40" t="s">
        <v>128</v>
      </c>
      <c r="F40">
        <v>6</v>
      </c>
      <c r="G40" s="7"/>
      <c r="H40" s="7" t="s">
        <v>165</v>
      </c>
      <c r="I40" s="7" t="s">
        <v>166</v>
      </c>
    </row>
    <row r="41" spans="2:9">
      <c r="E41" t="s">
        <v>129</v>
      </c>
      <c r="F41">
        <v>3</v>
      </c>
      <c r="G41" s="7"/>
      <c r="H41" s="7"/>
      <c r="I41" s="7"/>
    </row>
    <row r="42" spans="2:9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>
      <c r="E49" t="s">
        <v>9</v>
      </c>
      <c r="F49">
        <v>2</v>
      </c>
      <c r="G49" s="7" t="s">
        <v>167</v>
      </c>
      <c r="H49" s="7"/>
      <c r="I49" s="7"/>
    </row>
    <row r="50" spans="2:9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>
      <c r="E51" t="s">
        <v>129</v>
      </c>
      <c r="F51">
        <v>10</v>
      </c>
      <c r="G51" s="7"/>
      <c r="H51" s="7"/>
      <c r="I51" s="7"/>
    </row>
    <row r="52" spans="2:9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>
      <c r="E55" t="s">
        <v>9</v>
      </c>
      <c r="F55">
        <v>2</v>
      </c>
      <c r="G55" s="7"/>
      <c r="H55" s="7" t="s">
        <v>173</v>
      </c>
      <c r="I55" s="7" t="s">
        <v>125</v>
      </c>
    </row>
    <row r="56" spans="2:9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>
      <c r="E57" t="s">
        <v>129</v>
      </c>
      <c r="F57">
        <v>7</v>
      </c>
      <c r="G57" s="7"/>
      <c r="H57" s="7" t="s">
        <v>175</v>
      </c>
      <c r="I57" s="7"/>
    </row>
    <row r="58" spans="2:9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>
      <c r="E65" t="s">
        <v>9</v>
      </c>
      <c r="F65">
        <v>5</v>
      </c>
      <c r="G65" s="7"/>
      <c r="H65" s="7"/>
      <c r="I65" s="7"/>
    </row>
    <row r="66" spans="2:9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>
      <c r="E67" t="s">
        <v>129</v>
      </c>
      <c r="F67">
        <v>7</v>
      </c>
      <c r="G67" s="7"/>
      <c r="H67" s="7"/>
      <c r="I67" s="7"/>
    </row>
    <row r="68" spans="2:9" ht="25.5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>
      <c r="E75" t="s">
        <v>9</v>
      </c>
      <c r="F75">
        <v>2</v>
      </c>
      <c r="G75" s="7"/>
      <c r="H75" s="7" t="s">
        <v>184</v>
      </c>
      <c r="I75" s="7"/>
    </row>
    <row r="76" spans="2:9">
      <c r="D76" t="s">
        <v>1</v>
      </c>
      <c r="E76" t="s">
        <v>128</v>
      </c>
      <c r="F76">
        <v>3</v>
      </c>
      <c r="G76" s="7"/>
      <c r="H76" s="7" t="s">
        <v>185</v>
      </c>
      <c r="I76" s="7" t="s">
        <v>186</v>
      </c>
    </row>
    <row r="77" spans="2:9">
      <c r="E77" t="s">
        <v>129</v>
      </c>
      <c r="F77">
        <v>3</v>
      </c>
      <c r="G77" s="7"/>
      <c r="H77" s="7" t="s">
        <v>187</v>
      </c>
      <c r="I77" s="7"/>
    </row>
    <row r="78" spans="2:9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>
      <c r="D84" t="s">
        <v>0</v>
      </c>
      <c r="E84" t="s">
        <v>8</v>
      </c>
      <c r="F84">
        <v>2</v>
      </c>
      <c r="G84" s="7"/>
      <c r="H84" s="7" t="s">
        <v>190</v>
      </c>
      <c r="I84" s="7"/>
    </row>
    <row r="85" spans="2:9" ht="25.5">
      <c r="E85" t="s">
        <v>9</v>
      </c>
      <c r="F85">
        <v>1</v>
      </c>
      <c r="G85" s="15" t="s">
        <v>148</v>
      </c>
      <c r="H85" s="7" t="s">
        <v>191</v>
      </c>
      <c r="I85" s="7"/>
    </row>
    <row r="86" spans="2:9" ht="25.5">
      <c r="D86" t="s">
        <v>1</v>
      </c>
      <c r="E86" t="s">
        <v>128</v>
      </c>
      <c r="F86">
        <v>5</v>
      </c>
      <c r="G86" s="15" t="s">
        <v>148</v>
      </c>
      <c r="H86" s="7" t="s">
        <v>189</v>
      </c>
      <c r="I86" s="7"/>
    </row>
    <row r="87" spans="2:9">
      <c r="E87" t="s">
        <v>129</v>
      </c>
      <c r="F87">
        <v>4</v>
      </c>
      <c r="G87" s="7"/>
      <c r="H87" s="7"/>
      <c r="I87" s="7" t="s">
        <v>192</v>
      </c>
    </row>
    <row r="88" spans="2:9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>
      <c r="E95" t="s">
        <v>9</v>
      </c>
      <c r="F95">
        <v>1</v>
      </c>
      <c r="G95" s="15" t="s">
        <v>199</v>
      </c>
      <c r="H95" s="7"/>
      <c r="I95" s="7"/>
    </row>
    <row r="96" spans="2:9" ht="38.25">
      <c r="D96" t="s">
        <v>1</v>
      </c>
      <c r="E96" t="s">
        <v>128</v>
      </c>
      <c r="F96">
        <v>4</v>
      </c>
      <c r="G96" s="15" t="s">
        <v>199</v>
      </c>
      <c r="H96" s="7" t="s">
        <v>200</v>
      </c>
      <c r="I96" s="7"/>
    </row>
    <row r="97" spans="2:9">
      <c r="E97" t="s">
        <v>129</v>
      </c>
      <c r="F97">
        <v>2</v>
      </c>
      <c r="G97" s="7"/>
      <c r="H97" s="7"/>
      <c r="I97" s="7" t="s">
        <v>201</v>
      </c>
    </row>
    <row r="98" spans="2:9">
      <c r="D98" t="s">
        <v>2</v>
      </c>
      <c r="E98" t="s">
        <v>136</v>
      </c>
      <c r="F98">
        <v>1</v>
      </c>
      <c r="G98" s="7"/>
      <c r="H98" s="7"/>
      <c r="I98" s="7"/>
    </row>
    <row r="99" spans="2:9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>
      <c r="E105" t="s">
        <v>9</v>
      </c>
      <c r="F105">
        <v>2</v>
      </c>
      <c r="G105" s="17"/>
      <c r="H105" s="17"/>
      <c r="I105" s="17" t="s">
        <v>204</v>
      </c>
    </row>
    <row r="106" spans="2:9" ht="25.5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>
      <c r="E115" t="s">
        <v>9</v>
      </c>
      <c r="F115">
        <v>2</v>
      </c>
      <c r="G115" s="17"/>
      <c r="H115" s="17"/>
      <c r="I115" s="17"/>
    </row>
    <row r="116" spans="2:9">
      <c r="D116" t="s">
        <v>1</v>
      </c>
      <c r="E116" t="s">
        <v>128</v>
      </c>
      <c r="F116">
        <v>9</v>
      </c>
      <c r="G116" s="17"/>
      <c r="H116" s="17"/>
      <c r="I116" s="17"/>
    </row>
    <row r="117" spans="2:9">
      <c r="E117" t="s">
        <v>129</v>
      </c>
      <c r="F117">
        <v>5</v>
      </c>
      <c r="G117" s="17"/>
      <c r="H117" s="17"/>
      <c r="I117" s="17"/>
    </row>
    <row r="118" spans="2:9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>
      <c r="D124" t="s">
        <v>0</v>
      </c>
      <c r="E124" t="s">
        <v>8</v>
      </c>
      <c r="F124">
        <v>3</v>
      </c>
      <c r="G124" s="7" t="s">
        <v>214</v>
      </c>
      <c r="H124" s="7" t="s">
        <v>213</v>
      </c>
      <c r="I124" s="7" t="s">
        <v>170</v>
      </c>
    </row>
    <row r="125" spans="2:9">
      <c r="E125" t="s">
        <v>9</v>
      </c>
      <c r="F125">
        <v>2</v>
      </c>
      <c r="G125" s="7"/>
      <c r="H125" s="7" t="s">
        <v>215</v>
      </c>
      <c r="I125" s="7"/>
    </row>
    <row r="126" spans="2:9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>
      <c r="E127" t="s">
        <v>129</v>
      </c>
      <c r="F127">
        <v>3</v>
      </c>
      <c r="G127" s="7"/>
      <c r="H127" s="7"/>
      <c r="I127" s="7"/>
    </row>
    <row r="128" spans="2:9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>
      <c r="D134" t="s">
        <v>0</v>
      </c>
      <c r="E134" t="s">
        <v>8</v>
      </c>
      <c r="F134">
        <v>1</v>
      </c>
      <c r="G134" s="7"/>
      <c r="H134" s="7"/>
      <c r="I134" s="7"/>
    </row>
    <row r="135" spans="2:9">
      <c r="E135" t="s">
        <v>9</v>
      </c>
      <c r="F135">
        <v>1</v>
      </c>
      <c r="G135" s="7"/>
      <c r="H135" s="7"/>
      <c r="I135" s="7"/>
    </row>
    <row r="136" spans="2:9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>
      <c r="E137" t="s">
        <v>129</v>
      </c>
      <c r="F137">
        <v>4</v>
      </c>
      <c r="G137" s="7"/>
      <c r="H137" s="7"/>
      <c r="I137" s="7" t="s">
        <v>218</v>
      </c>
    </row>
    <row r="138" spans="2:9">
      <c r="D138" t="s">
        <v>2</v>
      </c>
      <c r="E138" t="s">
        <v>136</v>
      </c>
      <c r="F138">
        <v>1</v>
      </c>
      <c r="G138" s="7"/>
      <c r="H138" s="7"/>
      <c r="I138" s="7"/>
    </row>
    <row r="139" spans="2:9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>
      <c r="E145" t="s">
        <v>9</v>
      </c>
      <c r="F145">
        <v>1</v>
      </c>
      <c r="G145" s="7"/>
      <c r="H145" s="7"/>
      <c r="I145" s="7" t="s">
        <v>151</v>
      </c>
    </row>
    <row r="146" spans="2:9">
      <c r="D146" t="s">
        <v>1</v>
      </c>
      <c r="E146" t="s">
        <v>128</v>
      </c>
      <c r="F146">
        <v>8</v>
      </c>
      <c r="G146" s="15" t="s">
        <v>148</v>
      </c>
      <c r="H146" s="7" t="s">
        <v>225</v>
      </c>
      <c r="I146" s="7"/>
    </row>
    <row r="147" spans="2:9">
      <c r="E147" t="s">
        <v>129</v>
      </c>
      <c r="F147">
        <v>3</v>
      </c>
      <c r="G147" s="7"/>
      <c r="H147" s="7"/>
      <c r="I147" s="7"/>
    </row>
    <row r="148" spans="2:9">
      <c r="D148" t="s">
        <v>2</v>
      </c>
      <c r="E148" t="s">
        <v>136</v>
      </c>
      <c r="F148">
        <v>2</v>
      </c>
      <c r="G148" s="7"/>
      <c r="H148" s="7"/>
      <c r="I148" s="7"/>
    </row>
    <row r="149" spans="2:9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>
      <c r="D154" t="s">
        <v>0</v>
      </c>
      <c r="E154" t="s">
        <v>8</v>
      </c>
      <c r="F154">
        <v>6</v>
      </c>
      <c r="G154" s="7"/>
      <c r="H154" s="7" t="s">
        <v>222</v>
      </c>
      <c r="I154" s="7"/>
    </row>
    <row r="155" spans="2:9">
      <c r="E155" t="s">
        <v>9</v>
      </c>
      <c r="F155">
        <v>2</v>
      </c>
      <c r="G155" s="7"/>
      <c r="H155" s="7"/>
      <c r="I155" s="7" t="s">
        <v>221</v>
      </c>
    </row>
    <row r="156" spans="2:9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>
      <c r="E157" t="s">
        <v>129</v>
      </c>
      <c r="F157">
        <v>6</v>
      </c>
      <c r="G157" s="7"/>
      <c r="H157" s="7" t="s">
        <v>224</v>
      </c>
      <c r="I157" s="7"/>
    </row>
    <row r="158" spans="2:9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28" workbookViewId="0">
      <selection activeCell="H169" sqref="H169:H184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hidden="1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hidden="1" customHeight="1">
      <c r="D4" t="s">
        <v>0</v>
      </c>
      <c r="E4" t="s">
        <v>8</v>
      </c>
      <c r="F4">
        <v>1</v>
      </c>
      <c r="G4" s="7"/>
      <c r="H4" s="7" t="s">
        <v>11</v>
      </c>
      <c r="I4" s="7" t="s">
        <v>124</v>
      </c>
      <c r="J4" s="7"/>
      <c r="K4" s="7"/>
    </row>
    <row r="5" spans="2:11" ht="14.25" hidden="1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hidden="1" customHeight="1">
      <c r="D6" t="s">
        <v>1</v>
      </c>
      <c r="E6" t="s">
        <v>128</v>
      </c>
      <c r="F6">
        <v>7</v>
      </c>
      <c r="G6" s="7" t="s">
        <v>132</v>
      </c>
      <c r="H6" s="7" t="s">
        <v>131</v>
      </c>
      <c r="I6" s="7" t="s">
        <v>134</v>
      </c>
      <c r="J6" s="7"/>
      <c r="K6" s="7"/>
    </row>
    <row r="7" spans="2:11" ht="25.5" hidden="1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 hidden="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 hidden="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 hidden="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 hidden="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 hidden="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 hidden="1">
      <c r="D14" t="s">
        <v>0</v>
      </c>
      <c r="E14" t="s">
        <v>8</v>
      </c>
      <c r="F14" s="3">
        <v>3</v>
      </c>
      <c r="G14" s="12"/>
      <c r="H14" s="12"/>
      <c r="I14" s="12"/>
    </row>
    <row r="15" spans="2:11" hidden="1">
      <c r="E15" t="s">
        <v>9</v>
      </c>
      <c r="F15">
        <v>2</v>
      </c>
      <c r="G15" s="7"/>
      <c r="H15" s="7" t="s">
        <v>143</v>
      </c>
      <c r="I15" s="7"/>
    </row>
    <row r="16" spans="2:11" hidden="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 hidden="1">
      <c r="E17" t="s">
        <v>129</v>
      </c>
      <c r="F17">
        <v>4</v>
      </c>
      <c r="G17" s="7" t="s">
        <v>133</v>
      </c>
      <c r="H17" s="7" t="s">
        <v>146</v>
      </c>
      <c r="I17" s="7"/>
    </row>
    <row r="18" spans="2:9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 hidden="1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 hidden="1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 hidden="1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 hidden="1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 hidden="1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 hidden="1">
      <c r="D24" t="s">
        <v>0</v>
      </c>
      <c r="E24" t="s">
        <v>8</v>
      </c>
      <c r="F24">
        <v>5</v>
      </c>
      <c r="G24" s="7" t="s">
        <v>150</v>
      </c>
      <c r="H24" s="7" t="s">
        <v>152</v>
      </c>
      <c r="I24" s="7" t="s">
        <v>151</v>
      </c>
    </row>
    <row r="25" spans="2:9" hidden="1">
      <c r="E25" t="s">
        <v>9</v>
      </c>
      <c r="F25">
        <v>1</v>
      </c>
      <c r="G25" s="7"/>
      <c r="H25" s="7"/>
      <c r="I25" s="7"/>
    </row>
    <row r="26" spans="2:9" hidden="1">
      <c r="D26" t="s">
        <v>1</v>
      </c>
      <c r="E26" t="s">
        <v>128</v>
      </c>
      <c r="F26">
        <v>6</v>
      </c>
      <c r="G26" s="7"/>
      <c r="H26" s="7"/>
      <c r="I26" s="7"/>
    </row>
    <row r="27" spans="2:9" hidden="1">
      <c r="E27" t="s">
        <v>129</v>
      </c>
      <c r="F27">
        <v>6</v>
      </c>
      <c r="G27" s="7"/>
      <c r="H27" s="7"/>
      <c r="I27" s="7"/>
    </row>
    <row r="28" spans="2:9">
      <c r="D28" t="s">
        <v>2</v>
      </c>
      <c r="E28" t="s">
        <v>136</v>
      </c>
      <c r="F28">
        <v>2</v>
      </c>
      <c r="G28" s="15" t="s">
        <v>153</v>
      </c>
      <c r="H28" s="7"/>
      <c r="I28" s="7" t="s">
        <v>154</v>
      </c>
    </row>
    <row r="29" spans="2:9" hidden="1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 hidden="1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 hidden="1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 hidden="1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 hidden="1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 hidden="1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 hidden="1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 hidden="1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 hidden="1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 hidden="1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 hidden="1">
      <c r="E39" t="s">
        <v>9</v>
      </c>
      <c r="F39">
        <v>3</v>
      </c>
      <c r="G39" s="15" t="s">
        <v>148</v>
      </c>
      <c r="H39" s="7"/>
      <c r="I39" s="7"/>
    </row>
    <row r="40" spans="2:9" hidden="1">
      <c r="D40" t="s">
        <v>1</v>
      </c>
      <c r="E40" t="s">
        <v>128</v>
      </c>
      <c r="F40">
        <v>6</v>
      </c>
      <c r="G40" s="7"/>
      <c r="H40" s="7" t="s">
        <v>165</v>
      </c>
      <c r="I40" s="7" t="s">
        <v>166</v>
      </c>
    </row>
    <row r="41" spans="2:9" hidden="1">
      <c r="E41" t="s">
        <v>129</v>
      </c>
      <c r="F41">
        <v>3</v>
      </c>
      <c r="G41" s="7"/>
      <c r="H41" s="7"/>
      <c r="I41" s="7"/>
    </row>
    <row r="42" spans="2:9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 hidden="1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 hidden="1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 hidden="1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 hidden="1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 hidden="1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 hidden="1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 hidden="1">
      <c r="E49" t="s">
        <v>9</v>
      </c>
      <c r="F49">
        <v>2</v>
      </c>
      <c r="G49" s="7" t="s">
        <v>167</v>
      </c>
      <c r="H49" s="7"/>
      <c r="I49" s="7"/>
    </row>
    <row r="50" spans="2:9" hidden="1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 hidden="1">
      <c r="E51" t="s">
        <v>129</v>
      </c>
      <c r="F51">
        <v>10</v>
      </c>
      <c r="G51" s="7"/>
      <c r="H51" s="7"/>
      <c r="I51" s="7"/>
    </row>
    <row r="52" spans="2:9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 hidden="1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 hidden="1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 hidden="1">
      <c r="E55" t="s">
        <v>9</v>
      </c>
      <c r="F55">
        <v>2</v>
      </c>
      <c r="G55" s="7"/>
      <c r="H55" s="7" t="s">
        <v>173</v>
      </c>
      <c r="I55" s="7" t="s">
        <v>125</v>
      </c>
    </row>
    <row r="56" spans="2:9" hidden="1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 hidden="1">
      <c r="E57" t="s">
        <v>129</v>
      </c>
      <c r="F57">
        <v>7</v>
      </c>
      <c r="G57" s="7"/>
      <c r="H57" s="7" t="s">
        <v>175</v>
      </c>
      <c r="I57" s="7"/>
    </row>
    <row r="58" spans="2:9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 hidden="1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 hidden="1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 hidden="1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 hidden="1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 hidden="1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 hidden="1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 hidden="1">
      <c r="E65" t="s">
        <v>9</v>
      </c>
      <c r="F65">
        <v>5</v>
      </c>
      <c r="G65" s="7"/>
      <c r="H65" s="7"/>
      <c r="I65" s="7"/>
    </row>
    <row r="66" spans="2:9" hidden="1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 hidden="1">
      <c r="E67" t="s">
        <v>129</v>
      </c>
      <c r="F67">
        <v>7</v>
      </c>
      <c r="G67" s="7"/>
      <c r="H67" s="7"/>
      <c r="I67" s="7"/>
    </row>
    <row r="68" spans="2:9" ht="25.5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 hidden="1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 hidden="1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 hidden="1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 hidden="1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 hidden="1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 hidden="1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 hidden="1">
      <c r="E75" t="s">
        <v>9</v>
      </c>
      <c r="F75">
        <v>2</v>
      </c>
      <c r="G75" s="7"/>
      <c r="H75" s="7" t="s">
        <v>184</v>
      </c>
      <c r="I75" s="7"/>
    </row>
    <row r="76" spans="2:9" hidden="1">
      <c r="D76" t="s">
        <v>1</v>
      </c>
      <c r="E76" t="s">
        <v>128</v>
      </c>
      <c r="F76">
        <v>3</v>
      </c>
      <c r="G76" s="7"/>
      <c r="H76" s="7" t="s">
        <v>185</v>
      </c>
      <c r="I76" s="7" t="s">
        <v>186</v>
      </c>
    </row>
    <row r="77" spans="2:9" hidden="1">
      <c r="E77" t="s">
        <v>129</v>
      </c>
      <c r="F77">
        <v>3</v>
      </c>
      <c r="G77" s="7"/>
      <c r="H77" s="7" t="s">
        <v>187</v>
      </c>
      <c r="I77" s="7"/>
    </row>
    <row r="78" spans="2:9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 hidden="1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 hidden="1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 hidden="1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 hidden="1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 hidden="1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 hidden="1">
      <c r="D84" t="s">
        <v>0</v>
      </c>
      <c r="E84" t="s">
        <v>8</v>
      </c>
      <c r="F84">
        <v>2</v>
      </c>
      <c r="G84" s="7"/>
      <c r="H84" s="7" t="s">
        <v>190</v>
      </c>
      <c r="I84" s="7"/>
    </row>
    <row r="85" spans="2:9" ht="25.5" hidden="1">
      <c r="E85" t="s">
        <v>9</v>
      </c>
      <c r="F85">
        <v>1</v>
      </c>
      <c r="G85" s="15" t="s">
        <v>148</v>
      </c>
      <c r="H85" s="7" t="s">
        <v>191</v>
      </c>
      <c r="I85" s="7"/>
    </row>
    <row r="86" spans="2:9" ht="25.5" hidden="1">
      <c r="D86" t="s">
        <v>1</v>
      </c>
      <c r="E86" t="s">
        <v>128</v>
      </c>
      <c r="F86">
        <v>5</v>
      </c>
      <c r="G86" s="15" t="s">
        <v>148</v>
      </c>
      <c r="H86" s="7" t="s">
        <v>189</v>
      </c>
      <c r="I86" s="7"/>
    </row>
    <row r="87" spans="2:9" hidden="1">
      <c r="E87" t="s">
        <v>129</v>
      </c>
      <c r="F87">
        <v>4</v>
      </c>
      <c r="G87" s="7"/>
      <c r="H87" s="7"/>
      <c r="I87" s="7" t="s">
        <v>192</v>
      </c>
    </row>
    <row r="88" spans="2:9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 hidden="1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 hidden="1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 hidden="1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 hidden="1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 hidden="1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 hidden="1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 hidden="1">
      <c r="E95" t="s">
        <v>9</v>
      </c>
      <c r="F95">
        <v>1</v>
      </c>
      <c r="G95" s="15" t="s">
        <v>199</v>
      </c>
      <c r="H95" s="7"/>
      <c r="I95" s="7"/>
    </row>
    <row r="96" spans="2:9" ht="38.25" hidden="1">
      <c r="D96" t="s">
        <v>1</v>
      </c>
      <c r="E96" t="s">
        <v>128</v>
      </c>
      <c r="F96">
        <v>4</v>
      </c>
      <c r="G96" s="15" t="s">
        <v>199</v>
      </c>
      <c r="H96" s="7" t="s">
        <v>200</v>
      </c>
      <c r="I96" s="7"/>
    </row>
    <row r="97" spans="2:9" hidden="1">
      <c r="E97" t="s">
        <v>129</v>
      </c>
      <c r="F97">
        <v>2</v>
      </c>
      <c r="G97" s="7"/>
      <c r="H97" s="7"/>
      <c r="I97" s="7" t="s">
        <v>201</v>
      </c>
    </row>
    <row r="98" spans="2:9">
      <c r="D98" t="s">
        <v>2</v>
      </c>
      <c r="E98" t="s">
        <v>136</v>
      </c>
      <c r="F98">
        <v>1</v>
      </c>
      <c r="G98" s="7"/>
      <c r="H98" s="7"/>
      <c r="I98" s="7"/>
    </row>
    <row r="99" spans="2:9" hidden="1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 hidden="1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 hidden="1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 hidden="1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 hidden="1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 hidden="1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 hidden="1">
      <c r="E105" t="s">
        <v>9</v>
      </c>
      <c r="F105">
        <v>2</v>
      </c>
      <c r="G105" s="17"/>
      <c r="H105" s="17"/>
      <c r="I105" s="17" t="s">
        <v>204</v>
      </c>
    </row>
    <row r="106" spans="2:9" ht="25.5" hidden="1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 hidden="1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 hidden="1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 hidden="1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 hidden="1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 hidden="1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 hidden="1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 hidden="1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 hidden="1">
      <c r="E115" t="s">
        <v>9</v>
      </c>
      <c r="F115">
        <v>2</v>
      </c>
      <c r="G115" s="17"/>
      <c r="H115" s="17"/>
      <c r="I115" s="17"/>
    </row>
    <row r="116" spans="2:9" hidden="1">
      <c r="D116" t="s">
        <v>1</v>
      </c>
      <c r="E116" t="s">
        <v>128</v>
      </c>
      <c r="F116">
        <v>9</v>
      </c>
      <c r="G116" s="17"/>
      <c r="H116" s="17"/>
      <c r="I116" s="17"/>
    </row>
    <row r="117" spans="2:9" hidden="1">
      <c r="E117" t="s">
        <v>129</v>
      </c>
      <c r="F117">
        <v>5</v>
      </c>
      <c r="G117" s="17"/>
      <c r="H117" s="17"/>
      <c r="I117" s="17"/>
    </row>
    <row r="118" spans="2:9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 hidden="1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 hidden="1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 hidden="1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 hidden="1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 hidden="1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 hidden="1">
      <c r="D124" t="s">
        <v>0</v>
      </c>
      <c r="E124" t="s">
        <v>8</v>
      </c>
      <c r="F124">
        <v>3</v>
      </c>
      <c r="G124" s="7" t="s">
        <v>214</v>
      </c>
      <c r="H124" s="7" t="s">
        <v>213</v>
      </c>
      <c r="I124" s="7" t="s">
        <v>170</v>
      </c>
    </row>
    <row r="125" spans="2:9" hidden="1">
      <c r="E125" t="s">
        <v>9</v>
      </c>
      <c r="F125">
        <v>2</v>
      </c>
      <c r="G125" s="7"/>
      <c r="H125" s="7" t="s">
        <v>215</v>
      </c>
      <c r="I125" s="7"/>
    </row>
    <row r="126" spans="2:9" hidden="1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 hidden="1">
      <c r="E127" t="s">
        <v>129</v>
      </c>
      <c r="F127">
        <v>3</v>
      </c>
      <c r="G127" s="7"/>
      <c r="H127" s="7"/>
      <c r="I127" s="7"/>
    </row>
    <row r="128" spans="2:9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 hidden="1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 hidden="1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 hidden="1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 hidden="1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 hidden="1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 hidden="1">
      <c r="D134" t="s">
        <v>0</v>
      </c>
      <c r="E134" t="s">
        <v>8</v>
      </c>
      <c r="F134">
        <v>1</v>
      </c>
      <c r="G134" s="7"/>
      <c r="H134" s="7"/>
      <c r="I134" s="7"/>
    </row>
    <row r="135" spans="2:9" hidden="1">
      <c r="E135" t="s">
        <v>9</v>
      </c>
      <c r="F135">
        <v>1</v>
      </c>
      <c r="G135" s="7"/>
      <c r="H135" s="7"/>
      <c r="I135" s="7"/>
    </row>
    <row r="136" spans="2:9" hidden="1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 hidden="1">
      <c r="E137" t="s">
        <v>129</v>
      </c>
      <c r="F137">
        <v>4</v>
      </c>
      <c r="G137" s="7"/>
      <c r="H137" s="7"/>
      <c r="I137" s="7" t="s">
        <v>218</v>
      </c>
    </row>
    <row r="138" spans="2:9">
      <c r="D138" t="s">
        <v>2</v>
      </c>
      <c r="E138" t="s">
        <v>136</v>
      </c>
      <c r="F138">
        <v>1</v>
      </c>
      <c r="G138" s="7"/>
      <c r="H138" s="7"/>
      <c r="I138" s="7"/>
    </row>
    <row r="139" spans="2:9" hidden="1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 hidden="1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 hidden="1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 hidden="1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 hidden="1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 hidden="1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 hidden="1">
      <c r="E145" t="s">
        <v>9</v>
      </c>
      <c r="F145">
        <v>1</v>
      </c>
      <c r="G145" s="7"/>
      <c r="H145" s="7"/>
      <c r="I145" s="7" t="s">
        <v>151</v>
      </c>
    </row>
    <row r="146" spans="2:9" hidden="1">
      <c r="D146" t="s">
        <v>1</v>
      </c>
      <c r="E146" t="s">
        <v>128</v>
      </c>
      <c r="F146">
        <v>8</v>
      </c>
      <c r="G146" s="15" t="s">
        <v>148</v>
      </c>
      <c r="H146" s="7" t="s">
        <v>225</v>
      </c>
      <c r="I146" s="7"/>
    </row>
    <row r="147" spans="2:9" hidden="1">
      <c r="E147" t="s">
        <v>129</v>
      </c>
      <c r="F147">
        <v>3</v>
      </c>
      <c r="G147" s="7"/>
      <c r="H147" s="7"/>
      <c r="I147" s="7"/>
    </row>
    <row r="148" spans="2:9">
      <c r="D148" t="s">
        <v>2</v>
      </c>
      <c r="E148" t="s">
        <v>136</v>
      </c>
      <c r="F148">
        <v>2</v>
      </c>
      <c r="G148" s="7"/>
      <c r="H148" s="7"/>
      <c r="I148" s="7"/>
    </row>
    <row r="149" spans="2:9" hidden="1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 hidden="1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 hidden="1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 hidden="1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 hidden="1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 hidden="1">
      <c r="D154" t="s">
        <v>0</v>
      </c>
      <c r="E154" t="s">
        <v>8</v>
      </c>
      <c r="F154">
        <v>6</v>
      </c>
      <c r="G154" s="7"/>
      <c r="H154" s="7" t="s">
        <v>222</v>
      </c>
      <c r="I154" s="7"/>
    </row>
    <row r="155" spans="2:9" hidden="1">
      <c r="E155" t="s">
        <v>9</v>
      </c>
      <c r="F155">
        <v>2</v>
      </c>
      <c r="G155" s="7"/>
      <c r="H155" s="7"/>
      <c r="I155" s="7" t="s">
        <v>221</v>
      </c>
    </row>
    <row r="156" spans="2:9" hidden="1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 hidden="1">
      <c r="E157" t="s">
        <v>129</v>
      </c>
      <c r="F157">
        <v>6</v>
      </c>
      <c r="G157" s="7"/>
      <c r="H157" s="7" t="s">
        <v>224</v>
      </c>
      <c r="I157" s="7"/>
    </row>
    <row r="158" spans="2:9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 hidden="1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 hidden="1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 hidden="1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 hidden="1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  <row r="164" spans="2:9">
      <c r="E164" s="24"/>
      <c r="G164" t="s">
        <v>246</v>
      </c>
      <c r="H164" s="64" t="s">
        <v>247</v>
      </c>
    </row>
    <row r="165" spans="2:9">
      <c r="E165" s="24"/>
      <c r="H165" s="64" t="s">
        <v>248</v>
      </c>
    </row>
    <row r="166" spans="2:9">
      <c r="E166" s="24"/>
      <c r="H166" s="64" t="s">
        <v>249</v>
      </c>
    </row>
    <row r="167" spans="2:9">
      <c r="E167" s="24"/>
    </row>
    <row r="169" spans="2:9">
      <c r="H169" s="117">
        <v>4</v>
      </c>
    </row>
    <row r="170" spans="2:9">
      <c r="E170" s="24" t="s">
        <v>230</v>
      </c>
      <c r="F170">
        <f>MIN(H$169:H$184)</f>
        <v>1</v>
      </c>
      <c r="H170" s="117">
        <v>4</v>
      </c>
    </row>
    <row r="171" spans="2:9">
      <c r="E171" s="24" t="s">
        <v>232</v>
      </c>
      <c r="F171">
        <f>AVERAGE(H$169:H$184)</f>
        <v>3</v>
      </c>
      <c r="H171" s="117">
        <v>2</v>
      </c>
    </row>
    <row r="172" spans="2:9">
      <c r="E172" s="24" t="s">
        <v>425</v>
      </c>
      <c r="F172">
        <f>MEDIAN(H$169:H$184)</f>
        <v>3</v>
      </c>
      <c r="H172" s="117">
        <v>3</v>
      </c>
    </row>
    <row r="173" spans="2:9">
      <c r="E173" s="24" t="s">
        <v>231</v>
      </c>
      <c r="F173">
        <f>MAX(H$169:H$184)</f>
        <v>6</v>
      </c>
      <c r="H173" s="117">
        <v>6</v>
      </c>
    </row>
    <row r="174" spans="2:9">
      <c r="E174" s="24" t="s">
        <v>426</v>
      </c>
      <c r="F174">
        <f>STDEV(H$169:H$184)</f>
        <v>1.5491933384829668</v>
      </c>
      <c r="H174" s="117">
        <v>2</v>
      </c>
    </row>
    <row r="175" spans="2:9">
      <c r="H175" s="117">
        <v>6</v>
      </c>
    </row>
    <row r="176" spans="2:9">
      <c r="H176" s="117">
        <v>1</v>
      </c>
    </row>
    <row r="177" spans="8:8">
      <c r="H177" s="117">
        <v>3</v>
      </c>
    </row>
    <row r="178" spans="8:8">
      <c r="H178" s="117">
        <v>1</v>
      </c>
    </row>
    <row r="179" spans="8:8">
      <c r="H179" s="117">
        <v>3</v>
      </c>
    </row>
    <row r="180" spans="8:8">
      <c r="H180" s="117">
        <v>3</v>
      </c>
    </row>
    <row r="181" spans="8:8">
      <c r="H181" s="117">
        <v>4</v>
      </c>
    </row>
    <row r="182" spans="8:8">
      <c r="H182" s="117">
        <v>1</v>
      </c>
    </row>
    <row r="183" spans="8:8">
      <c r="H183" s="117">
        <v>2</v>
      </c>
    </row>
    <row r="184" spans="8:8">
      <c r="H184" s="117">
        <v>3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M21" sqref="M21"/>
    </sheetView>
  </sheetViews>
  <sheetFormatPr defaultRowHeight="15"/>
  <cols>
    <col min="1" max="1" width="5.140625" customWidth="1"/>
    <col min="2" max="2" width="15.28515625" customWidth="1"/>
    <col min="3" max="3" width="6.42578125" customWidth="1"/>
    <col min="4" max="4" width="6.85546875" customWidth="1"/>
    <col min="6" max="23" width="6.7109375" customWidth="1"/>
  </cols>
  <sheetData>
    <row r="1" spans="1:23" ht="15.75" thickBot="1">
      <c r="A1" s="41" t="s">
        <v>7</v>
      </c>
      <c r="B1" s="41" t="s">
        <v>6</v>
      </c>
      <c r="C1" s="41" t="s">
        <v>17</v>
      </c>
      <c r="D1" s="41" t="s">
        <v>18</v>
      </c>
      <c r="E1" s="42" t="s">
        <v>31</v>
      </c>
      <c r="F1" s="41" t="s">
        <v>386</v>
      </c>
      <c r="G1" s="41" t="s">
        <v>387</v>
      </c>
      <c r="H1" s="41" t="s">
        <v>388</v>
      </c>
      <c r="I1" s="41" t="s">
        <v>389</v>
      </c>
      <c r="J1" s="42" t="s">
        <v>390</v>
      </c>
      <c r="K1" s="41" t="s">
        <v>391</v>
      </c>
      <c r="L1" s="41" t="s">
        <v>392</v>
      </c>
      <c r="M1" s="41" t="s">
        <v>393</v>
      </c>
      <c r="N1" s="41" t="s">
        <v>394</v>
      </c>
      <c r="O1" s="41" t="s">
        <v>395</v>
      </c>
      <c r="P1" s="41" t="s">
        <v>396</v>
      </c>
      <c r="Q1" s="41" t="s">
        <v>397</v>
      </c>
      <c r="R1" s="41" t="s">
        <v>398</v>
      </c>
      <c r="S1" s="41" t="s">
        <v>399</v>
      </c>
      <c r="T1" s="41" t="s">
        <v>400</v>
      </c>
      <c r="U1" s="41" t="s">
        <v>401</v>
      </c>
      <c r="V1" s="41" t="s">
        <v>402</v>
      </c>
      <c r="W1" s="41" t="s">
        <v>403</v>
      </c>
    </row>
    <row r="2" spans="1:23" ht="15.75" thickTop="1">
      <c r="A2" s="47">
        <v>1</v>
      </c>
      <c r="B2" s="47" t="s">
        <v>5</v>
      </c>
      <c r="C2" s="47" t="s">
        <v>15</v>
      </c>
      <c r="D2" s="47">
        <v>26</v>
      </c>
      <c r="E2" s="1" t="s">
        <v>32</v>
      </c>
      <c r="F2">
        <v>6</v>
      </c>
      <c r="G2">
        <v>3</v>
      </c>
      <c r="H2">
        <v>2</v>
      </c>
      <c r="I2">
        <v>1</v>
      </c>
      <c r="J2">
        <v>2</v>
      </c>
      <c r="K2">
        <v>5</v>
      </c>
      <c r="L2">
        <v>5</v>
      </c>
      <c r="M2">
        <v>5</v>
      </c>
      <c r="N2">
        <v>4</v>
      </c>
      <c r="O2">
        <v>4</v>
      </c>
      <c r="P2">
        <v>3</v>
      </c>
      <c r="Q2">
        <v>3</v>
      </c>
      <c r="R2">
        <v>3</v>
      </c>
      <c r="S2">
        <v>5</v>
      </c>
      <c r="T2">
        <v>4</v>
      </c>
      <c r="U2">
        <v>5</v>
      </c>
      <c r="V2">
        <v>5</v>
      </c>
      <c r="W2">
        <v>5</v>
      </c>
    </row>
    <row r="3" spans="1:23">
      <c r="A3" s="47">
        <v>2</v>
      </c>
      <c r="B3" s="47" t="s">
        <v>22</v>
      </c>
      <c r="C3" s="47" t="s">
        <v>16</v>
      </c>
      <c r="D3" s="47">
        <v>27</v>
      </c>
      <c r="E3" s="1" t="s">
        <v>33</v>
      </c>
      <c r="F3">
        <v>3</v>
      </c>
      <c r="G3">
        <v>1</v>
      </c>
      <c r="H3">
        <v>1</v>
      </c>
      <c r="I3">
        <v>6</v>
      </c>
      <c r="J3">
        <v>6</v>
      </c>
      <c r="K3">
        <v>5</v>
      </c>
      <c r="L3">
        <v>5</v>
      </c>
      <c r="M3">
        <v>6</v>
      </c>
      <c r="N3">
        <v>4</v>
      </c>
      <c r="O3">
        <v>6</v>
      </c>
      <c r="P3">
        <v>4</v>
      </c>
      <c r="Q3">
        <v>6</v>
      </c>
      <c r="R3">
        <v>5</v>
      </c>
      <c r="S3">
        <v>6</v>
      </c>
      <c r="T3">
        <v>4</v>
      </c>
      <c r="U3">
        <v>6</v>
      </c>
      <c r="V3">
        <v>4</v>
      </c>
      <c r="W3">
        <v>5</v>
      </c>
    </row>
    <row r="4" spans="1:23">
      <c r="A4" s="47">
        <v>3</v>
      </c>
      <c r="B4" s="47" t="s">
        <v>19</v>
      </c>
      <c r="C4" s="47" t="s">
        <v>16</v>
      </c>
      <c r="D4" s="47">
        <v>56</v>
      </c>
      <c r="E4" s="1" t="s">
        <v>34</v>
      </c>
      <c r="F4">
        <v>1</v>
      </c>
      <c r="G4">
        <v>1</v>
      </c>
      <c r="H4">
        <v>1</v>
      </c>
      <c r="I4">
        <v>1</v>
      </c>
      <c r="J4">
        <v>6</v>
      </c>
      <c r="K4">
        <v>6</v>
      </c>
      <c r="L4">
        <v>6</v>
      </c>
      <c r="M4">
        <v>6</v>
      </c>
      <c r="N4">
        <v>5</v>
      </c>
      <c r="O4">
        <v>5</v>
      </c>
      <c r="P4">
        <v>4</v>
      </c>
      <c r="Q4">
        <v>6</v>
      </c>
      <c r="R4">
        <v>6</v>
      </c>
      <c r="S4">
        <v>5</v>
      </c>
      <c r="T4">
        <v>5</v>
      </c>
      <c r="U4">
        <v>6</v>
      </c>
      <c r="V4">
        <v>4</v>
      </c>
      <c r="W4">
        <v>6</v>
      </c>
    </row>
    <row r="5" spans="1:23">
      <c r="A5" s="47">
        <v>4</v>
      </c>
      <c r="B5" s="47" t="s">
        <v>23</v>
      </c>
      <c r="C5" s="47" t="s">
        <v>16</v>
      </c>
      <c r="D5" s="47">
        <v>57</v>
      </c>
      <c r="E5" s="1" t="s">
        <v>33</v>
      </c>
      <c r="F5">
        <v>1</v>
      </c>
      <c r="G5">
        <v>1</v>
      </c>
      <c r="H5">
        <v>1</v>
      </c>
      <c r="I5">
        <v>1</v>
      </c>
      <c r="J5">
        <v>1</v>
      </c>
      <c r="K5">
        <v>4</v>
      </c>
      <c r="L5">
        <v>6</v>
      </c>
      <c r="M5">
        <v>4</v>
      </c>
      <c r="N5">
        <v>4</v>
      </c>
      <c r="O5">
        <v>3</v>
      </c>
      <c r="P5">
        <v>3</v>
      </c>
      <c r="Q5">
        <v>6</v>
      </c>
      <c r="R5">
        <v>4</v>
      </c>
      <c r="S5">
        <v>4</v>
      </c>
      <c r="T5">
        <v>4</v>
      </c>
      <c r="U5">
        <v>4</v>
      </c>
      <c r="V5">
        <v>1</v>
      </c>
      <c r="W5">
        <v>5</v>
      </c>
    </row>
    <row r="6" spans="1:23">
      <c r="A6" s="47">
        <v>5</v>
      </c>
      <c r="B6" s="47" t="s">
        <v>14</v>
      </c>
      <c r="C6" s="47" t="s">
        <v>15</v>
      </c>
      <c r="D6" s="47">
        <v>56</v>
      </c>
      <c r="E6" s="1" t="s">
        <v>37</v>
      </c>
      <c r="F6">
        <v>1</v>
      </c>
      <c r="G6">
        <v>1</v>
      </c>
      <c r="H6">
        <v>1</v>
      </c>
      <c r="I6">
        <v>3</v>
      </c>
      <c r="J6">
        <v>3</v>
      </c>
      <c r="K6">
        <v>4</v>
      </c>
      <c r="L6">
        <v>5</v>
      </c>
      <c r="M6">
        <v>5</v>
      </c>
      <c r="N6">
        <v>5</v>
      </c>
      <c r="O6">
        <v>4</v>
      </c>
      <c r="P6">
        <v>4</v>
      </c>
      <c r="Q6">
        <v>5</v>
      </c>
      <c r="R6">
        <v>5</v>
      </c>
      <c r="S6">
        <v>6</v>
      </c>
      <c r="T6">
        <v>5</v>
      </c>
      <c r="U6">
        <v>4</v>
      </c>
      <c r="V6">
        <v>3</v>
      </c>
      <c r="W6">
        <v>4</v>
      </c>
    </row>
    <row r="7" spans="1:23">
      <c r="A7" s="47">
        <v>6</v>
      </c>
      <c r="B7" s="47" t="s">
        <v>12</v>
      </c>
      <c r="C7" s="47" t="s">
        <v>15</v>
      </c>
      <c r="D7" s="47">
        <v>48</v>
      </c>
      <c r="E7" s="1" t="s">
        <v>36</v>
      </c>
      <c r="F7">
        <v>4</v>
      </c>
      <c r="G7">
        <v>2</v>
      </c>
      <c r="H7">
        <v>2</v>
      </c>
      <c r="I7">
        <v>1</v>
      </c>
      <c r="J7">
        <v>3</v>
      </c>
      <c r="K7">
        <v>4</v>
      </c>
      <c r="L7">
        <v>5</v>
      </c>
      <c r="M7">
        <v>5</v>
      </c>
      <c r="N7">
        <v>3</v>
      </c>
      <c r="O7">
        <v>4</v>
      </c>
      <c r="P7">
        <v>4</v>
      </c>
      <c r="Q7">
        <v>6</v>
      </c>
      <c r="R7">
        <v>6</v>
      </c>
      <c r="S7">
        <v>4</v>
      </c>
      <c r="T7">
        <v>3</v>
      </c>
      <c r="U7">
        <v>5</v>
      </c>
      <c r="V7">
        <v>3</v>
      </c>
      <c r="W7">
        <v>5</v>
      </c>
    </row>
    <row r="8" spans="1:23">
      <c r="A8" s="47">
        <v>7</v>
      </c>
      <c r="B8" s="47" t="s">
        <v>13</v>
      </c>
      <c r="C8" s="47" t="s">
        <v>16</v>
      </c>
      <c r="D8" s="47">
        <v>44</v>
      </c>
      <c r="E8" s="1" t="s">
        <v>34</v>
      </c>
      <c r="F8">
        <v>1</v>
      </c>
      <c r="G8">
        <v>3</v>
      </c>
      <c r="H8">
        <v>2</v>
      </c>
      <c r="I8">
        <v>1</v>
      </c>
      <c r="J8">
        <v>5</v>
      </c>
      <c r="K8">
        <v>4</v>
      </c>
      <c r="L8">
        <v>4</v>
      </c>
      <c r="M8">
        <v>5</v>
      </c>
      <c r="N8">
        <v>3</v>
      </c>
      <c r="O8">
        <v>5</v>
      </c>
      <c r="P8">
        <v>3</v>
      </c>
      <c r="Q8">
        <v>5</v>
      </c>
      <c r="R8">
        <v>5</v>
      </c>
      <c r="S8">
        <v>5</v>
      </c>
      <c r="T8">
        <v>2</v>
      </c>
      <c r="U8">
        <v>6</v>
      </c>
      <c r="V8">
        <v>3</v>
      </c>
      <c r="W8">
        <v>6</v>
      </c>
    </row>
    <row r="9" spans="1:23">
      <c r="A9" s="47">
        <v>8</v>
      </c>
      <c r="B9" s="47" t="s">
        <v>24</v>
      </c>
      <c r="C9" s="47" t="s">
        <v>15</v>
      </c>
      <c r="D9" s="47">
        <v>27</v>
      </c>
      <c r="E9" s="1" t="s">
        <v>32</v>
      </c>
      <c r="F9">
        <v>6</v>
      </c>
      <c r="G9">
        <v>4</v>
      </c>
      <c r="H9">
        <v>4</v>
      </c>
      <c r="I9">
        <v>2</v>
      </c>
      <c r="J9">
        <v>4</v>
      </c>
      <c r="K9">
        <v>3</v>
      </c>
      <c r="L9">
        <v>6</v>
      </c>
      <c r="M9">
        <v>5</v>
      </c>
      <c r="N9">
        <v>5</v>
      </c>
      <c r="O9">
        <v>4</v>
      </c>
      <c r="P9">
        <v>2</v>
      </c>
      <c r="Q9">
        <v>5</v>
      </c>
      <c r="R9">
        <v>5</v>
      </c>
      <c r="S9">
        <v>6</v>
      </c>
      <c r="T9">
        <v>6</v>
      </c>
      <c r="U9">
        <v>6</v>
      </c>
      <c r="V9">
        <v>2</v>
      </c>
      <c r="W9">
        <v>6</v>
      </c>
    </row>
    <row r="10" spans="1:23">
      <c r="A10" s="47">
        <v>9</v>
      </c>
      <c r="B10" s="47" t="s">
        <v>25</v>
      </c>
      <c r="C10" s="47" t="s">
        <v>15</v>
      </c>
      <c r="D10" s="47">
        <v>27</v>
      </c>
      <c r="E10" s="1" t="s">
        <v>32</v>
      </c>
      <c r="F10">
        <v>6</v>
      </c>
      <c r="G10">
        <v>2</v>
      </c>
      <c r="H10">
        <v>2</v>
      </c>
      <c r="I10">
        <v>1</v>
      </c>
      <c r="J10">
        <v>2</v>
      </c>
      <c r="K10">
        <v>2</v>
      </c>
      <c r="L10">
        <v>5</v>
      </c>
      <c r="M10">
        <v>5</v>
      </c>
      <c r="N10">
        <v>4</v>
      </c>
      <c r="O10">
        <v>5</v>
      </c>
      <c r="P10">
        <v>2</v>
      </c>
      <c r="Q10">
        <v>4</v>
      </c>
      <c r="R10">
        <v>5</v>
      </c>
      <c r="S10">
        <v>5</v>
      </c>
      <c r="T10">
        <v>5</v>
      </c>
      <c r="U10">
        <v>5</v>
      </c>
      <c r="V10">
        <v>2</v>
      </c>
      <c r="W10">
        <v>5</v>
      </c>
    </row>
    <row r="11" spans="1:23">
      <c r="A11" s="47">
        <v>10</v>
      </c>
      <c r="B11" s="47" t="s">
        <v>26</v>
      </c>
      <c r="C11" s="47" t="s">
        <v>15</v>
      </c>
      <c r="D11" s="47">
        <v>27</v>
      </c>
      <c r="E11" s="1" t="s">
        <v>32</v>
      </c>
      <c r="F11">
        <v>6</v>
      </c>
      <c r="G11">
        <v>6</v>
      </c>
      <c r="H11">
        <v>6</v>
      </c>
      <c r="I11">
        <v>1</v>
      </c>
      <c r="J11">
        <v>1</v>
      </c>
      <c r="K11">
        <v>6</v>
      </c>
      <c r="L11">
        <v>6</v>
      </c>
      <c r="M11">
        <v>6</v>
      </c>
      <c r="N11">
        <v>6</v>
      </c>
      <c r="O11">
        <v>3</v>
      </c>
      <c r="P11">
        <v>1</v>
      </c>
      <c r="Q11">
        <v>1</v>
      </c>
      <c r="R11">
        <v>1</v>
      </c>
      <c r="S11">
        <v>3</v>
      </c>
      <c r="T11">
        <v>3</v>
      </c>
      <c r="U11">
        <v>5</v>
      </c>
      <c r="V11">
        <v>1</v>
      </c>
      <c r="W11">
        <v>5</v>
      </c>
    </row>
    <row r="12" spans="1:23">
      <c r="A12" s="47">
        <v>11</v>
      </c>
      <c r="B12" s="47" t="s">
        <v>27</v>
      </c>
      <c r="C12" s="47" t="s">
        <v>15</v>
      </c>
      <c r="D12" s="47">
        <v>27</v>
      </c>
      <c r="E12" s="1" t="s">
        <v>35</v>
      </c>
      <c r="F12">
        <v>3</v>
      </c>
      <c r="G12">
        <v>1</v>
      </c>
      <c r="H12">
        <v>2</v>
      </c>
      <c r="I12">
        <v>2</v>
      </c>
      <c r="J12">
        <v>2</v>
      </c>
      <c r="K12">
        <v>3</v>
      </c>
      <c r="L12">
        <v>6</v>
      </c>
      <c r="M12">
        <v>3</v>
      </c>
      <c r="N12">
        <v>3</v>
      </c>
      <c r="O12">
        <v>4</v>
      </c>
      <c r="P12">
        <v>2</v>
      </c>
      <c r="Q12">
        <v>5</v>
      </c>
      <c r="R12">
        <v>5</v>
      </c>
      <c r="S12">
        <v>5</v>
      </c>
      <c r="T12">
        <v>2</v>
      </c>
      <c r="U12">
        <v>3</v>
      </c>
      <c r="V12">
        <v>4</v>
      </c>
      <c r="W12">
        <v>6</v>
      </c>
    </row>
    <row r="13" spans="1:23">
      <c r="A13" s="47">
        <v>12</v>
      </c>
      <c r="B13" s="47" t="s">
        <v>28</v>
      </c>
      <c r="C13" s="47" t="s">
        <v>16</v>
      </c>
      <c r="D13" s="47">
        <v>25</v>
      </c>
      <c r="E13" s="1" t="s">
        <v>38</v>
      </c>
      <c r="F13">
        <v>1</v>
      </c>
      <c r="G13">
        <v>1</v>
      </c>
      <c r="H13">
        <v>1</v>
      </c>
      <c r="I13">
        <v>1</v>
      </c>
      <c r="J13">
        <v>1</v>
      </c>
      <c r="K13">
        <v>4</v>
      </c>
      <c r="L13">
        <v>6</v>
      </c>
      <c r="M13">
        <v>5</v>
      </c>
      <c r="N13">
        <v>2</v>
      </c>
      <c r="O13">
        <v>3</v>
      </c>
      <c r="P13">
        <v>1</v>
      </c>
      <c r="Q13">
        <v>6</v>
      </c>
      <c r="R13">
        <v>3</v>
      </c>
      <c r="S13">
        <v>2</v>
      </c>
      <c r="T13">
        <v>3</v>
      </c>
      <c r="U13">
        <v>4</v>
      </c>
      <c r="V13">
        <v>1</v>
      </c>
      <c r="W13">
        <v>6</v>
      </c>
    </row>
    <row r="14" spans="1:23">
      <c r="A14" s="47">
        <v>13</v>
      </c>
      <c r="B14" s="47" t="s">
        <v>29</v>
      </c>
      <c r="C14" s="47" t="s">
        <v>15</v>
      </c>
      <c r="D14" s="47">
        <v>30</v>
      </c>
      <c r="E14" s="1" t="s">
        <v>32</v>
      </c>
      <c r="F14">
        <v>6</v>
      </c>
      <c r="G14">
        <v>1</v>
      </c>
      <c r="H14">
        <v>2</v>
      </c>
      <c r="I14">
        <v>3</v>
      </c>
      <c r="J14">
        <v>3</v>
      </c>
      <c r="K14">
        <v>3</v>
      </c>
      <c r="L14">
        <v>5</v>
      </c>
      <c r="M14">
        <v>5</v>
      </c>
      <c r="N14">
        <v>5</v>
      </c>
      <c r="O14">
        <v>3</v>
      </c>
      <c r="P14">
        <v>3</v>
      </c>
      <c r="Q14">
        <v>5</v>
      </c>
      <c r="R14">
        <v>5</v>
      </c>
      <c r="S14">
        <v>5</v>
      </c>
      <c r="T14">
        <v>4</v>
      </c>
      <c r="U14">
        <v>5</v>
      </c>
      <c r="V14">
        <v>3</v>
      </c>
      <c r="W14">
        <v>6</v>
      </c>
    </row>
    <row r="15" spans="1:23">
      <c r="A15" s="47">
        <v>14</v>
      </c>
      <c r="B15" s="47" t="s">
        <v>30</v>
      </c>
      <c r="C15" s="47" t="s">
        <v>15</v>
      </c>
      <c r="D15" s="47">
        <v>26</v>
      </c>
      <c r="E15" s="1" t="s">
        <v>32</v>
      </c>
      <c r="F15">
        <v>6</v>
      </c>
      <c r="G15">
        <v>3</v>
      </c>
      <c r="H15">
        <v>3</v>
      </c>
      <c r="I15">
        <v>2</v>
      </c>
      <c r="J15">
        <v>2</v>
      </c>
      <c r="K15">
        <v>4</v>
      </c>
      <c r="L15">
        <v>5</v>
      </c>
      <c r="M15">
        <v>5</v>
      </c>
      <c r="N15">
        <v>3</v>
      </c>
      <c r="O15">
        <v>3</v>
      </c>
      <c r="P15">
        <v>2</v>
      </c>
      <c r="Q15">
        <v>2</v>
      </c>
      <c r="R15">
        <v>4</v>
      </c>
      <c r="S15">
        <v>5</v>
      </c>
      <c r="T15">
        <v>3</v>
      </c>
      <c r="U15">
        <v>5</v>
      </c>
      <c r="V15">
        <v>1</v>
      </c>
      <c r="W15">
        <v>5</v>
      </c>
    </row>
    <row r="16" spans="1:23">
      <c r="A16" s="47">
        <v>15</v>
      </c>
      <c r="B16" s="47" t="s">
        <v>20</v>
      </c>
      <c r="C16" s="47" t="s">
        <v>15</v>
      </c>
      <c r="D16" s="47">
        <v>56</v>
      </c>
      <c r="E16" s="1" t="s">
        <v>35</v>
      </c>
      <c r="F16">
        <v>1</v>
      </c>
      <c r="G16">
        <v>1</v>
      </c>
      <c r="H16">
        <v>1</v>
      </c>
      <c r="I16">
        <v>2</v>
      </c>
      <c r="J16">
        <v>2</v>
      </c>
      <c r="K16">
        <v>5</v>
      </c>
      <c r="L16">
        <v>5</v>
      </c>
      <c r="M16">
        <v>4</v>
      </c>
      <c r="N16">
        <v>5</v>
      </c>
      <c r="O16">
        <v>4</v>
      </c>
      <c r="P16">
        <v>4</v>
      </c>
      <c r="Q16">
        <v>5</v>
      </c>
      <c r="R16">
        <v>5</v>
      </c>
      <c r="S16">
        <v>4</v>
      </c>
      <c r="T16">
        <v>4</v>
      </c>
      <c r="U16">
        <v>5</v>
      </c>
      <c r="V16">
        <v>4</v>
      </c>
      <c r="W16">
        <v>4</v>
      </c>
    </row>
    <row r="17" spans="1:23">
      <c r="A17" s="47">
        <v>16</v>
      </c>
      <c r="B17" s="47" t="s">
        <v>21</v>
      </c>
      <c r="C17" s="47" t="s">
        <v>15</v>
      </c>
      <c r="D17" s="49">
        <v>32</v>
      </c>
      <c r="E17" s="1" t="s">
        <v>39</v>
      </c>
      <c r="F17">
        <v>4</v>
      </c>
      <c r="G17">
        <v>1</v>
      </c>
      <c r="H17">
        <v>1</v>
      </c>
      <c r="I17">
        <v>4</v>
      </c>
      <c r="J17">
        <v>4</v>
      </c>
      <c r="K17">
        <v>5</v>
      </c>
      <c r="L17">
        <v>5</v>
      </c>
      <c r="M17">
        <v>3</v>
      </c>
      <c r="N17">
        <v>4</v>
      </c>
      <c r="O17">
        <v>6</v>
      </c>
      <c r="P17">
        <v>4</v>
      </c>
      <c r="Q17">
        <v>6</v>
      </c>
      <c r="R17">
        <v>6</v>
      </c>
      <c r="S17">
        <v>5</v>
      </c>
      <c r="T17">
        <v>4</v>
      </c>
      <c r="U17">
        <v>6</v>
      </c>
      <c r="V17">
        <v>4</v>
      </c>
      <c r="W17">
        <v>4</v>
      </c>
    </row>
    <row r="19" spans="1:23">
      <c r="E19" t="s">
        <v>230</v>
      </c>
      <c r="F19">
        <f>MIN(F2:F17)</f>
        <v>1</v>
      </c>
      <c r="G19">
        <f t="shared" ref="G19:W19" si="0">MIN(G2:G17)</f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2</v>
      </c>
      <c r="L19">
        <f t="shared" si="0"/>
        <v>4</v>
      </c>
      <c r="M19">
        <f t="shared" si="0"/>
        <v>3</v>
      </c>
      <c r="N19">
        <f t="shared" si="0"/>
        <v>2</v>
      </c>
      <c r="O19">
        <f t="shared" si="0"/>
        <v>3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2</v>
      </c>
      <c r="T19">
        <f t="shared" si="0"/>
        <v>2</v>
      </c>
      <c r="U19">
        <f t="shared" si="0"/>
        <v>3</v>
      </c>
      <c r="V19">
        <f t="shared" si="0"/>
        <v>1</v>
      </c>
      <c r="W19">
        <f t="shared" si="0"/>
        <v>4</v>
      </c>
    </row>
    <row r="20" spans="1:23">
      <c r="E20" t="s">
        <v>232</v>
      </c>
      <c r="F20" s="50">
        <f>AVERAGE(F3:F18)</f>
        <v>3.3333333333333335</v>
      </c>
      <c r="G20" s="50">
        <f t="shared" ref="G20:W20" si="1">AVERAGE(G3:G18)</f>
        <v>1.9333333333333333</v>
      </c>
      <c r="H20" s="50">
        <f t="shared" si="1"/>
        <v>2</v>
      </c>
      <c r="I20" s="50">
        <f t="shared" si="1"/>
        <v>2.0666666666666669</v>
      </c>
      <c r="J20" s="50">
        <f t="shared" si="1"/>
        <v>3</v>
      </c>
      <c r="K20" s="50">
        <f t="shared" si="1"/>
        <v>4.1333333333333337</v>
      </c>
      <c r="L20" s="50">
        <f t="shared" si="1"/>
        <v>5.333333333333333</v>
      </c>
      <c r="M20" s="50">
        <f t="shared" si="1"/>
        <v>4.8</v>
      </c>
      <c r="N20" s="50">
        <f t="shared" si="1"/>
        <v>4.0666666666666664</v>
      </c>
      <c r="O20" s="50">
        <f t="shared" si="1"/>
        <v>4.1333333333333337</v>
      </c>
      <c r="P20" s="50">
        <f t="shared" si="1"/>
        <v>2.8666666666666667</v>
      </c>
      <c r="Q20" s="50">
        <f t="shared" si="1"/>
        <v>4.8666666666666663</v>
      </c>
      <c r="R20" s="50">
        <f t="shared" si="1"/>
        <v>4.666666666666667</v>
      </c>
      <c r="S20" s="50">
        <f t="shared" si="1"/>
        <v>4.666666666666667</v>
      </c>
      <c r="T20" s="50">
        <f t="shared" si="1"/>
        <v>3.8</v>
      </c>
      <c r="U20" s="50">
        <f t="shared" si="1"/>
        <v>5</v>
      </c>
      <c r="V20" s="50">
        <f t="shared" si="1"/>
        <v>2.6666666666666665</v>
      </c>
      <c r="W20" s="50">
        <f t="shared" si="1"/>
        <v>5.2</v>
      </c>
    </row>
    <row r="21" spans="1:23">
      <c r="E21" t="s">
        <v>425</v>
      </c>
      <c r="F21">
        <f>MEDIAN(F4:F19)</f>
        <v>3</v>
      </c>
      <c r="G21">
        <f t="shared" ref="G21:W21" si="2">MEDIAN(G4:G19)</f>
        <v>1</v>
      </c>
      <c r="H21">
        <f t="shared" si="2"/>
        <v>2</v>
      </c>
      <c r="I21">
        <f t="shared" si="2"/>
        <v>1</v>
      </c>
      <c r="J21">
        <f t="shared" si="2"/>
        <v>2</v>
      </c>
      <c r="K21">
        <f t="shared" si="2"/>
        <v>4</v>
      </c>
      <c r="L21">
        <f t="shared" si="2"/>
        <v>5</v>
      </c>
      <c r="M21">
        <f t="shared" si="2"/>
        <v>5</v>
      </c>
      <c r="N21">
        <f t="shared" si="2"/>
        <v>4</v>
      </c>
      <c r="O21">
        <f t="shared" si="2"/>
        <v>4</v>
      </c>
      <c r="P21">
        <f t="shared" si="2"/>
        <v>3</v>
      </c>
      <c r="Q21">
        <f t="shared" si="2"/>
        <v>5</v>
      </c>
      <c r="R21">
        <f t="shared" si="2"/>
        <v>5</v>
      </c>
      <c r="S21">
        <f t="shared" si="2"/>
        <v>5</v>
      </c>
      <c r="T21">
        <f t="shared" si="2"/>
        <v>4</v>
      </c>
      <c r="U21">
        <f t="shared" si="2"/>
        <v>5</v>
      </c>
      <c r="V21">
        <f t="shared" si="2"/>
        <v>3</v>
      </c>
      <c r="W21">
        <f t="shared" si="2"/>
        <v>5</v>
      </c>
    </row>
    <row r="22" spans="1:23">
      <c r="E22" t="s">
        <v>231</v>
      </c>
      <c r="F22">
        <f>MAX(F5:F20)</f>
        <v>6</v>
      </c>
      <c r="G22">
        <f t="shared" ref="G22:W22" si="3">MAX(G5:G20)</f>
        <v>6</v>
      </c>
      <c r="H22">
        <f t="shared" si="3"/>
        <v>6</v>
      </c>
      <c r="I22">
        <f t="shared" si="3"/>
        <v>4</v>
      </c>
      <c r="J22">
        <f t="shared" si="3"/>
        <v>5</v>
      </c>
      <c r="K22">
        <f t="shared" si="3"/>
        <v>6</v>
      </c>
      <c r="L22">
        <f t="shared" si="3"/>
        <v>6</v>
      </c>
      <c r="M22">
        <f t="shared" si="3"/>
        <v>6</v>
      </c>
      <c r="N22">
        <f t="shared" si="3"/>
        <v>6</v>
      </c>
      <c r="O22">
        <f t="shared" si="3"/>
        <v>6</v>
      </c>
      <c r="P22">
        <f t="shared" si="3"/>
        <v>4</v>
      </c>
      <c r="Q22">
        <f t="shared" si="3"/>
        <v>6</v>
      </c>
      <c r="R22">
        <f t="shared" si="3"/>
        <v>6</v>
      </c>
      <c r="S22">
        <f t="shared" si="3"/>
        <v>6</v>
      </c>
      <c r="T22">
        <f t="shared" si="3"/>
        <v>6</v>
      </c>
      <c r="U22">
        <f t="shared" si="3"/>
        <v>6</v>
      </c>
      <c r="V22">
        <f t="shared" si="3"/>
        <v>4</v>
      </c>
      <c r="W22">
        <f t="shared" si="3"/>
        <v>6</v>
      </c>
    </row>
    <row r="23" spans="1:23">
      <c r="E23" t="s">
        <v>427</v>
      </c>
      <c r="F23" s="50">
        <f>STDEV(F6:F21)</f>
        <v>2.1301563645812807</v>
      </c>
      <c r="G23" s="50">
        <f t="shared" ref="G23:W23" si="4">STDEV(G6:G21)</f>
        <v>1.4639513103766257</v>
      </c>
      <c r="H23" s="50">
        <f t="shared" si="4"/>
        <v>1.3557637102737476</v>
      </c>
      <c r="I23" s="50">
        <f t="shared" si="4"/>
        <v>0.94229259994724779</v>
      </c>
      <c r="J23" s="50">
        <f t="shared" si="4"/>
        <v>1.1872336794093274</v>
      </c>
      <c r="K23" s="50">
        <f t="shared" si="4"/>
        <v>1.0846304810502418</v>
      </c>
      <c r="L23" s="50">
        <f t="shared" si="4"/>
        <v>0.64076673648217453</v>
      </c>
      <c r="M23" s="50">
        <f t="shared" si="4"/>
        <v>0.90543333482345723</v>
      </c>
      <c r="N23" s="50">
        <f t="shared" si="4"/>
        <v>1.1878930705623079</v>
      </c>
      <c r="O23" s="50">
        <f t="shared" si="4"/>
        <v>0.88510304903294035</v>
      </c>
      <c r="P23" s="50">
        <f t="shared" si="4"/>
        <v>1.1183510158751566</v>
      </c>
      <c r="Q23" s="50">
        <f t="shared" si="4"/>
        <v>1.678787670412206</v>
      </c>
      <c r="R23" s="50">
        <f t="shared" si="4"/>
        <v>1.5423475544882832</v>
      </c>
      <c r="S23" s="50">
        <f t="shared" si="4"/>
        <v>1.2387055882620119</v>
      </c>
      <c r="T23" s="50">
        <f t="shared" si="4"/>
        <v>1.1795075647227093</v>
      </c>
      <c r="U23" s="50">
        <f t="shared" si="4"/>
        <v>0.94112394811431943</v>
      </c>
      <c r="V23" s="50">
        <f t="shared" si="4"/>
        <v>1.1188618555710321</v>
      </c>
      <c r="W23" s="50">
        <f t="shared" si="4"/>
        <v>0.79928539512313124</v>
      </c>
    </row>
    <row r="25" spans="1:23">
      <c r="E25" t="s">
        <v>439</v>
      </c>
      <c r="F25" s="59" t="s">
        <v>294</v>
      </c>
      <c r="G25" s="59" t="s">
        <v>294</v>
      </c>
      <c r="H25" s="59" t="s">
        <v>294</v>
      </c>
      <c r="I25" s="59" t="s">
        <v>294</v>
      </c>
      <c r="J25" s="59" t="s">
        <v>294</v>
      </c>
      <c r="K25" s="60" t="s">
        <v>283</v>
      </c>
      <c r="L25" s="60" t="s">
        <v>283</v>
      </c>
      <c r="M25" s="60" t="s">
        <v>283</v>
      </c>
      <c r="N25" s="60" t="s">
        <v>283</v>
      </c>
      <c r="O25" s="60" t="s">
        <v>283</v>
      </c>
      <c r="P25" s="60" t="s">
        <v>283</v>
      </c>
      <c r="Q25" s="58" t="s">
        <v>293</v>
      </c>
      <c r="R25" s="58" t="s">
        <v>293</v>
      </c>
      <c r="S25" s="60" t="s">
        <v>283</v>
      </c>
      <c r="T25" s="60" t="s">
        <v>283</v>
      </c>
      <c r="U25" s="60" t="s">
        <v>283</v>
      </c>
      <c r="V25" s="58" t="s">
        <v>293</v>
      </c>
      <c r="W25" s="60" t="s">
        <v>283</v>
      </c>
    </row>
    <row r="26" spans="1:23" ht="72">
      <c r="F26" s="61" t="s">
        <v>298</v>
      </c>
      <c r="G26" s="57" t="s">
        <v>299</v>
      </c>
      <c r="H26" s="57" t="s">
        <v>300</v>
      </c>
      <c r="I26" s="57" t="s">
        <v>301</v>
      </c>
      <c r="J26" s="61" t="s">
        <v>302</v>
      </c>
      <c r="K26" s="57" t="s">
        <v>284</v>
      </c>
      <c r="L26" s="57" t="s">
        <v>285</v>
      </c>
      <c r="M26" s="57" t="s">
        <v>286</v>
      </c>
      <c r="N26" s="57" t="s">
        <v>288</v>
      </c>
      <c r="O26" s="57" t="s">
        <v>295</v>
      </c>
      <c r="P26" s="57" t="s">
        <v>289</v>
      </c>
      <c r="Q26" s="57" t="s">
        <v>296</v>
      </c>
      <c r="R26" s="57" t="s">
        <v>297</v>
      </c>
      <c r="S26" s="57" t="s">
        <v>287</v>
      </c>
      <c r="T26" s="57" t="s">
        <v>290</v>
      </c>
      <c r="U26" s="57" t="s">
        <v>291</v>
      </c>
      <c r="V26" s="57"/>
      <c r="W26" s="57" t="s">
        <v>292</v>
      </c>
    </row>
    <row r="27" spans="1:23"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30" spans="1:23"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3" spans="5:9">
      <c r="E33" t="s">
        <v>230</v>
      </c>
      <c r="F33" t="s">
        <v>232</v>
      </c>
      <c r="G33" t="s">
        <v>425</v>
      </c>
      <c r="H33" t="s">
        <v>231</v>
      </c>
      <c r="I33" t="s">
        <v>427</v>
      </c>
    </row>
    <row r="34" spans="5:9">
      <c r="E34">
        <v>1</v>
      </c>
      <c r="F34" s="50">
        <v>3.3333333333333335</v>
      </c>
      <c r="G34">
        <v>3</v>
      </c>
      <c r="H34">
        <v>6</v>
      </c>
      <c r="I34" s="50">
        <v>2.1301563645812807</v>
      </c>
    </row>
    <row r="35" spans="5:9">
      <c r="E35">
        <v>1</v>
      </c>
      <c r="F35" s="50">
        <v>1.9333333333333333</v>
      </c>
      <c r="G35">
        <v>1</v>
      </c>
      <c r="H35">
        <v>6</v>
      </c>
      <c r="I35" s="50">
        <v>1.4639513103766257</v>
      </c>
    </row>
    <row r="36" spans="5:9">
      <c r="E36">
        <v>1</v>
      </c>
      <c r="F36" s="50">
        <v>2</v>
      </c>
      <c r="G36">
        <v>2</v>
      </c>
      <c r="H36">
        <v>6</v>
      </c>
      <c r="I36" s="50">
        <v>1.3557637102737476</v>
      </c>
    </row>
    <row r="37" spans="5:9">
      <c r="E37">
        <v>1</v>
      </c>
      <c r="F37" s="50">
        <v>2.0666666666666669</v>
      </c>
      <c r="G37">
        <v>1</v>
      </c>
      <c r="H37">
        <v>4</v>
      </c>
      <c r="I37" s="50">
        <v>0.94229259994724779</v>
      </c>
    </row>
    <row r="38" spans="5:9">
      <c r="E38">
        <v>1</v>
      </c>
      <c r="F38" s="50">
        <v>3</v>
      </c>
      <c r="G38">
        <v>2</v>
      </c>
      <c r="H38">
        <v>5</v>
      </c>
      <c r="I38" s="50">
        <v>1.1872336794093274</v>
      </c>
    </row>
    <row r="39" spans="5:9">
      <c r="E39">
        <v>2</v>
      </c>
      <c r="F39" s="50">
        <v>4.1333333333333337</v>
      </c>
      <c r="G39">
        <v>4</v>
      </c>
      <c r="H39">
        <v>6</v>
      </c>
      <c r="I39" s="50">
        <v>1.0846304810502418</v>
      </c>
    </row>
    <row r="40" spans="5:9">
      <c r="E40">
        <v>4</v>
      </c>
      <c r="F40" s="50">
        <v>5.333333333333333</v>
      </c>
      <c r="G40">
        <v>5</v>
      </c>
      <c r="H40">
        <v>6</v>
      </c>
      <c r="I40" s="50">
        <v>0.64076673648217453</v>
      </c>
    </row>
    <row r="41" spans="5:9">
      <c r="E41">
        <v>3</v>
      </c>
      <c r="F41" s="50">
        <v>4.8</v>
      </c>
      <c r="G41">
        <v>5</v>
      </c>
      <c r="H41">
        <v>6</v>
      </c>
      <c r="I41" s="50">
        <v>0.90543333482345723</v>
      </c>
    </row>
    <row r="42" spans="5:9">
      <c r="E42">
        <v>2</v>
      </c>
      <c r="F42" s="50">
        <v>4.0666666666666664</v>
      </c>
      <c r="G42">
        <v>4</v>
      </c>
      <c r="H42">
        <v>6</v>
      </c>
      <c r="I42" s="50">
        <v>1.1878930705623079</v>
      </c>
    </row>
    <row r="43" spans="5:9">
      <c r="E43">
        <v>3</v>
      </c>
      <c r="F43" s="50">
        <v>4.1333333333333337</v>
      </c>
      <c r="G43">
        <v>4</v>
      </c>
      <c r="H43">
        <v>6</v>
      </c>
      <c r="I43" s="50">
        <v>0.88510304903294035</v>
      </c>
    </row>
    <row r="44" spans="5:9">
      <c r="E44">
        <v>1</v>
      </c>
      <c r="F44" s="50">
        <v>2.8666666666666667</v>
      </c>
      <c r="G44">
        <v>3</v>
      </c>
      <c r="H44">
        <v>4</v>
      </c>
      <c r="I44" s="50">
        <v>1.1183510158751566</v>
      </c>
    </row>
    <row r="45" spans="5:9">
      <c r="E45">
        <v>1</v>
      </c>
      <c r="F45" s="50">
        <v>4.8666666666666663</v>
      </c>
      <c r="G45">
        <v>5</v>
      </c>
      <c r="H45">
        <v>6</v>
      </c>
      <c r="I45" s="50">
        <v>1.678787670412206</v>
      </c>
    </row>
    <row r="46" spans="5:9">
      <c r="E46">
        <v>1</v>
      </c>
      <c r="F46" s="50">
        <v>4.666666666666667</v>
      </c>
      <c r="G46">
        <v>5</v>
      </c>
      <c r="H46">
        <v>6</v>
      </c>
      <c r="I46" s="50">
        <v>1.5423475544882832</v>
      </c>
    </row>
    <row r="47" spans="5:9">
      <c r="E47">
        <v>2</v>
      </c>
      <c r="F47" s="50">
        <v>4.666666666666667</v>
      </c>
      <c r="G47">
        <v>5</v>
      </c>
      <c r="H47">
        <v>6</v>
      </c>
      <c r="I47" s="50">
        <v>1.2387055882620119</v>
      </c>
    </row>
    <row r="48" spans="5:9">
      <c r="E48">
        <v>2</v>
      </c>
      <c r="F48" s="50">
        <v>3.8</v>
      </c>
      <c r="G48">
        <v>4</v>
      </c>
      <c r="H48">
        <v>6</v>
      </c>
      <c r="I48" s="50">
        <v>1.1795075647227093</v>
      </c>
    </row>
    <row r="49" spans="5:9">
      <c r="E49">
        <v>3</v>
      </c>
      <c r="F49" s="50">
        <v>5</v>
      </c>
      <c r="G49">
        <v>5</v>
      </c>
      <c r="H49">
        <v>6</v>
      </c>
      <c r="I49" s="50">
        <v>0.94112394811431943</v>
      </c>
    </row>
    <row r="50" spans="5:9">
      <c r="E50">
        <v>1</v>
      </c>
      <c r="F50" s="50">
        <v>2.6666666666666665</v>
      </c>
      <c r="G50">
        <v>3</v>
      </c>
      <c r="H50">
        <v>4</v>
      </c>
      <c r="I50" s="50">
        <v>1.1188618555710321</v>
      </c>
    </row>
    <row r="51" spans="5:9">
      <c r="E51">
        <v>4</v>
      </c>
      <c r="F51" s="50">
        <v>5.2</v>
      </c>
      <c r="G51">
        <v>5</v>
      </c>
      <c r="H51">
        <v>6</v>
      </c>
      <c r="I51" s="50">
        <v>0.79928539512313124</v>
      </c>
    </row>
  </sheetData>
  <conditionalFormatting sqref="C2:C17">
    <cfRule type="cellIs" dxfId="1" priority="4" operator="equal">
      <formula>"M"</formula>
    </cfRule>
    <cfRule type="cellIs" dxfId="0" priority="5" operator="equal">
      <formula>"F"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A1:W32"/>
  <sheetViews>
    <sheetView topLeftCell="H1" zoomScale="78" zoomScaleNormal="78" workbookViewId="0">
      <pane ySplit="1" topLeftCell="A2" activePane="bottomLeft" state="frozen"/>
      <selection pane="bottomLeft" activeCell="J27" sqref="J27"/>
    </sheetView>
  </sheetViews>
  <sheetFormatPr defaultRowHeight="15"/>
  <cols>
    <col min="1" max="1" width="5.42578125" customWidth="1"/>
    <col min="2" max="2" width="15.42578125" customWidth="1"/>
    <col min="3" max="3" width="6.5703125" customWidth="1"/>
    <col min="4" max="4" width="10.5703125" bestFit="1" customWidth="1"/>
    <col min="5" max="5" width="9.85546875" customWidth="1"/>
    <col min="6" max="11" width="42.7109375" customWidth="1"/>
    <col min="12" max="12" width="25.7109375" customWidth="1"/>
  </cols>
  <sheetData>
    <row r="1" spans="1:23" ht="15.75" thickBot="1">
      <c r="A1" s="41" t="s">
        <v>7</v>
      </c>
      <c r="B1" s="41" t="s">
        <v>6</v>
      </c>
      <c r="C1" s="41" t="s">
        <v>17</v>
      </c>
      <c r="D1" s="41" t="s">
        <v>18</v>
      </c>
      <c r="E1" s="42" t="s">
        <v>31</v>
      </c>
      <c r="F1" s="41" t="s">
        <v>254</v>
      </c>
      <c r="G1" s="41" t="s">
        <v>255</v>
      </c>
      <c r="H1" s="41" t="s">
        <v>253</v>
      </c>
      <c r="I1" s="41" t="s">
        <v>251</v>
      </c>
      <c r="J1" s="41" t="s">
        <v>252</v>
      </c>
      <c r="K1" s="41" t="s">
        <v>40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48.75" thickTop="1">
      <c r="A2" s="47">
        <v>1</v>
      </c>
      <c r="B2" s="47" t="s">
        <v>5</v>
      </c>
      <c r="C2" s="47" t="s">
        <v>15</v>
      </c>
      <c r="D2" s="47">
        <v>26</v>
      </c>
      <c r="E2" s="52" t="s">
        <v>32</v>
      </c>
      <c r="F2" s="29" t="s">
        <v>45</v>
      </c>
      <c r="G2" s="37" t="s">
        <v>41</v>
      </c>
      <c r="H2" s="38" t="s">
        <v>42</v>
      </c>
      <c r="I2" s="36" t="s">
        <v>43</v>
      </c>
      <c r="J2" s="43" t="s">
        <v>44</v>
      </c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84">
      <c r="A3" s="47">
        <v>2</v>
      </c>
      <c r="B3" s="47" t="s">
        <v>22</v>
      </c>
      <c r="C3" s="47" t="s">
        <v>16</v>
      </c>
      <c r="D3" s="47">
        <v>27</v>
      </c>
      <c r="E3" s="53" t="s">
        <v>33</v>
      </c>
      <c r="F3" s="31" t="s">
        <v>46</v>
      </c>
      <c r="G3" s="31" t="s">
        <v>47</v>
      </c>
      <c r="H3" s="29" t="s">
        <v>48</v>
      </c>
      <c r="I3" s="31" t="s">
        <v>49</v>
      </c>
      <c r="J3" s="35" t="s">
        <v>50</v>
      </c>
      <c r="K3" s="4" t="s">
        <v>51</v>
      </c>
      <c r="L3" s="5" t="s">
        <v>259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84">
      <c r="A4" s="47">
        <v>3</v>
      </c>
      <c r="B4" s="47" t="s">
        <v>19</v>
      </c>
      <c r="C4" s="47" t="s">
        <v>16</v>
      </c>
      <c r="D4" s="47">
        <v>56</v>
      </c>
      <c r="E4" s="55" t="s">
        <v>34</v>
      </c>
      <c r="F4" s="29" t="s">
        <v>52</v>
      </c>
      <c r="G4" s="31" t="s">
        <v>53</v>
      </c>
      <c r="H4" s="29" t="s">
        <v>54</v>
      </c>
      <c r="I4" s="29" t="s">
        <v>55</v>
      </c>
      <c r="J4" s="44" t="s">
        <v>56</v>
      </c>
      <c r="K4" s="32" t="s">
        <v>57</v>
      </c>
      <c r="L4" s="39" t="s">
        <v>258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96">
      <c r="A5" s="47">
        <v>4</v>
      </c>
      <c r="B5" s="47" t="s">
        <v>23</v>
      </c>
      <c r="C5" s="47" t="s">
        <v>16</v>
      </c>
      <c r="D5" s="47">
        <v>57</v>
      </c>
      <c r="E5" s="53" t="s">
        <v>33</v>
      </c>
      <c r="F5" s="31" t="s">
        <v>58</v>
      </c>
      <c r="G5" s="31" t="s">
        <v>59</v>
      </c>
      <c r="H5" s="34" t="s">
        <v>60</v>
      </c>
      <c r="I5" s="31" t="s">
        <v>61</v>
      </c>
      <c r="J5" s="45" t="s">
        <v>62</v>
      </c>
      <c r="K5" s="32" t="s">
        <v>63</v>
      </c>
      <c r="L5" s="39" t="s">
        <v>258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36">
      <c r="A6" s="47">
        <v>5</v>
      </c>
      <c r="B6" s="47" t="s">
        <v>14</v>
      </c>
      <c r="C6" s="47" t="s">
        <v>15</v>
      </c>
      <c r="D6" s="47">
        <v>56</v>
      </c>
      <c r="E6" s="48" t="s">
        <v>37</v>
      </c>
      <c r="F6" s="31" t="s">
        <v>64</v>
      </c>
      <c r="G6" s="44" t="s">
        <v>65</v>
      </c>
      <c r="H6" s="29" t="s">
        <v>66</v>
      </c>
      <c r="I6" s="31" t="s">
        <v>67</v>
      </c>
      <c r="J6" s="35" t="s">
        <v>68</v>
      </c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36">
      <c r="A7" s="47">
        <v>6</v>
      </c>
      <c r="B7" s="47" t="s">
        <v>12</v>
      </c>
      <c r="C7" s="47" t="s">
        <v>15</v>
      </c>
      <c r="D7" s="47">
        <v>48</v>
      </c>
      <c r="E7" s="52" t="s">
        <v>36</v>
      </c>
      <c r="F7" s="31" t="s">
        <v>69</v>
      </c>
      <c r="G7" s="31" t="s">
        <v>70</v>
      </c>
      <c r="H7" s="29" t="s">
        <v>71</v>
      </c>
      <c r="I7" s="31" t="s">
        <v>72</v>
      </c>
      <c r="J7" s="45" t="s">
        <v>73</v>
      </c>
      <c r="K7" s="32" t="s">
        <v>74</v>
      </c>
      <c r="L7" s="39" t="s">
        <v>258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60">
      <c r="A8" s="47">
        <v>7</v>
      </c>
      <c r="B8" s="47" t="s">
        <v>13</v>
      </c>
      <c r="C8" s="47" t="s">
        <v>16</v>
      </c>
      <c r="D8" s="47">
        <v>44</v>
      </c>
      <c r="E8" s="55" t="s">
        <v>34</v>
      </c>
      <c r="F8" s="29" t="s">
        <v>75</v>
      </c>
      <c r="G8" s="31" t="s">
        <v>346</v>
      </c>
      <c r="H8" s="29" t="s">
        <v>76</v>
      </c>
      <c r="I8" s="29" t="s">
        <v>77</v>
      </c>
      <c r="J8" s="45" t="s">
        <v>78</v>
      </c>
      <c r="K8" s="32" t="s">
        <v>79</v>
      </c>
      <c r="L8" s="40" t="s">
        <v>256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36">
      <c r="A9" s="47">
        <v>8</v>
      </c>
      <c r="B9" s="47" t="s">
        <v>24</v>
      </c>
      <c r="C9" s="47" t="s">
        <v>15</v>
      </c>
      <c r="D9" s="47">
        <v>27</v>
      </c>
      <c r="E9" s="52" t="s">
        <v>32</v>
      </c>
      <c r="F9" s="29" t="s">
        <v>80</v>
      </c>
      <c r="G9" s="31" t="s">
        <v>81</v>
      </c>
      <c r="H9" s="30" t="s">
        <v>82</v>
      </c>
      <c r="I9" s="29" t="s">
        <v>83</v>
      </c>
      <c r="J9" s="33" t="s">
        <v>84</v>
      </c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48">
      <c r="A10" s="47">
        <v>9</v>
      </c>
      <c r="B10" s="47" t="s">
        <v>25</v>
      </c>
      <c r="C10" s="47" t="s">
        <v>15</v>
      </c>
      <c r="D10" s="47">
        <v>27</v>
      </c>
      <c r="E10" s="52" t="s">
        <v>32</v>
      </c>
      <c r="F10" s="31" t="s">
        <v>85</v>
      </c>
      <c r="G10" s="31" t="s">
        <v>86</v>
      </c>
      <c r="H10" s="29" t="s">
        <v>87</v>
      </c>
      <c r="I10" s="29" t="s">
        <v>88</v>
      </c>
      <c r="J10" s="35" t="s">
        <v>89</v>
      </c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48">
      <c r="A11" s="47">
        <v>10</v>
      </c>
      <c r="B11" s="47" t="s">
        <v>26</v>
      </c>
      <c r="C11" s="47" t="s">
        <v>15</v>
      </c>
      <c r="D11" s="47">
        <v>27</v>
      </c>
      <c r="E11" s="52" t="s">
        <v>32</v>
      </c>
      <c r="F11" s="34" t="s">
        <v>90</v>
      </c>
      <c r="G11" s="31" t="s">
        <v>91</v>
      </c>
      <c r="H11" s="29" t="s">
        <v>92</v>
      </c>
      <c r="I11" s="29" t="s">
        <v>93</v>
      </c>
      <c r="J11" s="33" t="s">
        <v>94</v>
      </c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36">
      <c r="A12" s="47">
        <v>11</v>
      </c>
      <c r="B12" s="47" t="s">
        <v>27</v>
      </c>
      <c r="C12" s="47" t="s">
        <v>15</v>
      </c>
      <c r="D12" s="47">
        <v>27</v>
      </c>
      <c r="E12" s="54" t="s">
        <v>35</v>
      </c>
      <c r="F12" s="31" t="s">
        <v>95</v>
      </c>
      <c r="G12" s="31" t="s">
        <v>97</v>
      </c>
      <c r="H12" s="29" t="s">
        <v>45</v>
      </c>
      <c r="I12" s="29" t="s">
        <v>99</v>
      </c>
      <c r="J12" s="45" t="s">
        <v>102</v>
      </c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60">
      <c r="A13" s="47">
        <v>12</v>
      </c>
      <c r="B13" s="47" t="s">
        <v>28</v>
      </c>
      <c r="C13" s="47" t="s">
        <v>16</v>
      </c>
      <c r="D13" s="47">
        <v>25</v>
      </c>
      <c r="E13" s="48" t="s">
        <v>38</v>
      </c>
      <c r="F13" s="34" t="s">
        <v>96</v>
      </c>
      <c r="G13" s="34" t="s">
        <v>98</v>
      </c>
      <c r="H13" s="29" t="s">
        <v>45</v>
      </c>
      <c r="I13" s="29" t="s">
        <v>100</v>
      </c>
      <c r="J13" s="45" t="s">
        <v>101</v>
      </c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4">
      <c r="A14" s="47">
        <v>13</v>
      </c>
      <c r="B14" s="47" t="s">
        <v>29</v>
      </c>
      <c r="C14" s="47" t="s">
        <v>15</v>
      </c>
      <c r="D14" s="47">
        <v>30</v>
      </c>
      <c r="E14" s="52" t="s">
        <v>32</v>
      </c>
      <c r="F14" s="29" t="s">
        <v>45</v>
      </c>
      <c r="G14" s="31" t="s">
        <v>103</v>
      </c>
      <c r="H14" s="29" t="s">
        <v>104</v>
      </c>
      <c r="I14" s="29" t="s">
        <v>105</v>
      </c>
      <c r="J14" s="44" t="s">
        <v>106</v>
      </c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60">
      <c r="A15" s="47">
        <v>14</v>
      </c>
      <c r="B15" s="47" t="s">
        <v>212</v>
      </c>
      <c r="C15" s="47" t="s">
        <v>15</v>
      </c>
      <c r="D15" s="47">
        <v>26</v>
      </c>
      <c r="E15" s="52" t="s">
        <v>32</v>
      </c>
      <c r="F15" s="31" t="s">
        <v>107</v>
      </c>
      <c r="G15" s="31" t="s">
        <v>108</v>
      </c>
      <c r="H15" s="30" t="s">
        <v>109</v>
      </c>
      <c r="I15" s="29" t="s">
        <v>110</v>
      </c>
      <c r="J15" s="33" t="s">
        <v>111</v>
      </c>
      <c r="K15" s="32" t="s">
        <v>112</v>
      </c>
      <c r="L15" s="5" t="s">
        <v>257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4">
      <c r="A16" s="47">
        <v>15</v>
      </c>
      <c r="B16" s="47" t="s">
        <v>20</v>
      </c>
      <c r="C16" s="47" t="s">
        <v>15</v>
      </c>
      <c r="D16" s="47">
        <v>56</v>
      </c>
      <c r="E16" s="54" t="s">
        <v>35</v>
      </c>
      <c r="F16" s="29" t="s">
        <v>118</v>
      </c>
      <c r="G16" s="44" t="s">
        <v>119</v>
      </c>
      <c r="H16" s="29" t="s">
        <v>120</v>
      </c>
      <c r="I16" s="29" t="s">
        <v>121</v>
      </c>
      <c r="J16" s="33" t="s">
        <v>122</v>
      </c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48">
      <c r="A17" s="47">
        <v>16</v>
      </c>
      <c r="B17" s="47" t="s">
        <v>21</v>
      </c>
      <c r="C17" s="47" t="s">
        <v>15</v>
      </c>
      <c r="D17" s="49">
        <v>32</v>
      </c>
      <c r="E17" s="48" t="s">
        <v>39</v>
      </c>
      <c r="F17" s="29" t="s">
        <v>113</v>
      </c>
      <c r="G17" s="31" t="s">
        <v>114</v>
      </c>
      <c r="H17" s="29" t="s">
        <v>115</v>
      </c>
      <c r="I17" s="29" t="s">
        <v>116</v>
      </c>
      <c r="J17" s="35" t="s">
        <v>117</v>
      </c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9" spans="1:23" ht="13.5" customHeight="1">
      <c r="B19" s="46" t="s">
        <v>275</v>
      </c>
      <c r="C19">
        <v>5</v>
      </c>
      <c r="D19" s="28">
        <f>C19/16</f>
        <v>0.3125</v>
      </c>
      <c r="E19" t="s">
        <v>260</v>
      </c>
      <c r="F19" s="94" t="s">
        <v>269</v>
      </c>
      <c r="G19" s="91" t="s">
        <v>344</v>
      </c>
      <c r="H19" s="94" t="s">
        <v>272</v>
      </c>
      <c r="I19" s="94" t="s">
        <v>278</v>
      </c>
      <c r="K19" s="92" t="s">
        <v>279</v>
      </c>
    </row>
    <row r="20" spans="1:23">
      <c r="C20">
        <v>11</v>
      </c>
      <c r="D20" s="28">
        <f>C20/16</f>
        <v>0.6875</v>
      </c>
      <c r="E20" t="s">
        <v>261</v>
      </c>
      <c r="F20" s="28">
        <f>7/16</f>
        <v>0.4375</v>
      </c>
      <c r="G20" s="28">
        <f>13/16</f>
        <v>0.8125</v>
      </c>
      <c r="H20" s="28">
        <f>12/16</f>
        <v>0.75</v>
      </c>
      <c r="I20" s="28">
        <f>12/16</f>
        <v>0.75</v>
      </c>
      <c r="J20" s="98" t="s">
        <v>281</v>
      </c>
      <c r="K20" s="28">
        <f>4/16</f>
        <v>0.25</v>
      </c>
    </row>
    <row r="21" spans="1:23">
      <c r="F21" s="97" t="s">
        <v>270</v>
      </c>
      <c r="G21" s="93" t="s">
        <v>345</v>
      </c>
      <c r="H21" s="99" t="s">
        <v>274</v>
      </c>
      <c r="I21" s="97" t="s">
        <v>348</v>
      </c>
      <c r="J21" s="28">
        <f>5/16</f>
        <v>0.3125</v>
      </c>
    </row>
    <row r="22" spans="1:23">
      <c r="B22" s="24" t="s">
        <v>276</v>
      </c>
      <c r="C22" t="s">
        <v>230</v>
      </c>
      <c r="D22">
        <f>MIN(D$2:D$17)</f>
        <v>25</v>
      </c>
      <c r="F22" s="28">
        <f>7/16</f>
        <v>0.4375</v>
      </c>
      <c r="G22" s="28">
        <f>2/16</f>
        <v>0.125</v>
      </c>
      <c r="H22" s="28">
        <f>3/16</f>
        <v>0.1875</v>
      </c>
      <c r="I22" s="28">
        <f>4/16</f>
        <v>0.25</v>
      </c>
      <c r="J22" s="100" t="s">
        <v>250</v>
      </c>
    </row>
    <row r="23" spans="1:23">
      <c r="C23" t="s">
        <v>262</v>
      </c>
      <c r="D23" s="51">
        <f>AVERAGE(D$2:D$17)</f>
        <v>36.9375</v>
      </c>
      <c r="F23" s="64" t="s">
        <v>271</v>
      </c>
      <c r="G23" s="95" t="s">
        <v>347</v>
      </c>
      <c r="H23" s="95" t="s">
        <v>273</v>
      </c>
      <c r="J23" s="28">
        <f>5/16</f>
        <v>0.3125</v>
      </c>
    </row>
    <row r="24" spans="1:23">
      <c r="C24" t="s">
        <v>231</v>
      </c>
      <c r="D24">
        <f>MAX(D$2:D$17)</f>
        <v>57</v>
      </c>
      <c r="F24" s="28">
        <f>2/16</f>
        <v>0.125</v>
      </c>
      <c r="G24" s="28">
        <f>1/16</f>
        <v>6.25E-2</v>
      </c>
      <c r="H24" s="28">
        <f>1/16</f>
        <v>6.25E-2</v>
      </c>
      <c r="J24" s="96" t="s">
        <v>282</v>
      </c>
    </row>
    <row r="25" spans="1:23">
      <c r="J25" s="28">
        <f>4/16</f>
        <v>0.25</v>
      </c>
    </row>
    <row r="26" spans="1:23">
      <c r="B26" s="24" t="s">
        <v>263</v>
      </c>
      <c r="C26" t="s">
        <v>264</v>
      </c>
      <c r="D26">
        <v>7</v>
      </c>
      <c r="J26" s="93" t="s">
        <v>280</v>
      </c>
    </row>
    <row r="27" spans="1:23">
      <c r="B27" s="56"/>
      <c r="C27" t="s">
        <v>265</v>
      </c>
      <c r="D27">
        <v>2</v>
      </c>
      <c r="J27" s="28">
        <f>2/16</f>
        <v>0.125</v>
      </c>
    </row>
    <row r="28" spans="1:23">
      <c r="C28" t="s">
        <v>266</v>
      </c>
      <c r="D28">
        <v>2</v>
      </c>
    </row>
    <row r="29" spans="1:23">
      <c r="C29" t="s">
        <v>267</v>
      </c>
      <c r="D29">
        <v>2</v>
      </c>
    </row>
    <row r="30" spans="1:23">
      <c r="C30" t="s">
        <v>268</v>
      </c>
      <c r="D30">
        <v>3</v>
      </c>
    </row>
    <row r="31" spans="1:23">
      <c r="F31" s="90">
        <f>SUM(F20,F22,F24)</f>
        <v>1</v>
      </c>
      <c r="G31" s="90">
        <f>SUM(G20,G22,G24)</f>
        <v>1</v>
      </c>
      <c r="H31" s="90">
        <f>SUM(H20,H22,H24)</f>
        <v>1</v>
      </c>
      <c r="I31" s="90">
        <f>SUM(I20,I22,I24,I26)</f>
        <v>1</v>
      </c>
      <c r="J31" s="90">
        <f>SUM(J27,J21,J25,J23)</f>
        <v>1</v>
      </c>
    </row>
    <row r="32" spans="1:23">
      <c r="B32" s="24" t="s">
        <v>277</v>
      </c>
      <c r="C32" s="28">
        <f>15/16</f>
        <v>0.9375</v>
      </c>
    </row>
  </sheetData>
  <conditionalFormatting sqref="C2:C17">
    <cfRule type="cellIs" dxfId="7" priority="1" operator="equal">
      <formula>"M"</formula>
    </cfRule>
    <cfRule type="cellIs" dxfId="6" priority="2" operator="equal">
      <formula>"F"</formula>
    </cfRule>
  </conditionalFormatting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3"/>
  <sheetViews>
    <sheetView topLeftCell="C1" workbookViewId="0">
      <selection activeCell="O20" sqref="O20"/>
    </sheetView>
  </sheetViews>
  <sheetFormatPr defaultRowHeight="15"/>
  <cols>
    <col min="12" max="12" width="4.28515625" customWidth="1"/>
  </cols>
  <sheetData>
    <row r="1" spans="1:21">
      <c r="A1" t="s">
        <v>428</v>
      </c>
      <c r="B1" t="s">
        <v>430</v>
      </c>
      <c r="C1" t="s">
        <v>429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</row>
    <row r="2" spans="1:21">
      <c r="A2" s="117">
        <v>1</v>
      </c>
      <c r="B2" s="118">
        <v>2</v>
      </c>
      <c r="C2" s="117">
        <v>1</v>
      </c>
      <c r="D2" s="118">
        <v>1</v>
      </c>
      <c r="E2" s="117">
        <v>7</v>
      </c>
      <c r="F2" s="118">
        <v>1</v>
      </c>
      <c r="G2" s="117">
        <v>4</v>
      </c>
      <c r="H2" s="118">
        <v>3</v>
      </c>
      <c r="I2" s="117">
        <v>4</v>
      </c>
    </row>
    <row r="3" spans="1:21">
      <c r="A3" s="117">
        <v>3</v>
      </c>
      <c r="B3" s="118">
        <v>2</v>
      </c>
      <c r="C3" s="117">
        <v>2</v>
      </c>
      <c r="D3" s="118">
        <v>2</v>
      </c>
      <c r="E3" s="117">
        <v>7</v>
      </c>
      <c r="F3" s="118">
        <v>2</v>
      </c>
      <c r="G3" s="117">
        <v>4</v>
      </c>
      <c r="H3" s="118">
        <v>5</v>
      </c>
      <c r="I3" s="117">
        <v>4</v>
      </c>
      <c r="M3" s="50"/>
      <c r="N3" s="50"/>
      <c r="O3" s="50"/>
      <c r="P3" s="50"/>
      <c r="Q3" s="50"/>
      <c r="R3" s="50"/>
      <c r="S3" s="50"/>
      <c r="T3" s="50"/>
      <c r="U3" s="50"/>
    </row>
    <row r="4" spans="1:21">
      <c r="A4" s="117">
        <v>5</v>
      </c>
      <c r="B4" s="118">
        <v>1</v>
      </c>
      <c r="C4" s="117">
        <v>1</v>
      </c>
      <c r="D4" s="118">
        <v>1</v>
      </c>
      <c r="E4" s="117">
        <v>6</v>
      </c>
      <c r="F4" s="118">
        <v>1</v>
      </c>
      <c r="G4" s="117">
        <v>6</v>
      </c>
      <c r="H4" s="118">
        <v>3</v>
      </c>
      <c r="I4" s="117">
        <v>2</v>
      </c>
    </row>
    <row r="5" spans="1:21">
      <c r="A5" s="117">
        <v>3</v>
      </c>
      <c r="B5" s="118">
        <v>1</v>
      </c>
      <c r="C5" s="117">
        <v>3</v>
      </c>
      <c r="D5" s="118">
        <v>1</v>
      </c>
      <c r="E5" s="117">
        <v>6</v>
      </c>
      <c r="F5" s="118">
        <v>6</v>
      </c>
      <c r="G5" s="117">
        <v>3</v>
      </c>
      <c r="H5" s="118">
        <v>7</v>
      </c>
      <c r="I5" s="117">
        <v>3</v>
      </c>
    </row>
    <row r="6" spans="1:21">
      <c r="A6" s="117">
        <v>5</v>
      </c>
      <c r="B6" s="118">
        <v>2</v>
      </c>
      <c r="C6" s="117">
        <v>2</v>
      </c>
      <c r="D6" s="118">
        <v>1</v>
      </c>
      <c r="E6" s="117">
        <v>6</v>
      </c>
      <c r="F6" s="118">
        <v>2</v>
      </c>
      <c r="G6" s="117">
        <v>10</v>
      </c>
      <c r="H6" s="118">
        <v>7</v>
      </c>
      <c r="I6" s="117">
        <v>6</v>
      </c>
      <c r="M6" s="50"/>
      <c r="N6" s="50"/>
      <c r="O6" s="50"/>
      <c r="P6" s="50"/>
      <c r="Q6" s="50"/>
      <c r="R6" s="50"/>
      <c r="S6" s="50"/>
      <c r="T6" s="50"/>
      <c r="U6" s="50"/>
    </row>
    <row r="7" spans="1:21">
      <c r="A7" s="117">
        <v>3</v>
      </c>
      <c r="B7" s="118">
        <v>2</v>
      </c>
      <c r="C7" s="117">
        <v>2</v>
      </c>
      <c r="D7" s="118">
        <v>1</v>
      </c>
      <c r="E7" s="117">
        <v>2</v>
      </c>
      <c r="F7" s="118">
        <v>1</v>
      </c>
      <c r="G7" s="117">
        <v>7</v>
      </c>
      <c r="H7" s="118">
        <v>3</v>
      </c>
      <c r="I7" s="117">
        <v>2</v>
      </c>
      <c r="N7" s="50"/>
      <c r="O7" s="50"/>
      <c r="P7" s="50"/>
      <c r="Q7" s="50"/>
      <c r="R7" s="50"/>
      <c r="S7" s="50"/>
      <c r="T7" s="50"/>
    </row>
    <row r="8" spans="1:21">
      <c r="A8" s="117">
        <v>2</v>
      </c>
      <c r="B8" s="118">
        <v>2</v>
      </c>
      <c r="C8" s="117">
        <v>5</v>
      </c>
      <c r="D8" s="118">
        <v>1</v>
      </c>
      <c r="E8" s="117">
        <v>8</v>
      </c>
      <c r="F8" s="118">
        <v>1</v>
      </c>
      <c r="G8" s="117">
        <v>7</v>
      </c>
      <c r="H8" s="118">
        <v>8</v>
      </c>
      <c r="I8" s="117">
        <v>6</v>
      </c>
      <c r="N8" t="s">
        <v>230</v>
      </c>
      <c r="O8" t="s">
        <v>232</v>
      </c>
      <c r="P8" t="s">
        <v>425</v>
      </c>
      <c r="Q8" t="s">
        <v>231</v>
      </c>
      <c r="R8" t="s">
        <v>427</v>
      </c>
    </row>
    <row r="9" spans="1:21">
      <c r="A9" s="117">
        <v>3</v>
      </c>
      <c r="B9" s="118">
        <v>1</v>
      </c>
      <c r="C9" s="117">
        <v>2</v>
      </c>
      <c r="D9" s="118">
        <v>1</v>
      </c>
      <c r="E9" s="117">
        <v>3</v>
      </c>
      <c r="F9" s="118">
        <v>1</v>
      </c>
      <c r="G9" s="117">
        <v>3</v>
      </c>
      <c r="H9" s="118">
        <v>1</v>
      </c>
      <c r="I9" s="117">
        <v>1</v>
      </c>
      <c r="M9" t="s">
        <v>428</v>
      </c>
      <c r="N9">
        <v>1</v>
      </c>
      <c r="O9" s="50">
        <v>2.8666666666666667</v>
      </c>
      <c r="P9">
        <v>3</v>
      </c>
      <c r="Q9">
        <v>6</v>
      </c>
      <c r="R9" s="50">
        <v>1.5471154247715768</v>
      </c>
    </row>
    <row r="10" spans="1:21">
      <c r="A10" s="117">
        <v>2</v>
      </c>
      <c r="B10" s="118">
        <v>1</v>
      </c>
      <c r="C10" s="117">
        <v>1</v>
      </c>
      <c r="D10" s="118">
        <v>1</v>
      </c>
      <c r="E10" s="117">
        <v>5</v>
      </c>
      <c r="F10" s="118">
        <v>1</v>
      </c>
      <c r="G10" s="117">
        <v>4</v>
      </c>
      <c r="H10" s="118">
        <v>1</v>
      </c>
      <c r="I10" s="117">
        <v>3</v>
      </c>
      <c r="M10" t="s">
        <v>430</v>
      </c>
      <c r="N10">
        <v>1</v>
      </c>
      <c r="O10" s="50">
        <v>1.3333333333333333</v>
      </c>
      <c r="P10">
        <v>1</v>
      </c>
      <c r="Q10">
        <v>2</v>
      </c>
      <c r="R10" s="50">
        <v>0.45192123675791623</v>
      </c>
      <c r="S10" s="50"/>
      <c r="T10" s="50"/>
    </row>
    <row r="11" spans="1:21">
      <c r="A11" s="117">
        <v>1</v>
      </c>
      <c r="B11" s="118">
        <v>1</v>
      </c>
      <c r="C11" s="117">
        <v>1</v>
      </c>
      <c r="D11" s="118">
        <v>1</v>
      </c>
      <c r="E11" s="117">
        <v>4</v>
      </c>
      <c r="F11" s="118">
        <v>1</v>
      </c>
      <c r="G11" s="117">
        <v>2</v>
      </c>
      <c r="H11" s="118">
        <v>1</v>
      </c>
      <c r="I11" s="117">
        <v>1</v>
      </c>
      <c r="M11" t="s">
        <v>429</v>
      </c>
      <c r="N11">
        <v>1</v>
      </c>
      <c r="O11" s="50">
        <v>1.9333333333333333</v>
      </c>
      <c r="P11">
        <v>2</v>
      </c>
      <c r="Q11">
        <v>5</v>
      </c>
      <c r="R11" s="50">
        <v>0.98993880415853774</v>
      </c>
    </row>
    <row r="12" spans="1:21">
      <c r="A12" s="117">
        <v>4</v>
      </c>
      <c r="B12" s="118">
        <v>2</v>
      </c>
      <c r="C12" s="117">
        <v>2</v>
      </c>
      <c r="D12" s="118">
        <v>1</v>
      </c>
      <c r="E12" s="117">
        <v>8</v>
      </c>
      <c r="F12" s="118">
        <v>1</v>
      </c>
      <c r="G12" s="117">
        <v>9</v>
      </c>
      <c r="H12" s="118">
        <v>1</v>
      </c>
      <c r="I12" s="117">
        <v>3</v>
      </c>
      <c r="M12" t="s">
        <v>431</v>
      </c>
      <c r="N12">
        <v>1</v>
      </c>
      <c r="O12" s="50">
        <v>1.1333333333333333</v>
      </c>
      <c r="P12">
        <v>1</v>
      </c>
      <c r="Q12">
        <v>2</v>
      </c>
      <c r="R12" s="50">
        <v>0.2580349018679654</v>
      </c>
    </row>
    <row r="13" spans="1:21">
      <c r="A13" s="117">
        <v>1</v>
      </c>
      <c r="B13" s="118">
        <v>1</v>
      </c>
      <c r="C13" s="117">
        <v>2</v>
      </c>
      <c r="D13" s="118">
        <v>2</v>
      </c>
      <c r="E13" s="117">
        <v>9</v>
      </c>
      <c r="F13" s="118">
        <v>1</v>
      </c>
      <c r="G13" s="117">
        <v>5</v>
      </c>
      <c r="H13" s="118">
        <v>2</v>
      </c>
      <c r="I13" s="117">
        <v>3</v>
      </c>
      <c r="M13" t="s">
        <v>432</v>
      </c>
      <c r="N13">
        <v>2</v>
      </c>
      <c r="O13" s="50">
        <v>6</v>
      </c>
      <c r="P13">
        <v>6</v>
      </c>
      <c r="Q13">
        <v>9</v>
      </c>
      <c r="R13" s="50">
        <v>2.2886885410853171</v>
      </c>
    </row>
    <row r="14" spans="1:21">
      <c r="A14" s="117">
        <v>3</v>
      </c>
      <c r="B14" s="118">
        <v>1</v>
      </c>
      <c r="C14" s="117">
        <v>2</v>
      </c>
      <c r="D14" s="118">
        <v>1</v>
      </c>
      <c r="E14" s="117">
        <v>4</v>
      </c>
      <c r="F14" s="118">
        <v>1</v>
      </c>
      <c r="G14" s="117">
        <v>3</v>
      </c>
      <c r="H14" s="118">
        <v>5</v>
      </c>
      <c r="I14" s="117">
        <v>4</v>
      </c>
      <c r="M14" t="s">
        <v>433</v>
      </c>
      <c r="N14">
        <v>1</v>
      </c>
      <c r="O14" s="50">
        <v>1.4666666666666666</v>
      </c>
      <c r="P14">
        <v>1</v>
      </c>
      <c r="Q14">
        <v>6</v>
      </c>
      <c r="R14" s="50">
        <v>0.277021191862176</v>
      </c>
    </row>
    <row r="15" spans="1:21">
      <c r="A15" s="117">
        <v>1</v>
      </c>
      <c r="B15" s="118">
        <v>1</v>
      </c>
      <c r="C15" s="117">
        <v>1</v>
      </c>
      <c r="D15" s="118">
        <v>1</v>
      </c>
      <c r="E15" s="117">
        <v>6</v>
      </c>
      <c r="F15" s="118">
        <v>1</v>
      </c>
      <c r="G15" s="117">
        <v>4</v>
      </c>
      <c r="H15" s="118">
        <v>1</v>
      </c>
      <c r="I15" s="117">
        <v>1</v>
      </c>
      <c r="M15" t="s">
        <v>434</v>
      </c>
      <c r="N15">
        <v>2</v>
      </c>
      <c r="O15" s="50">
        <v>5.0666666666666664</v>
      </c>
      <c r="P15">
        <v>4</v>
      </c>
      <c r="Q15">
        <v>10</v>
      </c>
      <c r="R15" s="50">
        <v>2.434079033380129</v>
      </c>
    </row>
    <row r="16" spans="1:21">
      <c r="A16" s="117">
        <v>1</v>
      </c>
      <c r="B16" s="118">
        <v>1</v>
      </c>
      <c r="C16" s="117">
        <v>1</v>
      </c>
      <c r="D16" s="118">
        <v>1</v>
      </c>
      <c r="E16" s="117">
        <v>8</v>
      </c>
      <c r="F16" s="118">
        <v>1</v>
      </c>
      <c r="G16" s="117">
        <v>3</v>
      </c>
      <c r="H16" s="118">
        <v>3</v>
      </c>
      <c r="I16" s="117">
        <v>2</v>
      </c>
      <c r="M16" t="s">
        <v>435</v>
      </c>
      <c r="N16">
        <v>1</v>
      </c>
      <c r="O16" s="50">
        <v>3.2666666666666666</v>
      </c>
      <c r="P16">
        <v>2</v>
      </c>
      <c r="Q16">
        <v>8</v>
      </c>
      <c r="R16" s="50">
        <v>2.2924952326088688</v>
      </c>
    </row>
    <row r="17" spans="1:18">
      <c r="A17" s="117">
        <v>6</v>
      </c>
      <c r="B17" s="118">
        <v>1</v>
      </c>
      <c r="C17" s="117">
        <v>2</v>
      </c>
      <c r="D17" s="118">
        <v>1</v>
      </c>
      <c r="E17" s="117">
        <v>8</v>
      </c>
      <c r="F17" s="118">
        <v>1</v>
      </c>
      <c r="G17" s="117">
        <v>6</v>
      </c>
      <c r="H17" s="120">
        <v>1</v>
      </c>
      <c r="I17" s="117">
        <v>3</v>
      </c>
      <c r="M17" t="s">
        <v>436</v>
      </c>
      <c r="N17">
        <v>1</v>
      </c>
      <c r="O17" s="50">
        <v>2.9333333333333331</v>
      </c>
      <c r="P17">
        <v>3</v>
      </c>
      <c r="Q17">
        <v>6</v>
      </c>
      <c r="R17" s="50">
        <v>1.6119527084848166</v>
      </c>
    </row>
    <row r="18" spans="1:18">
      <c r="O18" s="50"/>
      <c r="R18" s="50"/>
    </row>
    <row r="19" spans="1:18">
      <c r="A19">
        <f t="shared" ref="A19:B19" si="0">MIN(A2:A17)</f>
        <v>1</v>
      </c>
      <c r="B19">
        <f t="shared" si="0"/>
        <v>1</v>
      </c>
      <c r="C19">
        <f>MIN(C2:C17)</f>
        <v>1</v>
      </c>
      <c r="D19">
        <f t="shared" ref="D19:I19" si="1">MIN(D2:D17)</f>
        <v>1</v>
      </c>
      <c r="E19">
        <f t="shared" si="1"/>
        <v>2</v>
      </c>
      <c r="F19">
        <f t="shared" si="1"/>
        <v>1</v>
      </c>
      <c r="G19">
        <f t="shared" si="1"/>
        <v>2</v>
      </c>
      <c r="H19">
        <f t="shared" si="1"/>
        <v>1</v>
      </c>
      <c r="I19">
        <f t="shared" si="1"/>
        <v>1</v>
      </c>
      <c r="K19" t="s">
        <v>230</v>
      </c>
      <c r="O19" s="50"/>
      <c r="R19" s="50"/>
    </row>
    <row r="20" spans="1:18">
      <c r="A20" s="50">
        <f t="shared" ref="A20:B20" si="2">AVERAGE(A3:A18)</f>
        <v>2.8666666666666667</v>
      </c>
      <c r="B20" s="50">
        <f t="shared" si="2"/>
        <v>1.3333333333333333</v>
      </c>
      <c r="C20" s="50">
        <f>AVERAGE(C3:C18)</f>
        <v>1.9333333333333333</v>
      </c>
      <c r="D20" s="50">
        <f t="shared" ref="D20:I20" si="3">AVERAGE(D3:D18)</f>
        <v>1.1333333333333333</v>
      </c>
      <c r="E20" s="50">
        <f t="shared" si="3"/>
        <v>6</v>
      </c>
      <c r="F20" s="50">
        <f t="shared" si="3"/>
        <v>1.4666666666666666</v>
      </c>
      <c r="G20" s="50">
        <f t="shared" si="3"/>
        <v>5.0666666666666664</v>
      </c>
      <c r="H20" s="50">
        <f t="shared" si="3"/>
        <v>3.2666666666666666</v>
      </c>
      <c r="I20" s="50">
        <f t="shared" si="3"/>
        <v>2.9333333333333331</v>
      </c>
      <c r="K20" t="s">
        <v>232</v>
      </c>
      <c r="O20" s="50"/>
      <c r="R20" s="50"/>
    </row>
    <row r="21" spans="1:18">
      <c r="A21">
        <f t="shared" ref="A21:B21" si="4">MEDIAN(A4:A19)</f>
        <v>3</v>
      </c>
      <c r="B21">
        <f t="shared" si="4"/>
        <v>1</v>
      </c>
      <c r="C21">
        <f>MEDIAN(C4:C19)</f>
        <v>2</v>
      </c>
      <c r="D21">
        <f t="shared" ref="D21:I21" si="5">MEDIAN(D4:D19)</f>
        <v>1</v>
      </c>
      <c r="E21">
        <f t="shared" si="5"/>
        <v>6</v>
      </c>
      <c r="F21">
        <f t="shared" si="5"/>
        <v>1</v>
      </c>
      <c r="G21">
        <f t="shared" si="5"/>
        <v>4</v>
      </c>
      <c r="H21">
        <f t="shared" si="5"/>
        <v>2</v>
      </c>
      <c r="I21">
        <f t="shared" si="5"/>
        <v>3</v>
      </c>
      <c r="K21" t="s">
        <v>425</v>
      </c>
    </row>
    <row r="22" spans="1:18">
      <c r="A22">
        <f t="shared" ref="A22:B22" si="6">MAX(A5:A20)</f>
        <v>6</v>
      </c>
      <c r="B22">
        <f t="shared" si="6"/>
        <v>2</v>
      </c>
      <c r="C22">
        <f>MAX(C5:C20)</f>
        <v>5</v>
      </c>
      <c r="D22">
        <f t="shared" ref="D22:I22" si="7">MAX(D5:D20)</f>
        <v>2</v>
      </c>
      <c r="E22">
        <f t="shared" si="7"/>
        <v>9</v>
      </c>
      <c r="F22">
        <f t="shared" si="7"/>
        <v>6</v>
      </c>
      <c r="G22">
        <f t="shared" si="7"/>
        <v>10</v>
      </c>
      <c r="H22">
        <f t="shared" si="7"/>
        <v>8</v>
      </c>
      <c r="I22">
        <f t="shared" si="7"/>
        <v>6</v>
      </c>
      <c r="K22" t="s">
        <v>231</v>
      </c>
    </row>
    <row r="23" spans="1:18">
      <c r="A23" s="50">
        <f t="shared" ref="A23:B23" si="8">STDEV(A6:A21)</f>
        <v>1.5471154247715768</v>
      </c>
      <c r="B23" s="50">
        <f t="shared" si="8"/>
        <v>0.45192123675791623</v>
      </c>
      <c r="C23" s="50">
        <f>STDEV(C6:C21)</f>
        <v>0.98993880415853774</v>
      </c>
      <c r="D23" s="50">
        <f t="shared" ref="D23:I23" si="9">STDEV(D6:D21)</f>
        <v>0.2580349018679654</v>
      </c>
      <c r="E23" s="50">
        <f t="shared" si="9"/>
        <v>2.2886885410853171</v>
      </c>
      <c r="F23" s="50">
        <f t="shared" si="9"/>
        <v>0.277021191862176</v>
      </c>
      <c r="G23" s="50">
        <f t="shared" si="9"/>
        <v>2.434079033380129</v>
      </c>
      <c r="H23" s="50">
        <f t="shared" si="9"/>
        <v>2.2924952326088688</v>
      </c>
      <c r="I23" s="50">
        <f t="shared" si="9"/>
        <v>1.6119527084848166</v>
      </c>
      <c r="K23" t="s">
        <v>427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1:D36"/>
  <sheetViews>
    <sheetView workbookViewId="0">
      <selection activeCell="G24" sqref="G24"/>
    </sheetView>
  </sheetViews>
  <sheetFormatPr defaultRowHeight="15"/>
  <sheetData>
    <row r="11" spans="1:4">
      <c r="C11" s="133" t="str">
        <f>times!$A$1</f>
        <v>Unav1</v>
      </c>
      <c r="D11" s="133" t="str">
        <f>times!$B$1</f>
        <v>Snav1</v>
      </c>
    </row>
    <row r="12" spans="1:4">
      <c r="A12" s="136"/>
      <c r="B12" s="134" t="s">
        <v>405</v>
      </c>
      <c r="C12">
        <f>COUNT(times!$A$2:$A$17)</f>
        <v>16</v>
      </c>
      <c r="D12">
        <f>COUNT(times!$B$2:$B$17)</f>
        <v>16</v>
      </c>
    </row>
    <row r="13" spans="1:4">
      <c r="A13" s="136">
        <f>MIN(C13:D13)</f>
        <v>1</v>
      </c>
      <c r="B13" s="134" t="s">
        <v>406</v>
      </c>
      <c r="C13">
        <f>MIN(times!$A$2:$A$17)</f>
        <v>1</v>
      </c>
      <c r="D13">
        <f>MIN(times!$B$2:$B$17)</f>
        <v>1</v>
      </c>
    </row>
    <row r="14" spans="1:4">
      <c r="A14" s="136"/>
      <c r="B14" s="137">
        <v>25</v>
      </c>
      <c r="C14">
        <f>PERCENTILE(times!$A$2:$A$17,$B14/100)</f>
        <v>1</v>
      </c>
      <c r="D14">
        <f>PERCENTILE(times!$B$2:$B$17,$B14/100)</f>
        <v>1</v>
      </c>
    </row>
    <row r="15" spans="1:4">
      <c r="A15" s="136">
        <f>A17-A13</f>
        <v>5</v>
      </c>
      <c r="B15" s="134" t="s">
        <v>407</v>
      </c>
      <c r="C15">
        <f>MEDIAN(times!$A$2:$A$17)</f>
        <v>3</v>
      </c>
      <c r="D15">
        <f>MEDIAN(times!$B$2:$B$17)</f>
        <v>1</v>
      </c>
    </row>
    <row r="16" spans="1:4">
      <c r="A16" s="136"/>
      <c r="B16" s="137">
        <v>75</v>
      </c>
      <c r="C16">
        <f>PERCENTILE(times!$A$2:$A$17,$B16/100)</f>
        <v>3.25</v>
      </c>
      <c r="D16">
        <f>PERCENTILE(times!$B$2:$B$17,$B16/100)</f>
        <v>2</v>
      </c>
    </row>
    <row r="17" spans="1:4">
      <c r="A17" s="136">
        <f>MAX(C17:D17)</f>
        <v>6</v>
      </c>
      <c r="B17" s="134" t="s">
        <v>408</v>
      </c>
      <c r="C17">
        <f>MAX(times!$A$2:$A$17)</f>
        <v>6</v>
      </c>
      <c r="D17">
        <f>MAX(times!$B$2:$B$17)</f>
        <v>2</v>
      </c>
    </row>
    <row r="18" spans="1:4">
      <c r="A18" s="136"/>
      <c r="B18" s="134" t="s">
        <v>409</v>
      </c>
      <c r="C18">
        <f>AVERAGE(times!$A$2:$A$17)</f>
        <v>2.75</v>
      </c>
      <c r="D18">
        <f>AVERAGE(times!$B$2:$B$17)</f>
        <v>1.375</v>
      </c>
    </row>
    <row r="19" spans="1:4">
      <c r="A19" s="136"/>
      <c r="B19" s="134" t="s">
        <v>410</v>
      </c>
      <c r="C19">
        <f>STDEV(times!$A$2:$A$17)</f>
        <v>1.61245154965971</v>
      </c>
      <c r="D19">
        <f>STDEV(times!$B$2:$B$17)</f>
        <v>0.5</v>
      </c>
    </row>
    <row r="20" spans="1:4">
      <c r="A20" s="136">
        <v>0.01</v>
      </c>
      <c r="B20" s="135" t="s">
        <v>411</v>
      </c>
      <c r="C20" s="136">
        <f t="shared" ref="C20:D20" si="0">$A$15*$A$20</f>
        <v>0.05</v>
      </c>
      <c r="D20" s="136">
        <f t="shared" si="0"/>
        <v>0.05</v>
      </c>
    </row>
    <row r="21" spans="1:4">
      <c r="A21" s="136"/>
      <c r="B21" s="135" t="s">
        <v>412</v>
      </c>
      <c r="C21" s="136">
        <f t="shared" ref="C21:D21" si="1">IF(C13&gt;0,C13,0)</f>
        <v>1</v>
      </c>
      <c r="D21" s="136">
        <f t="shared" si="1"/>
        <v>1</v>
      </c>
    </row>
    <row r="22" spans="1:4">
      <c r="A22" s="136"/>
      <c r="B22" s="135" t="s">
        <v>413</v>
      </c>
      <c r="C22" s="136">
        <f t="shared" ref="C22:D22" si="2">IF(C14&gt;0,IF(C13&gt;0,C14-C13,C14),0)</f>
        <v>0</v>
      </c>
      <c r="D22" s="136">
        <f t="shared" si="2"/>
        <v>0</v>
      </c>
    </row>
    <row r="23" spans="1:4">
      <c r="A23" s="136"/>
      <c r="B23" s="135" t="s">
        <v>414</v>
      </c>
      <c r="C23" s="136">
        <f t="shared" ref="C23:D23" si="3">IF(AND(C15&gt;C14,C15&gt;0),C15-IF(C14&gt;0,C14,0)-IF(C16&gt;C15,C20/2,0),0)</f>
        <v>1.9750000000000001</v>
      </c>
      <c r="D23" s="136">
        <f t="shared" si="3"/>
        <v>0</v>
      </c>
    </row>
    <row r="24" spans="1:4">
      <c r="A24" s="136"/>
      <c r="B24" s="135" t="s">
        <v>407</v>
      </c>
      <c r="C24" s="136">
        <f t="shared" ref="C24:D24" si="4">IF(AND(C15&gt;C14,C16&gt;C15,C15&gt;0),C20,0)</f>
        <v>0.05</v>
      </c>
      <c r="D24" s="136">
        <f t="shared" si="4"/>
        <v>0</v>
      </c>
    </row>
    <row r="25" spans="1:4">
      <c r="A25" s="136"/>
      <c r="B25" s="135" t="s">
        <v>415</v>
      </c>
      <c r="C25" s="136">
        <f t="shared" ref="C25:D25" si="5">IF(AND(C16&gt;C15,C16&gt;0),C16-IF(C15&gt;0,C15+IF(C15&gt;C14,C20/2,0),0),0)</f>
        <v>0.22500000000000009</v>
      </c>
      <c r="D25" s="136">
        <f t="shared" si="5"/>
        <v>1</v>
      </c>
    </row>
    <row r="26" spans="1:4">
      <c r="A26" s="136"/>
      <c r="B26" s="135" t="s">
        <v>416</v>
      </c>
      <c r="C26" s="136">
        <f t="shared" ref="C26:D26" si="6">IF(C17&gt;0,IF(C16&gt;0,C17-C16,C17),0)</f>
        <v>2.75</v>
      </c>
      <c r="D26" s="136">
        <f t="shared" si="6"/>
        <v>0</v>
      </c>
    </row>
    <row r="27" spans="1:4">
      <c r="A27" s="136"/>
      <c r="B27" s="135" t="s">
        <v>417</v>
      </c>
      <c r="C27" s="136">
        <f t="shared" ref="C27:D27" si="7">IF(C17&lt;0,C17,0)</f>
        <v>0</v>
      </c>
      <c r="D27" s="136">
        <f t="shared" si="7"/>
        <v>0</v>
      </c>
    </row>
    <row r="28" spans="1:4">
      <c r="A28" s="136"/>
      <c r="B28" s="135" t="s">
        <v>418</v>
      </c>
      <c r="C28" s="136">
        <f t="shared" ref="C28:D28" si="8">IF(C16&lt;0,IF(C17&lt;0,C16-C17,C16),0)</f>
        <v>0</v>
      </c>
      <c r="D28" s="136">
        <f t="shared" si="8"/>
        <v>0</v>
      </c>
    </row>
    <row r="29" spans="1:4">
      <c r="A29" s="136"/>
      <c r="B29" s="135" t="s">
        <v>419</v>
      </c>
      <c r="C29" s="136">
        <f t="shared" ref="C29:D29" si="9">IF(AND(C15&lt;C16,C15&lt;0),C15-IF(C16&lt;0,C16,0)+IF(C14&lt;C15,C20/2,0),0)</f>
        <v>0</v>
      </c>
      <c r="D29" s="136">
        <f t="shared" si="9"/>
        <v>0</v>
      </c>
    </row>
    <row r="30" spans="1:4">
      <c r="A30" s="136"/>
      <c r="B30" s="135" t="s">
        <v>420</v>
      </c>
      <c r="C30" s="136">
        <f t="shared" ref="C30:D30" si="10">IF(AND(C14&lt;C15,C15&lt;C16,C15&lt;0),-C20,0)</f>
        <v>0</v>
      </c>
      <c r="D30" s="136">
        <f t="shared" si="10"/>
        <v>0</v>
      </c>
    </row>
    <row r="31" spans="1:4">
      <c r="A31" s="136"/>
      <c r="B31" s="135" t="s">
        <v>421</v>
      </c>
      <c r="C31" s="136">
        <f t="shared" ref="C31:D31" si="11">IF(AND(C14&lt;C15,C14&lt;0),C14-IF(C15&lt;0,C15-IF(C15&lt;C16,C20/2,0),0),0)</f>
        <v>0</v>
      </c>
      <c r="D31" s="136">
        <f t="shared" si="11"/>
        <v>0</v>
      </c>
    </row>
    <row r="32" spans="1:4">
      <c r="A32" s="136"/>
      <c r="B32" s="135" t="s">
        <v>422</v>
      </c>
      <c r="C32" s="136">
        <f t="shared" ref="C32:D32" si="12">IF(C13&lt;0,IF(C14&lt;0,C13-C14,C13),0)</f>
        <v>0</v>
      </c>
      <c r="D32" s="136">
        <f t="shared" si="12"/>
        <v>0</v>
      </c>
    </row>
    <row r="33" spans="1:4">
      <c r="A33" s="136"/>
      <c r="B33" s="135" t="s">
        <v>423</v>
      </c>
      <c r="C33" s="136">
        <f t="shared" ref="C33:D33" si="13">C17-C16</f>
        <v>2.75</v>
      </c>
      <c r="D33" s="136">
        <f t="shared" si="13"/>
        <v>0</v>
      </c>
    </row>
    <row r="34" spans="1:4">
      <c r="A34" s="136"/>
      <c r="B34" s="135" t="s">
        <v>424</v>
      </c>
      <c r="C34" s="136">
        <f t="shared" ref="C34:D34" si="14">C14-C13</f>
        <v>0</v>
      </c>
      <c r="D34" s="136">
        <f t="shared" si="14"/>
        <v>0</v>
      </c>
    </row>
    <row r="35" spans="1:4">
      <c r="A35" s="136"/>
      <c r="B35" s="135" t="s">
        <v>324</v>
      </c>
      <c r="C35" s="136">
        <f t="shared" ref="C35:D35" si="15">C18</f>
        <v>2.75</v>
      </c>
      <c r="D35" s="136">
        <f t="shared" si="15"/>
        <v>1.375</v>
      </c>
    </row>
    <row r="36" spans="1:4">
      <c r="A36" s="136"/>
      <c r="B36" s="134"/>
      <c r="C36">
        <v>1</v>
      </c>
      <c r="D36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1:D36"/>
  <sheetViews>
    <sheetView workbookViewId="0">
      <selection activeCell="G17" sqref="G17"/>
    </sheetView>
  </sheetViews>
  <sheetFormatPr defaultRowHeight="15"/>
  <sheetData>
    <row r="11" spans="1:4">
      <c r="C11" s="133" t="str">
        <f>times!$C$1</f>
        <v>Unav2</v>
      </c>
      <c r="D11" s="133" t="str">
        <f>times!$D$1</f>
        <v>Snav2</v>
      </c>
    </row>
    <row r="12" spans="1:4">
      <c r="A12" s="136"/>
      <c r="B12" s="134" t="s">
        <v>405</v>
      </c>
      <c r="C12">
        <f>COUNT(times!$C$2:$C$17)</f>
        <v>16</v>
      </c>
      <c r="D12">
        <f>COUNT(times!$D$2:$D$17)</f>
        <v>16</v>
      </c>
    </row>
    <row r="13" spans="1:4">
      <c r="A13" s="136">
        <f>MIN(C13:D13)</f>
        <v>1</v>
      </c>
      <c r="B13" s="134" t="s">
        <v>406</v>
      </c>
      <c r="C13">
        <f>MIN(times!$C$2:$C$17)</f>
        <v>1</v>
      </c>
      <c r="D13">
        <f>MIN(times!$D$2:$D$17)</f>
        <v>1</v>
      </c>
    </row>
    <row r="14" spans="1:4">
      <c r="A14" s="136"/>
      <c r="B14" s="137">
        <v>25</v>
      </c>
      <c r="C14">
        <f>PERCENTILE(times!$C$2:$C$17,$B14/100)</f>
        <v>1</v>
      </c>
      <c r="D14">
        <f>PERCENTILE(times!$D$2:$D$17,$B14/100)</f>
        <v>1</v>
      </c>
    </row>
    <row r="15" spans="1:4">
      <c r="A15" s="136">
        <f>A17-A13</f>
        <v>4</v>
      </c>
      <c r="B15" s="134" t="s">
        <v>407</v>
      </c>
      <c r="C15">
        <f>MEDIAN(times!$C$2:$C$17)</f>
        <v>2</v>
      </c>
      <c r="D15">
        <f>MEDIAN(times!$D$2:$D$17)</f>
        <v>1</v>
      </c>
    </row>
    <row r="16" spans="1:4">
      <c r="A16" s="136"/>
      <c r="B16" s="137">
        <v>75</v>
      </c>
      <c r="C16">
        <f>PERCENTILE(times!$C$2:$C$17,$B16/100)</f>
        <v>2</v>
      </c>
      <c r="D16">
        <f>PERCENTILE(times!$D$2:$D$17,$B16/100)</f>
        <v>1</v>
      </c>
    </row>
    <row r="17" spans="1:4">
      <c r="A17" s="136">
        <f>MAX(C17:D17)</f>
        <v>5</v>
      </c>
      <c r="B17" s="134" t="s">
        <v>408</v>
      </c>
      <c r="C17">
        <f>MAX(times!$C$2:$C$17)</f>
        <v>5</v>
      </c>
      <c r="D17">
        <f>MAX(times!$D$2:$D$17)</f>
        <v>2</v>
      </c>
    </row>
    <row r="18" spans="1:4">
      <c r="A18" s="136"/>
      <c r="B18" s="134" t="s">
        <v>409</v>
      </c>
      <c r="C18">
        <f>AVERAGE(times!$C$2:$C$17)</f>
        <v>1.875</v>
      </c>
      <c r="D18">
        <f>AVERAGE(times!$D$2:$D$17)</f>
        <v>1.125</v>
      </c>
    </row>
    <row r="19" spans="1:4">
      <c r="A19" s="136"/>
      <c r="B19" s="134" t="s">
        <v>410</v>
      </c>
      <c r="C19">
        <f>STDEV(times!$C$2:$C$17)</f>
        <v>1.0246950765959599</v>
      </c>
      <c r="D19">
        <f>STDEV(times!$D$2:$D$17)</f>
        <v>0.34156502553198659</v>
      </c>
    </row>
    <row r="20" spans="1:4">
      <c r="A20" s="136">
        <v>0.01</v>
      </c>
      <c r="B20" s="135" t="s">
        <v>411</v>
      </c>
      <c r="C20" s="136">
        <f t="shared" ref="C20:D20" si="0">$A$15*$A$20</f>
        <v>0.04</v>
      </c>
      <c r="D20" s="136">
        <f t="shared" si="0"/>
        <v>0.04</v>
      </c>
    </row>
    <row r="21" spans="1:4">
      <c r="A21" s="136"/>
      <c r="B21" s="135" t="s">
        <v>412</v>
      </c>
      <c r="C21" s="136">
        <f t="shared" ref="C21:D21" si="1">IF(C13&gt;0,C13,0)</f>
        <v>1</v>
      </c>
      <c r="D21" s="136">
        <f t="shared" si="1"/>
        <v>1</v>
      </c>
    </row>
    <row r="22" spans="1:4">
      <c r="A22" s="136"/>
      <c r="B22" s="135" t="s">
        <v>413</v>
      </c>
      <c r="C22" s="136">
        <f t="shared" ref="C22:D22" si="2">IF(C14&gt;0,IF(C13&gt;0,C14-C13,C14),0)</f>
        <v>0</v>
      </c>
      <c r="D22" s="136">
        <f t="shared" si="2"/>
        <v>0</v>
      </c>
    </row>
    <row r="23" spans="1:4">
      <c r="A23" s="136"/>
      <c r="B23" s="135" t="s">
        <v>414</v>
      </c>
      <c r="C23" s="136">
        <f t="shared" ref="C23:D23" si="3">IF(AND(C15&gt;C14,C15&gt;0),C15-IF(C14&gt;0,C14,0)-IF(C16&gt;C15,C20/2,0),0)</f>
        <v>1</v>
      </c>
      <c r="D23" s="136">
        <f t="shared" si="3"/>
        <v>0</v>
      </c>
    </row>
    <row r="24" spans="1:4">
      <c r="A24" s="136"/>
      <c r="B24" s="135" t="s">
        <v>407</v>
      </c>
      <c r="C24" s="136">
        <f t="shared" ref="C24:D24" si="4">IF(AND(C15&gt;C14,C16&gt;C15,C15&gt;0),C20,0)</f>
        <v>0</v>
      </c>
      <c r="D24" s="136">
        <f t="shared" si="4"/>
        <v>0</v>
      </c>
    </row>
    <row r="25" spans="1:4">
      <c r="A25" s="136"/>
      <c r="B25" s="135" t="s">
        <v>415</v>
      </c>
      <c r="C25" s="136">
        <f t="shared" ref="C25:D25" si="5">IF(AND(C16&gt;C15,C16&gt;0),C16-IF(C15&gt;0,C15+IF(C15&gt;C14,C20/2,0),0),0)</f>
        <v>0</v>
      </c>
      <c r="D25" s="136">
        <f t="shared" si="5"/>
        <v>0</v>
      </c>
    </row>
    <row r="26" spans="1:4">
      <c r="A26" s="136"/>
      <c r="B26" s="135" t="s">
        <v>416</v>
      </c>
      <c r="C26" s="136">
        <f t="shared" ref="C26:D26" si="6">IF(C17&gt;0,IF(C16&gt;0,C17-C16,C17),0)</f>
        <v>3</v>
      </c>
      <c r="D26" s="136">
        <f t="shared" si="6"/>
        <v>1</v>
      </c>
    </row>
    <row r="27" spans="1:4">
      <c r="A27" s="136"/>
      <c r="B27" s="135" t="s">
        <v>417</v>
      </c>
      <c r="C27" s="136">
        <f t="shared" ref="C27:D27" si="7">IF(C17&lt;0,C17,0)</f>
        <v>0</v>
      </c>
      <c r="D27" s="136">
        <f t="shared" si="7"/>
        <v>0</v>
      </c>
    </row>
    <row r="28" spans="1:4">
      <c r="A28" s="136"/>
      <c r="B28" s="135" t="s">
        <v>418</v>
      </c>
      <c r="C28" s="136">
        <f t="shared" ref="C28:D28" si="8">IF(C16&lt;0,IF(C17&lt;0,C16-C17,C16),0)</f>
        <v>0</v>
      </c>
      <c r="D28" s="136">
        <f t="shared" si="8"/>
        <v>0</v>
      </c>
    </row>
    <row r="29" spans="1:4">
      <c r="A29" s="136"/>
      <c r="B29" s="135" t="s">
        <v>419</v>
      </c>
      <c r="C29" s="136">
        <f t="shared" ref="C29:D29" si="9">IF(AND(C15&lt;C16,C15&lt;0),C15-IF(C16&lt;0,C16,0)+IF(C14&lt;C15,C20/2,0),0)</f>
        <v>0</v>
      </c>
      <c r="D29" s="136">
        <f t="shared" si="9"/>
        <v>0</v>
      </c>
    </row>
    <row r="30" spans="1:4">
      <c r="A30" s="136"/>
      <c r="B30" s="135" t="s">
        <v>420</v>
      </c>
      <c r="C30" s="136">
        <f t="shared" ref="C30:D30" si="10">IF(AND(C14&lt;C15,C15&lt;C16,C15&lt;0),-C20,0)</f>
        <v>0</v>
      </c>
      <c r="D30" s="136">
        <f t="shared" si="10"/>
        <v>0</v>
      </c>
    </row>
    <row r="31" spans="1:4">
      <c r="A31" s="136"/>
      <c r="B31" s="135" t="s">
        <v>421</v>
      </c>
      <c r="C31" s="136">
        <f t="shared" ref="C31:D31" si="11">IF(AND(C14&lt;C15,C14&lt;0),C14-IF(C15&lt;0,C15-IF(C15&lt;C16,C20/2,0),0),0)</f>
        <v>0</v>
      </c>
      <c r="D31" s="136">
        <f t="shared" si="11"/>
        <v>0</v>
      </c>
    </row>
    <row r="32" spans="1:4">
      <c r="A32" s="136"/>
      <c r="B32" s="135" t="s">
        <v>422</v>
      </c>
      <c r="C32" s="136">
        <f t="shared" ref="C32:D32" si="12">IF(C13&lt;0,IF(C14&lt;0,C13-C14,C13),0)</f>
        <v>0</v>
      </c>
      <c r="D32" s="136">
        <f t="shared" si="12"/>
        <v>0</v>
      </c>
    </row>
    <row r="33" spans="1:4">
      <c r="A33" s="136"/>
      <c r="B33" s="135" t="s">
        <v>423</v>
      </c>
      <c r="C33" s="136">
        <f t="shared" ref="C33:D33" si="13">C17-C16</f>
        <v>3</v>
      </c>
      <c r="D33" s="136">
        <f t="shared" si="13"/>
        <v>1</v>
      </c>
    </row>
    <row r="34" spans="1:4">
      <c r="A34" s="136"/>
      <c r="B34" s="135" t="s">
        <v>424</v>
      </c>
      <c r="C34" s="136">
        <f t="shared" ref="C34:D34" si="14">C14-C13</f>
        <v>0</v>
      </c>
      <c r="D34" s="136">
        <f t="shared" si="14"/>
        <v>0</v>
      </c>
    </row>
    <row r="35" spans="1:4">
      <c r="A35" s="136"/>
      <c r="B35" s="135" t="s">
        <v>324</v>
      </c>
      <c r="C35" s="136">
        <f t="shared" ref="C35:D35" si="15">C18</f>
        <v>1.875</v>
      </c>
      <c r="D35" s="136">
        <f t="shared" si="15"/>
        <v>1.125</v>
      </c>
    </row>
    <row r="36" spans="1:4">
      <c r="A36" s="136"/>
      <c r="B36" s="134"/>
      <c r="C36">
        <v>1</v>
      </c>
      <c r="D36">
        <v>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1:D36"/>
  <sheetViews>
    <sheetView workbookViewId="0">
      <selection activeCell="F15" sqref="F15"/>
    </sheetView>
  </sheetViews>
  <sheetFormatPr defaultRowHeight="15"/>
  <sheetData>
    <row r="11" spans="1:4">
      <c r="C11" s="133" t="str">
        <f>times!$E$1</f>
        <v>Umod1</v>
      </c>
      <c r="D11" s="133" t="str">
        <f>times!$F$1</f>
        <v>Smod1</v>
      </c>
    </row>
    <row r="12" spans="1:4">
      <c r="A12" s="136"/>
      <c r="B12" s="134" t="s">
        <v>405</v>
      </c>
      <c r="C12">
        <f>COUNT(times!$E$2:$E$17)</f>
        <v>16</v>
      </c>
      <c r="D12">
        <f>COUNT(times!$F$2:$F$17)</f>
        <v>16</v>
      </c>
    </row>
    <row r="13" spans="1:4">
      <c r="A13" s="136">
        <f>MIN(C13:D13)</f>
        <v>1</v>
      </c>
      <c r="B13" s="134" t="s">
        <v>406</v>
      </c>
      <c r="C13">
        <f>MIN(times!$E$2:$E$17)</f>
        <v>2</v>
      </c>
      <c r="D13">
        <f>MIN(times!$F$2:$F$17)</f>
        <v>1</v>
      </c>
    </row>
    <row r="14" spans="1:4">
      <c r="A14" s="136"/>
      <c r="B14" s="137">
        <v>25</v>
      </c>
      <c r="C14">
        <f>PERCENTILE(times!$E$2:$E$17,$B14/100)</f>
        <v>4.75</v>
      </c>
      <c r="D14">
        <f>PERCENTILE(times!$F$2:$F$17,$B14/100)</f>
        <v>1</v>
      </c>
    </row>
    <row r="15" spans="1:4">
      <c r="A15" s="136">
        <f>A17-A13</f>
        <v>8</v>
      </c>
      <c r="B15" s="134" t="s">
        <v>407</v>
      </c>
      <c r="C15">
        <f>MEDIAN(times!$E$2:$E$17)</f>
        <v>6</v>
      </c>
      <c r="D15">
        <f>MEDIAN(times!$F$2:$F$17)</f>
        <v>1</v>
      </c>
    </row>
    <row r="16" spans="1:4">
      <c r="A16" s="136"/>
      <c r="B16" s="137">
        <v>75</v>
      </c>
      <c r="C16">
        <f>PERCENTILE(times!$E$2:$E$17,$B16/100)</f>
        <v>8</v>
      </c>
      <c r="D16">
        <f>PERCENTILE(times!$F$2:$F$17,$B16/100)</f>
        <v>1</v>
      </c>
    </row>
    <row r="17" spans="1:4">
      <c r="A17" s="136">
        <f>MAX(C17:D17)</f>
        <v>9</v>
      </c>
      <c r="B17" s="134" t="s">
        <v>408</v>
      </c>
      <c r="C17">
        <f>MAX(times!$E$2:$E$17)</f>
        <v>9</v>
      </c>
      <c r="D17">
        <f>MAX(times!$F$2:$F$17)</f>
        <v>6</v>
      </c>
    </row>
    <row r="18" spans="1:4">
      <c r="A18" s="136"/>
      <c r="B18" s="134" t="s">
        <v>409</v>
      </c>
      <c r="C18">
        <f>AVERAGE(times!$E$2:$E$17)</f>
        <v>6.0625</v>
      </c>
      <c r="D18">
        <f>AVERAGE(times!$F$2:$F$17)</f>
        <v>1.4375</v>
      </c>
    </row>
    <row r="19" spans="1:4">
      <c r="A19" s="136"/>
      <c r="B19" s="134" t="s">
        <v>410</v>
      </c>
      <c r="C19">
        <f>STDEV(times!$E$2:$E$17)</f>
        <v>2.0155644370746373</v>
      </c>
      <c r="D19">
        <f>STDEV(times!$F$2:$F$17)</f>
        <v>1.2632629707758134</v>
      </c>
    </row>
    <row r="20" spans="1:4">
      <c r="A20" s="136">
        <v>0.01</v>
      </c>
      <c r="B20" s="135" t="s">
        <v>411</v>
      </c>
      <c r="C20" s="136">
        <f t="shared" ref="C20:D20" si="0">$A$15*$A$20</f>
        <v>0.08</v>
      </c>
      <c r="D20" s="136">
        <f t="shared" si="0"/>
        <v>0.08</v>
      </c>
    </row>
    <row r="21" spans="1:4">
      <c r="A21" s="136"/>
      <c r="B21" s="135" t="s">
        <v>412</v>
      </c>
      <c r="C21" s="136">
        <f t="shared" ref="C21:D21" si="1">IF(C13&gt;0,C13,0)</f>
        <v>2</v>
      </c>
      <c r="D21" s="136">
        <f t="shared" si="1"/>
        <v>1</v>
      </c>
    </row>
    <row r="22" spans="1:4">
      <c r="A22" s="136"/>
      <c r="B22" s="135" t="s">
        <v>413</v>
      </c>
      <c r="C22" s="136">
        <f t="shared" ref="C22:D22" si="2">IF(C14&gt;0,IF(C13&gt;0,C14-C13,C14),0)</f>
        <v>2.75</v>
      </c>
      <c r="D22" s="136">
        <f t="shared" si="2"/>
        <v>0</v>
      </c>
    </row>
    <row r="23" spans="1:4">
      <c r="A23" s="136"/>
      <c r="B23" s="135" t="s">
        <v>414</v>
      </c>
      <c r="C23" s="136">
        <f t="shared" ref="C23:D23" si="3">IF(AND(C15&gt;C14,C15&gt;0),C15-IF(C14&gt;0,C14,0)-IF(C16&gt;C15,C20/2,0),0)</f>
        <v>1.21</v>
      </c>
      <c r="D23" s="136">
        <f t="shared" si="3"/>
        <v>0</v>
      </c>
    </row>
    <row r="24" spans="1:4">
      <c r="A24" s="136"/>
      <c r="B24" s="135" t="s">
        <v>407</v>
      </c>
      <c r="C24" s="136">
        <f t="shared" ref="C24:D24" si="4">IF(AND(C15&gt;C14,C16&gt;C15,C15&gt;0),C20,0)</f>
        <v>0.08</v>
      </c>
      <c r="D24" s="136">
        <f t="shared" si="4"/>
        <v>0</v>
      </c>
    </row>
    <row r="25" spans="1:4">
      <c r="A25" s="136"/>
      <c r="B25" s="135" t="s">
        <v>415</v>
      </c>
      <c r="C25" s="136">
        <f t="shared" ref="C25:D25" si="5">IF(AND(C16&gt;C15,C16&gt;0),C16-IF(C15&gt;0,C15+IF(C15&gt;C14,C20/2,0),0),0)</f>
        <v>1.96</v>
      </c>
      <c r="D25" s="136">
        <f t="shared" si="5"/>
        <v>0</v>
      </c>
    </row>
    <row r="26" spans="1:4">
      <c r="A26" s="136"/>
      <c r="B26" s="135" t="s">
        <v>416</v>
      </c>
      <c r="C26" s="136">
        <f t="shared" ref="C26:D26" si="6">IF(C17&gt;0,IF(C16&gt;0,C17-C16,C17),0)</f>
        <v>1</v>
      </c>
      <c r="D26" s="136">
        <f t="shared" si="6"/>
        <v>5</v>
      </c>
    </row>
    <row r="27" spans="1:4">
      <c r="A27" s="136"/>
      <c r="B27" s="135" t="s">
        <v>417</v>
      </c>
      <c r="C27" s="136">
        <f t="shared" ref="C27:D27" si="7">IF(C17&lt;0,C17,0)</f>
        <v>0</v>
      </c>
      <c r="D27" s="136">
        <f t="shared" si="7"/>
        <v>0</v>
      </c>
    </row>
    <row r="28" spans="1:4">
      <c r="A28" s="136"/>
      <c r="B28" s="135" t="s">
        <v>418</v>
      </c>
      <c r="C28" s="136">
        <f t="shared" ref="C28:D28" si="8">IF(C16&lt;0,IF(C17&lt;0,C16-C17,C16),0)</f>
        <v>0</v>
      </c>
      <c r="D28" s="136">
        <f t="shared" si="8"/>
        <v>0</v>
      </c>
    </row>
    <row r="29" spans="1:4">
      <c r="A29" s="136"/>
      <c r="B29" s="135" t="s">
        <v>419</v>
      </c>
      <c r="C29" s="136">
        <f t="shared" ref="C29:D29" si="9">IF(AND(C15&lt;C16,C15&lt;0),C15-IF(C16&lt;0,C16,0)+IF(C14&lt;C15,C20/2,0),0)</f>
        <v>0</v>
      </c>
      <c r="D29" s="136">
        <f t="shared" si="9"/>
        <v>0</v>
      </c>
    </row>
    <row r="30" spans="1:4">
      <c r="A30" s="136"/>
      <c r="B30" s="135" t="s">
        <v>420</v>
      </c>
      <c r="C30" s="136">
        <f t="shared" ref="C30:D30" si="10">IF(AND(C14&lt;C15,C15&lt;C16,C15&lt;0),-C20,0)</f>
        <v>0</v>
      </c>
      <c r="D30" s="136">
        <f t="shared" si="10"/>
        <v>0</v>
      </c>
    </row>
    <row r="31" spans="1:4">
      <c r="A31" s="136"/>
      <c r="B31" s="135" t="s">
        <v>421</v>
      </c>
      <c r="C31" s="136">
        <f t="shared" ref="C31:D31" si="11">IF(AND(C14&lt;C15,C14&lt;0),C14-IF(C15&lt;0,C15-IF(C15&lt;C16,C20/2,0),0),0)</f>
        <v>0</v>
      </c>
      <c r="D31" s="136">
        <f t="shared" si="11"/>
        <v>0</v>
      </c>
    </row>
    <row r="32" spans="1:4">
      <c r="A32" s="136"/>
      <c r="B32" s="135" t="s">
        <v>422</v>
      </c>
      <c r="C32" s="136">
        <f t="shared" ref="C32:D32" si="12">IF(C13&lt;0,IF(C14&lt;0,C13-C14,C13),0)</f>
        <v>0</v>
      </c>
      <c r="D32" s="136">
        <f t="shared" si="12"/>
        <v>0</v>
      </c>
    </row>
    <row r="33" spans="1:4">
      <c r="A33" s="136"/>
      <c r="B33" s="135" t="s">
        <v>423</v>
      </c>
      <c r="C33" s="136">
        <f t="shared" ref="C33:D33" si="13">C17-C16</f>
        <v>1</v>
      </c>
      <c r="D33" s="136">
        <f t="shared" si="13"/>
        <v>5</v>
      </c>
    </row>
    <row r="34" spans="1:4">
      <c r="A34" s="136"/>
      <c r="B34" s="135" t="s">
        <v>424</v>
      </c>
      <c r="C34" s="136">
        <f t="shared" ref="C34:D34" si="14">C14-C13</f>
        <v>2.75</v>
      </c>
      <c r="D34" s="136">
        <f t="shared" si="14"/>
        <v>0</v>
      </c>
    </row>
    <row r="35" spans="1:4">
      <c r="A35" s="136"/>
      <c r="B35" s="135" t="s">
        <v>324</v>
      </c>
      <c r="C35" s="136">
        <f t="shared" ref="C35:D35" si="15">C18</f>
        <v>6.0625</v>
      </c>
      <c r="D35" s="136">
        <f t="shared" si="15"/>
        <v>1.4375</v>
      </c>
    </row>
    <row r="36" spans="1:4">
      <c r="A36" s="136"/>
      <c r="B36" s="134"/>
      <c r="C36">
        <v>1</v>
      </c>
      <c r="D36">
        <v>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1:D36"/>
  <sheetViews>
    <sheetView workbookViewId="0">
      <selection activeCell="K15" sqref="K15"/>
    </sheetView>
  </sheetViews>
  <sheetFormatPr defaultRowHeight="15"/>
  <sheetData>
    <row r="11" spans="1:4">
      <c r="C11" s="133" t="str">
        <f>times!$G$1</f>
        <v>Umod2</v>
      </c>
      <c r="D11" s="133" t="str">
        <f>times!$H$1</f>
        <v>Smod2</v>
      </c>
    </row>
    <row r="12" spans="1:4">
      <c r="A12" s="136"/>
      <c r="B12" s="134" t="s">
        <v>405</v>
      </c>
      <c r="C12">
        <f>COUNT(times!$G$2:$G$17)</f>
        <v>16</v>
      </c>
      <c r="D12">
        <f>COUNT(times!$H$2:$H$17)</f>
        <v>16</v>
      </c>
    </row>
    <row r="13" spans="1:4">
      <c r="A13" s="136">
        <f>MIN(C13:D13)</f>
        <v>1</v>
      </c>
      <c r="B13" s="134" t="s">
        <v>406</v>
      </c>
      <c r="C13">
        <f>MIN(times!$G$2:$G$17)</f>
        <v>2</v>
      </c>
      <c r="D13">
        <f>MIN(times!$H$2:$H$17)</f>
        <v>1</v>
      </c>
    </row>
    <row r="14" spans="1:4">
      <c r="A14" s="136"/>
      <c r="B14" s="137">
        <v>25</v>
      </c>
      <c r="C14">
        <f>PERCENTILE(times!$G$2:$G$17,$B14/100)</f>
        <v>3</v>
      </c>
      <c r="D14">
        <f>PERCENTILE(times!$H$2:$H$17,$B14/100)</f>
        <v>1</v>
      </c>
    </row>
    <row r="15" spans="1:4">
      <c r="A15" s="136">
        <f>A17-A13</f>
        <v>9</v>
      </c>
      <c r="B15" s="134" t="s">
        <v>407</v>
      </c>
      <c r="C15">
        <f>MEDIAN(times!$G$2:$G$17)</f>
        <v>4</v>
      </c>
      <c r="D15">
        <f>MEDIAN(times!$H$2:$H$17)</f>
        <v>3</v>
      </c>
    </row>
    <row r="16" spans="1:4">
      <c r="A16" s="136"/>
      <c r="B16" s="137">
        <v>75</v>
      </c>
      <c r="C16">
        <f>PERCENTILE(times!$G$2:$G$17,$B16/100)</f>
        <v>6.25</v>
      </c>
      <c r="D16">
        <f>PERCENTILE(times!$H$2:$H$17,$B16/100)</f>
        <v>5</v>
      </c>
    </row>
    <row r="17" spans="1:4">
      <c r="A17" s="136">
        <f>MAX(C17:D17)</f>
        <v>10</v>
      </c>
      <c r="B17" s="134" t="s">
        <v>408</v>
      </c>
      <c r="C17">
        <f>MAX(times!$G$2:$G$17)</f>
        <v>10</v>
      </c>
      <c r="D17">
        <f>MAX(times!$H$2:$H$17)</f>
        <v>8</v>
      </c>
    </row>
    <row r="18" spans="1:4">
      <c r="A18" s="136"/>
      <c r="B18" s="134" t="s">
        <v>409</v>
      </c>
      <c r="C18">
        <f>AVERAGE(times!$G$2:$G$17)</f>
        <v>5</v>
      </c>
      <c r="D18">
        <f>AVERAGE(times!$H$2:$H$17)</f>
        <v>3.25</v>
      </c>
    </row>
    <row r="19" spans="1:4">
      <c r="A19" s="136"/>
      <c r="B19" s="134" t="s">
        <v>410</v>
      </c>
      <c r="C19">
        <f>STDEV(times!$G$2:$G$17)</f>
        <v>2.3094010767585029</v>
      </c>
      <c r="D19">
        <f>STDEV(times!$H$2:$H$17)</f>
        <v>2.4358434541926814</v>
      </c>
    </row>
    <row r="20" spans="1:4">
      <c r="A20" s="136">
        <v>0.01</v>
      </c>
      <c r="B20" s="135" t="s">
        <v>411</v>
      </c>
      <c r="C20" s="136">
        <f t="shared" ref="C20:D20" si="0">$A$15*$A$20</f>
        <v>0.09</v>
      </c>
      <c r="D20" s="136">
        <f t="shared" si="0"/>
        <v>0.09</v>
      </c>
    </row>
    <row r="21" spans="1:4">
      <c r="A21" s="136"/>
      <c r="B21" s="135" t="s">
        <v>412</v>
      </c>
      <c r="C21" s="136">
        <f t="shared" ref="C21:D21" si="1">IF(C13&gt;0,C13,0)</f>
        <v>2</v>
      </c>
      <c r="D21" s="136">
        <f t="shared" si="1"/>
        <v>1</v>
      </c>
    </row>
    <row r="22" spans="1:4">
      <c r="A22" s="136"/>
      <c r="B22" s="135" t="s">
        <v>413</v>
      </c>
      <c r="C22" s="136">
        <f t="shared" ref="C22:D22" si="2">IF(C14&gt;0,IF(C13&gt;0,C14-C13,C14),0)</f>
        <v>1</v>
      </c>
      <c r="D22" s="136">
        <f t="shared" si="2"/>
        <v>0</v>
      </c>
    </row>
    <row r="23" spans="1:4">
      <c r="A23" s="136"/>
      <c r="B23" s="135" t="s">
        <v>414</v>
      </c>
      <c r="C23" s="136">
        <f t="shared" ref="C23:D23" si="3">IF(AND(C15&gt;C14,C15&gt;0),C15-IF(C14&gt;0,C14,0)-IF(C16&gt;C15,C20/2,0),0)</f>
        <v>0.95499999999999996</v>
      </c>
      <c r="D23" s="136">
        <f t="shared" si="3"/>
        <v>1.9550000000000001</v>
      </c>
    </row>
    <row r="24" spans="1:4">
      <c r="A24" s="136"/>
      <c r="B24" s="135" t="s">
        <v>407</v>
      </c>
      <c r="C24" s="136">
        <f t="shared" ref="C24:D24" si="4">IF(AND(C15&gt;C14,C16&gt;C15,C15&gt;0),C20,0)</f>
        <v>0.09</v>
      </c>
      <c r="D24" s="136">
        <f t="shared" si="4"/>
        <v>0.09</v>
      </c>
    </row>
    <row r="25" spans="1:4">
      <c r="A25" s="136"/>
      <c r="B25" s="135" t="s">
        <v>415</v>
      </c>
      <c r="C25" s="136">
        <f t="shared" ref="C25:D25" si="5">IF(AND(C16&gt;C15,C16&gt;0),C16-IF(C15&gt;0,C15+IF(C15&gt;C14,C20/2,0),0),0)</f>
        <v>2.2050000000000001</v>
      </c>
      <c r="D25" s="136">
        <f t="shared" si="5"/>
        <v>1.9550000000000001</v>
      </c>
    </row>
    <row r="26" spans="1:4">
      <c r="A26" s="136"/>
      <c r="B26" s="135" t="s">
        <v>416</v>
      </c>
      <c r="C26" s="136">
        <f t="shared" ref="C26:D26" si="6">IF(C17&gt;0,IF(C16&gt;0,C17-C16,C17),0)</f>
        <v>3.75</v>
      </c>
      <c r="D26" s="136">
        <f t="shared" si="6"/>
        <v>3</v>
      </c>
    </row>
    <row r="27" spans="1:4">
      <c r="A27" s="136"/>
      <c r="B27" s="135" t="s">
        <v>417</v>
      </c>
      <c r="C27" s="136">
        <f t="shared" ref="C27:D27" si="7">IF(C17&lt;0,C17,0)</f>
        <v>0</v>
      </c>
      <c r="D27" s="136">
        <f t="shared" si="7"/>
        <v>0</v>
      </c>
    </row>
    <row r="28" spans="1:4">
      <c r="A28" s="136"/>
      <c r="B28" s="135" t="s">
        <v>418</v>
      </c>
      <c r="C28" s="136">
        <f t="shared" ref="C28:D28" si="8">IF(C16&lt;0,IF(C17&lt;0,C16-C17,C16),0)</f>
        <v>0</v>
      </c>
      <c r="D28" s="136">
        <f t="shared" si="8"/>
        <v>0</v>
      </c>
    </row>
    <row r="29" spans="1:4">
      <c r="A29" s="136"/>
      <c r="B29" s="135" t="s">
        <v>419</v>
      </c>
      <c r="C29" s="136">
        <f t="shared" ref="C29:D29" si="9">IF(AND(C15&lt;C16,C15&lt;0),C15-IF(C16&lt;0,C16,0)+IF(C14&lt;C15,C20/2,0),0)</f>
        <v>0</v>
      </c>
      <c r="D29" s="136">
        <f t="shared" si="9"/>
        <v>0</v>
      </c>
    </row>
    <row r="30" spans="1:4">
      <c r="A30" s="136"/>
      <c r="B30" s="135" t="s">
        <v>420</v>
      </c>
      <c r="C30" s="136">
        <f t="shared" ref="C30:D30" si="10">IF(AND(C14&lt;C15,C15&lt;C16,C15&lt;0),-C20,0)</f>
        <v>0</v>
      </c>
      <c r="D30" s="136">
        <f t="shared" si="10"/>
        <v>0</v>
      </c>
    </row>
    <row r="31" spans="1:4">
      <c r="A31" s="136"/>
      <c r="B31" s="135" t="s">
        <v>421</v>
      </c>
      <c r="C31" s="136">
        <f t="shared" ref="C31:D31" si="11">IF(AND(C14&lt;C15,C14&lt;0),C14-IF(C15&lt;0,C15-IF(C15&lt;C16,C20/2,0),0),0)</f>
        <v>0</v>
      </c>
      <c r="D31" s="136">
        <f t="shared" si="11"/>
        <v>0</v>
      </c>
    </row>
    <row r="32" spans="1:4">
      <c r="A32" s="136"/>
      <c r="B32" s="135" t="s">
        <v>422</v>
      </c>
      <c r="C32" s="136">
        <f t="shared" ref="C32:D32" si="12">IF(C13&lt;0,IF(C14&lt;0,C13-C14,C13),0)</f>
        <v>0</v>
      </c>
      <c r="D32" s="136">
        <f t="shared" si="12"/>
        <v>0</v>
      </c>
    </row>
    <row r="33" spans="1:4">
      <c r="A33" s="136"/>
      <c r="B33" s="135" t="s">
        <v>423</v>
      </c>
      <c r="C33" s="136">
        <f t="shared" ref="C33:D33" si="13">C17-C16</f>
        <v>3.75</v>
      </c>
      <c r="D33" s="136">
        <f t="shared" si="13"/>
        <v>3</v>
      </c>
    </row>
    <row r="34" spans="1:4">
      <c r="A34" s="136"/>
      <c r="B34" s="135" t="s">
        <v>424</v>
      </c>
      <c r="C34" s="136">
        <f t="shared" ref="C34:D34" si="14">C14-C13</f>
        <v>1</v>
      </c>
      <c r="D34" s="136">
        <f t="shared" si="14"/>
        <v>0</v>
      </c>
    </row>
    <row r="35" spans="1:4">
      <c r="A35" s="136"/>
      <c r="B35" s="135" t="s">
        <v>324</v>
      </c>
      <c r="C35" s="136">
        <f t="shared" ref="C35:D35" si="15">C18</f>
        <v>5</v>
      </c>
      <c r="D35" s="136">
        <f t="shared" si="15"/>
        <v>3.25</v>
      </c>
    </row>
    <row r="36" spans="1:4">
      <c r="A36" s="136"/>
      <c r="B36" s="134"/>
      <c r="C36">
        <v>1</v>
      </c>
      <c r="D36">
        <v>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8:C33"/>
  <sheetViews>
    <sheetView workbookViewId="0">
      <selection activeCell="I23" sqref="I23"/>
    </sheetView>
  </sheetViews>
  <sheetFormatPr defaultRowHeight="15"/>
  <sheetData>
    <row r="8" spans="1:3">
      <c r="C8" s="133" t="str">
        <f>times!$I$1</f>
        <v>Ued</v>
      </c>
    </row>
    <row r="9" spans="1:3">
      <c r="A9" s="136"/>
      <c r="B9" s="134" t="s">
        <v>405</v>
      </c>
      <c r="C9">
        <f>COUNT(times!$I$2:$I$17)</f>
        <v>16</v>
      </c>
    </row>
    <row r="10" spans="1:3">
      <c r="A10" s="136">
        <f>MIN(C10:C10)</f>
        <v>1</v>
      </c>
      <c r="B10" s="134" t="s">
        <v>406</v>
      </c>
      <c r="C10">
        <f>MIN(times!$I$2:$I$17)</f>
        <v>1</v>
      </c>
    </row>
    <row r="11" spans="1:3">
      <c r="A11" s="136"/>
      <c r="B11" s="137">
        <v>25</v>
      </c>
      <c r="C11">
        <f>PERCENTILE(times!$I$2:$I$17,$B11/100)</f>
        <v>2</v>
      </c>
    </row>
    <row r="12" spans="1:3">
      <c r="A12" s="136">
        <f>A14-A10</f>
        <v>5</v>
      </c>
      <c r="B12" s="134" t="s">
        <v>407</v>
      </c>
      <c r="C12">
        <f>MEDIAN(times!$I$2:$I$17)</f>
        <v>3</v>
      </c>
    </row>
    <row r="13" spans="1:3">
      <c r="A13" s="136"/>
      <c r="B13" s="137">
        <v>75</v>
      </c>
      <c r="C13">
        <f>PERCENTILE(times!$I$2:$I$17,$B13/100)</f>
        <v>4</v>
      </c>
    </row>
    <row r="14" spans="1:3">
      <c r="A14" s="136">
        <f>MAX(C14:C14)</f>
        <v>6</v>
      </c>
      <c r="B14" s="134" t="s">
        <v>408</v>
      </c>
      <c r="C14">
        <f>MAX(times!$I$2:$I$17)</f>
        <v>6</v>
      </c>
    </row>
    <row r="15" spans="1:3">
      <c r="A15" s="136"/>
      <c r="B15" s="134" t="s">
        <v>409</v>
      </c>
      <c r="C15">
        <f>AVERAGE(times!$I$2:$I$17)</f>
        <v>3</v>
      </c>
    </row>
    <row r="16" spans="1:3">
      <c r="A16" s="136"/>
      <c r="B16" s="134" t="s">
        <v>410</v>
      </c>
      <c r="C16">
        <f>STDEV(times!$I$2:$I$17)</f>
        <v>1.5491933384829668</v>
      </c>
    </row>
    <row r="17" spans="1:3">
      <c r="A17" s="136">
        <v>0.01</v>
      </c>
      <c r="B17" s="135" t="s">
        <v>411</v>
      </c>
      <c r="C17" s="136">
        <f>$A$12*$A$17</f>
        <v>0.05</v>
      </c>
    </row>
    <row r="18" spans="1:3">
      <c r="A18" s="136"/>
      <c r="B18" s="135" t="s">
        <v>412</v>
      </c>
      <c r="C18" s="136">
        <f>IF(C10&gt;0,C10,0)</f>
        <v>1</v>
      </c>
    </row>
    <row r="19" spans="1:3">
      <c r="A19" s="136"/>
      <c r="B19" s="135" t="s">
        <v>413</v>
      </c>
      <c r="C19" s="136">
        <f>IF(C11&gt;0,IF(C10&gt;0,C11-C10,C11),0)</f>
        <v>1</v>
      </c>
    </row>
    <row r="20" spans="1:3">
      <c r="A20" s="136"/>
      <c r="B20" s="135" t="s">
        <v>414</v>
      </c>
      <c r="C20" s="136">
        <f>IF(AND(C12&gt;C11,C12&gt;0),C12-IF(C11&gt;0,C11,0)-IF(C13&gt;C12,C17/2,0),0)</f>
        <v>0.97499999999999998</v>
      </c>
    </row>
    <row r="21" spans="1:3">
      <c r="A21" s="136"/>
      <c r="B21" s="135" t="s">
        <v>407</v>
      </c>
      <c r="C21" s="136">
        <f>IF(AND(C12&gt;C11,C13&gt;C12,C12&gt;0),C17,0)</f>
        <v>0.05</v>
      </c>
    </row>
    <row r="22" spans="1:3">
      <c r="A22" s="136"/>
      <c r="B22" s="135" t="s">
        <v>415</v>
      </c>
      <c r="C22" s="136">
        <f>IF(AND(C13&gt;C12,C13&gt;0),C13-IF(C12&gt;0,C12+IF(C12&gt;C11,C17/2,0),0),0)</f>
        <v>0.97500000000000009</v>
      </c>
    </row>
    <row r="23" spans="1:3">
      <c r="A23" s="136"/>
      <c r="B23" s="135" t="s">
        <v>416</v>
      </c>
      <c r="C23" s="136">
        <f>IF(C14&gt;0,IF(C13&gt;0,C14-C13,C14),0)</f>
        <v>2</v>
      </c>
    </row>
    <row r="24" spans="1:3">
      <c r="A24" s="136"/>
      <c r="B24" s="135" t="s">
        <v>417</v>
      </c>
      <c r="C24" s="136">
        <f>IF(C14&lt;0,C14,0)</f>
        <v>0</v>
      </c>
    </row>
    <row r="25" spans="1:3">
      <c r="A25" s="136"/>
      <c r="B25" s="135" t="s">
        <v>418</v>
      </c>
      <c r="C25" s="136">
        <f>IF(C13&lt;0,IF(C14&lt;0,C13-C14,C13),0)</f>
        <v>0</v>
      </c>
    </row>
    <row r="26" spans="1:3">
      <c r="A26" s="136"/>
      <c r="B26" s="135" t="s">
        <v>419</v>
      </c>
      <c r="C26" s="136">
        <f>IF(AND(C12&lt;C13,C12&lt;0),C12-IF(C13&lt;0,C13,0)+IF(C11&lt;C12,C17/2,0),0)</f>
        <v>0</v>
      </c>
    </row>
    <row r="27" spans="1:3">
      <c r="A27" s="136"/>
      <c r="B27" s="135" t="s">
        <v>420</v>
      </c>
      <c r="C27" s="136">
        <f>IF(AND(C11&lt;C12,C12&lt;C13,C12&lt;0),-C17,0)</f>
        <v>0</v>
      </c>
    </row>
    <row r="28" spans="1:3">
      <c r="A28" s="136"/>
      <c r="B28" s="135" t="s">
        <v>421</v>
      </c>
      <c r="C28" s="136">
        <f>IF(AND(C11&lt;C12,C11&lt;0),C11-IF(C12&lt;0,C12-IF(C12&lt;C13,C17/2,0),0),0)</f>
        <v>0</v>
      </c>
    </row>
    <row r="29" spans="1:3">
      <c r="A29" s="136"/>
      <c r="B29" s="135" t="s">
        <v>422</v>
      </c>
      <c r="C29" s="136">
        <f>IF(C10&lt;0,IF(C11&lt;0,C10-C11,C10),0)</f>
        <v>0</v>
      </c>
    </row>
    <row r="30" spans="1:3">
      <c r="A30" s="136"/>
      <c r="B30" s="135" t="s">
        <v>423</v>
      </c>
      <c r="C30" s="136">
        <f>C14-C13</f>
        <v>2</v>
      </c>
    </row>
    <row r="31" spans="1:3">
      <c r="A31" s="136"/>
      <c r="B31" s="135" t="s">
        <v>424</v>
      </c>
      <c r="C31" s="136">
        <f>C11-C10</f>
        <v>1</v>
      </c>
    </row>
    <row r="32" spans="1:3">
      <c r="A32" s="136"/>
      <c r="B32" s="135" t="s">
        <v>324</v>
      </c>
      <c r="C32" s="136">
        <f>C15</f>
        <v>3</v>
      </c>
    </row>
    <row r="33" spans="1:3">
      <c r="A33" s="136"/>
      <c r="B33" s="134"/>
      <c r="C33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0:T46"/>
  <sheetViews>
    <sheetView zoomScaleNormal="100" workbookViewId="0">
      <selection activeCell="T16" sqref="T16"/>
    </sheetView>
  </sheetViews>
  <sheetFormatPr defaultRowHeight="15"/>
  <cols>
    <col min="2" max="20" width="7.7109375" customWidth="1"/>
  </cols>
  <sheetData>
    <row r="20" spans="1:20" ht="121.5" customHeight="1"/>
    <row r="21" spans="1:20">
      <c r="C21" s="133" t="str">
        <f>'1-6'!$F$1</f>
        <v>P1</v>
      </c>
      <c r="D21" s="133" t="str">
        <f>'1-6'!$G$1</f>
        <v>P2</v>
      </c>
      <c r="E21" s="133" t="str">
        <f>'1-6'!$H$1</f>
        <v>P3</v>
      </c>
      <c r="F21" s="133" t="str">
        <f>'1-6'!$I$1</f>
        <v>P4</v>
      </c>
      <c r="G21" s="133" t="str">
        <f>'1-6'!$J$1</f>
        <v>P5</v>
      </c>
      <c r="H21" s="133" t="str">
        <f>'1-6'!$K$1</f>
        <v>F1</v>
      </c>
      <c r="I21" s="133" t="str">
        <f>'1-6'!$L$1</f>
        <v>F2</v>
      </c>
      <c r="J21" s="133" t="str">
        <f>'1-6'!$M$1</f>
        <v>F3</v>
      </c>
      <c r="K21" s="133" t="str">
        <f>'1-6'!$N$1</f>
        <v>F4</v>
      </c>
      <c r="L21" s="133" t="str">
        <f>'1-6'!$O$1</f>
        <v>F5</v>
      </c>
      <c r="M21" s="133" t="str">
        <f>'1-6'!$P$1</f>
        <v>F6</v>
      </c>
      <c r="N21" s="133" t="str">
        <f>'1-6'!$Q$1</f>
        <v>F7</v>
      </c>
      <c r="O21" s="133" t="str">
        <f>'1-6'!$R$1</f>
        <v>F8</v>
      </c>
      <c r="P21" s="133" t="str">
        <f>'1-6'!$S$1</f>
        <v>F9</v>
      </c>
      <c r="Q21" s="133" t="str">
        <f>'1-6'!$T$1</f>
        <v>F10</v>
      </c>
      <c r="R21" s="133" t="str">
        <f>'1-6'!$U$1</f>
        <v>F11</v>
      </c>
      <c r="S21" s="133" t="str">
        <f>'1-6'!$V$1</f>
        <v>F12</v>
      </c>
      <c r="T21" s="133" t="str">
        <f>'1-6'!$W$1</f>
        <v>F13</v>
      </c>
    </row>
    <row r="22" spans="1:20">
      <c r="A22" s="136"/>
      <c r="B22" s="134" t="s">
        <v>405</v>
      </c>
      <c r="C22">
        <f>COUNT('1-6'!$F$2:$F$17)</f>
        <v>16</v>
      </c>
      <c r="D22">
        <f>COUNT('1-6'!$G$2:$G$17)</f>
        <v>16</v>
      </c>
      <c r="E22">
        <f>COUNT('1-6'!$H$2:$H$17)</f>
        <v>16</v>
      </c>
      <c r="F22">
        <f>COUNT('1-6'!$I$2:$I$17)</f>
        <v>16</v>
      </c>
      <c r="G22">
        <f>COUNT('1-6'!$J$2:$J$17)</f>
        <v>16</v>
      </c>
      <c r="H22">
        <f>COUNT('1-6'!$K$2:$K$17)</f>
        <v>16</v>
      </c>
      <c r="I22">
        <f>COUNT('1-6'!$L$2:$L$17)</f>
        <v>16</v>
      </c>
      <c r="J22">
        <f>COUNT('1-6'!$M$2:$M$17)</f>
        <v>16</v>
      </c>
      <c r="K22">
        <f>COUNT('1-6'!$N$2:$N$17)</f>
        <v>16</v>
      </c>
      <c r="L22">
        <f>COUNT('1-6'!$O$2:$O$17)</f>
        <v>16</v>
      </c>
      <c r="M22">
        <f>COUNT('1-6'!$P$2:$P$17)</f>
        <v>16</v>
      </c>
      <c r="N22">
        <f>COUNT('1-6'!$Q$2:$Q$17)</f>
        <v>16</v>
      </c>
      <c r="O22">
        <f>COUNT('1-6'!$R$2:$R$17)</f>
        <v>16</v>
      </c>
      <c r="P22">
        <f>COUNT('1-6'!$S$2:$S$17)</f>
        <v>16</v>
      </c>
      <c r="Q22">
        <f>COUNT('1-6'!$T$2:$T$17)</f>
        <v>16</v>
      </c>
      <c r="R22">
        <f>COUNT('1-6'!$U$2:$U$17)</f>
        <v>16</v>
      </c>
      <c r="S22">
        <f>COUNT('1-6'!$V$2:$V$17)</f>
        <v>16</v>
      </c>
      <c r="T22">
        <f>COUNT('1-6'!$W$2:$W$17)</f>
        <v>16</v>
      </c>
    </row>
    <row r="23" spans="1:20">
      <c r="A23" s="136">
        <f>MIN(C23:T23)</f>
        <v>1</v>
      </c>
      <c r="B23" s="134" t="s">
        <v>406</v>
      </c>
      <c r="C23">
        <f>MIN('1-6'!$F$2:$F$17)</f>
        <v>1</v>
      </c>
      <c r="D23">
        <f>MIN('1-6'!$G$2:$G$17)</f>
        <v>1</v>
      </c>
      <c r="E23">
        <f>MIN('1-6'!$H$2:$H$17)</f>
        <v>1</v>
      </c>
      <c r="F23">
        <f>MIN('1-6'!$I$2:$I$17)</f>
        <v>1</v>
      </c>
      <c r="G23">
        <f>MIN('1-6'!$J$2:$J$17)</f>
        <v>1</v>
      </c>
      <c r="H23">
        <f>MIN('1-6'!$K$2:$K$17)</f>
        <v>2</v>
      </c>
      <c r="I23">
        <f>MIN('1-6'!$L$2:$L$17)</f>
        <v>4</v>
      </c>
      <c r="J23">
        <f>MIN('1-6'!$M$2:$M$17)</f>
        <v>3</v>
      </c>
      <c r="K23">
        <f>MIN('1-6'!$N$2:$N$17)</f>
        <v>2</v>
      </c>
      <c r="L23">
        <f>MIN('1-6'!$O$2:$O$17)</f>
        <v>3</v>
      </c>
      <c r="M23">
        <f>MIN('1-6'!$P$2:$P$17)</f>
        <v>1</v>
      </c>
      <c r="N23">
        <f>MIN('1-6'!$Q$2:$Q$17)</f>
        <v>1</v>
      </c>
      <c r="O23">
        <f>MIN('1-6'!$R$2:$R$17)</f>
        <v>1</v>
      </c>
      <c r="P23">
        <f>MIN('1-6'!$S$2:$S$17)</f>
        <v>2</v>
      </c>
      <c r="Q23">
        <f>MIN('1-6'!$T$2:$T$17)</f>
        <v>2</v>
      </c>
      <c r="R23">
        <f>MIN('1-6'!$U$2:$U$17)</f>
        <v>3</v>
      </c>
      <c r="S23">
        <f>MIN('1-6'!$V$2:$V$17)</f>
        <v>1</v>
      </c>
      <c r="T23">
        <f>MIN('1-6'!$W$2:$W$17)</f>
        <v>4</v>
      </c>
    </row>
    <row r="24" spans="1:20">
      <c r="A24" s="136"/>
      <c r="B24" s="137">
        <v>25</v>
      </c>
      <c r="C24">
        <f>PERCENTILE('1-6'!$F$2:$F$17,$B24/100)</f>
        <v>1</v>
      </c>
      <c r="D24">
        <f>PERCENTILE('1-6'!$G$2:$G$17,$B24/100)</f>
        <v>1</v>
      </c>
      <c r="E24">
        <f>PERCENTILE('1-6'!$H$2:$H$17,$B24/100)</f>
        <v>1</v>
      </c>
      <c r="F24">
        <f>PERCENTILE('1-6'!$I$2:$I$17,$B24/100)</f>
        <v>1</v>
      </c>
      <c r="G24">
        <f>PERCENTILE('1-6'!$J$2:$J$17,$B24/100)</f>
        <v>2</v>
      </c>
      <c r="H24">
        <f>PERCENTILE('1-6'!$K$2:$K$17,$B24/100)</f>
        <v>3.75</v>
      </c>
      <c r="I24">
        <f>PERCENTILE('1-6'!$L$2:$L$17,$B24/100)</f>
        <v>5</v>
      </c>
      <c r="J24">
        <f>PERCENTILE('1-6'!$M$2:$M$17,$B24/100)</f>
        <v>4.75</v>
      </c>
      <c r="K24">
        <f>PERCENTILE('1-6'!$N$2:$N$17,$B24/100)</f>
        <v>3</v>
      </c>
      <c r="L24">
        <f>PERCENTILE('1-6'!$O$2:$O$17,$B24/100)</f>
        <v>3</v>
      </c>
      <c r="M24">
        <f>PERCENTILE('1-6'!$P$2:$P$17,$B24/100)</f>
        <v>2</v>
      </c>
      <c r="N24">
        <f>PERCENTILE('1-6'!$Q$2:$Q$17,$B24/100)</f>
        <v>4.75</v>
      </c>
      <c r="O24">
        <f>PERCENTILE('1-6'!$R$2:$R$17,$B24/100)</f>
        <v>4</v>
      </c>
      <c r="P24">
        <f>PERCENTILE('1-6'!$S$2:$S$17,$B24/100)</f>
        <v>4</v>
      </c>
      <c r="Q24">
        <f>PERCENTILE('1-6'!$T$2:$T$17,$B24/100)</f>
        <v>3</v>
      </c>
      <c r="R24">
        <f>PERCENTILE('1-6'!$U$2:$U$17,$B24/100)</f>
        <v>4.75</v>
      </c>
      <c r="S24">
        <f>PERCENTILE('1-6'!$V$2:$V$17,$B24/100)</f>
        <v>1.75</v>
      </c>
      <c r="T24">
        <f>PERCENTILE('1-6'!$W$2:$W$17,$B24/100)</f>
        <v>5</v>
      </c>
    </row>
    <row r="25" spans="1:20">
      <c r="A25" s="136">
        <f>A27-A23</f>
        <v>5</v>
      </c>
      <c r="B25" s="134" t="s">
        <v>407</v>
      </c>
      <c r="C25">
        <f>MEDIAN('1-6'!$F$2:$F$17)</f>
        <v>3.5</v>
      </c>
      <c r="D25">
        <f>MEDIAN('1-6'!$G$2:$G$17)</f>
        <v>1</v>
      </c>
      <c r="E25">
        <f>MEDIAN('1-6'!$H$2:$H$17)</f>
        <v>2</v>
      </c>
      <c r="F25">
        <f>MEDIAN('1-6'!$I$2:$I$17)</f>
        <v>1.5</v>
      </c>
      <c r="G25">
        <f>MEDIAN('1-6'!$J$2:$J$17)</f>
        <v>2.5</v>
      </c>
      <c r="H25">
        <f>MEDIAN('1-6'!$K$2:$K$17)</f>
        <v>4</v>
      </c>
      <c r="I25">
        <f>MEDIAN('1-6'!$L$2:$L$17)</f>
        <v>5</v>
      </c>
      <c r="J25">
        <f>MEDIAN('1-6'!$M$2:$M$17)</f>
        <v>5</v>
      </c>
      <c r="K25">
        <f>MEDIAN('1-6'!$N$2:$N$17)</f>
        <v>4</v>
      </c>
      <c r="L25">
        <f>MEDIAN('1-6'!$O$2:$O$17)</f>
        <v>4</v>
      </c>
      <c r="M25">
        <f>MEDIAN('1-6'!$P$2:$P$17)</f>
        <v>3</v>
      </c>
      <c r="N25">
        <f>MEDIAN('1-6'!$Q$2:$Q$17)</f>
        <v>5</v>
      </c>
      <c r="O25">
        <f>MEDIAN('1-6'!$R$2:$R$17)</f>
        <v>5</v>
      </c>
      <c r="P25">
        <f>MEDIAN('1-6'!$S$2:$S$17)</f>
        <v>5</v>
      </c>
      <c r="Q25">
        <f>MEDIAN('1-6'!$T$2:$T$17)</f>
        <v>4</v>
      </c>
      <c r="R25">
        <f>MEDIAN('1-6'!$U$2:$U$17)</f>
        <v>5</v>
      </c>
      <c r="S25">
        <f>MEDIAN('1-6'!$V$2:$V$17)</f>
        <v>3</v>
      </c>
      <c r="T25">
        <f>MEDIAN('1-6'!$W$2:$W$17)</f>
        <v>5</v>
      </c>
    </row>
    <row r="26" spans="1:20">
      <c r="A26" s="136"/>
      <c r="B26" s="137">
        <v>75</v>
      </c>
      <c r="C26">
        <f>PERCENTILE('1-6'!$F$2:$F$17,$B26/100)</f>
        <v>6</v>
      </c>
      <c r="D26">
        <f>PERCENTILE('1-6'!$G$2:$G$17,$B26/100)</f>
        <v>3</v>
      </c>
      <c r="E26">
        <f>PERCENTILE('1-6'!$H$2:$H$17,$B26/100)</f>
        <v>2</v>
      </c>
      <c r="F26">
        <f>PERCENTILE('1-6'!$I$2:$I$17,$B26/100)</f>
        <v>2.25</v>
      </c>
      <c r="G26">
        <f>PERCENTILE('1-6'!$J$2:$J$17,$B26/100)</f>
        <v>4</v>
      </c>
      <c r="H26">
        <f>PERCENTILE('1-6'!$K$2:$K$17,$B26/100)</f>
        <v>5</v>
      </c>
      <c r="I26">
        <f>PERCENTILE('1-6'!$L$2:$L$17,$B26/100)</f>
        <v>6</v>
      </c>
      <c r="J26">
        <f>PERCENTILE('1-6'!$M$2:$M$17,$B26/100)</f>
        <v>5</v>
      </c>
      <c r="K26">
        <f>PERCENTILE('1-6'!$N$2:$N$17,$B26/100)</f>
        <v>5</v>
      </c>
      <c r="L26">
        <f>PERCENTILE('1-6'!$O$2:$O$17,$B26/100)</f>
        <v>5</v>
      </c>
      <c r="M26">
        <f>PERCENTILE('1-6'!$P$2:$P$17,$B26/100)</f>
        <v>4</v>
      </c>
      <c r="N26">
        <f>PERCENTILE('1-6'!$Q$2:$Q$17,$B26/100)</f>
        <v>6</v>
      </c>
      <c r="O26">
        <f>PERCENTILE('1-6'!$R$2:$R$17,$B26/100)</f>
        <v>5</v>
      </c>
      <c r="P26">
        <f>PERCENTILE('1-6'!$S$2:$S$17,$B26/100)</f>
        <v>5</v>
      </c>
      <c r="Q26">
        <f>PERCENTILE('1-6'!$T$2:$T$17,$B26/100)</f>
        <v>4.25</v>
      </c>
      <c r="R26">
        <f>PERCENTILE('1-6'!$U$2:$U$17,$B26/100)</f>
        <v>6</v>
      </c>
      <c r="S26">
        <f>PERCENTILE('1-6'!$V$2:$V$17,$B26/100)</f>
        <v>4</v>
      </c>
      <c r="T26">
        <f>PERCENTILE('1-6'!$W$2:$W$17,$B26/100)</f>
        <v>6</v>
      </c>
    </row>
    <row r="27" spans="1:20">
      <c r="A27" s="136">
        <f>MAX(C27:T27)</f>
        <v>6</v>
      </c>
      <c r="B27" s="134" t="s">
        <v>408</v>
      </c>
      <c r="C27">
        <f>MAX('1-6'!$F$2:$F$17)</f>
        <v>6</v>
      </c>
      <c r="D27">
        <f>MAX('1-6'!$G$2:$G$17)</f>
        <v>6</v>
      </c>
      <c r="E27">
        <f>MAX('1-6'!$H$2:$H$17)</f>
        <v>6</v>
      </c>
      <c r="F27">
        <f>MAX('1-6'!$I$2:$I$17)</f>
        <v>6</v>
      </c>
      <c r="G27">
        <f>MAX('1-6'!$J$2:$J$17)</f>
        <v>6</v>
      </c>
      <c r="H27">
        <f>MAX('1-6'!$K$2:$K$17)</f>
        <v>6</v>
      </c>
      <c r="I27">
        <f>MAX('1-6'!$L$2:$L$17)</f>
        <v>6</v>
      </c>
      <c r="J27">
        <f>MAX('1-6'!$M$2:$M$17)</f>
        <v>6</v>
      </c>
      <c r="K27">
        <f>MAX('1-6'!$N$2:$N$17)</f>
        <v>6</v>
      </c>
      <c r="L27">
        <f>MAX('1-6'!$O$2:$O$17)</f>
        <v>6</v>
      </c>
      <c r="M27">
        <f>MAX('1-6'!$P$2:$P$17)</f>
        <v>4</v>
      </c>
      <c r="N27">
        <f>MAX('1-6'!$Q$2:$Q$17)</f>
        <v>6</v>
      </c>
      <c r="O27">
        <f>MAX('1-6'!$R$2:$R$17)</f>
        <v>6</v>
      </c>
      <c r="P27">
        <f>MAX('1-6'!$S$2:$S$17)</f>
        <v>6</v>
      </c>
      <c r="Q27">
        <f>MAX('1-6'!$T$2:$T$17)</f>
        <v>6</v>
      </c>
      <c r="R27">
        <f>MAX('1-6'!$U$2:$U$17)</f>
        <v>6</v>
      </c>
      <c r="S27">
        <f>MAX('1-6'!$V$2:$V$17)</f>
        <v>5</v>
      </c>
      <c r="T27">
        <f>MAX('1-6'!$W$2:$W$17)</f>
        <v>6</v>
      </c>
    </row>
    <row r="28" spans="1:20">
      <c r="A28" s="136"/>
      <c r="B28" s="134" t="s">
        <v>409</v>
      </c>
      <c r="C28">
        <f>AVERAGE('1-6'!$F$2:$F$17)</f>
        <v>3.5</v>
      </c>
      <c r="D28">
        <f>AVERAGE('1-6'!$G$2:$G$17)</f>
        <v>2</v>
      </c>
      <c r="E28">
        <f>AVERAGE('1-6'!$H$2:$H$17)</f>
        <v>2</v>
      </c>
      <c r="F28">
        <f>AVERAGE('1-6'!$I$2:$I$17)</f>
        <v>2</v>
      </c>
      <c r="G28">
        <f>AVERAGE('1-6'!$J$2:$J$17)</f>
        <v>2.9375</v>
      </c>
      <c r="H28">
        <f>AVERAGE('1-6'!$K$2:$K$17)</f>
        <v>4.1875</v>
      </c>
      <c r="I28">
        <f>AVERAGE('1-6'!$L$2:$L$17)</f>
        <v>5.3125</v>
      </c>
      <c r="J28">
        <f>AVERAGE('1-6'!$M$2:$M$17)</f>
        <v>4.8125</v>
      </c>
      <c r="K28">
        <f>AVERAGE('1-6'!$N$2:$N$17)</f>
        <v>4.0625</v>
      </c>
      <c r="L28">
        <f>AVERAGE('1-6'!$O$2:$O$17)</f>
        <v>4.125</v>
      </c>
      <c r="M28">
        <f>AVERAGE('1-6'!$P$2:$P$17)</f>
        <v>2.875</v>
      </c>
      <c r="N28">
        <f>AVERAGE('1-6'!$Q$2:$Q$17)</f>
        <v>4.75</v>
      </c>
      <c r="O28">
        <f>AVERAGE('1-6'!$R$2:$R$17)</f>
        <v>4.5625</v>
      </c>
      <c r="P28">
        <f>AVERAGE('1-6'!$S$2:$S$17)</f>
        <v>4.6875</v>
      </c>
      <c r="Q28">
        <f>AVERAGE('1-6'!$T$2:$T$17)</f>
        <v>3.8125</v>
      </c>
      <c r="R28">
        <f>AVERAGE('1-6'!$U$2:$U$17)</f>
        <v>5</v>
      </c>
      <c r="S28">
        <f>AVERAGE('1-6'!$V$2:$V$17)</f>
        <v>2.8125</v>
      </c>
      <c r="T28">
        <f>AVERAGE('1-6'!$W$2:$W$17)</f>
        <v>5.1875</v>
      </c>
    </row>
    <row r="29" spans="1:20">
      <c r="A29" s="136"/>
      <c r="B29" s="134" t="s">
        <v>410</v>
      </c>
      <c r="C29">
        <f>STDEV('1-6'!$F$2:$F$17)</f>
        <v>2.2509257354845511</v>
      </c>
      <c r="D29">
        <f>STDEV('1-6'!$G$2:$G$17)</f>
        <v>1.4605934866804429</v>
      </c>
      <c r="E29">
        <f>STDEV('1-6'!$H$2:$H$17)</f>
        <v>1.3662601021279464</v>
      </c>
      <c r="F29">
        <f>STDEV('1-6'!$I$2:$I$17)</f>
        <v>1.4142135623730951</v>
      </c>
      <c r="G29">
        <f>STDEV('1-6'!$J$2:$J$17)</f>
        <v>1.6520189667999174</v>
      </c>
      <c r="H29">
        <f>STDEV('1-6'!$K$2:$K$17)</f>
        <v>1.1086778913041726</v>
      </c>
      <c r="I29">
        <f>STDEV('1-6'!$L$2:$L$17)</f>
        <v>0.60207972893961481</v>
      </c>
      <c r="J29">
        <f>STDEV('1-6'!$M$2:$M$17)</f>
        <v>0.91058589197651574</v>
      </c>
      <c r="K29">
        <f>STDEV('1-6'!$N$2:$N$17)</f>
        <v>1.0626225419530053</v>
      </c>
      <c r="L29">
        <f>STDEV('1-6'!$O$2:$O$17)</f>
        <v>1.0246950765959599</v>
      </c>
      <c r="M29">
        <f>STDEV('1-6'!$P$2:$P$17)</f>
        <v>1.0878112581387147</v>
      </c>
      <c r="N29">
        <f>STDEV('1-6'!$Q$2:$Q$17)</f>
        <v>1.5275252316519468</v>
      </c>
      <c r="O29">
        <f>STDEV('1-6'!$R$2:$R$17)</f>
        <v>1.3149778198382918</v>
      </c>
      <c r="P29">
        <f>STDEV('1-6'!$S$2:$S$17)</f>
        <v>1.0781929326423914</v>
      </c>
      <c r="Q29">
        <f>STDEV('1-6'!$T$2:$T$17)</f>
        <v>1.1086778913041726</v>
      </c>
      <c r="R29">
        <f>STDEV('1-6'!$U$2:$U$17)</f>
        <v>0.89442719099991586</v>
      </c>
      <c r="S29">
        <f>STDEV('1-6'!$V$2:$V$17)</f>
        <v>1.3275918047351754</v>
      </c>
      <c r="T29">
        <f>STDEV('1-6'!$W$2:$W$17)</f>
        <v>0.75</v>
      </c>
    </row>
    <row r="30" spans="1:20">
      <c r="A30" s="136">
        <v>0.01</v>
      </c>
      <c r="B30" s="135" t="s">
        <v>411</v>
      </c>
      <c r="C30" s="136">
        <f t="shared" ref="C30:T30" si="0">$A$25*$A$30</f>
        <v>0.05</v>
      </c>
      <c r="D30" s="136">
        <f t="shared" si="0"/>
        <v>0.05</v>
      </c>
      <c r="E30" s="136">
        <f t="shared" si="0"/>
        <v>0.05</v>
      </c>
      <c r="F30" s="136">
        <f t="shared" si="0"/>
        <v>0.05</v>
      </c>
      <c r="G30" s="136">
        <f t="shared" si="0"/>
        <v>0.05</v>
      </c>
      <c r="H30" s="136">
        <f t="shared" si="0"/>
        <v>0.05</v>
      </c>
      <c r="I30" s="136">
        <f t="shared" si="0"/>
        <v>0.05</v>
      </c>
      <c r="J30" s="136">
        <f t="shared" si="0"/>
        <v>0.05</v>
      </c>
      <c r="K30" s="136">
        <f t="shared" si="0"/>
        <v>0.05</v>
      </c>
      <c r="L30" s="136">
        <f t="shared" si="0"/>
        <v>0.05</v>
      </c>
      <c r="M30" s="136">
        <f t="shared" si="0"/>
        <v>0.05</v>
      </c>
      <c r="N30" s="136">
        <f t="shared" si="0"/>
        <v>0.05</v>
      </c>
      <c r="O30" s="136">
        <f t="shared" si="0"/>
        <v>0.05</v>
      </c>
      <c r="P30" s="136">
        <f t="shared" si="0"/>
        <v>0.05</v>
      </c>
      <c r="Q30" s="136">
        <f t="shared" si="0"/>
        <v>0.05</v>
      </c>
      <c r="R30" s="136">
        <f t="shared" si="0"/>
        <v>0.05</v>
      </c>
      <c r="S30" s="136">
        <f t="shared" si="0"/>
        <v>0.05</v>
      </c>
      <c r="T30" s="136">
        <f t="shared" si="0"/>
        <v>0.05</v>
      </c>
    </row>
    <row r="31" spans="1:20">
      <c r="A31" s="136"/>
      <c r="B31" s="135" t="s">
        <v>412</v>
      </c>
      <c r="C31" s="136">
        <f t="shared" ref="C31:T31" si="1">IF(C23&gt;0,C23,0)</f>
        <v>1</v>
      </c>
      <c r="D31" s="136">
        <f t="shared" si="1"/>
        <v>1</v>
      </c>
      <c r="E31" s="136">
        <f t="shared" si="1"/>
        <v>1</v>
      </c>
      <c r="F31" s="136">
        <f t="shared" si="1"/>
        <v>1</v>
      </c>
      <c r="G31" s="136">
        <f t="shared" si="1"/>
        <v>1</v>
      </c>
      <c r="H31" s="136">
        <f t="shared" si="1"/>
        <v>2</v>
      </c>
      <c r="I31" s="136">
        <f t="shared" si="1"/>
        <v>4</v>
      </c>
      <c r="J31" s="136">
        <f t="shared" si="1"/>
        <v>3</v>
      </c>
      <c r="K31" s="136">
        <f t="shared" si="1"/>
        <v>2</v>
      </c>
      <c r="L31" s="136">
        <f t="shared" si="1"/>
        <v>3</v>
      </c>
      <c r="M31" s="136">
        <f t="shared" si="1"/>
        <v>1</v>
      </c>
      <c r="N31" s="136">
        <f t="shared" si="1"/>
        <v>1</v>
      </c>
      <c r="O31" s="136">
        <f t="shared" si="1"/>
        <v>1</v>
      </c>
      <c r="P31" s="136">
        <f t="shared" si="1"/>
        <v>2</v>
      </c>
      <c r="Q31" s="136">
        <f t="shared" si="1"/>
        <v>2</v>
      </c>
      <c r="R31" s="136">
        <f t="shared" si="1"/>
        <v>3</v>
      </c>
      <c r="S31" s="136">
        <f t="shared" si="1"/>
        <v>1</v>
      </c>
      <c r="T31" s="136">
        <f t="shared" si="1"/>
        <v>4</v>
      </c>
    </row>
    <row r="32" spans="1:20">
      <c r="A32" s="136"/>
      <c r="B32" s="135" t="s">
        <v>413</v>
      </c>
      <c r="C32" s="136">
        <f t="shared" ref="C32:T32" si="2">IF(C24&gt;0,IF(C23&gt;0,C24-C23,C24),0)</f>
        <v>0</v>
      </c>
      <c r="D32" s="136">
        <f t="shared" si="2"/>
        <v>0</v>
      </c>
      <c r="E32" s="136">
        <f t="shared" si="2"/>
        <v>0</v>
      </c>
      <c r="F32" s="136">
        <f t="shared" si="2"/>
        <v>0</v>
      </c>
      <c r="G32" s="136">
        <f t="shared" si="2"/>
        <v>1</v>
      </c>
      <c r="H32" s="136">
        <f t="shared" si="2"/>
        <v>1.75</v>
      </c>
      <c r="I32" s="136">
        <f t="shared" si="2"/>
        <v>1</v>
      </c>
      <c r="J32" s="136">
        <f t="shared" si="2"/>
        <v>1.75</v>
      </c>
      <c r="K32" s="136">
        <f t="shared" si="2"/>
        <v>1</v>
      </c>
      <c r="L32" s="136">
        <f t="shared" si="2"/>
        <v>0</v>
      </c>
      <c r="M32" s="136">
        <f t="shared" si="2"/>
        <v>1</v>
      </c>
      <c r="N32" s="136">
        <f t="shared" si="2"/>
        <v>3.75</v>
      </c>
      <c r="O32" s="136">
        <f t="shared" si="2"/>
        <v>3</v>
      </c>
      <c r="P32" s="136">
        <f t="shared" si="2"/>
        <v>2</v>
      </c>
      <c r="Q32" s="136">
        <f t="shared" si="2"/>
        <v>1</v>
      </c>
      <c r="R32" s="136">
        <f t="shared" si="2"/>
        <v>1.75</v>
      </c>
      <c r="S32" s="136">
        <f t="shared" si="2"/>
        <v>0.75</v>
      </c>
      <c r="T32" s="136">
        <f t="shared" si="2"/>
        <v>1</v>
      </c>
    </row>
    <row r="33" spans="1:20">
      <c r="A33" s="136"/>
      <c r="B33" s="135" t="s">
        <v>414</v>
      </c>
      <c r="C33" s="136">
        <f t="shared" ref="C33:T33" si="3">IF(AND(C25&gt;C24,C25&gt;0),C25-IF(C24&gt;0,C24,0)-IF(C26&gt;C25,C30/2,0),0)</f>
        <v>2.4750000000000001</v>
      </c>
      <c r="D33" s="136">
        <f t="shared" si="3"/>
        <v>0</v>
      </c>
      <c r="E33" s="136">
        <f t="shared" si="3"/>
        <v>1</v>
      </c>
      <c r="F33" s="136">
        <f t="shared" si="3"/>
        <v>0.47499999999999998</v>
      </c>
      <c r="G33" s="136">
        <f t="shared" si="3"/>
        <v>0.47499999999999998</v>
      </c>
      <c r="H33" s="136">
        <f t="shared" si="3"/>
        <v>0.22500000000000001</v>
      </c>
      <c r="I33" s="136">
        <f t="shared" si="3"/>
        <v>0</v>
      </c>
      <c r="J33" s="136">
        <f t="shared" si="3"/>
        <v>0.25</v>
      </c>
      <c r="K33" s="136">
        <f t="shared" si="3"/>
        <v>0.97499999999999998</v>
      </c>
      <c r="L33" s="136">
        <f t="shared" si="3"/>
        <v>0.97499999999999998</v>
      </c>
      <c r="M33" s="136">
        <f t="shared" si="3"/>
        <v>0.97499999999999998</v>
      </c>
      <c r="N33" s="136">
        <f t="shared" si="3"/>
        <v>0.22500000000000001</v>
      </c>
      <c r="O33" s="136">
        <f t="shared" si="3"/>
        <v>1</v>
      </c>
      <c r="P33" s="136">
        <f t="shared" si="3"/>
        <v>1</v>
      </c>
      <c r="Q33" s="136">
        <f t="shared" si="3"/>
        <v>0.97499999999999998</v>
      </c>
      <c r="R33" s="136">
        <f t="shared" si="3"/>
        <v>0.22500000000000001</v>
      </c>
      <c r="S33" s="136">
        <f t="shared" si="3"/>
        <v>1.2250000000000001</v>
      </c>
      <c r="T33" s="136">
        <f t="shared" si="3"/>
        <v>0</v>
      </c>
    </row>
    <row r="34" spans="1:20">
      <c r="A34" s="136"/>
      <c r="B34" s="135" t="s">
        <v>407</v>
      </c>
      <c r="C34" s="136">
        <f t="shared" ref="C34:T34" si="4">IF(AND(C25&gt;C24,C26&gt;C25,C25&gt;0),C30,0)</f>
        <v>0.05</v>
      </c>
      <c r="D34" s="136">
        <f t="shared" si="4"/>
        <v>0</v>
      </c>
      <c r="E34" s="136">
        <f t="shared" si="4"/>
        <v>0</v>
      </c>
      <c r="F34" s="136">
        <f t="shared" si="4"/>
        <v>0.05</v>
      </c>
      <c r="G34" s="136">
        <f t="shared" si="4"/>
        <v>0.05</v>
      </c>
      <c r="H34" s="136">
        <f t="shared" si="4"/>
        <v>0.05</v>
      </c>
      <c r="I34" s="136">
        <f t="shared" si="4"/>
        <v>0</v>
      </c>
      <c r="J34" s="136">
        <f t="shared" si="4"/>
        <v>0</v>
      </c>
      <c r="K34" s="136">
        <f t="shared" si="4"/>
        <v>0.05</v>
      </c>
      <c r="L34" s="136">
        <f t="shared" si="4"/>
        <v>0.05</v>
      </c>
      <c r="M34" s="136">
        <f t="shared" si="4"/>
        <v>0.05</v>
      </c>
      <c r="N34" s="136">
        <f t="shared" si="4"/>
        <v>0.05</v>
      </c>
      <c r="O34" s="136">
        <f t="shared" si="4"/>
        <v>0</v>
      </c>
      <c r="P34" s="136">
        <f t="shared" si="4"/>
        <v>0</v>
      </c>
      <c r="Q34" s="136">
        <f t="shared" si="4"/>
        <v>0.05</v>
      </c>
      <c r="R34" s="136">
        <f t="shared" si="4"/>
        <v>0.05</v>
      </c>
      <c r="S34" s="136">
        <f t="shared" si="4"/>
        <v>0.05</v>
      </c>
      <c r="T34" s="136">
        <f t="shared" si="4"/>
        <v>0</v>
      </c>
    </row>
    <row r="35" spans="1:20">
      <c r="A35" s="136"/>
      <c r="B35" s="135" t="s">
        <v>415</v>
      </c>
      <c r="C35" s="136">
        <f t="shared" ref="C35:T35" si="5">IF(AND(C26&gt;C25,C26&gt;0),C26-IF(C25&gt;0,C25+IF(C25&gt;C24,C30/2,0),0),0)</f>
        <v>2.4750000000000001</v>
      </c>
      <c r="D35" s="136">
        <f t="shared" si="5"/>
        <v>2</v>
      </c>
      <c r="E35" s="136">
        <f t="shared" si="5"/>
        <v>0</v>
      </c>
      <c r="F35" s="136">
        <f t="shared" si="5"/>
        <v>0.72500000000000009</v>
      </c>
      <c r="G35" s="136">
        <f t="shared" si="5"/>
        <v>1.4750000000000001</v>
      </c>
      <c r="H35" s="136">
        <f t="shared" si="5"/>
        <v>0.97499999999999964</v>
      </c>
      <c r="I35" s="136">
        <f t="shared" si="5"/>
        <v>1</v>
      </c>
      <c r="J35" s="136">
        <f t="shared" si="5"/>
        <v>0</v>
      </c>
      <c r="K35" s="136">
        <f t="shared" si="5"/>
        <v>0.97499999999999964</v>
      </c>
      <c r="L35" s="136">
        <f t="shared" si="5"/>
        <v>0.97499999999999964</v>
      </c>
      <c r="M35" s="136">
        <f t="shared" si="5"/>
        <v>0.97500000000000009</v>
      </c>
      <c r="N35" s="136">
        <f t="shared" si="5"/>
        <v>0.97499999999999964</v>
      </c>
      <c r="O35" s="136">
        <f t="shared" si="5"/>
        <v>0</v>
      </c>
      <c r="P35" s="136">
        <f t="shared" si="5"/>
        <v>0</v>
      </c>
      <c r="Q35" s="136">
        <f t="shared" si="5"/>
        <v>0.22499999999999964</v>
      </c>
      <c r="R35" s="136">
        <f t="shared" si="5"/>
        <v>0.97499999999999964</v>
      </c>
      <c r="S35" s="136">
        <f t="shared" si="5"/>
        <v>0.97500000000000009</v>
      </c>
      <c r="T35" s="136">
        <f t="shared" si="5"/>
        <v>1</v>
      </c>
    </row>
    <row r="36" spans="1:20">
      <c r="A36" s="136"/>
      <c r="B36" s="135" t="s">
        <v>416</v>
      </c>
      <c r="C36" s="136">
        <f t="shared" ref="C36:T36" si="6">IF(C27&gt;0,IF(C26&gt;0,C27-C26,C27),0)</f>
        <v>0</v>
      </c>
      <c r="D36" s="136">
        <f t="shared" si="6"/>
        <v>3</v>
      </c>
      <c r="E36" s="136">
        <f t="shared" si="6"/>
        <v>4</v>
      </c>
      <c r="F36" s="136">
        <f t="shared" si="6"/>
        <v>3.75</v>
      </c>
      <c r="G36" s="136">
        <f t="shared" si="6"/>
        <v>2</v>
      </c>
      <c r="H36" s="136">
        <f t="shared" si="6"/>
        <v>1</v>
      </c>
      <c r="I36" s="136">
        <f t="shared" si="6"/>
        <v>0</v>
      </c>
      <c r="J36" s="136">
        <f t="shared" si="6"/>
        <v>1</v>
      </c>
      <c r="K36" s="136">
        <f t="shared" si="6"/>
        <v>1</v>
      </c>
      <c r="L36" s="136">
        <f t="shared" si="6"/>
        <v>1</v>
      </c>
      <c r="M36" s="136">
        <f t="shared" si="6"/>
        <v>0</v>
      </c>
      <c r="N36" s="136">
        <f t="shared" si="6"/>
        <v>0</v>
      </c>
      <c r="O36" s="136">
        <f t="shared" si="6"/>
        <v>1</v>
      </c>
      <c r="P36" s="136">
        <f t="shared" si="6"/>
        <v>1</v>
      </c>
      <c r="Q36" s="136">
        <f t="shared" si="6"/>
        <v>1.75</v>
      </c>
      <c r="R36" s="136">
        <f t="shared" si="6"/>
        <v>0</v>
      </c>
      <c r="S36" s="136">
        <f t="shared" si="6"/>
        <v>1</v>
      </c>
      <c r="T36" s="136">
        <f t="shared" si="6"/>
        <v>0</v>
      </c>
    </row>
    <row r="37" spans="1:20">
      <c r="A37" s="136"/>
      <c r="B37" s="135" t="s">
        <v>417</v>
      </c>
      <c r="C37" s="136">
        <f t="shared" ref="C37:T37" si="7">IF(C27&lt;0,C27,0)</f>
        <v>0</v>
      </c>
      <c r="D37" s="136">
        <f t="shared" si="7"/>
        <v>0</v>
      </c>
      <c r="E37" s="136">
        <f t="shared" si="7"/>
        <v>0</v>
      </c>
      <c r="F37" s="136">
        <f t="shared" si="7"/>
        <v>0</v>
      </c>
      <c r="G37" s="136">
        <f t="shared" si="7"/>
        <v>0</v>
      </c>
      <c r="H37" s="136">
        <f t="shared" si="7"/>
        <v>0</v>
      </c>
      <c r="I37" s="136">
        <f t="shared" si="7"/>
        <v>0</v>
      </c>
      <c r="J37" s="136">
        <f t="shared" si="7"/>
        <v>0</v>
      </c>
      <c r="K37" s="136">
        <f t="shared" si="7"/>
        <v>0</v>
      </c>
      <c r="L37" s="136">
        <f t="shared" si="7"/>
        <v>0</v>
      </c>
      <c r="M37" s="136">
        <f t="shared" si="7"/>
        <v>0</v>
      </c>
      <c r="N37" s="136">
        <f t="shared" si="7"/>
        <v>0</v>
      </c>
      <c r="O37" s="136">
        <f t="shared" si="7"/>
        <v>0</v>
      </c>
      <c r="P37" s="136">
        <f t="shared" si="7"/>
        <v>0</v>
      </c>
      <c r="Q37" s="136">
        <f t="shared" si="7"/>
        <v>0</v>
      </c>
      <c r="R37" s="136">
        <f t="shared" si="7"/>
        <v>0</v>
      </c>
      <c r="S37" s="136">
        <f t="shared" si="7"/>
        <v>0</v>
      </c>
      <c r="T37" s="136">
        <f t="shared" si="7"/>
        <v>0</v>
      </c>
    </row>
    <row r="38" spans="1:20">
      <c r="A38" s="136"/>
      <c r="B38" s="135" t="s">
        <v>418</v>
      </c>
      <c r="C38" s="136">
        <f t="shared" ref="C38:T38" si="8">IF(C26&lt;0,IF(C27&lt;0,C26-C27,C26),0)</f>
        <v>0</v>
      </c>
      <c r="D38" s="136">
        <f t="shared" si="8"/>
        <v>0</v>
      </c>
      <c r="E38" s="136">
        <f t="shared" si="8"/>
        <v>0</v>
      </c>
      <c r="F38" s="136">
        <f t="shared" si="8"/>
        <v>0</v>
      </c>
      <c r="G38" s="136">
        <f t="shared" si="8"/>
        <v>0</v>
      </c>
      <c r="H38" s="136">
        <f t="shared" si="8"/>
        <v>0</v>
      </c>
      <c r="I38" s="136">
        <f t="shared" si="8"/>
        <v>0</v>
      </c>
      <c r="J38" s="136">
        <f t="shared" si="8"/>
        <v>0</v>
      </c>
      <c r="K38" s="136">
        <f t="shared" si="8"/>
        <v>0</v>
      </c>
      <c r="L38" s="136">
        <f t="shared" si="8"/>
        <v>0</v>
      </c>
      <c r="M38" s="136">
        <f t="shared" si="8"/>
        <v>0</v>
      </c>
      <c r="N38" s="136">
        <f t="shared" si="8"/>
        <v>0</v>
      </c>
      <c r="O38" s="136">
        <f t="shared" si="8"/>
        <v>0</v>
      </c>
      <c r="P38" s="136">
        <f t="shared" si="8"/>
        <v>0</v>
      </c>
      <c r="Q38" s="136">
        <f t="shared" si="8"/>
        <v>0</v>
      </c>
      <c r="R38" s="136">
        <f t="shared" si="8"/>
        <v>0</v>
      </c>
      <c r="S38" s="136">
        <f t="shared" si="8"/>
        <v>0</v>
      </c>
      <c r="T38" s="136">
        <f t="shared" si="8"/>
        <v>0</v>
      </c>
    </row>
    <row r="39" spans="1:20">
      <c r="A39" s="136"/>
      <c r="B39" s="135" t="s">
        <v>419</v>
      </c>
      <c r="C39" s="136">
        <f t="shared" ref="C39:T39" si="9">IF(AND(C25&lt;C26,C25&lt;0),C25-IF(C26&lt;0,C26,0)+IF(C24&lt;C25,C30/2,0),0)</f>
        <v>0</v>
      </c>
      <c r="D39" s="136">
        <f t="shared" si="9"/>
        <v>0</v>
      </c>
      <c r="E39" s="136">
        <f t="shared" si="9"/>
        <v>0</v>
      </c>
      <c r="F39" s="136">
        <f t="shared" si="9"/>
        <v>0</v>
      </c>
      <c r="G39" s="136">
        <f t="shared" si="9"/>
        <v>0</v>
      </c>
      <c r="H39" s="136">
        <f t="shared" si="9"/>
        <v>0</v>
      </c>
      <c r="I39" s="136">
        <f t="shared" si="9"/>
        <v>0</v>
      </c>
      <c r="J39" s="136">
        <f t="shared" si="9"/>
        <v>0</v>
      </c>
      <c r="K39" s="136">
        <f t="shared" si="9"/>
        <v>0</v>
      </c>
      <c r="L39" s="136">
        <f t="shared" si="9"/>
        <v>0</v>
      </c>
      <c r="M39" s="136">
        <f t="shared" si="9"/>
        <v>0</v>
      </c>
      <c r="N39" s="136">
        <f t="shared" si="9"/>
        <v>0</v>
      </c>
      <c r="O39" s="136">
        <f t="shared" si="9"/>
        <v>0</v>
      </c>
      <c r="P39" s="136">
        <f t="shared" si="9"/>
        <v>0</v>
      </c>
      <c r="Q39" s="136">
        <f t="shared" si="9"/>
        <v>0</v>
      </c>
      <c r="R39" s="136">
        <f t="shared" si="9"/>
        <v>0</v>
      </c>
      <c r="S39" s="136">
        <f t="shared" si="9"/>
        <v>0</v>
      </c>
      <c r="T39" s="136">
        <f t="shared" si="9"/>
        <v>0</v>
      </c>
    </row>
    <row r="40" spans="1:20">
      <c r="A40" s="136"/>
      <c r="B40" s="135" t="s">
        <v>420</v>
      </c>
      <c r="C40" s="136">
        <f t="shared" ref="C40:T40" si="10">IF(AND(C24&lt;C25,C25&lt;C26,C25&lt;0),-C30,0)</f>
        <v>0</v>
      </c>
      <c r="D40" s="136">
        <f t="shared" si="10"/>
        <v>0</v>
      </c>
      <c r="E40" s="136">
        <f t="shared" si="10"/>
        <v>0</v>
      </c>
      <c r="F40" s="136">
        <f t="shared" si="10"/>
        <v>0</v>
      </c>
      <c r="G40" s="136">
        <f t="shared" si="10"/>
        <v>0</v>
      </c>
      <c r="H40" s="136">
        <f t="shared" si="10"/>
        <v>0</v>
      </c>
      <c r="I40" s="136">
        <f t="shared" si="10"/>
        <v>0</v>
      </c>
      <c r="J40" s="136">
        <f t="shared" si="10"/>
        <v>0</v>
      </c>
      <c r="K40" s="136">
        <f t="shared" si="10"/>
        <v>0</v>
      </c>
      <c r="L40" s="136">
        <f t="shared" si="10"/>
        <v>0</v>
      </c>
      <c r="M40" s="136">
        <f t="shared" si="10"/>
        <v>0</v>
      </c>
      <c r="N40" s="136">
        <f t="shared" si="10"/>
        <v>0</v>
      </c>
      <c r="O40" s="136">
        <f t="shared" si="10"/>
        <v>0</v>
      </c>
      <c r="P40" s="136">
        <f t="shared" si="10"/>
        <v>0</v>
      </c>
      <c r="Q40" s="136">
        <f t="shared" si="10"/>
        <v>0</v>
      </c>
      <c r="R40" s="136">
        <f t="shared" si="10"/>
        <v>0</v>
      </c>
      <c r="S40" s="136">
        <f t="shared" si="10"/>
        <v>0</v>
      </c>
      <c r="T40" s="136">
        <f t="shared" si="10"/>
        <v>0</v>
      </c>
    </row>
    <row r="41" spans="1:20">
      <c r="A41" s="136"/>
      <c r="B41" s="135" t="s">
        <v>421</v>
      </c>
      <c r="C41" s="136">
        <f t="shared" ref="C41:T41" si="11">IF(AND(C24&lt;C25,C24&lt;0),C24-IF(C25&lt;0,C25-IF(C25&lt;C26,C30/2,0),0),0)</f>
        <v>0</v>
      </c>
      <c r="D41" s="136">
        <f t="shared" si="11"/>
        <v>0</v>
      </c>
      <c r="E41" s="136">
        <f t="shared" si="11"/>
        <v>0</v>
      </c>
      <c r="F41" s="136">
        <f t="shared" si="11"/>
        <v>0</v>
      </c>
      <c r="G41" s="136">
        <f t="shared" si="11"/>
        <v>0</v>
      </c>
      <c r="H41" s="136">
        <f t="shared" si="11"/>
        <v>0</v>
      </c>
      <c r="I41" s="136">
        <f t="shared" si="11"/>
        <v>0</v>
      </c>
      <c r="J41" s="136">
        <f t="shared" si="11"/>
        <v>0</v>
      </c>
      <c r="K41" s="136">
        <f t="shared" si="11"/>
        <v>0</v>
      </c>
      <c r="L41" s="136">
        <f t="shared" si="11"/>
        <v>0</v>
      </c>
      <c r="M41" s="136">
        <f t="shared" si="11"/>
        <v>0</v>
      </c>
      <c r="N41" s="136">
        <f t="shared" si="11"/>
        <v>0</v>
      </c>
      <c r="O41" s="136">
        <f t="shared" si="11"/>
        <v>0</v>
      </c>
      <c r="P41" s="136">
        <f t="shared" si="11"/>
        <v>0</v>
      </c>
      <c r="Q41" s="136">
        <f t="shared" si="11"/>
        <v>0</v>
      </c>
      <c r="R41" s="136">
        <f t="shared" si="11"/>
        <v>0</v>
      </c>
      <c r="S41" s="136">
        <f t="shared" si="11"/>
        <v>0</v>
      </c>
      <c r="T41" s="136">
        <f t="shared" si="11"/>
        <v>0</v>
      </c>
    </row>
    <row r="42" spans="1:20">
      <c r="A42" s="136"/>
      <c r="B42" s="135" t="s">
        <v>422</v>
      </c>
      <c r="C42" s="136">
        <f t="shared" ref="C42:T42" si="12">IF(C23&lt;0,IF(C24&lt;0,C23-C24,C23),0)</f>
        <v>0</v>
      </c>
      <c r="D42" s="136">
        <f t="shared" si="12"/>
        <v>0</v>
      </c>
      <c r="E42" s="136">
        <f t="shared" si="12"/>
        <v>0</v>
      </c>
      <c r="F42" s="136">
        <f t="shared" si="12"/>
        <v>0</v>
      </c>
      <c r="G42" s="136">
        <f t="shared" si="12"/>
        <v>0</v>
      </c>
      <c r="H42" s="136">
        <f t="shared" si="12"/>
        <v>0</v>
      </c>
      <c r="I42" s="136">
        <f t="shared" si="12"/>
        <v>0</v>
      </c>
      <c r="J42" s="136">
        <f t="shared" si="12"/>
        <v>0</v>
      </c>
      <c r="K42" s="136">
        <f t="shared" si="12"/>
        <v>0</v>
      </c>
      <c r="L42" s="136">
        <f t="shared" si="12"/>
        <v>0</v>
      </c>
      <c r="M42" s="136">
        <f t="shared" si="12"/>
        <v>0</v>
      </c>
      <c r="N42" s="136">
        <f t="shared" si="12"/>
        <v>0</v>
      </c>
      <c r="O42" s="136">
        <f t="shared" si="12"/>
        <v>0</v>
      </c>
      <c r="P42" s="136">
        <f t="shared" si="12"/>
        <v>0</v>
      </c>
      <c r="Q42" s="136">
        <f t="shared" si="12"/>
        <v>0</v>
      </c>
      <c r="R42" s="136">
        <f t="shared" si="12"/>
        <v>0</v>
      </c>
      <c r="S42" s="136">
        <f t="shared" si="12"/>
        <v>0</v>
      </c>
      <c r="T42" s="136">
        <f t="shared" si="12"/>
        <v>0</v>
      </c>
    </row>
    <row r="43" spans="1:20">
      <c r="A43" s="136"/>
      <c r="B43" s="135" t="s">
        <v>423</v>
      </c>
      <c r="C43" s="136">
        <f t="shared" ref="C43:T43" si="13">C27-C26</f>
        <v>0</v>
      </c>
      <c r="D43" s="136">
        <f t="shared" si="13"/>
        <v>3</v>
      </c>
      <c r="E43" s="136">
        <f t="shared" si="13"/>
        <v>4</v>
      </c>
      <c r="F43" s="136">
        <f t="shared" si="13"/>
        <v>3.75</v>
      </c>
      <c r="G43" s="136">
        <f t="shared" si="13"/>
        <v>2</v>
      </c>
      <c r="H43" s="136">
        <f t="shared" si="13"/>
        <v>1</v>
      </c>
      <c r="I43" s="136">
        <f t="shared" si="13"/>
        <v>0</v>
      </c>
      <c r="J43" s="136">
        <f t="shared" si="13"/>
        <v>1</v>
      </c>
      <c r="K43" s="136">
        <f t="shared" si="13"/>
        <v>1</v>
      </c>
      <c r="L43" s="136">
        <f t="shared" si="13"/>
        <v>1</v>
      </c>
      <c r="M43" s="136">
        <f t="shared" si="13"/>
        <v>0</v>
      </c>
      <c r="N43" s="136">
        <f t="shared" si="13"/>
        <v>0</v>
      </c>
      <c r="O43" s="136">
        <f t="shared" si="13"/>
        <v>1</v>
      </c>
      <c r="P43" s="136">
        <f t="shared" si="13"/>
        <v>1</v>
      </c>
      <c r="Q43" s="136">
        <f t="shared" si="13"/>
        <v>1.75</v>
      </c>
      <c r="R43" s="136">
        <f t="shared" si="13"/>
        <v>0</v>
      </c>
      <c r="S43" s="136">
        <f t="shared" si="13"/>
        <v>1</v>
      </c>
      <c r="T43" s="136">
        <f t="shared" si="13"/>
        <v>0</v>
      </c>
    </row>
    <row r="44" spans="1:20">
      <c r="A44" s="136"/>
      <c r="B44" s="135" t="s">
        <v>424</v>
      </c>
      <c r="C44" s="136">
        <f t="shared" ref="C44:T44" si="14">C24-C23</f>
        <v>0</v>
      </c>
      <c r="D44" s="136">
        <f t="shared" si="14"/>
        <v>0</v>
      </c>
      <c r="E44" s="136">
        <f t="shared" si="14"/>
        <v>0</v>
      </c>
      <c r="F44" s="136">
        <f t="shared" si="14"/>
        <v>0</v>
      </c>
      <c r="G44" s="136">
        <f t="shared" si="14"/>
        <v>1</v>
      </c>
      <c r="H44" s="136">
        <f t="shared" si="14"/>
        <v>1.75</v>
      </c>
      <c r="I44" s="136">
        <f t="shared" si="14"/>
        <v>1</v>
      </c>
      <c r="J44" s="136">
        <f t="shared" si="14"/>
        <v>1.75</v>
      </c>
      <c r="K44" s="136">
        <f t="shared" si="14"/>
        <v>1</v>
      </c>
      <c r="L44" s="136">
        <f t="shared" si="14"/>
        <v>0</v>
      </c>
      <c r="M44" s="136">
        <f t="shared" si="14"/>
        <v>1</v>
      </c>
      <c r="N44" s="136">
        <f t="shared" si="14"/>
        <v>3.75</v>
      </c>
      <c r="O44" s="136">
        <f t="shared" si="14"/>
        <v>3</v>
      </c>
      <c r="P44" s="136">
        <f t="shared" si="14"/>
        <v>2</v>
      </c>
      <c r="Q44" s="136">
        <f t="shared" si="14"/>
        <v>1</v>
      </c>
      <c r="R44" s="136">
        <f t="shared" si="14"/>
        <v>1.75</v>
      </c>
      <c r="S44" s="136">
        <f t="shared" si="14"/>
        <v>0.75</v>
      </c>
      <c r="T44" s="136">
        <f t="shared" si="14"/>
        <v>1</v>
      </c>
    </row>
    <row r="45" spans="1:20">
      <c r="A45" s="136"/>
      <c r="B45" s="135" t="s">
        <v>324</v>
      </c>
      <c r="C45" s="136">
        <f t="shared" ref="C45:T45" si="15">C28</f>
        <v>3.5</v>
      </c>
      <c r="D45" s="136">
        <f t="shared" si="15"/>
        <v>2</v>
      </c>
      <c r="E45" s="136">
        <f t="shared" si="15"/>
        <v>2</v>
      </c>
      <c r="F45" s="136">
        <f t="shared" si="15"/>
        <v>2</v>
      </c>
      <c r="G45" s="136">
        <f t="shared" si="15"/>
        <v>2.9375</v>
      </c>
      <c r="H45" s="136">
        <f t="shared" si="15"/>
        <v>4.1875</v>
      </c>
      <c r="I45" s="136">
        <f t="shared" si="15"/>
        <v>5.3125</v>
      </c>
      <c r="J45" s="136">
        <f t="shared" si="15"/>
        <v>4.8125</v>
      </c>
      <c r="K45" s="136">
        <f t="shared" si="15"/>
        <v>4.0625</v>
      </c>
      <c r="L45" s="136">
        <f t="shared" si="15"/>
        <v>4.125</v>
      </c>
      <c r="M45" s="136">
        <f t="shared" si="15"/>
        <v>2.875</v>
      </c>
      <c r="N45" s="136">
        <f t="shared" si="15"/>
        <v>4.75</v>
      </c>
      <c r="O45" s="136">
        <f t="shared" si="15"/>
        <v>4.5625</v>
      </c>
      <c r="P45" s="136">
        <f t="shared" si="15"/>
        <v>4.6875</v>
      </c>
      <c r="Q45" s="136">
        <f t="shared" si="15"/>
        <v>3.8125</v>
      </c>
      <c r="R45" s="136">
        <f t="shared" si="15"/>
        <v>5</v>
      </c>
      <c r="S45" s="136">
        <f t="shared" si="15"/>
        <v>2.8125</v>
      </c>
      <c r="T45" s="136">
        <f t="shared" si="15"/>
        <v>5.1875</v>
      </c>
    </row>
    <row r="46" spans="1:20">
      <c r="A46" s="136"/>
      <c r="B46" s="134"/>
    </row>
  </sheetData>
  <pageMargins left="0.15748031496062992" right="0.15748031496062992" top="0.11811023622047245" bottom="0.19685039370078741" header="0.11811023622047245" footer="0.19685039370078741"/>
  <pageSetup paperSize="9" scale="110" orientation="landscape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63" workbookViewId="0">
      <selection activeCell="H169" sqref="H169:H184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hidden="1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customHeight="1">
      <c r="D4" t="s">
        <v>0</v>
      </c>
      <c r="E4" t="s">
        <v>8</v>
      </c>
      <c r="F4">
        <v>1</v>
      </c>
      <c r="G4" s="7"/>
      <c r="H4" s="26" t="s">
        <v>11</v>
      </c>
      <c r="I4" s="7" t="s">
        <v>124</v>
      </c>
      <c r="J4" s="7"/>
      <c r="K4" s="7"/>
    </row>
    <row r="5" spans="2:11" ht="14.25" hidden="1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hidden="1" customHeight="1">
      <c r="D6" t="s">
        <v>1</v>
      </c>
      <c r="E6" t="s">
        <v>128</v>
      </c>
      <c r="F6">
        <v>7</v>
      </c>
      <c r="G6" s="7" t="s">
        <v>132</v>
      </c>
      <c r="H6" s="7" t="s">
        <v>131</v>
      </c>
      <c r="I6" s="7" t="s">
        <v>134</v>
      </c>
      <c r="J6" s="7"/>
      <c r="K6" s="7"/>
    </row>
    <row r="7" spans="2:11" ht="25.5" hidden="1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 hidden="1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 hidden="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 hidden="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 hidden="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 hidden="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 hidden="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>
      <c r="D14" t="s">
        <v>0</v>
      </c>
      <c r="E14" t="s">
        <v>8</v>
      </c>
      <c r="F14" s="3">
        <v>3</v>
      </c>
      <c r="G14" s="12"/>
      <c r="H14" s="12"/>
      <c r="I14" s="12"/>
    </row>
    <row r="15" spans="2:11" hidden="1">
      <c r="E15" t="s">
        <v>9</v>
      </c>
      <c r="F15">
        <v>2</v>
      </c>
      <c r="G15" s="7"/>
      <c r="H15" s="7" t="s">
        <v>143</v>
      </c>
      <c r="I15" s="7"/>
    </row>
    <row r="16" spans="2:11" hidden="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 hidden="1">
      <c r="E17" t="s">
        <v>129</v>
      </c>
      <c r="F17">
        <v>4</v>
      </c>
      <c r="G17" s="7" t="s">
        <v>133</v>
      </c>
      <c r="H17" s="7" t="s">
        <v>146</v>
      </c>
      <c r="I17" s="7"/>
    </row>
    <row r="18" spans="2:9" hidden="1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 hidden="1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 hidden="1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 hidden="1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 hidden="1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 hidden="1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>
      <c r="D24" t="s">
        <v>0</v>
      </c>
      <c r="E24" t="s">
        <v>8</v>
      </c>
      <c r="F24">
        <v>5</v>
      </c>
      <c r="G24" s="7" t="s">
        <v>150</v>
      </c>
      <c r="H24" s="26" t="s">
        <v>152</v>
      </c>
      <c r="I24" s="7" t="s">
        <v>151</v>
      </c>
    </row>
    <row r="25" spans="2:9" hidden="1">
      <c r="E25" t="s">
        <v>9</v>
      </c>
      <c r="F25">
        <v>1</v>
      </c>
      <c r="G25" s="7"/>
      <c r="H25" s="7"/>
      <c r="I25" s="7"/>
    </row>
    <row r="26" spans="2:9" hidden="1">
      <c r="D26" t="s">
        <v>1</v>
      </c>
      <c r="E26" t="s">
        <v>128</v>
      </c>
      <c r="F26">
        <v>6</v>
      </c>
      <c r="G26" s="7"/>
      <c r="H26" s="7"/>
      <c r="I26" s="7"/>
    </row>
    <row r="27" spans="2:9" hidden="1">
      <c r="E27" t="s">
        <v>129</v>
      </c>
      <c r="F27">
        <v>6</v>
      </c>
      <c r="G27" s="7"/>
      <c r="H27" s="7"/>
      <c r="I27" s="7"/>
    </row>
    <row r="28" spans="2:9" hidden="1">
      <c r="D28" t="s">
        <v>2</v>
      </c>
      <c r="E28" t="s">
        <v>136</v>
      </c>
      <c r="F28">
        <v>2</v>
      </c>
      <c r="G28" s="7" t="s">
        <v>153</v>
      </c>
      <c r="H28" s="7"/>
      <c r="I28" s="7" t="s">
        <v>154</v>
      </c>
    </row>
    <row r="29" spans="2:9" hidden="1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 hidden="1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 hidden="1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 hidden="1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 hidden="1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 hidden="1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 hidden="1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 hidden="1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 hidden="1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 hidden="1">
      <c r="E39" t="s">
        <v>9</v>
      </c>
      <c r="F39">
        <v>3</v>
      </c>
      <c r="G39" s="15" t="s">
        <v>148</v>
      </c>
      <c r="H39" s="7"/>
      <c r="I39" s="7"/>
    </row>
    <row r="40" spans="2:9" hidden="1">
      <c r="D40" t="s">
        <v>1</v>
      </c>
      <c r="E40" t="s">
        <v>128</v>
      </c>
      <c r="F40">
        <v>6</v>
      </c>
      <c r="G40" s="7"/>
      <c r="H40" s="7" t="s">
        <v>165</v>
      </c>
      <c r="I40" s="7" t="s">
        <v>166</v>
      </c>
    </row>
    <row r="41" spans="2:9" hidden="1">
      <c r="E41" t="s">
        <v>129</v>
      </c>
      <c r="F41">
        <v>3</v>
      </c>
      <c r="G41" s="7"/>
      <c r="H41" s="7"/>
      <c r="I41" s="7"/>
    </row>
    <row r="42" spans="2:9" hidden="1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 hidden="1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 hidden="1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 hidden="1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 hidden="1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 hidden="1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 hidden="1">
      <c r="E49" t="s">
        <v>9</v>
      </c>
      <c r="F49">
        <v>2</v>
      </c>
      <c r="G49" s="7" t="s">
        <v>167</v>
      </c>
      <c r="H49" s="7"/>
      <c r="I49" s="7"/>
    </row>
    <row r="50" spans="2:9" hidden="1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 hidden="1">
      <c r="E51" t="s">
        <v>129</v>
      </c>
      <c r="F51">
        <v>10</v>
      </c>
      <c r="G51" s="7"/>
      <c r="H51" s="7"/>
      <c r="I51" s="7"/>
    </row>
    <row r="52" spans="2:9" hidden="1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 hidden="1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 hidden="1">
      <c r="E55" t="s">
        <v>9</v>
      </c>
      <c r="F55">
        <v>2</v>
      </c>
      <c r="G55" s="7"/>
      <c r="H55" s="7" t="s">
        <v>173</v>
      </c>
      <c r="I55" s="7" t="s">
        <v>125</v>
      </c>
    </row>
    <row r="56" spans="2:9" hidden="1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 hidden="1">
      <c r="E57" t="s">
        <v>129</v>
      </c>
      <c r="F57">
        <v>7</v>
      </c>
      <c r="G57" s="7"/>
      <c r="H57" s="7" t="s">
        <v>175</v>
      </c>
      <c r="I57" s="7"/>
    </row>
    <row r="58" spans="2:9" hidden="1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 hidden="1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 hidden="1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 hidden="1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 hidden="1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 hidden="1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 hidden="1">
      <c r="E65" t="s">
        <v>9</v>
      </c>
      <c r="F65">
        <v>5</v>
      </c>
      <c r="G65" s="7"/>
      <c r="H65" s="7"/>
      <c r="I65" s="7"/>
    </row>
    <row r="66" spans="2:9" hidden="1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 hidden="1">
      <c r="E67" t="s">
        <v>129</v>
      </c>
      <c r="F67">
        <v>7</v>
      </c>
      <c r="G67" s="7"/>
      <c r="H67" s="7"/>
      <c r="I67" s="7"/>
    </row>
    <row r="68" spans="2:9" ht="25.5" hidden="1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 hidden="1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 hidden="1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 hidden="1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 hidden="1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 hidden="1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 hidden="1">
      <c r="E75" t="s">
        <v>9</v>
      </c>
      <c r="F75">
        <v>2</v>
      </c>
      <c r="G75" s="7"/>
      <c r="H75" s="7" t="s">
        <v>184</v>
      </c>
      <c r="I75" s="7"/>
    </row>
    <row r="76" spans="2:9" hidden="1">
      <c r="D76" t="s">
        <v>1</v>
      </c>
      <c r="E76" t="s">
        <v>128</v>
      </c>
      <c r="F76">
        <v>3</v>
      </c>
      <c r="G76" s="7"/>
      <c r="H76" s="7" t="s">
        <v>185</v>
      </c>
      <c r="I76" s="7" t="s">
        <v>186</v>
      </c>
    </row>
    <row r="77" spans="2:9" hidden="1">
      <c r="E77" t="s">
        <v>129</v>
      </c>
      <c r="F77">
        <v>3</v>
      </c>
      <c r="G77" s="7"/>
      <c r="H77" s="7" t="s">
        <v>187</v>
      </c>
      <c r="I77" s="7"/>
    </row>
    <row r="78" spans="2:9" hidden="1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 hidden="1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 hidden="1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 hidden="1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 hidden="1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 hidden="1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>
      <c r="D84" t="s">
        <v>0</v>
      </c>
      <c r="E84" t="s">
        <v>8</v>
      </c>
      <c r="F84">
        <v>2</v>
      </c>
      <c r="G84" s="7"/>
      <c r="H84" s="26" t="s">
        <v>190</v>
      </c>
      <c r="I84" s="7"/>
    </row>
    <row r="85" spans="2:9" ht="25.5" hidden="1">
      <c r="E85" t="s">
        <v>9</v>
      </c>
      <c r="F85">
        <v>1</v>
      </c>
      <c r="G85" s="15" t="s">
        <v>148</v>
      </c>
      <c r="H85" s="7" t="s">
        <v>191</v>
      </c>
      <c r="I85" s="7"/>
    </row>
    <row r="86" spans="2:9" ht="25.5" hidden="1">
      <c r="D86" t="s">
        <v>1</v>
      </c>
      <c r="E86" t="s">
        <v>128</v>
      </c>
      <c r="F86">
        <v>5</v>
      </c>
      <c r="G86" s="15" t="s">
        <v>148</v>
      </c>
      <c r="H86" s="7" t="s">
        <v>189</v>
      </c>
      <c r="I86" s="7"/>
    </row>
    <row r="87" spans="2:9" hidden="1">
      <c r="E87" t="s">
        <v>129</v>
      </c>
      <c r="F87">
        <v>4</v>
      </c>
      <c r="G87" s="7"/>
      <c r="H87" s="7"/>
      <c r="I87" s="7" t="s">
        <v>192</v>
      </c>
    </row>
    <row r="88" spans="2:9" hidden="1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 hidden="1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 hidden="1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 hidden="1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 hidden="1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 hidden="1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 hidden="1">
      <c r="E95" t="s">
        <v>9</v>
      </c>
      <c r="F95">
        <v>1</v>
      </c>
      <c r="G95" s="15" t="s">
        <v>199</v>
      </c>
      <c r="H95" s="7"/>
      <c r="I95" s="7"/>
    </row>
    <row r="96" spans="2:9" ht="38.25" hidden="1">
      <c r="D96" t="s">
        <v>1</v>
      </c>
      <c r="E96" t="s">
        <v>128</v>
      </c>
      <c r="F96">
        <v>4</v>
      </c>
      <c r="G96" s="15" t="s">
        <v>199</v>
      </c>
      <c r="H96" s="7" t="s">
        <v>200</v>
      </c>
      <c r="I96" s="7"/>
    </row>
    <row r="97" spans="2:9" hidden="1">
      <c r="E97" t="s">
        <v>129</v>
      </c>
      <c r="F97">
        <v>2</v>
      </c>
      <c r="G97" s="7"/>
      <c r="H97" s="7"/>
      <c r="I97" s="7" t="s">
        <v>201</v>
      </c>
    </row>
    <row r="98" spans="2:9" hidden="1">
      <c r="D98" t="s">
        <v>2</v>
      </c>
      <c r="E98" t="s">
        <v>136</v>
      </c>
      <c r="F98">
        <v>1</v>
      </c>
      <c r="G98" s="7"/>
      <c r="H98" s="7"/>
      <c r="I98" s="7"/>
    </row>
    <row r="99" spans="2:9" hidden="1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 hidden="1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 hidden="1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 hidden="1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 hidden="1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 hidden="1">
      <c r="E105" t="s">
        <v>9</v>
      </c>
      <c r="F105">
        <v>2</v>
      </c>
      <c r="G105" s="17"/>
      <c r="H105" s="17"/>
      <c r="I105" s="17" t="s">
        <v>204</v>
      </c>
    </row>
    <row r="106" spans="2:9" ht="25.5" hidden="1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 hidden="1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 hidden="1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 hidden="1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 hidden="1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 hidden="1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 hidden="1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 hidden="1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 hidden="1">
      <c r="E115" t="s">
        <v>9</v>
      </c>
      <c r="F115">
        <v>2</v>
      </c>
      <c r="G115" s="17"/>
      <c r="H115" s="17"/>
      <c r="I115" s="17"/>
    </row>
    <row r="116" spans="2:9" hidden="1">
      <c r="D116" t="s">
        <v>1</v>
      </c>
      <c r="E116" t="s">
        <v>128</v>
      </c>
      <c r="F116">
        <v>9</v>
      </c>
      <c r="G116" s="17"/>
      <c r="H116" s="17"/>
      <c r="I116" s="17"/>
    </row>
    <row r="117" spans="2:9" hidden="1">
      <c r="E117" t="s">
        <v>129</v>
      </c>
      <c r="F117">
        <v>5</v>
      </c>
      <c r="G117" s="17"/>
      <c r="H117" s="17"/>
      <c r="I117" s="17"/>
    </row>
    <row r="118" spans="2:9" hidden="1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 hidden="1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 hidden="1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 hidden="1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 hidden="1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 hidden="1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>
      <c r="D124" t="s">
        <v>0</v>
      </c>
      <c r="E124" t="s">
        <v>8</v>
      </c>
      <c r="F124">
        <v>3</v>
      </c>
      <c r="G124" s="7" t="s">
        <v>214</v>
      </c>
      <c r="H124" s="26" t="s">
        <v>213</v>
      </c>
      <c r="I124" s="7" t="s">
        <v>170</v>
      </c>
    </row>
    <row r="125" spans="2:9" hidden="1">
      <c r="E125" t="s">
        <v>9</v>
      </c>
      <c r="F125">
        <v>2</v>
      </c>
      <c r="G125" s="7"/>
      <c r="H125" s="7" t="s">
        <v>215</v>
      </c>
      <c r="I125" s="7"/>
    </row>
    <row r="126" spans="2:9" hidden="1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 hidden="1">
      <c r="E127" t="s">
        <v>129</v>
      </c>
      <c r="F127">
        <v>3</v>
      </c>
      <c r="G127" s="7"/>
      <c r="H127" s="7"/>
      <c r="I127" s="7"/>
    </row>
    <row r="128" spans="2:9" hidden="1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 hidden="1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 hidden="1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 hidden="1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 hidden="1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 hidden="1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>
      <c r="D134" t="s">
        <v>0</v>
      </c>
      <c r="E134" t="s">
        <v>8</v>
      </c>
      <c r="F134">
        <v>1</v>
      </c>
      <c r="G134" s="7"/>
      <c r="H134" s="7"/>
      <c r="I134" s="7"/>
    </row>
    <row r="135" spans="2:9" hidden="1">
      <c r="E135" t="s">
        <v>9</v>
      </c>
      <c r="F135">
        <v>1</v>
      </c>
      <c r="G135" s="7"/>
      <c r="H135" s="7"/>
      <c r="I135" s="7"/>
    </row>
    <row r="136" spans="2:9" hidden="1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 hidden="1">
      <c r="E137" t="s">
        <v>129</v>
      </c>
      <c r="F137">
        <v>4</v>
      </c>
      <c r="G137" s="7"/>
      <c r="H137" s="7"/>
      <c r="I137" s="7" t="s">
        <v>218</v>
      </c>
    </row>
    <row r="138" spans="2:9" hidden="1">
      <c r="D138" t="s">
        <v>2</v>
      </c>
      <c r="E138" t="s">
        <v>136</v>
      </c>
      <c r="F138">
        <v>1</v>
      </c>
      <c r="G138" s="7"/>
      <c r="H138" s="7"/>
      <c r="I138" s="7"/>
    </row>
    <row r="139" spans="2:9" hidden="1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 hidden="1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 hidden="1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 hidden="1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 hidden="1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 hidden="1">
      <c r="E145" t="s">
        <v>9</v>
      </c>
      <c r="F145">
        <v>1</v>
      </c>
      <c r="G145" s="7"/>
      <c r="H145" s="7"/>
      <c r="I145" s="7" t="s">
        <v>151</v>
      </c>
    </row>
    <row r="146" spans="2:9" hidden="1">
      <c r="D146" t="s">
        <v>1</v>
      </c>
      <c r="E146" t="s">
        <v>128</v>
      </c>
      <c r="F146">
        <v>8</v>
      </c>
      <c r="G146" s="15" t="s">
        <v>148</v>
      </c>
      <c r="H146" s="7" t="s">
        <v>225</v>
      </c>
      <c r="I146" s="7"/>
    </row>
    <row r="147" spans="2:9" hidden="1">
      <c r="E147" t="s">
        <v>129</v>
      </c>
      <c r="F147">
        <v>3</v>
      </c>
      <c r="G147" s="7"/>
      <c r="H147" s="7"/>
      <c r="I147" s="7"/>
    </row>
    <row r="148" spans="2:9" hidden="1">
      <c r="D148" t="s">
        <v>2</v>
      </c>
      <c r="E148" t="s">
        <v>136</v>
      </c>
      <c r="F148">
        <v>2</v>
      </c>
      <c r="G148" s="7"/>
      <c r="H148" s="7"/>
      <c r="I148" s="7"/>
    </row>
    <row r="149" spans="2:9" hidden="1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 hidden="1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 hidden="1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 hidden="1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 hidden="1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>
      <c r="D154" t="s">
        <v>0</v>
      </c>
      <c r="E154" t="s">
        <v>8</v>
      </c>
      <c r="F154">
        <v>6</v>
      </c>
      <c r="G154" s="7"/>
      <c r="H154" s="25" t="s">
        <v>222</v>
      </c>
      <c r="I154" s="7"/>
    </row>
    <row r="155" spans="2:9" hidden="1">
      <c r="E155" t="s">
        <v>9</v>
      </c>
      <c r="F155">
        <v>2</v>
      </c>
      <c r="G155" s="7"/>
      <c r="H155" s="7"/>
      <c r="I155" s="7" t="s">
        <v>221</v>
      </c>
    </row>
    <row r="156" spans="2:9" hidden="1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 hidden="1">
      <c r="E157" t="s">
        <v>129</v>
      </c>
      <c r="F157">
        <v>6</v>
      </c>
      <c r="G157" s="7"/>
      <c r="H157" s="7" t="s">
        <v>224</v>
      </c>
      <c r="I157" s="7"/>
    </row>
    <row r="158" spans="2:9" hidden="1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 hidden="1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 hidden="1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 hidden="1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 hidden="1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  <row r="164" spans="2:9">
      <c r="E164" s="24"/>
      <c r="G164" t="s">
        <v>233</v>
      </c>
    </row>
    <row r="165" spans="2:9">
      <c r="E165" s="24"/>
      <c r="G165" s="64" t="s">
        <v>234</v>
      </c>
    </row>
    <row r="166" spans="2:9">
      <c r="E166" s="24"/>
    </row>
    <row r="167" spans="2:9">
      <c r="E167" s="24"/>
    </row>
    <row r="168" spans="2:9">
      <c r="E168" s="24"/>
      <c r="G168" s="28"/>
    </row>
    <row r="169" spans="2:9">
      <c r="G169" s="119"/>
      <c r="H169" s="117">
        <v>1</v>
      </c>
    </row>
    <row r="170" spans="2:9">
      <c r="E170" s="24" t="s">
        <v>230</v>
      </c>
      <c r="F170">
        <f>MIN(H$169:H$184)</f>
        <v>1</v>
      </c>
      <c r="G170" s="28"/>
      <c r="H170" s="117">
        <v>3</v>
      </c>
    </row>
    <row r="171" spans="2:9">
      <c r="E171" s="24" t="s">
        <v>232</v>
      </c>
      <c r="F171">
        <f>AVERAGE(H$169:H$184)</f>
        <v>2.75</v>
      </c>
      <c r="H171" s="117">
        <v>5</v>
      </c>
    </row>
    <row r="172" spans="2:9">
      <c r="E172" s="24" t="s">
        <v>425</v>
      </c>
      <c r="F172">
        <f>MEDIAN(H$169:H$184)</f>
        <v>3</v>
      </c>
      <c r="H172" s="117">
        <v>3</v>
      </c>
    </row>
    <row r="173" spans="2:9">
      <c r="E173" s="24" t="s">
        <v>231</v>
      </c>
      <c r="F173">
        <f>MAX(H$169:H$184)</f>
        <v>6</v>
      </c>
      <c r="H173" s="117">
        <v>5</v>
      </c>
    </row>
    <row r="174" spans="2:9">
      <c r="E174" s="24" t="s">
        <v>426</v>
      </c>
      <c r="F174">
        <f>STDEV(H$169:H$184)</f>
        <v>1.61245154965971</v>
      </c>
      <c r="H174" s="117">
        <v>3</v>
      </c>
    </row>
    <row r="175" spans="2:9">
      <c r="H175" s="117">
        <v>2</v>
      </c>
    </row>
    <row r="176" spans="2:9">
      <c r="H176" s="117">
        <v>3</v>
      </c>
    </row>
    <row r="177" spans="8:8">
      <c r="H177" s="117">
        <v>2</v>
      </c>
    </row>
    <row r="178" spans="8:8">
      <c r="H178" s="117">
        <v>1</v>
      </c>
    </row>
    <row r="179" spans="8:8">
      <c r="H179" s="117">
        <v>4</v>
      </c>
    </row>
    <row r="180" spans="8:8">
      <c r="H180" s="117">
        <v>1</v>
      </c>
    </row>
    <row r="181" spans="8:8">
      <c r="H181" s="117">
        <v>3</v>
      </c>
    </row>
    <row r="182" spans="8:8">
      <c r="H182" s="117">
        <v>1</v>
      </c>
    </row>
    <row r="183" spans="8:8">
      <c r="H183" s="117">
        <v>1</v>
      </c>
    </row>
    <row r="184" spans="8:8">
      <c r="H184" s="117">
        <v>6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2:Q24"/>
  <sheetViews>
    <sheetView showGridLines="0" topLeftCell="B1" workbookViewId="0">
      <selection activeCell="I13" sqref="I13"/>
    </sheetView>
  </sheetViews>
  <sheetFormatPr defaultRowHeight="15"/>
  <cols>
    <col min="1" max="1" width="3.28515625" customWidth="1"/>
    <col min="2" max="2" width="16.5703125" customWidth="1"/>
    <col min="3" max="12" width="7.42578125" customWidth="1"/>
    <col min="15" max="15" width="14.42578125" customWidth="1"/>
    <col min="16" max="16" width="22.42578125" customWidth="1"/>
    <col min="17" max="17" width="3.5703125" customWidth="1"/>
  </cols>
  <sheetData>
    <row r="2" spans="1:17">
      <c r="B2" s="67" t="s">
        <v>304</v>
      </c>
    </row>
    <row r="3" spans="1:17">
      <c r="A3" s="65"/>
      <c r="B3" s="159" t="s">
        <v>438</v>
      </c>
      <c r="C3" s="160" t="s">
        <v>310</v>
      </c>
      <c r="D3" s="161"/>
      <c r="E3" s="161"/>
      <c r="F3" s="161"/>
      <c r="G3" s="162"/>
      <c r="H3" s="160" t="s">
        <v>311</v>
      </c>
      <c r="I3" s="161"/>
      <c r="J3" s="161"/>
      <c r="K3" s="161"/>
      <c r="L3" s="162"/>
      <c r="M3" s="163" t="s">
        <v>312</v>
      </c>
    </row>
    <row r="4" spans="1:17">
      <c r="A4" s="65"/>
      <c r="B4" s="164"/>
      <c r="C4" s="163" t="s">
        <v>339</v>
      </c>
      <c r="D4" s="163" t="s">
        <v>232</v>
      </c>
      <c r="E4" s="163" t="s">
        <v>425</v>
      </c>
      <c r="F4" s="163" t="s">
        <v>340</v>
      </c>
      <c r="G4" s="163" t="s">
        <v>427</v>
      </c>
      <c r="H4" s="163" t="s">
        <v>339</v>
      </c>
      <c r="I4" s="163" t="s">
        <v>232</v>
      </c>
      <c r="J4" s="163" t="s">
        <v>425</v>
      </c>
      <c r="K4" s="163" t="s">
        <v>340</v>
      </c>
      <c r="L4" s="163" t="s">
        <v>427</v>
      </c>
      <c r="M4" s="163" t="s">
        <v>437</v>
      </c>
    </row>
    <row r="5" spans="1:17">
      <c r="B5" s="165" t="s">
        <v>305</v>
      </c>
      <c r="C5" s="47">
        <v>1</v>
      </c>
      <c r="D5" s="138">
        <v>2.8666666666666667</v>
      </c>
      <c r="E5" s="47">
        <v>3</v>
      </c>
      <c r="F5" s="47">
        <v>6</v>
      </c>
      <c r="G5" s="143">
        <v>1.5471154247715768</v>
      </c>
      <c r="H5" s="47">
        <v>1</v>
      </c>
      <c r="I5" s="138">
        <v>1.3333333333333333</v>
      </c>
      <c r="J5" s="47">
        <v>1</v>
      </c>
      <c r="K5" s="47">
        <v>2</v>
      </c>
      <c r="L5" s="138">
        <v>0.45192123675791623</v>
      </c>
      <c r="M5" s="116">
        <f>(E5-J5)/MAX(E5,J5)</f>
        <v>0.66666666666666663</v>
      </c>
    </row>
    <row r="6" spans="1:17">
      <c r="B6" s="166" t="s">
        <v>306</v>
      </c>
      <c r="C6" s="47">
        <v>1</v>
      </c>
      <c r="D6" s="138">
        <v>1.9333333333333333</v>
      </c>
      <c r="E6" s="47">
        <v>2</v>
      </c>
      <c r="F6" s="47">
        <v>5</v>
      </c>
      <c r="G6" s="144">
        <v>0.98993880415853774</v>
      </c>
      <c r="H6" s="47">
        <v>1</v>
      </c>
      <c r="I6" s="138">
        <v>1.1333333333333333</v>
      </c>
      <c r="J6" s="47">
        <v>1</v>
      </c>
      <c r="K6" s="47">
        <v>2</v>
      </c>
      <c r="L6" s="138">
        <v>0.2580349018679654</v>
      </c>
      <c r="M6" s="116">
        <f t="shared" ref="M6:M8" si="0">(E6-J6)/MAX(E6,J6)</f>
        <v>0.5</v>
      </c>
    </row>
    <row r="7" spans="1:17">
      <c r="B7" s="166" t="s">
        <v>307</v>
      </c>
      <c r="C7" s="47">
        <v>2</v>
      </c>
      <c r="D7" s="138">
        <v>6</v>
      </c>
      <c r="E7" s="47">
        <v>6</v>
      </c>
      <c r="F7" s="47">
        <v>9</v>
      </c>
      <c r="G7" s="144">
        <v>2.2886885410853171</v>
      </c>
      <c r="H7" s="47">
        <v>1</v>
      </c>
      <c r="I7" s="138">
        <v>1.4666666666666666</v>
      </c>
      <c r="J7" s="47">
        <v>1</v>
      </c>
      <c r="K7" s="47">
        <v>6</v>
      </c>
      <c r="L7" s="138">
        <v>0.277021191862176</v>
      </c>
      <c r="M7" s="116">
        <f t="shared" si="0"/>
        <v>0.83333333333333337</v>
      </c>
    </row>
    <row r="8" spans="1:17">
      <c r="B8" s="167" t="s">
        <v>308</v>
      </c>
      <c r="C8" s="47">
        <v>2</v>
      </c>
      <c r="D8" s="138">
        <v>5.0666666666666664</v>
      </c>
      <c r="E8" s="47">
        <v>4</v>
      </c>
      <c r="F8" s="47">
        <v>10</v>
      </c>
      <c r="G8" s="144">
        <v>2.434079033380129</v>
      </c>
      <c r="H8" s="47">
        <v>1</v>
      </c>
      <c r="I8" s="138">
        <v>3.2666666666666666</v>
      </c>
      <c r="J8" s="47">
        <v>2</v>
      </c>
      <c r="K8" s="47">
        <v>8</v>
      </c>
      <c r="L8" s="138">
        <v>2.2924952326088688</v>
      </c>
      <c r="M8" s="116">
        <f t="shared" si="0"/>
        <v>0.5</v>
      </c>
    </row>
    <row r="9" spans="1:17">
      <c r="B9" s="168" t="s">
        <v>309</v>
      </c>
      <c r="C9" s="139">
        <v>1</v>
      </c>
      <c r="D9" s="140">
        <v>2.9333333333333331</v>
      </c>
      <c r="E9" s="141">
        <v>3</v>
      </c>
      <c r="F9" s="141">
        <v>6</v>
      </c>
      <c r="G9" s="142">
        <v>1.6119527084848166</v>
      </c>
      <c r="H9" s="121" t="s">
        <v>313</v>
      </c>
      <c r="I9" s="122"/>
      <c r="J9" s="122"/>
      <c r="K9" s="122"/>
      <c r="L9" s="123"/>
      <c r="M9" s="115" t="s">
        <v>314</v>
      </c>
    </row>
    <row r="10" spans="1:17">
      <c r="M10" s="66"/>
    </row>
    <row r="11" spans="1:17">
      <c r="M11" s="3"/>
      <c r="O11" s="67" t="s">
        <v>323</v>
      </c>
    </row>
    <row r="12" spans="1:17">
      <c r="O12" s="169" t="s">
        <v>440</v>
      </c>
      <c r="P12" s="174" t="s">
        <v>318</v>
      </c>
      <c r="Q12" s="174" t="s">
        <v>137</v>
      </c>
    </row>
    <row r="13" spans="1:17">
      <c r="O13" s="165" t="s">
        <v>305</v>
      </c>
      <c r="P13" s="71" t="s">
        <v>315</v>
      </c>
      <c r="Q13" s="68">
        <v>5</v>
      </c>
    </row>
    <row r="14" spans="1:17">
      <c r="O14" s="170" t="s">
        <v>306</v>
      </c>
      <c r="P14" s="79" t="s">
        <v>316</v>
      </c>
      <c r="Q14" s="80">
        <v>3</v>
      </c>
    </row>
    <row r="15" spans="1:17">
      <c r="N15" s="65"/>
      <c r="O15" s="171"/>
      <c r="P15" s="81" t="s">
        <v>317</v>
      </c>
      <c r="Q15" s="70">
        <v>1</v>
      </c>
    </row>
    <row r="16" spans="1:17">
      <c r="N16" s="65"/>
      <c r="O16" s="170" t="s">
        <v>307</v>
      </c>
      <c r="P16" s="72" t="s">
        <v>317</v>
      </c>
      <c r="Q16" s="69">
        <v>3</v>
      </c>
    </row>
    <row r="17" spans="14:17">
      <c r="N17" s="65"/>
      <c r="O17" s="172"/>
      <c r="P17" s="73" t="s">
        <v>338</v>
      </c>
      <c r="Q17" s="69">
        <v>2</v>
      </c>
    </row>
    <row r="18" spans="14:17">
      <c r="N18" s="65"/>
      <c r="O18" s="172"/>
      <c r="P18" s="73" t="s">
        <v>319</v>
      </c>
      <c r="Q18" s="69">
        <v>2</v>
      </c>
    </row>
    <row r="19" spans="14:17">
      <c r="N19" s="65"/>
      <c r="O19" s="171"/>
      <c r="P19" s="74" t="s">
        <v>320</v>
      </c>
      <c r="Q19" s="70">
        <v>2</v>
      </c>
    </row>
    <row r="20" spans="14:17">
      <c r="N20" s="65"/>
      <c r="O20" s="170" t="s">
        <v>308</v>
      </c>
      <c r="P20" s="73" t="s">
        <v>338</v>
      </c>
      <c r="Q20" s="69">
        <v>2</v>
      </c>
    </row>
    <row r="21" spans="14:17">
      <c r="N21" s="65"/>
      <c r="O21" s="171"/>
      <c r="P21" s="74" t="s">
        <v>319</v>
      </c>
      <c r="Q21" s="70">
        <v>2</v>
      </c>
    </row>
    <row r="22" spans="14:17">
      <c r="N22" s="65"/>
      <c r="O22" s="170" t="s">
        <v>309</v>
      </c>
      <c r="P22" s="73" t="s">
        <v>338</v>
      </c>
      <c r="Q22" s="69">
        <v>1</v>
      </c>
    </row>
    <row r="23" spans="14:17">
      <c r="N23" s="65"/>
      <c r="O23" s="172"/>
      <c r="P23" s="73" t="s">
        <v>321</v>
      </c>
      <c r="Q23" s="75">
        <v>1</v>
      </c>
    </row>
    <row r="24" spans="14:17">
      <c r="O24" s="173"/>
      <c r="P24" s="77" t="s">
        <v>322</v>
      </c>
      <c r="Q24" s="78">
        <v>1</v>
      </c>
    </row>
  </sheetData>
  <mergeCells count="8">
    <mergeCell ref="O16:O19"/>
    <mergeCell ref="O20:O21"/>
    <mergeCell ref="O22:O24"/>
    <mergeCell ref="O14:O15"/>
    <mergeCell ref="B3:B4"/>
    <mergeCell ref="H9:L9"/>
    <mergeCell ref="C3:G3"/>
    <mergeCell ref="H3:L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2:U21"/>
  <sheetViews>
    <sheetView showGridLines="0" workbookViewId="0">
      <selection activeCell="K9" sqref="K9"/>
    </sheetView>
  </sheetViews>
  <sheetFormatPr defaultRowHeight="15"/>
  <cols>
    <col min="1" max="1" width="3.42578125" customWidth="1"/>
    <col min="2" max="2" width="3.85546875" customWidth="1"/>
    <col min="3" max="3" width="5.7109375" customWidth="1"/>
    <col min="4" max="4" width="33" customWidth="1"/>
    <col min="5" max="9" width="7.42578125" customWidth="1"/>
    <col min="10" max="10" width="8.85546875" customWidth="1"/>
    <col min="12" max="12" width="25" customWidth="1"/>
  </cols>
  <sheetData>
    <row r="2" spans="2:21">
      <c r="J2" s="3"/>
      <c r="K2" s="3"/>
      <c r="L2" s="146"/>
      <c r="M2" s="76"/>
      <c r="N2" s="76"/>
      <c r="O2" s="76"/>
      <c r="P2" s="76"/>
      <c r="Q2" s="76"/>
      <c r="R2" s="76"/>
      <c r="S2" s="76"/>
      <c r="T2" s="76"/>
      <c r="U2" s="76"/>
    </row>
    <row r="3" spans="2:21" ht="28.5" customHeight="1">
      <c r="B3" s="82"/>
      <c r="C3" s="82" t="s">
        <v>337</v>
      </c>
      <c r="D3" s="82" t="s">
        <v>325</v>
      </c>
      <c r="E3" s="82" t="s">
        <v>230</v>
      </c>
      <c r="F3" s="82" t="s">
        <v>232</v>
      </c>
      <c r="G3" s="82" t="s">
        <v>425</v>
      </c>
      <c r="H3" s="82" t="s">
        <v>231</v>
      </c>
      <c r="I3" s="82" t="s">
        <v>427</v>
      </c>
      <c r="J3" s="149"/>
      <c r="K3" s="2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2:21">
      <c r="B4" s="124" t="s">
        <v>326</v>
      </c>
      <c r="C4" s="83" t="s">
        <v>336</v>
      </c>
      <c r="D4" s="111" t="s">
        <v>369</v>
      </c>
      <c r="E4" s="151">
        <v>1</v>
      </c>
      <c r="F4" s="152">
        <v>3.3333333333333335</v>
      </c>
      <c r="G4" s="151">
        <v>3</v>
      </c>
      <c r="H4" s="151">
        <v>6</v>
      </c>
      <c r="I4" s="152">
        <v>2.1301563645812807</v>
      </c>
      <c r="J4" s="145"/>
      <c r="K4" s="150"/>
      <c r="L4" s="76"/>
      <c r="M4" s="76"/>
      <c r="N4" s="147"/>
      <c r="O4" s="145"/>
      <c r="P4" s="145"/>
      <c r="Q4" s="148"/>
      <c r="R4" s="148"/>
      <c r="S4" s="148"/>
      <c r="T4" s="148"/>
      <c r="U4" s="148"/>
    </row>
    <row r="5" spans="2:21">
      <c r="B5" s="125"/>
      <c r="C5" s="84" t="s">
        <v>335</v>
      </c>
      <c r="D5" s="112" t="s">
        <v>370</v>
      </c>
      <c r="E5" s="153">
        <v>1</v>
      </c>
      <c r="F5" s="154">
        <v>1.9333333333333333</v>
      </c>
      <c r="G5" s="153">
        <v>1</v>
      </c>
      <c r="H5" s="153">
        <v>6</v>
      </c>
      <c r="I5" s="154">
        <v>1.4639513103766257</v>
      </c>
      <c r="J5" s="145"/>
      <c r="K5" s="150"/>
      <c r="L5" s="76"/>
      <c r="M5" s="76"/>
      <c r="N5" s="147"/>
      <c r="O5" s="145"/>
      <c r="P5" s="145"/>
      <c r="Q5" s="148"/>
      <c r="R5" s="148"/>
      <c r="S5" s="148"/>
      <c r="T5" s="148"/>
      <c r="U5" s="148"/>
    </row>
    <row r="6" spans="2:21">
      <c r="B6" s="125"/>
      <c r="C6" s="84" t="s">
        <v>334</v>
      </c>
      <c r="D6" s="112" t="s">
        <v>371</v>
      </c>
      <c r="E6" s="153">
        <v>1</v>
      </c>
      <c r="F6" s="154">
        <v>2</v>
      </c>
      <c r="G6" s="153">
        <v>2</v>
      </c>
      <c r="H6" s="153">
        <v>6</v>
      </c>
      <c r="I6" s="154">
        <v>1.3557637102737476</v>
      </c>
      <c r="J6" s="145"/>
      <c r="K6" s="150"/>
      <c r="L6" s="76"/>
      <c r="M6" s="76"/>
      <c r="N6" s="147"/>
      <c r="O6" s="145"/>
      <c r="P6" s="145"/>
      <c r="Q6" s="148"/>
      <c r="R6" s="148"/>
      <c r="S6" s="148"/>
      <c r="T6" s="148"/>
      <c r="U6" s="148"/>
    </row>
    <row r="7" spans="2:21">
      <c r="B7" s="125"/>
      <c r="C7" s="84" t="s">
        <v>333</v>
      </c>
      <c r="D7" s="113" t="s">
        <v>372</v>
      </c>
      <c r="E7" s="155">
        <v>1</v>
      </c>
      <c r="F7" s="156">
        <v>2.0666666666666669</v>
      </c>
      <c r="G7" s="155">
        <v>1</v>
      </c>
      <c r="H7" s="155">
        <v>4</v>
      </c>
      <c r="I7" s="156">
        <v>0.94229259994724779</v>
      </c>
      <c r="J7" s="145"/>
      <c r="K7" s="150"/>
      <c r="L7" s="76"/>
      <c r="M7" s="76"/>
      <c r="N7" s="147"/>
      <c r="O7" s="145"/>
      <c r="P7" s="145"/>
      <c r="Q7" s="148"/>
      <c r="R7" s="148"/>
      <c r="S7" s="148"/>
      <c r="T7" s="148"/>
      <c r="U7" s="148"/>
    </row>
    <row r="8" spans="2:21" ht="15" customHeight="1">
      <c r="B8" s="126"/>
      <c r="C8" s="86" t="s">
        <v>332</v>
      </c>
      <c r="D8" s="114" t="s">
        <v>373</v>
      </c>
      <c r="E8" s="157">
        <v>1</v>
      </c>
      <c r="F8" s="158">
        <v>3</v>
      </c>
      <c r="G8" s="157">
        <v>2</v>
      </c>
      <c r="H8" s="157">
        <v>5</v>
      </c>
      <c r="I8" s="158">
        <v>1.1872336794093274</v>
      </c>
      <c r="J8" s="145"/>
      <c r="K8" s="150"/>
      <c r="L8" s="76"/>
      <c r="M8" s="76"/>
      <c r="N8" s="147"/>
      <c r="O8" s="145"/>
      <c r="P8" s="145"/>
      <c r="Q8" s="148"/>
      <c r="R8" s="148"/>
      <c r="S8" s="148"/>
      <c r="T8" s="148"/>
      <c r="U8" s="148"/>
    </row>
    <row r="9" spans="2:21">
      <c r="B9" s="124" t="s">
        <v>327</v>
      </c>
      <c r="C9" s="85" t="s">
        <v>336</v>
      </c>
      <c r="D9" s="112" t="s">
        <v>374</v>
      </c>
      <c r="E9" s="153">
        <v>2</v>
      </c>
      <c r="F9" s="154">
        <v>4.1333333333333337</v>
      </c>
      <c r="G9" s="153">
        <v>4</v>
      </c>
      <c r="H9" s="153">
        <v>6</v>
      </c>
      <c r="I9" s="154">
        <v>1.0846304810502418</v>
      </c>
      <c r="J9" s="145"/>
      <c r="K9" s="150"/>
      <c r="L9" s="76"/>
      <c r="M9" s="76"/>
      <c r="N9" s="147"/>
      <c r="O9" s="145"/>
      <c r="P9" s="145"/>
      <c r="Q9" s="148"/>
      <c r="R9" s="148"/>
      <c r="S9" s="148"/>
      <c r="T9" s="148"/>
      <c r="U9" s="148"/>
    </row>
    <row r="10" spans="2:21">
      <c r="B10" s="125"/>
      <c r="C10" s="85" t="s">
        <v>335</v>
      </c>
      <c r="D10" s="112" t="s">
        <v>375</v>
      </c>
      <c r="E10" s="153">
        <v>4</v>
      </c>
      <c r="F10" s="154">
        <v>5.333333333333333</v>
      </c>
      <c r="G10" s="153">
        <v>5</v>
      </c>
      <c r="H10" s="153">
        <v>6</v>
      </c>
      <c r="I10" s="154">
        <v>0.64076673648217453</v>
      </c>
      <c r="J10" s="145"/>
      <c r="K10" s="150"/>
      <c r="L10" s="76"/>
      <c r="M10" s="76"/>
      <c r="N10" s="147"/>
      <c r="O10" s="145"/>
      <c r="P10" s="145"/>
      <c r="Q10" s="148"/>
      <c r="R10" s="148"/>
      <c r="S10" s="148"/>
      <c r="T10" s="148"/>
      <c r="U10" s="148"/>
    </row>
    <row r="11" spans="2:21" ht="24.75">
      <c r="B11" s="125"/>
      <c r="C11" s="85" t="s">
        <v>334</v>
      </c>
      <c r="D11" s="112" t="s">
        <v>382</v>
      </c>
      <c r="E11" s="153">
        <v>3</v>
      </c>
      <c r="F11" s="154">
        <v>4.8</v>
      </c>
      <c r="G11" s="153">
        <v>5</v>
      </c>
      <c r="H11" s="153">
        <v>6</v>
      </c>
      <c r="I11" s="154">
        <v>0.90543333482345723</v>
      </c>
      <c r="J11" s="145"/>
      <c r="K11" s="150"/>
      <c r="L11" s="76"/>
      <c r="M11" s="76"/>
      <c r="N11" s="147"/>
      <c r="O11" s="145"/>
      <c r="P11" s="145"/>
      <c r="Q11" s="148"/>
      <c r="R11" s="148"/>
      <c r="S11" s="148"/>
      <c r="T11" s="148"/>
      <c r="U11" s="148"/>
    </row>
    <row r="12" spans="2:21">
      <c r="B12" s="125"/>
      <c r="C12" s="85" t="s">
        <v>333</v>
      </c>
      <c r="D12" s="112" t="s">
        <v>376</v>
      </c>
      <c r="E12" s="153">
        <v>2</v>
      </c>
      <c r="F12" s="154">
        <v>4.0666666666666664</v>
      </c>
      <c r="G12" s="153">
        <v>4</v>
      </c>
      <c r="H12" s="153">
        <v>6</v>
      </c>
      <c r="I12" s="154">
        <v>1.1878930705623079</v>
      </c>
      <c r="J12" s="145"/>
      <c r="K12" s="150"/>
      <c r="L12" s="76"/>
      <c r="M12" s="76"/>
      <c r="N12" s="147"/>
      <c r="O12" s="145"/>
      <c r="P12" s="145"/>
      <c r="Q12" s="148"/>
      <c r="R12" s="148"/>
      <c r="S12" s="148"/>
      <c r="T12" s="148"/>
      <c r="U12" s="148"/>
    </row>
    <row r="13" spans="2:21" ht="24.75">
      <c r="B13" s="125"/>
      <c r="C13" s="85" t="s">
        <v>332</v>
      </c>
      <c r="D13" s="112" t="s">
        <v>383</v>
      </c>
      <c r="E13" s="153">
        <v>3</v>
      </c>
      <c r="F13" s="154">
        <v>4.1333333333333337</v>
      </c>
      <c r="G13" s="153">
        <v>4</v>
      </c>
      <c r="H13" s="153">
        <v>6</v>
      </c>
      <c r="I13" s="154">
        <v>0.88510304903294035</v>
      </c>
      <c r="J13" s="145"/>
      <c r="K13" s="150"/>
      <c r="L13" s="76"/>
      <c r="M13" s="76"/>
      <c r="N13" s="147"/>
      <c r="O13" s="145"/>
      <c r="P13" s="145"/>
      <c r="Q13" s="148"/>
      <c r="R13" s="148"/>
      <c r="S13" s="148"/>
      <c r="T13" s="148"/>
      <c r="U13" s="148"/>
    </row>
    <row r="14" spans="2:21" ht="24.75">
      <c r="B14" s="125"/>
      <c r="C14" s="85" t="s">
        <v>331</v>
      </c>
      <c r="D14" s="112" t="s">
        <v>384</v>
      </c>
      <c r="E14" s="153">
        <v>1</v>
      </c>
      <c r="F14" s="154">
        <v>2.8666666666666667</v>
      </c>
      <c r="G14" s="153">
        <v>3</v>
      </c>
      <c r="H14" s="153">
        <v>4</v>
      </c>
      <c r="I14" s="154">
        <v>1.1183510158751566</v>
      </c>
      <c r="J14" s="145"/>
      <c r="K14" s="150"/>
      <c r="L14" s="76"/>
      <c r="M14" s="76"/>
      <c r="N14" s="147"/>
      <c r="O14" s="145"/>
      <c r="P14" s="145"/>
      <c r="Q14" s="148"/>
      <c r="R14" s="148"/>
      <c r="S14" s="148"/>
      <c r="T14" s="148"/>
      <c r="U14" s="148"/>
    </row>
    <row r="15" spans="2:21">
      <c r="B15" s="125"/>
      <c r="C15" s="85" t="s">
        <v>330</v>
      </c>
      <c r="D15" s="112" t="s">
        <v>377</v>
      </c>
      <c r="E15" s="153">
        <v>1</v>
      </c>
      <c r="F15" s="154">
        <v>4.8666666666666663</v>
      </c>
      <c r="G15" s="153">
        <v>5</v>
      </c>
      <c r="H15" s="153">
        <v>6</v>
      </c>
      <c r="I15" s="154">
        <v>1.678787670412206</v>
      </c>
      <c r="J15" s="145"/>
      <c r="K15" s="150"/>
      <c r="L15" s="76"/>
      <c r="M15" s="76"/>
      <c r="N15" s="147"/>
      <c r="O15" s="145"/>
      <c r="P15" s="145"/>
      <c r="Q15" s="148"/>
      <c r="R15" s="148"/>
      <c r="S15" s="148"/>
      <c r="T15" s="148"/>
      <c r="U15" s="148"/>
    </row>
    <row r="16" spans="2:21">
      <c r="B16" s="125"/>
      <c r="C16" s="85" t="s">
        <v>329</v>
      </c>
      <c r="D16" s="112" t="s">
        <v>378</v>
      </c>
      <c r="E16" s="153">
        <v>1</v>
      </c>
      <c r="F16" s="154">
        <v>4.666666666666667</v>
      </c>
      <c r="G16" s="153">
        <v>5</v>
      </c>
      <c r="H16" s="153">
        <v>6</v>
      </c>
      <c r="I16" s="154">
        <v>1.5423475544882832</v>
      </c>
      <c r="J16" s="145"/>
      <c r="K16" s="150"/>
      <c r="L16" s="76"/>
      <c r="M16" s="76"/>
      <c r="N16" s="147"/>
      <c r="O16" s="145"/>
      <c r="P16" s="145"/>
      <c r="Q16" s="148"/>
      <c r="R16" s="148"/>
      <c r="S16" s="148"/>
      <c r="T16" s="148"/>
      <c r="U16" s="148"/>
    </row>
    <row r="17" spans="2:21" ht="24.75">
      <c r="B17" s="125"/>
      <c r="C17" s="85" t="s">
        <v>328</v>
      </c>
      <c r="D17" s="112" t="s">
        <v>379</v>
      </c>
      <c r="E17" s="153">
        <v>2</v>
      </c>
      <c r="F17" s="154">
        <v>4.666666666666667</v>
      </c>
      <c r="G17" s="153">
        <v>5</v>
      </c>
      <c r="H17" s="153">
        <v>6</v>
      </c>
      <c r="I17" s="154">
        <v>1.2387055882620119</v>
      </c>
      <c r="J17" s="145"/>
      <c r="K17" s="150"/>
      <c r="L17" s="76"/>
      <c r="M17" s="76"/>
      <c r="N17" s="147"/>
      <c r="O17" s="145"/>
      <c r="P17" s="145"/>
      <c r="Q17" s="148"/>
      <c r="R17" s="148"/>
      <c r="S17" s="148"/>
      <c r="T17" s="148"/>
      <c r="U17" s="148"/>
    </row>
    <row r="18" spans="2:21" ht="24.75">
      <c r="B18" s="125"/>
      <c r="C18" s="85">
        <v>10</v>
      </c>
      <c r="D18" s="112" t="s">
        <v>380</v>
      </c>
      <c r="E18" s="153">
        <v>2</v>
      </c>
      <c r="F18" s="154">
        <v>3.8</v>
      </c>
      <c r="G18" s="153">
        <v>4</v>
      </c>
      <c r="H18" s="153">
        <v>6</v>
      </c>
      <c r="I18" s="154">
        <v>1.1795075647227093</v>
      </c>
      <c r="J18" s="145"/>
      <c r="K18" s="150"/>
      <c r="L18" s="76"/>
      <c r="M18" s="76"/>
      <c r="N18" s="147"/>
      <c r="O18" s="145"/>
      <c r="P18" s="145"/>
      <c r="Q18" s="148"/>
      <c r="R18" s="148"/>
      <c r="S18" s="148"/>
      <c r="T18" s="148"/>
      <c r="U18" s="148"/>
    </row>
    <row r="19" spans="2:21">
      <c r="B19" s="125"/>
      <c r="C19" s="85">
        <v>11</v>
      </c>
      <c r="D19" s="112" t="s">
        <v>404</v>
      </c>
      <c r="E19" s="153">
        <v>3</v>
      </c>
      <c r="F19" s="154">
        <v>5</v>
      </c>
      <c r="G19" s="153">
        <v>5</v>
      </c>
      <c r="H19" s="153">
        <v>6</v>
      </c>
      <c r="I19" s="154">
        <v>0.94112394811431943</v>
      </c>
      <c r="J19" s="145"/>
      <c r="K19" s="150"/>
      <c r="L19" s="76"/>
      <c r="M19" s="76"/>
      <c r="N19" s="147"/>
      <c r="O19" s="145"/>
      <c r="P19" s="145"/>
      <c r="Q19" s="148"/>
      <c r="R19" s="148"/>
      <c r="S19" s="148"/>
      <c r="T19" s="148"/>
      <c r="U19" s="148"/>
    </row>
    <row r="20" spans="2:21" ht="24.75">
      <c r="B20" s="125"/>
      <c r="C20" s="85">
        <v>12</v>
      </c>
      <c r="D20" s="112" t="s">
        <v>385</v>
      </c>
      <c r="E20" s="153">
        <v>1</v>
      </c>
      <c r="F20" s="154">
        <v>2.6666666666666665</v>
      </c>
      <c r="G20" s="153">
        <v>3</v>
      </c>
      <c r="H20" s="153">
        <v>4</v>
      </c>
      <c r="I20" s="154">
        <v>1.1188618555710321</v>
      </c>
      <c r="J20" s="145"/>
      <c r="K20" s="150"/>
      <c r="L20" s="76"/>
      <c r="M20" s="76"/>
      <c r="N20" s="147"/>
      <c r="O20" s="145"/>
      <c r="P20" s="145"/>
      <c r="Q20" s="148"/>
      <c r="R20" s="148"/>
      <c r="S20" s="148"/>
      <c r="T20" s="148"/>
      <c r="U20" s="148"/>
    </row>
    <row r="21" spans="2:21" ht="24.75">
      <c r="B21" s="126"/>
      <c r="C21" s="86">
        <v>13</v>
      </c>
      <c r="D21" s="114" t="s">
        <v>381</v>
      </c>
      <c r="E21" s="157">
        <v>4</v>
      </c>
      <c r="F21" s="158">
        <v>5.2</v>
      </c>
      <c r="G21" s="157">
        <v>5</v>
      </c>
      <c r="H21" s="157">
        <v>6</v>
      </c>
      <c r="I21" s="158">
        <v>0.79928539512313124</v>
      </c>
      <c r="J21" s="145"/>
      <c r="K21" s="150"/>
      <c r="L21" s="76"/>
      <c r="M21" s="76"/>
      <c r="N21" s="147"/>
      <c r="O21" s="145"/>
      <c r="P21" s="145"/>
      <c r="Q21" s="148"/>
      <c r="R21" s="148"/>
      <c r="S21" s="148"/>
      <c r="T21" s="148"/>
      <c r="U21" s="148"/>
    </row>
  </sheetData>
  <mergeCells count="2">
    <mergeCell ref="B4:B8"/>
    <mergeCell ref="B9:B21"/>
  </mergeCells>
  <pageMargins left="0.7" right="0.7" top="0.75" bottom="0.75" header="0.3" footer="0.3"/>
  <pageSetup paperSize="9" orientation="portrait" horizontalDpi="300" verticalDpi="0" copies="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2:F31"/>
  <sheetViews>
    <sheetView showGridLines="0" tabSelected="1" workbookViewId="0">
      <selection activeCell="B13" sqref="B13"/>
    </sheetView>
  </sheetViews>
  <sheetFormatPr defaultRowHeight="15"/>
  <cols>
    <col min="1" max="1" width="3" customWidth="1"/>
    <col min="2" max="2" width="20.7109375" customWidth="1"/>
    <col min="3" max="3" width="5.42578125" customWidth="1"/>
    <col min="4" max="4" width="32.5703125" customWidth="1"/>
    <col min="5" max="5" width="28.85546875" customWidth="1"/>
    <col min="6" max="6" width="10.140625" customWidth="1"/>
  </cols>
  <sheetData>
    <row r="2" spans="2:6">
      <c r="B2" s="63" t="s">
        <v>303</v>
      </c>
    </row>
    <row r="4" spans="2:6" ht="27.75" customHeight="1">
      <c r="C4" s="82" t="s">
        <v>341</v>
      </c>
      <c r="D4" s="82" t="s">
        <v>325</v>
      </c>
      <c r="E4" s="82" t="s">
        <v>342</v>
      </c>
      <c r="F4" s="82" t="s">
        <v>343</v>
      </c>
    </row>
    <row r="5" spans="2:6">
      <c r="C5" s="127">
        <v>1</v>
      </c>
      <c r="D5" s="129" t="s">
        <v>368</v>
      </c>
      <c r="E5" s="87" t="s">
        <v>365</v>
      </c>
      <c r="F5" s="107">
        <f>7/16</f>
        <v>0.4375</v>
      </c>
    </row>
    <row r="6" spans="2:6">
      <c r="C6" s="131"/>
      <c r="D6" s="132"/>
      <c r="E6" s="89" t="s">
        <v>351</v>
      </c>
      <c r="F6" s="108">
        <f>7/16</f>
        <v>0.4375</v>
      </c>
    </row>
    <row r="7" spans="2:6">
      <c r="C7" s="128"/>
      <c r="D7" s="130"/>
      <c r="E7" s="88" t="s">
        <v>350</v>
      </c>
      <c r="F7" s="109">
        <f>2/16</f>
        <v>0.125</v>
      </c>
    </row>
    <row r="8" spans="2:6" ht="24">
      <c r="C8" s="127">
        <v>2</v>
      </c>
      <c r="D8" s="129" t="s">
        <v>367</v>
      </c>
      <c r="E8" s="101" t="s">
        <v>352</v>
      </c>
      <c r="F8" s="107">
        <f>13/16</f>
        <v>0.8125</v>
      </c>
    </row>
    <row r="9" spans="2:6" ht="24">
      <c r="C9" s="131"/>
      <c r="D9" s="132"/>
      <c r="E9" s="102" t="s">
        <v>355</v>
      </c>
      <c r="F9" s="108">
        <f>2/16</f>
        <v>0.125</v>
      </c>
    </row>
    <row r="10" spans="2:6">
      <c r="C10" s="128"/>
      <c r="D10" s="130"/>
      <c r="E10" s="88" t="s">
        <v>349</v>
      </c>
      <c r="F10" s="109">
        <f>1/16</f>
        <v>6.25E-2</v>
      </c>
    </row>
    <row r="11" spans="2:6">
      <c r="C11" s="127">
        <v>3</v>
      </c>
      <c r="D11" s="129" t="s">
        <v>353</v>
      </c>
      <c r="E11" s="87" t="s">
        <v>363</v>
      </c>
      <c r="F11" s="107">
        <f>12/16</f>
        <v>0.75</v>
      </c>
    </row>
    <row r="12" spans="2:6" ht="24">
      <c r="C12" s="131"/>
      <c r="D12" s="132"/>
      <c r="E12" s="103" t="s">
        <v>364</v>
      </c>
      <c r="F12" s="108">
        <f>3/16</f>
        <v>0.1875</v>
      </c>
    </row>
    <row r="13" spans="2:6">
      <c r="C13" s="128"/>
      <c r="D13" s="130"/>
      <c r="E13" s="88" t="s">
        <v>354</v>
      </c>
      <c r="F13" s="109">
        <f>1/16</f>
        <v>6.25E-2</v>
      </c>
    </row>
    <row r="14" spans="2:6" ht="15" customHeight="1">
      <c r="C14" s="127">
        <v>4</v>
      </c>
      <c r="D14" s="129" t="s">
        <v>356</v>
      </c>
      <c r="E14" s="87" t="s">
        <v>357</v>
      </c>
      <c r="F14" s="107">
        <f>12/16</f>
        <v>0.75</v>
      </c>
    </row>
    <row r="15" spans="2:6">
      <c r="C15" s="128"/>
      <c r="D15" s="130"/>
      <c r="E15" s="88" t="s">
        <v>358</v>
      </c>
      <c r="F15" s="109">
        <f>4/16</f>
        <v>0.25</v>
      </c>
    </row>
    <row r="16" spans="2:6" ht="15" customHeight="1">
      <c r="C16" s="127">
        <v>5</v>
      </c>
      <c r="D16" s="129" t="s">
        <v>366</v>
      </c>
      <c r="E16" s="87" t="s">
        <v>359</v>
      </c>
      <c r="F16" s="107">
        <f>5/16</f>
        <v>0.3125</v>
      </c>
    </row>
    <row r="17" spans="3:6">
      <c r="C17" s="131"/>
      <c r="D17" s="132"/>
      <c r="E17" s="89" t="s">
        <v>360</v>
      </c>
      <c r="F17" s="108">
        <f>5/16</f>
        <v>0.3125</v>
      </c>
    </row>
    <row r="18" spans="3:6">
      <c r="C18" s="131"/>
      <c r="D18" s="132"/>
      <c r="E18" s="89" t="s">
        <v>361</v>
      </c>
      <c r="F18" s="110">
        <f>4/16</f>
        <v>0.25</v>
      </c>
    </row>
    <row r="19" spans="3:6">
      <c r="C19" s="128"/>
      <c r="D19" s="130"/>
      <c r="E19" s="88" t="s">
        <v>362</v>
      </c>
      <c r="F19" s="109">
        <f>2/16</f>
        <v>0.125</v>
      </c>
    </row>
    <row r="20" spans="3:6">
      <c r="C20" s="106"/>
      <c r="D20" s="104"/>
      <c r="E20" s="105"/>
      <c r="F20" s="76"/>
    </row>
    <row r="21" spans="3:6">
      <c r="C21" s="106"/>
      <c r="D21" s="104"/>
      <c r="E21" s="105"/>
      <c r="F21" s="76"/>
    </row>
    <row r="22" spans="3:6">
      <c r="C22" s="106"/>
      <c r="D22" s="104"/>
      <c r="E22" s="105"/>
      <c r="F22" s="76"/>
    </row>
    <row r="23" spans="3:6">
      <c r="C23" s="106"/>
      <c r="D23" s="104"/>
      <c r="E23" s="105"/>
      <c r="F23" s="76"/>
    </row>
    <row r="24" spans="3:6">
      <c r="C24" s="106"/>
      <c r="D24" s="104"/>
      <c r="E24" s="105"/>
      <c r="F24" s="76"/>
    </row>
    <row r="25" spans="3:6">
      <c r="C25" s="106"/>
      <c r="D25" s="104"/>
      <c r="E25" s="105"/>
      <c r="F25" s="76"/>
    </row>
    <row r="26" spans="3:6">
      <c r="C26" s="106"/>
      <c r="D26" s="104"/>
      <c r="E26" s="105"/>
      <c r="F26" s="76"/>
    </row>
    <row r="27" spans="3:6">
      <c r="C27" s="106"/>
      <c r="D27" s="104"/>
      <c r="E27" s="105"/>
      <c r="F27" s="76"/>
    </row>
    <row r="28" spans="3:6">
      <c r="C28" s="106"/>
      <c r="D28" s="104"/>
      <c r="E28" s="105"/>
      <c r="F28" s="76"/>
    </row>
    <row r="29" spans="3:6">
      <c r="C29" s="106"/>
      <c r="D29" s="104"/>
      <c r="E29" s="105"/>
      <c r="F29" s="76"/>
    </row>
    <row r="30" spans="3:6">
      <c r="C30" s="106"/>
      <c r="D30" s="104"/>
      <c r="E30" s="105"/>
      <c r="F30" s="76"/>
    </row>
    <row r="31" spans="3:6">
      <c r="C31" s="76"/>
      <c r="D31" s="76"/>
      <c r="E31" s="76"/>
      <c r="F31" s="76"/>
    </row>
  </sheetData>
  <mergeCells count="10">
    <mergeCell ref="C14:C15"/>
    <mergeCell ref="D14:D15"/>
    <mergeCell ref="C16:C19"/>
    <mergeCell ref="D16:D19"/>
    <mergeCell ref="C5:C7"/>
    <mergeCell ref="D5:D7"/>
    <mergeCell ref="C8:C10"/>
    <mergeCell ref="D8:D10"/>
    <mergeCell ref="C11:C13"/>
    <mergeCell ref="D11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4"/>
  <sheetViews>
    <sheetView topLeftCell="A129" workbookViewId="0">
      <selection activeCell="H169" sqref="H169:H184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hidden="1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hidden="1" customHeight="1">
      <c r="D4" t="s">
        <v>0</v>
      </c>
      <c r="E4" t="s">
        <v>8</v>
      </c>
      <c r="F4">
        <v>1</v>
      </c>
      <c r="G4" s="7"/>
      <c r="H4" s="7" t="s">
        <v>11</v>
      </c>
      <c r="I4" s="7" t="s">
        <v>124</v>
      </c>
      <c r="J4" s="7"/>
      <c r="K4" s="7"/>
    </row>
    <row r="5" spans="2:11" ht="14.25" hidden="1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hidden="1" customHeight="1">
      <c r="D6" t="s">
        <v>1</v>
      </c>
      <c r="E6" t="s">
        <v>128</v>
      </c>
      <c r="F6">
        <v>7</v>
      </c>
      <c r="G6" s="7" t="s">
        <v>132</v>
      </c>
      <c r="H6" s="7" t="s">
        <v>131</v>
      </c>
      <c r="I6" s="7" t="s">
        <v>134</v>
      </c>
      <c r="J6" s="7"/>
      <c r="K6" s="7"/>
    </row>
    <row r="7" spans="2:11" ht="25.5" hidden="1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 hidden="1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 hidden="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 hidden="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 hidden="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 hidden="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 hidden="1">
      <c r="D14" t="s">
        <v>0</v>
      </c>
      <c r="E14" t="s">
        <v>8</v>
      </c>
      <c r="F14" s="3">
        <v>3</v>
      </c>
      <c r="G14" s="12"/>
      <c r="H14" s="12"/>
      <c r="I14" s="12"/>
    </row>
    <row r="15" spans="2:11" hidden="1">
      <c r="E15" t="s">
        <v>9</v>
      </c>
      <c r="F15">
        <v>2</v>
      </c>
      <c r="G15" s="7"/>
      <c r="H15" s="7" t="s">
        <v>143</v>
      </c>
      <c r="I15" s="7"/>
    </row>
    <row r="16" spans="2:11" hidden="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 hidden="1">
      <c r="E17" t="s">
        <v>129</v>
      </c>
      <c r="F17">
        <v>4</v>
      </c>
      <c r="G17" s="7" t="s">
        <v>133</v>
      </c>
      <c r="H17" s="7" t="s">
        <v>146</v>
      </c>
      <c r="I17" s="7"/>
    </row>
    <row r="18" spans="2:9" hidden="1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 hidden="1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 hidden="1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 hidden="1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 hidden="1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 hidden="1">
      <c r="D24" t="s">
        <v>0</v>
      </c>
      <c r="E24" t="s">
        <v>8</v>
      </c>
      <c r="F24">
        <v>5</v>
      </c>
      <c r="G24" s="7" t="s">
        <v>150</v>
      </c>
      <c r="H24" s="7" t="s">
        <v>152</v>
      </c>
      <c r="I24" s="7" t="s">
        <v>151</v>
      </c>
    </row>
    <row r="25" spans="2:9" hidden="1">
      <c r="E25" t="s">
        <v>9</v>
      </c>
      <c r="F25">
        <v>1</v>
      </c>
      <c r="G25" s="7"/>
      <c r="H25" s="7"/>
      <c r="I25" s="7"/>
    </row>
    <row r="26" spans="2:9" hidden="1">
      <c r="D26" t="s">
        <v>1</v>
      </c>
      <c r="E26" t="s">
        <v>128</v>
      </c>
      <c r="F26">
        <v>6</v>
      </c>
      <c r="G26" s="7"/>
      <c r="H26" s="7"/>
      <c r="I26" s="7"/>
    </row>
    <row r="27" spans="2:9" hidden="1">
      <c r="E27" t="s">
        <v>129</v>
      </c>
      <c r="F27">
        <v>6</v>
      </c>
      <c r="G27" s="7"/>
      <c r="H27" s="7"/>
      <c r="I27" s="7"/>
    </row>
    <row r="28" spans="2:9" hidden="1">
      <c r="D28" t="s">
        <v>2</v>
      </c>
      <c r="E28" t="s">
        <v>136</v>
      </c>
      <c r="F28">
        <v>2</v>
      </c>
      <c r="G28" s="7" t="s">
        <v>153</v>
      </c>
      <c r="H28" s="7"/>
      <c r="I28" s="7" t="s">
        <v>154</v>
      </c>
    </row>
    <row r="29" spans="2:9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 hidden="1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 hidden="1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 hidden="1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 hidden="1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 hidden="1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 hidden="1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 hidden="1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 hidden="1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 hidden="1">
      <c r="E39" t="s">
        <v>9</v>
      </c>
      <c r="F39">
        <v>3</v>
      </c>
      <c r="G39" s="15" t="s">
        <v>148</v>
      </c>
      <c r="H39" s="7"/>
      <c r="I39" s="7"/>
    </row>
    <row r="40" spans="2:9" hidden="1">
      <c r="D40" t="s">
        <v>1</v>
      </c>
      <c r="E40" t="s">
        <v>128</v>
      </c>
      <c r="F40">
        <v>6</v>
      </c>
      <c r="G40" s="7"/>
      <c r="H40" s="7" t="s">
        <v>165</v>
      </c>
      <c r="I40" s="7" t="s">
        <v>166</v>
      </c>
    </row>
    <row r="41" spans="2:9" hidden="1">
      <c r="E41" t="s">
        <v>129</v>
      </c>
      <c r="F41">
        <v>3</v>
      </c>
      <c r="G41" s="7"/>
      <c r="H41" s="7"/>
      <c r="I41" s="7"/>
    </row>
    <row r="42" spans="2:9" hidden="1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 hidden="1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 hidden="1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 hidden="1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 hidden="1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 hidden="1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 hidden="1">
      <c r="E49" t="s">
        <v>9</v>
      </c>
      <c r="F49">
        <v>2</v>
      </c>
      <c r="G49" s="7" t="s">
        <v>167</v>
      </c>
      <c r="H49" s="7"/>
      <c r="I49" s="7"/>
    </row>
    <row r="50" spans="2:9" hidden="1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 hidden="1">
      <c r="E51" t="s">
        <v>129</v>
      </c>
      <c r="F51">
        <v>10</v>
      </c>
      <c r="G51" s="7"/>
      <c r="H51" s="7"/>
      <c r="I51" s="7"/>
    </row>
    <row r="52" spans="2:9" hidden="1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 hidden="1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 hidden="1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 hidden="1">
      <c r="E55" t="s">
        <v>9</v>
      </c>
      <c r="F55">
        <v>2</v>
      </c>
      <c r="G55" s="7"/>
      <c r="H55" s="7" t="s">
        <v>173</v>
      </c>
      <c r="I55" s="7" t="s">
        <v>125</v>
      </c>
    </row>
    <row r="56" spans="2:9" hidden="1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 hidden="1">
      <c r="E57" t="s">
        <v>129</v>
      </c>
      <c r="F57">
        <v>7</v>
      </c>
      <c r="G57" s="7"/>
      <c r="H57" s="7" t="s">
        <v>175</v>
      </c>
      <c r="I57" s="7"/>
    </row>
    <row r="58" spans="2:9" hidden="1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 hidden="1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 hidden="1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 hidden="1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 hidden="1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 hidden="1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 hidden="1">
      <c r="E65" t="s">
        <v>9</v>
      </c>
      <c r="F65">
        <v>5</v>
      </c>
      <c r="G65" s="7"/>
      <c r="H65" s="7"/>
      <c r="I65" s="7"/>
    </row>
    <row r="66" spans="2:9" hidden="1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 hidden="1">
      <c r="E67" t="s">
        <v>129</v>
      </c>
      <c r="F67">
        <v>7</v>
      </c>
      <c r="G67" s="7"/>
      <c r="H67" s="7"/>
      <c r="I67" s="7"/>
    </row>
    <row r="68" spans="2:9" ht="25.5" hidden="1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 hidden="1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 hidden="1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 hidden="1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 hidden="1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 hidden="1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 hidden="1">
      <c r="E75" t="s">
        <v>9</v>
      </c>
      <c r="F75">
        <v>2</v>
      </c>
      <c r="G75" s="7"/>
      <c r="H75" s="7" t="s">
        <v>184</v>
      </c>
      <c r="I75" s="7"/>
    </row>
    <row r="76" spans="2:9" hidden="1">
      <c r="D76" t="s">
        <v>1</v>
      </c>
      <c r="E76" t="s">
        <v>128</v>
      </c>
      <c r="F76">
        <v>3</v>
      </c>
      <c r="G76" s="7"/>
      <c r="H76" s="7" t="s">
        <v>185</v>
      </c>
      <c r="I76" s="7" t="s">
        <v>186</v>
      </c>
    </row>
    <row r="77" spans="2:9" hidden="1">
      <c r="E77" t="s">
        <v>129</v>
      </c>
      <c r="F77">
        <v>3</v>
      </c>
      <c r="G77" s="7"/>
      <c r="H77" s="7" t="s">
        <v>187</v>
      </c>
      <c r="I77" s="7"/>
    </row>
    <row r="78" spans="2:9" hidden="1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 hidden="1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 hidden="1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 hidden="1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 hidden="1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 hidden="1">
      <c r="D84" t="s">
        <v>0</v>
      </c>
      <c r="E84" t="s">
        <v>8</v>
      </c>
      <c r="F84">
        <v>2</v>
      </c>
      <c r="G84" s="7"/>
      <c r="H84" s="7" t="s">
        <v>190</v>
      </c>
      <c r="I84" s="7"/>
    </row>
    <row r="85" spans="2:9" ht="25.5" hidden="1">
      <c r="E85" t="s">
        <v>9</v>
      </c>
      <c r="F85">
        <v>1</v>
      </c>
      <c r="G85" s="15" t="s">
        <v>148</v>
      </c>
      <c r="H85" s="7" t="s">
        <v>191</v>
      </c>
      <c r="I85" s="7"/>
    </row>
    <row r="86" spans="2:9" ht="25.5" hidden="1">
      <c r="D86" t="s">
        <v>1</v>
      </c>
      <c r="E86" t="s">
        <v>128</v>
      </c>
      <c r="F86">
        <v>5</v>
      </c>
      <c r="G86" s="15" t="s">
        <v>148</v>
      </c>
      <c r="H86" s="7" t="s">
        <v>189</v>
      </c>
      <c r="I86" s="7"/>
    </row>
    <row r="87" spans="2:9" hidden="1">
      <c r="E87" t="s">
        <v>129</v>
      </c>
      <c r="F87">
        <v>4</v>
      </c>
      <c r="G87" s="7"/>
      <c r="H87" s="7"/>
      <c r="I87" s="7" t="s">
        <v>192</v>
      </c>
    </row>
    <row r="88" spans="2:9" hidden="1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 hidden="1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 hidden="1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 hidden="1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 hidden="1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 hidden="1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 hidden="1">
      <c r="E95" t="s">
        <v>9</v>
      </c>
      <c r="F95">
        <v>1</v>
      </c>
      <c r="G95" s="15" t="s">
        <v>199</v>
      </c>
      <c r="H95" s="7"/>
      <c r="I95" s="7"/>
    </row>
    <row r="96" spans="2:9" ht="38.25" hidden="1">
      <c r="D96" t="s">
        <v>1</v>
      </c>
      <c r="E96" t="s">
        <v>128</v>
      </c>
      <c r="F96">
        <v>4</v>
      </c>
      <c r="G96" s="15" t="s">
        <v>199</v>
      </c>
      <c r="H96" s="7" t="s">
        <v>200</v>
      </c>
      <c r="I96" s="7"/>
    </row>
    <row r="97" spans="2:9" hidden="1">
      <c r="E97" t="s">
        <v>129</v>
      </c>
      <c r="F97">
        <v>2</v>
      </c>
      <c r="G97" s="7"/>
      <c r="H97" s="7"/>
      <c r="I97" s="7" t="s">
        <v>201</v>
      </c>
    </row>
    <row r="98" spans="2:9" hidden="1">
      <c r="D98" t="s">
        <v>2</v>
      </c>
      <c r="E98" t="s">
        <v>136</v>
      </c>
      <c r="F98">
        <v>1</v>
      </c>
      <c r="G98" s="7"/>
      <c r="H98" s="7"/>
      <c r="I98" s="7"/>
    </row>
    <row r="99" spans="2:9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 hidden="1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 hidden="1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 hidden="1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 hidden="1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 hidden="1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 hidden="1">
      <c r="E105" t="s">
        <v>9</v>
      </c>
      <c r="F105">
        <v>2</v>
      </c>
      <c r="G105" s="17"/>
      <c r="H105" s="17"/>
      <c r="I105" s="17" t="s">
        <v>204</v>
      </c>
    </row>
    <row r="106" spans="2:9" ht="25.5" hidden="1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 hidden="1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 hidden="1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 hidden="1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 hidden="1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 hidden="1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 hidden="1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 hidden="1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 hidden="1">
      <c r="E115" t="s">
        <v>9</v>
      </c>
      <c r="F115">
        <v>2</v>
      </c>
      <c r="G115" s="17"/>
      <c r="H115" s="17"/>
      <c r="I115" s="17"/>
    </row>
    <row r="116" spans="2:9" hidden="1">
      <c r="D116" t="s">
        <v>1</v>
      </c>
      <c r="E116" t="s">
        <v>128</v>
      </c>
      <c r="F116">
        <v>9</v>
      </c>
      <c r="G116" s="17"/>
      <c r="H116" s="17"/>
      <c r="I116" s="17"/>
    </row>
    <row r="117" spans="2:9" hidden="1">
      <c r="E117" t="s">
        <v>129</v>
      </c>
      <c r="F117">
        <v>5</v>
      </c>
      <c r="G117" s="17"/>
      <c r="H117" s="17"/>
      <c r="I117" s="17"/>
    </row>
    <row r="118" spans="2:9" hidden="1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 hidden="1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 hidden="1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 hidden="1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 hidden="1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 hidden="1">
      <c r="D124" t="s">
        <v>0</v>
      </c>
      <c r="E124" t="s">
        <v>8</v>
      </c>
      <c r="F124">
        <v>3</v>
      </c>
      <c r="G124" s="7" t="s">
        <v>214</v>
      </c>
      <c r="H124" s="7" t="s">
        <v>213</v>
      </c>
      <c r="I124" s="7" t="s">
        <v>170</v>
      </c>
    </row>
    <row r="125" spans="2:9" hidden="1">
      <c r="E125" t="s">
        <v>9</v>
      </c>
      <c r="F125">
        <v>2</v>
      </c>
      <c r="G125" s="7"/>
      <c r="H125" s="7" t="s">
        <v>215</v>
      </c>
      <c r="I125" s="7"/>
    </row>
    <row r="126" spans="2:9" hidden="1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 hidden="1">
      <c r="E127" t="s">
        <v>129</v>
      </c>
      <c r="F127">
        <v>3</v>
      </c>
      <c r="G127" s="7"/>
      <c r="H127" s="7"/>
      <c r="I127" s="7"/>
    </row>
    <row r="128" spans="2:9" hidden="1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 hidden="1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 hidden="1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 hidden="1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 hidden="1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 hidden="1">
      <c r="D134" t="s">
        <v>0</v>
      </c>
      <c r="E134" t="s">
        <v>8</v>
      </c>
      <c r="F134">
        <v>1</v>
      </c>
      <c r="G134" s="7"/>
      <c r="H134" s="7"/>
      <c r="I134" s="7"/>
    </row>
    <row r="135" spans="2:9" hidden="1">
      <c r="E135" t="s">
        <v>9</v>
      </c>
      <c r="F135">
        <v>1</v>
      </c>
      <c r="G135" s="7"/>
      <c r="H135" s="7"/>
      <c r="I135" s="7"/>
    </row>
    <row r="136" spans="2:9" hidden="1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 hidden="1">
      <c r="E137" t="s">
        <v>129</v>
      </c>
      <c r="F137">
        <v>4</v>
      </c>
      <c r="G137" s="7"/>
      <c r="H137" s="7"/>
      <c r="I137" s="7" t="s">
        <v>218</v>
      </c>
    </row>
    <row r="138" spans="2:9" hidden="1">
      <c r="D138" t="s">
        <v>2</v>
      </c>
      <c r="E138" t="s">
        <v>136</v>
      </c>
      <c r="F138">
        <v>1</v>
      </c>
      <c r="G138" s="7"/>
      <c r="H138" s="7"/>
      <c r="I138" s="7"/>
    </row>
    <row r="139" spans="2:9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 hidden="1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 hidden="1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 hidden="1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 hidden="1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 hidden="1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 hidden="1">
      <c r="E145" t="s">
        <v>9</v>
      </c>
      <c r="F145">
        <v>1</v>
      </c>
      <c r="G145" s="7"/>
      <c r="H145" s="7"/>
      <c r="I145" s="7" t="s">
        <v>151</v>
      </c>
    </row>
    <row r="146" spans="2:9" hidden="1">
      <c r="D146" t="s">
        <v>1</v>
      </c>
      <c r="E146" t="s">
        <v>128</v>
      </c>
      <c r="F146">
        <v>8</v>
      </c>
      <c r="G146" s="15" t="s">
        <v>148</v>
      </c>
      <c r="H146" s="7" t="s">
        <v>225</v>
      </c>
      <c r="I146" s="7"/>
    </row>
    <row r="147" spans="2:9" hidden="1">
      <c r="E147" t="s">
        <v>129</v>
      </c>
      <c r="F147">
        <v>3</v>
      </c>
      <c r="G147" s="7"/>
      <c r="H147" s="7"/>
      <c r="I147" s="7"/>
    </row>
    <row r="148" spans="2:9" hidden="1">
      <c r="D148" t="s">
        <v>2</v>
      </c>
      <c r="E148" t="s">
        <v>136</v>
      </c>
      <c r="F148">
        <v>2</v>
      </c>
      <c r="G148" s="7"/>
      <c r="H148" s="7"/>
      <c r="I148" s="7"/>
    </row>
    <row r="149" spans="2:9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 hidden="1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 hidden="1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 hidden="1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 hidden="1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 hidden="1">
      <c r="D154" t="s">
        <v>0</v>
      </c>
      <c r="E154" t="s">
        <v>8</v>
      </c>
      <c r="F154">
        <v>6</v>
      </c>
      <c r="G154" s="7"/>
      <c r="H154" s="7" t="s">
        <v>222</v>
      </c>
      <c r="I154" s="7"/>
    </row>
    <row r="155" spans="2:9" hidden="1">
      <c r="E155" t="s">
        <v>9</v>
      </c>
      <c r="F155">
        <v>2</v>
      </c>
      <c r="G155" s="7"/>
      <c r="H155" s="7"/>
      <c r="I155" s="7" t="s">
        <v>221</v>
      </c>
    </row>
    <row r="156" spans="2:9" hidden="1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 hidden="1">
      <c r="E157" t="s">
        <v>129</v>
      </c>
      <c r="F157">
        <v>6</v>
      </c>
      <c r="G157" s="7"/>
      <c r="H157" s="7" t="s">
        <v>224</v>
      </c>
      <c r="I157" s="7"/>
    </row>
    <row r="158" spans="2:9" hidden="1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 hidden="1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 hidden="1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 hidden="1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  <row r="164" spans="2:9">
      <c r="E164" s="24"/>
    </row>
    <row r="165" spans="2:9">
      <c r="E165" s="24"/>
    </row>
    <row r="166" spans="2:9">
      <c r="E166" s="24"/>
    </row>
    <row r="167" spans="2:9">
      <c r="E167" s="24"/>
    </row>
    <row r="169" spans="2:9">
      <c r="H169" s="118">
        <v>2</v>
      </c>
    </row>
    <row r="170" spans="2:9">
      <c r="E170" s="24" t="s">
        <v>230</v>
      </c>
      <c r="F170">
        <f>MIN(H$169:H$184)</f>
        <v>1</v>
      </c>
      <c r="H170" s="118">
        <v>2</v>
      </c>
    </row>
    <row r="171" spans="2:9">
      <c r="E171" s="24" t="s">
        <v>232</v>
      </c>
      <c r="F171">
        <f>AVERAGE(H$169:H$184)</f>
        <v>1.375</v>
      </c>
      <c r="H171" s="118">
        <v>1</v>
      </c>
    </row>
    <row r="172" spans="2:9">
      <c r="E172" s="24" t="s">
        <v>425</v>
      </c>
      <c r="F172">
        <f>MEDIAN(H$169:H$184)</f>
        <v>1</v>
      </c>
      <c r="H172" s="118">
        <v>1</v>
      </c>
    </row>
    <row r="173" spans="2:9">
      <c r="E173" s="24" t="s">
        <v>231</v>
      </c>
      <c r="F173">
        <f>MAX(H$169:H$184)</f>
        <v>2</v>
      </c>
      <c r="H173" s="118">
        <v>2</v>
      </c>
    </row>
    <row r="174" spans="2:9">
      <c r="E174" s="24" t="s">
        <v>426</v>
      </c>
      <c r="F174">
        <f>STDEV(H$169:H$184)</f>
        <v>0.5</v>
      </c>
      <c r="H174" s="118">
        <v>2</v>
      </c>
    </row>
    <row r="175" spans="2:9">
      <c r="H175" s="118">
        <v>2</v>
      </c>
    </row>
    <row r="176" spans="2:9">
      <c r="H176" s="118">
        <v>1</v>
      </c>
    </row>
    <row r="177" spans="8:8">
      <c r="H177" s="118">
        <v>1</v>
      </c>
    </row>
    <row r="178" spans="8:8">
      <c r="H178" s="118">
        <v>1</v>
      </c>
    </row>
    <row r="179" spans="8:8">
      <c r="H179" s="118">
        <v>2</v>
      </c>
    </row>
    <row r="180" spans="8:8">
      <c r="H180" s="118">
        <v>1</v>
      </c>
    </row>
    <row r="181" spans="8:8">
      <c r="H181" s="118">
        <v>1</v>
      </c>
    </row>
    <row r="182" spans="8:8">
      <c r="H182" s="118">
        <v>1</v>
      </c>
    </row>
    <row r="183" spans="8:8">
      <c r="H183" s="118">
        <v>1</v>
      </c>
    </row>
    <row r="184" spans="8:8">
      <c r="H184" s="118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45" workbookViewId="0">
      <selection activeCell="H169" sqref="H169:H184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hidden="1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hidden="1" customHeight="1">
      <c r="D4" t="s">
        <v>0</v>
      </c>
      <c r="E4" t="s">
        <v>8</v>
      </c>
      <c r="F4">
        <v>1</v>
      </c>
      <c r="G4" s="7"/>
      <c r="H4" s="7" t="s">
        <v>11</v>
      </c>
      <c r="I4" s="7" t="s">
        <v>124</v>
      </c>
      <c r="J4" s="7"/>
      <c r="K4" s="7"/>
    </row>
    <row r="5" spans="2:11" ht="14.25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hidden="1" customHeight="1">
      <c r="D6" t="s">
        <v>1</v>
      </c>
      <c r="E6" t="s">
        <v>128</v>
      </c>
      <c r="F6">
        <v>7</v>
      </c>
      <c r="G6" s="7" t="s">
        <v>132</v>
      </c>
      <c r="H6" s="7" t="s">
        <v>131</v>
      </c>
      <c r="I6" s="7" t="s">
        <v>134</v>
      </c>
      <c r="J6" s="7"/>
      <c r="K6" s="7"/>
    </row>
    <row r="7" spans="2:11" ht="25.5" hidden="1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 hidden="1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 hidden="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 hidden="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 hidden="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 hidden="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 hidden="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 hidden="1">
      <c r="D14" t="s">
        <v>0</v>
      </c>
      <c r="E14" t="s">
        <v>8</v>
      </c>
      <c r="F14" s="3">
        <v>3</v>
      </c>
      <c r="G14" s="12"/>
      <c r="H14" s="12"/>
      <c r="I14" s="12"/>
    </row>
    <row r="15" spans="2:11">
      <c r="E15" t="s">
        <v>9</v>
      </c>
      <c r="F15">
        <v>2</v>
      </c>
      <c r="G15" s="7"/>
      <c r="H15" s="7" t="s">
        <v>143</v>
      </c>
      <c r="I15" s="7"/>
    </row>
    <row r="16" spans="2:11" hidden="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 hidden="1">
      <c r="E17" t="s">
        <v>129</v>
      </c>
      <c r="F17">
        <v>4</v>
      </c>
      <c r="G17" s="7" t="s">
        <v>133</v>
      </c>
      <c r="H17" s="7" t="s">
        <v>146</v>
      </c>
      <c r="I17" s="7"/>
    </row>
    <row r="18" spans="2:9" hidden="1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 hidden="1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 hidden="1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 hidden="1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 hidden="1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 hidden="1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 hidden="1">
      <c r="D24" t="s">
        <v>0</v>
      </c>
      <c r="E24" t="s">
        <v>8</v>
      </c>
      <c r="F24">
        <v>5</v>
      </c>
      <c r="G24" s="7" t="s">
        <v>150</v>
      </c>
      <c r="H24" s="7" t="s">
        <v>152</v>
      </c>
      <c r="I24" s="7" t="s">
        <v>151</v>
      </c>
    </row>
    <row r="25" spans="2:9">
      <c r="E25" t="s">
        <v>9</v>
      </c>
      <c r="F25">
        <v>1</v>
      </c>
      <c r="G25" s="7"/>
      <c r="H25" s="7"/>
      <c r="I25" s="7"/>
    </row>
    <row r="26" spans="2:9" hidden="1">
      <c r="D26" t="s">
        <v>1</v>
      </c>
      <c r="E26" t="s">
        <v>128</v>
      </c>
      <c r="F26">
        <v>6</v>
      </c>
      <c r="G26" s="7"/>
      <c r="H26" s="7"/>
      <c r="I26" s="7"/>
    </row>
    <row r="27" spans="2:9" hidden="1">
      <c r="E27" t="s">
        <v>129</v>
      </c>
      <c r="F27">
        <v>6</v>
      </c>
      <c r="G27" s="7"/>
      <c r="H27" s="7"/>
      <c r="I27" s="7"/>
    </row>
    <row r="28" spans="2:9" hidden="1">
      <c r="D28" t="s">
        <v>2</v>
      </c>
      <c r="E28" t="s">
        <v>136</v>
      </c>
      <c r="F28">
        <v>2</v>
      </c>
      <c r="G28" s="7" t="s">
        <v>153</v>
      </c>
      <c r="H28" s="7"/>
      <c r="I28" s="7" t="s">
        <v>154</v>
      </c>
    </row>
    <row r="29" spans="2:9" hidden="1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 hidden="1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 hidden="1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 hidden="1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 hidden="1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 hidden="1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 hidden="1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 hidden="1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 hidden="1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 hidden="1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>
      <c r="E39" t="s">
        <v>9</v>
      </c>
      <c r="F39">
        <v>3</v>
      </c>
      <c r="G39" s="15" t="s">
        <v>148</v>
      </c>
      <c r="H39" s="7"/>
      <c r="I39" s="7"/>
    </row>
    <row r="40" spans="2:9" hidden="1">
      <c r="D40" t="s">
        <v>1</v>
      </c>
      <c r="E40" t="s">
        <v>128</v>
      </c>
      <c r="F40">
        <v>6</v>
      </c>
      <c r="G40" s="7"/>
      <c r="H40" s="7" t="s">
        <v>165</v>
      </c>
      <c r="I40" s="7" t="s">
        <v>166</v>
      </c>
    </row>
    <row r="41" spans="2:9" hidden="1">
      <c r="E41" t="s">
        <v>129</v>
      </c>
      <c r="F41">
        <v>3</v>
      </c>
      <c r="G41" s="7"/>
      <c r="H41" s="7"/>
      <c r="I41" s="7"/>
    </row>
    <row r="42" spans="2:9" hidden="1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 hidden="1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 hidden="1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 hidden="1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 hidden="1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 hidden="1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 hidden="1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>
      <c r="E49" t="s">
        <v>9</v>
      </c>
      <c r="F49">
        <v>2</v>
      </c>
      <c r="G49" s="7" t="s">
        <v>167</v>
      </c>
      <c r="H49" s="7"/>
      <c r="I49" s="7"/>
    </row>
    <row r="50" spans="2:9" hidden="1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 hidden="1">
      <c r="E51" t="s">
        <v>129</v>
      </c>
      <c r="F51">
        <v>10</v>
      </c>
      <c r="G51" s="7"/>
      <c r="H51" s="7"/>
      <c r="I51" s="7"/>
    </row>
    <row r="52" spans="2:9" hidden="1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 hidden="1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 hidden="1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>
      <c r="E55" t="s">
        <v>9</v>
      </c>
      <c r="F55">
        <v>2</v>
      </c>
      <c r="G55" s="7"/>
      <c r="H55" s="27" t="s">
        <v>173</v>
      </c>
      <c r="I55" s="7" t="s">
        <v>125</v>
      </c>
    </row>
    <row r="56" spans="2:9" hidden="1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 hidden="1">
      <c r="E57" t="s">
        <v>129</v>
      </c>
      <c r="F57">
        <v>7</v>
      </c>
      <c r="G57" s="7"/>
      <c r="H57" s="7" t="s">
        <v>175</v>
      </c>
      <c r="I57" s="7"/>
    </row>
    <row r="58" spans="2:9" hidden="1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 hidden="1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 hidden="1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 hidden="1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 hidden="1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 hidden="1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 hidden="1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>
      <c r="E65" t="s">
        <v>9</v>
      </c>
      <c r="F65">
        <v>5</v>
      </c>
      <c r="G65" s="7"/>
      <c r="H65" s="7"/>
      <c r="I65" s="7"/>
    </row>
    <row r="66" spans="2:9" hidden="1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 hidden="1">
      <c r="E67" t="s">
        <v>129</v>
      </c>
      <c r="F67">
        <v>7</v>
      </c>
      <c r="G67" s="7"/>
      <c r="H67" s="7"/>
      <c r="I67" s="7"/>
    </row>
    <row r="68" spans="2:9" ht="25.5" hidden="1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 hidden="1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 hidden="1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 hidden="1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 hidden="1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 hidden="1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 hidden="1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>
      <c r="E75" t="s">
        <v>9</v>
      </c>
      <c r="F75">
        <v>2</v>
      </c>
      <c r="G75" s="7"/>
      <c r="H75" s="27" t="s">
        <v>184</v>
      </c>
      <c r="I75" s="7"/>
    </row>
    <row r="76" spans="2:9" hidden="1">
      <c r="D76" t="s">
        <v>1</v>
      </c>
      <c r="E76" t="s">
        <v>128</v>
      </c>
      <c r="F76">
        <v>3</v>
      </c>
      <c r="G76" s="7"/>
      <c r="H76" s="7" t="s">
        <v>185</v>
      </c>
      <c r="I76" s="7" t="s">
        <v>186</v>
      </c>
    </row>
    <row r="77" spans="2:9" hidden="1">
      <c r="E77" t="s">
        <v>129</v>
      </c>
      <c r="F77">
        <v>3</v>
      </c>
      <c r="G77" s="7"/>
      <c r="H77" s="7" t="s">
        <v>187</v>
      </c>
      <c r="I77" s="7"/>
    </row>
    <row r="78" spans="2:9" hidden="1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 hidden="1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 hidden="1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 hidden="1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 hidden="1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 hidden="1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 hidden="1">
      <c r="D84" t="s">
        <v>0</v>
      </c>
      <c r="E84" t="s">
        <v>8</v>
      </c>
      <c r="F84">
        <v>2</v>
      </c>
      <c r="G84" s="7"/>
      <c r="H84" s="7" t="s">
        <v>190</v>
      </c>
      <c r="I84" s="7"/>
    </row>
    <row r="85" spans="2:9" ht="25.5">
      <c r="E85" t="s">
        <v>9</v>
      </c>
      <c r="F85">
        <v>1</v>
      </c>
      <c r="G85" s="15" t="s">
        <v>148</v>
      </c>
      <c r="H85" s="27" t="s">
        <v>191</v>
      </c>
      <c r="I85" s="7"/>
    </row>
    <row r="86" spans="2:9" ht="25.5" hidden="1">
      <c r="D86" t="s">
        <v>1</v>
      </c>
      <c r="E86" t="s">
        <v>128</v>
      </c>
      <c r="F86">
        <v>5</v>
      </c>
      <c r="G86" s="15" t="s">
        <v>148</v>
      </c>
      <c r="H86" s="7" t="s">
        <v>189</v>
      </c>
      <c r="I86" s="7"/>
    </row>
    <row r="87" spans="2:9" hidden="1">
      <c r="E87" t="s">
        <v>129</v>
      </c>
      <c r="F87">
        <v>4</v>
      </c>
      <c r="G87" s="7"/>
      <c r="H87" s="7"/>
      <c r="I87" s="7" t="s">
        <v>192</v>
      </c>
    </row>
    <row r="88" spans="2:9" hidden="1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 hidden="1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 hidden="1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 hidden="1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 hidden="1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 hidden="1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 hidden="1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>
      <c r="E95" t="s">
        <v>9</v>
      </c>
      <c r="F95">
        <v>1</v>
      </c>
      <c r="G95" s="15" t="s">
        <v>199</v>
      </c>
      <c r="H95" s="7"/>
      <c r="I95" s="7"/>
    </row>
    <row r="96" spans="2:9" ht="38.25" hidden="1">
      <c r="D96" t="s">
        <v>1</v>
      </c>
      <c r="E96" t="s">
        <v>128</v>
      </c>
      <c r="F96">
        <v>4</v>
      </c>
      <c r="G96" s="15" t="s">
        <v>199</v>
      </c>
      <c r="H96" s="7" t="s">
        <v>200</v>
      </c>
      <c r="I96" s="7"/>
    </row>
    <row r="97" spans="2:9" hidden="1">
      <c r="E97" t="s">
        <v>129</v>
      </c>
      <c r="F97">
        <v>2</v>
      </c>
      <c r="G97" s="7"/>
      <c r="H97" s="7"/>
      <c r="I97" s="7" t="s">
        <v>201</v>
      </c>
    </row>
    <row r="98" spans="2:9" hidden="1">
      <c r="D98" t="s">
        <v>2</v>
      </c>
      <c r="E98" t="s">
        <v>136</v>
      </c>
      <c r="F98">
        <v>1</v>
      </c>
      <c r="G98" s="7"/>
      <c r="H98" s="7"/>
      <c r="I98" s="7"/>
    </row>
    <row r="99" spans="2:9" hidden="1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 hidden="1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 hidden="1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 hidden="1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 hidden="1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 hidden="1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>
      <c r="E105" t="s">
        <v>9</v>
      </c>
      <c r="F105">
        <v>2</v>
      </c>
      <c r="G105" s="17"/>
      <c r="H105" s="17"/>
      <c r="I105" s="17" t="s">
        <v>204</v>
      </c>
    </row>
    <row r="106" spans="2:9" ht="25.5" hidden="1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 hidden="1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 hidden="1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 hidden="1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 hidden="1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 hidden="1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 hidden="1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 hidden="1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 hidden="1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>
      <c r="E115" t="s">
        <v>9</v>
      </c>
      <c r="F115">
        <v>2</v>
      </c>
      <c r="G115" s="17"/>
      <c r="H115" s="17"/>
      <c r="I115" s="17"/>
    </row>
    <row r="116" spans="2:9" hidden="1">
      <c r="D116" t="s">
        <v>1</v>
      </c>
      <c r="E116" t="s">
        <v>128</v>
      </c>
      <c r="F116">
        <v>9</v>
      </c>
      <c r="G116" s="17"/>
      <c r="H116" s="17"/>
      <c r="I116" s="17"/>
    </row>
    <row r="117" spans="2:9" hidden="1">
      <c r="E117" t="s">
        <v>129</v>
      </c>
      <c r="F117">
        <v>5</v>
      </c>
      <c r="G117" s="17"/>
      <c r="H117" s="17"/>
      <c r="I117" s="17"/>
    </row>
    <row r="118" spans="2:9" hidden="1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 hidden="1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 hidden="1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 hidden="1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 hidden="1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 hidden="1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 hidden="1">
      <c r="D124" t="s">
        <v>0</v>
      </c>
      <c r="E124" t="s">
        <v>8</v>
      </c>
      <c r="F124">
        <v>3</v>
      </c>
      <c r="G124" s="7" t="s">
        <v>214</v>
      </c>
      <c r="H124" s="7" t="s">
        <v>213</v>
      </c>
      <c r="I124" s="7" t="s">
        <v>170</v>
      </c>
    </row>
    <row r="125" spans="2:9">
      <c r="E125" t="s">
        <v>9</v>
      </c>
      <c r="F125">
        <v>2</v>
      </c>
      <c r="G125" s="7"/>
      <c r="H125" s="25" t="s">
        <v>215</v>
      </c>
      <c r="I125" s="7"/>
    </row>
    <row r="126" spans="2:9" hidden="1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 hidden="1">
      <c r="E127" t="s">
        <v>129</v>
      </c>
      <c r="F127">
        <v>3</v>
      </c>
      <c r="G127" s="7"/>
      <c r="H127" s="7"/>
      <c r="I127" s="7"/>
    </row>
    <row r="128" spans="2:9" hidden="1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 hidden="1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 hidden="1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 hidden="1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 hidden="1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 hidden="1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 hidden="1">
      <c r="D134" t="s">
        <v>0</v>
      </c>
      <c r="E134" t="s">
        <v>8</v>
      </c>
      <c r="F134">
        <v>1</v>
      </c>
      <c r="G134" s="7"/>
      <c r="H134" s="7"/>
      <c r="I134" s="7"/>
    </row>
    <row r="135" spans="2:9">
      <c r="E135" t="s">
        <v>9</v>
      </c>
      <c r="F135">
        <v>1</v>
      </c>
      <c r="G135" s="7"/>
      <c r="H135" s="7"/>
      <c r="I135" s="7"/>
    </row>
    <row r="136" spans="2:9" hidden="1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 hidden="1">
      <c r="E137" t="s">
        <v>129</v>
      </c>
      <c r="F137">
        <v>4</v>
      </c>
      <c r="G137" s="7"/>
      <c r="H137" s="7"/>
      <c r="I137" s="7" t="s">
        <v>218</v>
      </c>
    </row>
    <row r="138" spans="2:9" hidden="1">
      <c r="D138" t="s">
        <v>2</v>
      </c>
      <c r="E138" t="s">
        <v>136</v>
      </c>
      <c r="F138">
        <v>1</v>
      </c>
      <c r="G138" s="7"/>
      <c r="H138" s="7"/>
      <c r="I138" s="7"/>
    </row>
    <row r="139" spans="2:9" hidden="1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 hidden="1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 hidden="1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 hidden="1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 hidden="1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 hidden="1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>
      <c r="E145" t="s">
        <v>9</v>
      </c>
      <c r="F145">
        <v>1</v>
      </c>
      <c r="G145" s="7"/>
      <c r="H145" s="7"/>
      <c r="I145" s="7" t="s">
        <v>151</v>
      </c>
    </row>
    <row r="146" spans="2:9" hidden="1">
      <c r="D146" t="s">
        <v>1</v>
      </c>
      <c r="E146" t="s">
        <v>128</v>
      </c>
      <c r="F146">
        <v>8</v>
      </c>
      <c r="G146" s="15" t="s">
        <v>148</v>
      </c>
      <c r="H146" s="7" t="s">
        <v>225</v>
      </c>
      <c r="I146" s="7"/>
    </row>
    <row r="147" spans="2:9" hidden="1">
      <c r="E147" t="s">
        <v>129</v>
      </c>
      <c r="F147">
        <v>3</v>
      </c>
      <c r="G147" s="7"/>
      <c r="H147" s="7"/>
      <c r="I147" s="7"/>
    </row>
    <row r="148" spans="2:9" hidden="1">
      <c r="D148" t="s">
        <v>2</v>
      </c>
      <c r="E148" t="s">
        <v>136</v>
      </c>
      <c r="F148">
        <v>2</v>
      </c>
      <c r="G148" s="7"/>
      <c r="H148" s="7"/>
      <c r="I148" s="7"/>
    </row>
    <row r="149" spans="2:9" hidden="1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 hidden="1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 hidden="1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 hidden="1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 hidden="1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 hidden="1">
      <c r="D154" t="s">
        <v>0</v>
      </c>
      <c r="E154" t="s">
        <v>8</v>
      </c>
      <c r="F154">
        <v>6</v>
      </c>
      <c r="G154" s="7"/>
      <c r="H154" s="7" t="s">
        <v>222</v>
      </c>
      <c r="I154" s="7"/>
    </row>
    <row r="155" spans="2:9">
      <c r="E155" t="s">
        <v>9</v>
      </c>
      <c r="F155">
        <v>2</v>
      </c>
      <c r="G155" s="7"/>
      <c r="H155" s="7"/>
      <c r="I155" s="7" t="s">
        <v>221</v>
      </c>
    </row>
    <row r="156" spans="2:9" hidden="1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 hidden="1">
      <c r="E157" t="s">
        <v>129</v>
      </c>
      <c r="F157">
        <v>6</v>
      </c>
      <c r="G157" s="7"/>
      <c r="H157" s="7" t="s">
        <v>224</v>
      </c>
      <c r="I157" s="7"/>
    </row>
    <row r="158" spans="2:9" hidden="1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 hidden="1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 hidden="1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 hidden="1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 hidden="1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  <row r="164" spans="2:9">
      <c r="E164" s="24"/>
      <c r="G164" t="s">
        <v>235</v>
      </c>
      <c r="H164" s="64" t="s">
        <v>242</v>
      </c>
    </row>
    <row r="165" spans="2:9">
      <c r="E165" s="24"/>
      <c r="G165" s="64" t="s">
        <v>236</v>
      </c>
    </row>
    <row r="166" spans="2:9">
      <c r="E166" s="24"/>
    </row>
    <row r="167" spans="2:9">
      <c r="E167" s="24"/>
      <c r="G167" s="28"/>
    </row>
    <row r="168" spans="2:9">
      <c r="E168" s="24"/>
      <c r="G168" s="62"/>
    </row>
    <row r="169" spans="2:9">
      <c r="E169" s="24"/>
      <c r="G169" s="28"/>
      <c r="H169" s="117">
        <v>1</v>
      </c>
    </row>
    <row r="170" spans="2:9">
      <c r="E170" s="24" t="s">
        <v>230</v>
      </c>
      <c r="F170">
        <f>MIN(H$169:H$184)</f>
        <v>1</v>
      </c>
      <c r="H170" s="117">
        <v>2</v>
      </c>
    </row>
    <row r="171" spans="2:9">
      <c r="E171" s="24" t="s">
        <v>232</v>
      </c>
      <c r="F171">
        <f>AVERAGE(H$169:H$184)</f>
        <v>1.875</v>
      </c>
      <c r="H171" s="117">
        <v>1</v>
      </c>
    </row>
    <row r="172" spans="2:9">
      <c r="E172" s="24" t="s">
        <v>425</v>
      </c>
      <c r="F172">
        <f>MEDIAN(H$169:H$184)</f>
        <v>2</v>
      </c>
      <c r="H172" s="117">
        <v>3</v>
      </c>
    </row>
    <row r="173" spans="2:9">
      <c r="E173" s="24" t="s">
        <v>231</v>
      </c>
      <c r="F173">
        <f>MAX(H$169:H$184)</f>
        <v>5</v>
      </c>
      <c r="H173" s="117">
        <v>2</v>
      </c>
    </row>
    <row r="174" spans="2:9">
      <c r="E174" s="24" t="s">
        <v>426</v>
      </c>
      <c r="F174">
        <f>STDEV(H$169:H$184)</f>
        <v>1.0246950765959599</v>
      </c>
      <c r="H174" s="117">
        <v>2</v>
      </c>
    </row>
    <row r="175" spans="2:9">
      <c r="H175" s="117">
        <v>5</v>
      </c>
    </row>
    <row r="176" spans="2:9">
      <c r="H176" s="117">
        <v>2</v>
      </c>
    </row>
    <row r="177" spans="8:8">
      <c r="H177" s="117">
        <v>1</v>
      </c>
    </row>
    <row r="178" spans="8:8">
      <c r="H178" s="117">
        <v>1</v>
      </c>
    </row>
    <row r="179" spans="8:8">
      <c r="H179" s="117">
        <v>2</v>
      </c>
    </row>
    <row r="180" spans="8:8">
      <c r="H180" s="117">
        <v>2</v>
      </c>
    </row>
    <row r="181" spans="8:8">
      <c r="H181" s="117">
        <v>2</v>
      </c>
    </row>
    <row r="182" spans="8:8">
      <c r="H182" s="117">
        <v>1</v>
      </c>
    </row>
    <row r="183" spans="8:8">
      <c r="H183" s="117">
        <v>1</v>
      </c>
    </row>
    <row r="184" spans="8:8">
      <c r="H184" s="117">
        <v>2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4"/>
  <sheetViews>
    <sheetView topLeftCell="A150" workbookViewId="0">
      <selection activeCell="H169" sqref="H169:H184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hidden="1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hidden="1" customHeight="1">
      <c r="D4" t="s">
        <v>0</v>
      </c>
      <c r="E4" t="s">
        <v>8</v>
      </c>
      <c r="F4">
        <v>1</v>
      </c>
      <c r="G4" s="7"/>
      <c r="H4" s="7" t="s">
        <v>11</v>
      </c>
      <c r="I4" s="7" t="s">
        <v>124</v>
      </c>
      <c r="J4" s="7"/>
      <c r="K4" s="7"/>
    </row>
    <row r="5" spans="2:11" ht="14.25" hidden="1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hidden="1" customHeight="1">
      <c r="D6" t="s">
        <v>1</v>
      </c>
      <c r="E6" t="s">
        <v>128</v>
      </c>
      <c r="F6">
        <v>7</v>
      </c>
      <c r="G6" s="7" t="s">
        <v>132</v>
      </c>
      <c r="H6" s="7" t="s">
        <v>131</v>
      </c>
      <c r="I6" s="7" t="s">
        <v>134</v>
      </c>
      <c r="J6" s="7"/>
      <c r="K6" s="7"/>
    </row>
    <row r="7" spans="2:11" ht="25.5" hidden="1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 hidden="1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 hidden="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 hidden="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 hidden="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 hidden="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 hidden="1">
      <c r="D14" t="s">
        <v>0</v>
      </c>
      <c r="E14" t="s">
        <v>8</v>
      </c>
      <c r="F14" s="3">
        <v>3</v>
      </c>
      <c r="G14" s="12"/>
      <c r="H14" s="12"/>
      <c r="I14" s="12"/>
    </row>
    <row r="15" spans="2:11" hidden="1">
      <c r="E15" t="s">
        <v>9</v>
      </c>
      <c r="F15">
        <v>2</v>
      </c>
      <c r="G15" s="7"/>
      <c r="H15" s="7" t="s">
        <v>143</v>
      </c>
      <c r="I15" s="7"/>
    </row>
    <row r="16" spans="2:11" hidden="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 hidden="1">
      <c r="E17" t="s">
        <v>129</v>
      </c>
      <c r="F17">
        <v>4</v>
      </c>
      <c r="G17" s="7" t="s">
        <v>133</v>
      </c>
      <c r="H17" s="7" t="s">
        <v>146</v>
      </c>
      <c r="I17" s="7"/>
    </row>
    <row r="18" spans="2:9" hidden="1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 hidden="1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 hidden="1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 hidden="1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 hidden="1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 hidden="1">
      <c r="D24" t="s">
        <v>0</v>
      </c>
      <c r="E24" t="s">
        <v>8</v>
      </c>
      <c r="F24">
        <v>5</v>
      </c>
      <c r="G24" s="7" t="s">
        <v>150</v>
      </c>
      <c r="H24" s="7" t="s">
        <v>152</v>
      </c>
      <c r="I24" s="7" t="s">
        <v>151</v>
      </c>
    </row>
    <row r="25" spans="2:9" hidden="1">
      <c r="E25" t="s">
        <v>9</v>
      </c>
      <c r="F25">
        <v>1</v>
      </c>
      <c r="G25" s="7"/>
      <c r="H25" s="7"/>
      <c r="I25" s="7"/>
    </row>
    <row r="26" spans="2:9" hidden="1">
      <c r="D26" t="s">
        <v>1</v>
      </c>
      <c r="E26" t="s">
        <v>128</v>
      </c>
      <c r="F26">
        <v>6</v>
      </c>
      <c r="G26" s="7"/>
      <c r="H26" s="7"/>
      <c r="I26" s="7"/>
    </row>
    <row r="27" spans="2:9" hidden="1">
      <c r="E27" t="s">
        <v>129</v>
      </c>
      <c r="F27">
        <v>6</v>
      </c>
      <c r="G27" s="7"/>
      <c r="H27" s="7"/>
      <c r="I27" s="7"/>
    </row>
    <row r="28" spans="2:9" hidden="1">
      <c r="D28" t="s">
        <v>2</v>
      </c>
      <c r="E28" t="s">
        <v>136</v>
      </c>
      <c r="F28">
        <v>2</v>
      </c>
      <c r="G28" s="7" t="s">
        <v>153</v>
      </c>
      <c r="H28" s="7"/>
      <c r="I28" s="7" t="s">
        <v>154</v>
      </c>
    </row>
    <row r="29" spans="2:9" hidden="1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 hidden="1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 hidden="1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 hidden="1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 hidden="1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 hidden="1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 hidden="1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 hidden="1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 hidden="1">
      <c r="E39" t="s">
        <v>9</v>
      </c>
      <c r="F39">
        <v>3</v>
      </c>
      <c r="G39" s="15" t="s">
        <v>148</v>
      </c>
      <c r="H39" s="7"/>
      <c r="I39" s="7"/>
    </row>
    <row r="40" spans="2:9" hidden="1">
      <c r="D40" t="s">
        <v>1</v>
      </c>
      <c r="E40" t="s">
        <v>128</v>
      </c>
      <c r="F40">
        <v>6</v>
      </c>
      <c r="G40" s="7"/>
      <c r="H40" s="7" t="s">
        <v>165</v>
      </c>
      <c r="I40" s="7" t="s">
        <v>166</v>
      </c>
    </row>
    <row r="41" spans="2:9" hidden="1">
      <c r="E41" t="s">
        <v>129</v>
      </c>
      <c r="F41">
        <v>3</v>
      </c>
      <c r="G41" s="7"/>
      <c r="H41" s="7"/>
      <c r="I41" s="7"/>
    </row>
    <row r="42" spans="2:9" hidden="1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 hidden="1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 hidden="1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 hidden="1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 hidden="1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 hidden="1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 hidden="1">
      <c r="E49" t="s">
        <v>9</v>
      </c>
      <c r="F49">
        <v>2</v>
      </c>
      <c r="G49" s="7" t="s">
        <v>167</v>
      </c>
      <c r="H49" s="7"/>
      <c r="I49" s="7"/>
    </row>
    <row r="50" spans="2:9" hidden="1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 hidden="1">
      <c r="E51" t="s">
        <v>129</v>
      </c>
      <c r="F51">
        <v>10</v>
      </c>
      <c r="G51" s="7"/>
      <c r="H51" s="7"/>
      <c r="I51" s="7"/>
    </row>
    <row r="52" spans="2:9" hidden="1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 hidden="1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 hidden="1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 hidden="1">
      <c r="E55" t="s">
        <v>9</v>
      </c>
      <c r="F55">
        <v>2</v>
      </c>
      <c r="G55" s="7"/>
      <c r="H55" s="7" t="s">
        <v>173</v>
      </c>
      <c r="I55" s="7" t="s">
        <v>125</v>
      </c>
    </row>
    <row r="56" spans="2:9" hidden="1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 hidden="1">
      <c r="E57" t="s">
        <v>129</v>
      </c>
      <c r="F57">
        <v>7</v>
      </c>
      <c r="G57" s="7"/>
      <c r="H57" s="7" t="s">
        <v>175</v>
      </c>
      <c r="I57" s="7"/>
    </row>
    <row r="58" spans="2:9" hidden="1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 hidden="1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 hidden="1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 hidden="1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 hidden="1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 hidden="1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 hidden="1">
      <c r="E65" t="s">
        <v>9</v>
      </c>
      <c r="F65">
        <v>5</v>
      </c>
      <c r="G65" s="7"/>
      <c r="H65" s="7"/>
      <c r="I65" s="7"/>
    </row>
    <row r="66" spans="2:9" hidden="1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 hidden="1">
      <c r="E67" t="s">
        <v>129</v>
      </c>
      <c r="F67">
        <v>7</v>
      </c>
      <c r="G67" s="7"/>
      <c r="H67" s="7"/>
      <c r="I67" s="7"/>
    </row>
    <row r="68" spans="2:9" ht="25.5" hidden="1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 hidden="1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 hidden="1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 hidden="1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 hidden="1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 hidden="1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 hidden="1">
      <c r="E75" t="s">
        <v>9</v>
      </c>
      <c r="F75">
        <v>2</v>
      </c>
      <c r="G75" s="7"/>
      <c r="H75" s="7" t="s">
        <v>184</v>
      </c>
      <c r="I75" s="7"/>
    </row>
    <row r="76" spans="2:9" hidden="1">
      <c r="D76" t="s">
        <v>1</v>
      </c>
      <c r="E76" t="s">
        <v>128</v>
      </c>
      <c r="F76">
        <v>3</v>
      </c>
      <c r="G76" s="7"/>
      <c r="H76" s="7" t="s">
        <v>185</v>
      </c>
      <c r="I76" s="7" t="s">
        <v>186</v>
      </c>
    </row>
    <row r="77" spans="2:9" hidden="1">
      <c r="E77" t="s">
        <v>129</v>
      </c>
      <c r="F77">
        <v>3</v>
      </c>
      <c r="G77" s="7"/>
      <c r="H77" s="7" t="s">
        <v>187</v>
      </c>
      <c r="I77" s="7"/>
    </row>
    <row r="78" spans="2:9" hidden="1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 hidden="1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 hidden="1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 hidden="1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 hidden="1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 hidden="1">
      <c r="D84" t="s">
        <v>0</v>
      </c>
      <c r="E84" t="s">
        <v>8</v>
      </c>
      <c r="F84">
        <v>2</v>
      </c>
      <c r="G84" s="7"/>
      <c r="H84" s="7" t="s">
        <v>190</v>
      </c>
      <c r="I84" s="7"/>
    </row>
    <row r="85" spans="2:9" ht="25.5" hidden="1">
      <c r="E85" t="s">
        <v>9</v>
      </c>
      <c r="F85">
        <v>1</v>
      </c>
      <c r="G85" s="15" t="s">
        <v>148</v>
      </c>
      <c r="H85" s="7" t="s">
        <v>191</v>
      </c>
      <c r="I85" s="7"/>
    </row>
    <row r="86" spans="2:9" ht="25.5" hidden="1">
      <c r="D86" t="s">
        <v>1</v>
      </c>
      <c r="E86" t="s">
        <v>128</v>
      </c>
      <c r="F86">
        <v>5</v>
      </c>
      <c r="G86" s="15" t="s">
        <v>148</v>
      </c>
      <c r="H86" s="7" t="s">
        <v>189</v>
      </c>
      <c r="I86" s="7"/>
    </row>
    <row r="87" spans="2:9" hidden="1">
      <c r="E87" t="s">
        <v>129</v>
      </c>
      <c r="F87">
        <v>4</v>
      </c>
      <c r="G87" s="7"/>
      <c r="H87" s="7"/>
      <c r="I87" s="7" t="s">
        <v>192</v>
      </c>
    </row>
    <row r="88" spans="2:9" hidden="1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 hidden="1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 hidden="1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 hidden="1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 hidden="1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 hidden="1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 hidden="1">
      <c r="E95" t="s">
        <v>9</v>
      </c>
      <c r="F95">
        <v>1</v>
      </c>
      <c r="G95" s="15" t="s">
        <v>199</v>
      </c>
      <c r="H95" s="7"/>
      <c r="I95" s="7"/>
    </row>
    <row r="96" spans="2:9" ht="38.25" hidden="1">
      <c r="D96" t="s">
        <v>1</v>
      </c>
      <c r="E96" t="s">
        <v>128</v>
      </c>
      <c r="F96">
        <v>4</v>
      </c>
      <c r="G96" s="15" t="s">
        <v>199</v>
      </c>
      <c r="H96" s="7" t="s">
        <v>200</v>
      </c>
      <c r="I96" s="7"/>
    </row>
    <row r="97" spans="2:9" hidden="1">
      <c r="E97" t="s">
        <v>129</v>
      </c>
      <c r="F97">
        <v>2</v>
      </c>
      <c r="G97" s="7"/>
      <c r="H97" s="7"/>
      <c r="I97" s="7" t="s">
        <v>201</v>
      </c>
    </row>
    <row r="98" spans="2:9" hidden="1">
      <c r="D98" t="s">
        <v>2</v>
      </c>
      <c r="E98" t="s">
        <v>136</v>
      </c>
      <c r="F98">
        <v>1</v>
      </c>
      <c r="G98" s="7"/>
      <c r="H98" s="7"/>
      <c r="I98" s="7"/>
    </row>
    <row r="99" spans="2:9" hidden="1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 hidden="1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 hidden="1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 hidden="1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 hidden="1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 hidden="1">
      <c r="E105" t="s">
        <v>9</v>
      </c>
      <c r="F105">
        <v>2</v>
      </c>
      <c r="G105" s="17"/>
      <c r="H105" s="17"/>
      <c r="I105" s="17" t="s">
        <v>204</v>
      </c>
    </row>
    <row r="106" spans="2:9" ht="25.5" hidden="1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 hidden="1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 hidden="1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 hidden="1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 hidden="1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 hidden="1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 hidden="1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 hidden="1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 hidden="1">
      <c r="E115" t="s">
        <v>9</v>
      </c>
      <c r="F115">
        <v>2</v>
      </c>
      <c r="G115" s="17"/>
      <c r="H115" s="17"/>
      <c r="I115" s="17"/>
    </row>
    <row r="116" spans="2:9" hidden="1">
      <c r="D116" t="s">
        <v>1</v>
      </c>
      <c r="E116" t="s">
        <v>128</v>
      </c>
      <c r="F116">
        <v>9</v>
      </c>
      <c r="G116" s="17"/>
      <c r="H116" s="17"/>
      <c r="I116" s="17"/>
    </row>
    <row r="117" spans="2:9" hidden="1">
      <c r="E117" t="s">
        <v>129</v>
      </c>
      <c r="F117">
        <v>5</v>
      </c>
      <c r="G117" s="17"/>
      <c r="H117" s="17"/>
      <c r="I117" s="17"/>
    </row>
    <row r="118" spans="2:9" hidden="1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 hidden="1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 hidden="1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 hidden="1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 hidden="1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 hidden="1">
      <c r="D124" t="s">
        <v>0</v>
      </c>
      <c r="E124" t="s">
        <v>8</v>
      </c>
      <c r="F124">
        <v>3</v>
      </c>
      <c r="G124" s="7" t="s">
        <v>214</v>
      </c>
      <c r="H124" s="7" t="s">
        <v>213</v>
      </c>
      <c r="I124" s="7" t="s">
        <v>170</v>
      </c>
    </row>
    <row r="125" spans="2:9" hidden="1">
      <c r="E125" t="s">
        <v>9</v>
      </c>
      <c r="F125">
        <v>2</v>
      </c>
      <c r="G125" s="7"/>
      <c r="H125" s="7" t="s">
        <v>215</v>
      </c>
      <c r="I125" s="7"/>
    </row>
    <row r="126" spans="2:9" hidden="1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 hidden="1">
      <c r="E127" t="s">
        <v>129</v>
      </c>
      <c r="F127">
        <v>3</v>
      </c>
      <c r="G127" s="7"/>
      <c r="H127" s="7"/>
      <c r="I127" s="7"/>
    </row>
    <row r="128" spans="2:9" hidden="1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 hidden="1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 hidden="1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 hidden="1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 hidden="1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 hidden="1">
      <c r="D134" t="s">
        <v>0</v>
      </c>
      <c r="E134" t="s">
        <v>8</v>
      </c>
      <c r="F134">
        <v>1</v>
      </c>
      <c r="G134" s="7"/>
      <c r="H134" s="7"/>
      <c r="I134" s="7"/>
    </row>
    <row r="135" spans="2:9" hidden="1">
      <c r="E135" t="s">
        <v>9</v>
      </c>
      <c r="F135">
        <v>1</v>
      </c>
      <c r="G135" s="7"/>
      <c r="H135" s="7"/>
      <c r="I135" s="7"/>
    </row>
    <row r="136" spans="2:9" hidden="1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 hidden="1">
      <c r="E137" t="s">
        <v>129</v>
      </c>
      <c r="F137">
        <v>4</v>
      </c>
      <c r="G137" s="7"/>
      <c r="H137" s="7"/>
      <c r="I137" s="7" t="s">
        <v>218</v>
      </c>
    </row>
    <row r="138" spans="2:9" hidden="1">
      <c r="D138" t="s">
        <v>2</v>
      </c>
      <c r="E138" t="s">
        <v>136</v>
      </c>
      <c r="F138">
        <v>1</v>
      </c>
      <c r="G138" s="7"/>
      <c r="H138" s="7"/>
      <c r="I138" s="7"/>
    </row>
    <row r="139" spans="2:9" hidden="1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 hidden="1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 hidden="1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 hidden="1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 hidden="1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 hidden="1">
      <c r="E145" t="s">
        <v>9</v>
      </c>
      <c r="F145">
        <v>1</v>
      </c>
      <c r="G145" s="7"/>
      <c r="H145" s="7"/>
      <c r="I145" s="7" t="s">
        <v>151</v>
      </c>
    </row>
    <row r="146" spans="2:9" hidden="1">
      <c r="D146" t="s">
        <v>1</v>
      </c>
      <c r="E146" t="s">
        <v>128</v>
      </c>
      <c r="F146">
        <v>8</v>
      </c>
      <c r="G146" s="15" t="s">
        <v>148</v>
      </c>
      <c r="H146" s="7" t="s">
        <v>225</v>
      </c>
      <c r="I146" s="7"/>
    </row>
    <row r="147" spans="2:9" hidden="1">
      <c r="E147" t="s">
        <v>129</v>
      </c>
      <c r="F147">
        <v>3</v>
      </c>
      <c r="G147" s="7"/>
      <c r="H147" s="7"/>
      <c r="I147" s="7"/>
    </row>
    <row r="148" spans="2:9" hidden="1">
      <c r="D148" t="s">
        <v>2</v>
      </c>
      <c r="E148" t="s">
        <v>136</v>
      </c>
      <c r="F148">
        <v>2</v>
      </c>
      <c r="G148" s="7"/>
      <c r="H148" s="7"/>
      <c r="I148" s="7"/>
    </row>
    <row r="149" spans="2:9" hidden="1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 hidden="1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 hidden="1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 hidden="1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 hidden="1">
      <c r="D154" t="s">
        <v>0</v>
      </c>
      <c r="E154" t="s">
        <v>8</v>
      </c>
      <c r="F154">
        <v>6</v>
      </c>
      <c r="G154" s="7"/>
      <c r="H154" s="7" t="s">
        <v>222</v>
      </c>
      <c r="I154" s="7"/>
    </row>
    <row r="155" spans="2:9" hidden="1">
      <c r="E155" t="s">
        <v>9</v>
      </c>
      <c r="F155">
        <v>2</v>
      </c>
      <c r="G155" s="7"/>
      <c r="H155" s="7"/>
      <c r="I155" s="7" t="s">
        <v>221</v>
      </c>
    </row>
    <row r="156" spans="2:9" hidden="1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 hidden="1">
      <c r="E157" t="s">
        <v>129</v>
      </c>
      <c r="F157">
        <v>6</v>
      </c>
      <c r="G157" s="7"/>
      <c r="H157" s="7" t="s">
        <v>224</v>
      </c>
      <c r="I157" s="7"/>
    </row>
    <row r="158" spans="2:9" hidden="1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 hidden="1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 hidden="1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 hidden="1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  <row r="164" spans="2:9">
      <c r="E164" s="24"/>
    </row>
    <row r="165" spans="2:9">
      <c r="E165" s="24"/>
    </row>
    <row r="166" spans="2:9">
      <c r="E166" s="24"/>
    </row>
    <row r="167" spans="2:9">
      <c r="E167" s="24"/>
    </row>
    <row r="169" spans="2:9">
      <c r="H169" s="118">
        <v>1</v>
      </c>
    </row>
    <row r="170" spans="2:9">
      <c r="E170" s="24" t="s">
        <v>230</v>
      </c>
      <c r="F170">
        <f>MIN(H$169:H$184)</f>
        <v>1</v>
      </c>
      <c r="H170" s="118">
        <v>2</v>
      </c>
    </row>
    <row r="171" spans="2:9">
      <c r="E171" s="24" t="s">
        <v>232</v>
      </c>
      <c r="F171">
        <f>AVERAGE(H$169:H$184)</f>
        <v>1.125</v>
      </c>
      <c r="H171" s="118">
        <v>1</v>
      </c>
    </row>
    <row r="172" spans="2:9">
      <c r="E172" s="24" t="s">
        <v>425</v>
      </c>
      <c r="F172">
        <f>MEDIAN(H$169:H$184)</f>
        <v>1</v>
      </c>
      <c r="H172" s="118">
        <v>1</v>
      </c>
    </row>
    <row r="173" spans="2:9">
      <c r="E173" s="24" t="s">
        <v>231</v>
      </c>
      <c r="F173">
        <f>MAX(H$169:H$184)</f>
        <v>2</v>
      </c>
      <c r="H173" s="118">
        <v>1</v>
      </c>
    </row>
    <row r="174" spans="2:9">
      <c r="E174" s="24" t="s">
        <v>426</v>
      </c>
      <c r="F174">
        <f>STDEV(H$169:H$184)</f>
        <v>0.34156502553198659</v>
      </c>
      <c r="H174" s="118">
        <v>1</v>
      </c>
    </row>
    <row r="175" spans="2:9">
      <c r="H175" s="118">
        <v>1</v>
      </c>
    </row>
    <row r="176" spans="2:9">
      <c r="H176" s="118">
        <v>1</v>
      </c>
    </row>
    <row r="177" spans="8:8">
      <c r="H177" s="118">
        <v>1</v>
      </c>
    </row>
    <row r="178" spans="8:8">
      <c r="H178" s="118">
        <v>1</v>
      </c>
    </row>
    <row r="179" spans="8:8">
      <c r="H179" s="118">
        <v>1</v>
      </c>
    </row>
    <row r="180" spans="8:8">
      <c r="H180" s="118">
        <v>2</v>
      </c>
    </row>
    <row r="181" spans="8:8">
      <c r="H181" s="118">
        <v>1</v>
      </c>
    </row>
    <row r="182" spans="8:8">
      <c r="H182" s="118">
        <v>1</v>
      </c>
    </row>
    <row r="183" spans="8:8">
      <c r="H183" s="118">
        <v>1</v>
      </c>
    </row>
    <row r="184" spans="8:8">
      <c r="H184" s="118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36" workbookViewId="0">
      <selection activeCell="H169" sqref="H169:H184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hidden="1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hidden="1" customHeight="1">
      <c r="D4" t="s">
        <v>0</v>
      </c>
      <c r="E4" t="s">
        <v>8</v>
      </c>
      <c r="F4">
        <v>1</v>
      </c>
      <c r="G4" s="7"/>
      <c r="H4" s="7" t="s">
        <v>11</v>
      </c>
      <c r="I4" s="7" t="s">
        <v>124</v>
      </c>
      <c r="J4" s="7"/>
      <c r="K4" s="7"/>
    </row>
    <row r="5" spans="2:11" ht="14.25" hidden="1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customHeight="1">
      <c r="D6" t="s">
        <v>1</v>
      </c>
      <c r="E6" t="s">
        <v>128</v>
      </c>
      <c r="F6">
        <v>7</v>
      </c>
      <c r="G6" s="7" t="s">
        <v>132</v>
      </c>
      <c r="H6" s="27" t="s">
        <v>131</v>
      </c>
      <c r="I6" s="7" t="s">
        <v>134</v>
      </c>
      <c r="J6" s="7"/>
      <c r="K6" s="7"/>
    </row>
    <row r="7" spans="2:11" ht="25.5" hidden="1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 hidden="1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 hidden="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 hidden="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 hidden="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 hidden="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 hidden="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 hidden="1">
      <c r="D14" t="s">
        <v>0</v>
      </c>
      <c r="E14" t="s">
        <v>8</v>
      </c>
      <c r="F14" s="3">
        <v>3</v>
      </c>
      <c r="G14" s="12"/>
      <c r="H14" s="12"/>
      <c r="I14" s="12"/>
    </row>
    <row r="15" spans="2:11" hidden="1">
      <c r="E15" t="s">
        <v>9</v>
      </c>
      <c r="F15">
        <v>2</v>
      </c>
      <c r="G15" s="7"/>
      <c r="H15" s="7" t="s">
        <v>143</v>
      </c>
      <c r="I15" s="7"/>
    </row>
    <row r="16" spans="2:1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 hidden="1">
      <c r="E17" t="s">
        <v>129</v>
      </c>
      <c r="F17">
        <v>4</v>
      </c>
      <c r="G17" s="7" t="s">
        <v>133</v>
      </c>
      <c r="H17" s="7" t="s">
        <v>146</v>
      </c>
      <c r="I17" s="7"/>
    </row>
    <row r="18" spans="2:9" hidden="1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 hidden="1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 hidden="1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 hidden="1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 hidden="1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 hidden="1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 hidden="1">
      <c r="D24" t="s">
        <v>0</v>
      </c>
      <c r="E24" t="s">
        <v>8</v>
      </c>
      <c r="F24">
        <v>5</v>
      </c>
      <c r="G24" s="7" t="s">
        <v>150</v>
      </c>
      <c r="H24" s="7" t="s">
        <v>152</v>
      </c>
      <c r="I24" s="7" t="s">
        <v>151</v>
      </c>
    </row>
    <row r="25" spans="2:9" hidden="1">
      <c r="E25" t="s">
        <v>9</v>
      </c>
      <c r="F25">
        <v>1</v>
      </c>
      <c r="G25" s="7"/>
      <c r="H25" s="7"/>
      <c r="I25" s="7"/>
    </row>
    <row r="26" spans="2:9">
      <c r="D26" t="s">
        <v>1</v>
      </c>
      <c r="E26" t="s">
        <v>128</v>
      </c>
      <c r="F26">
        <v>6</v>
      </c>
      <c r="G26" s="7"/>
      <c r="H26" s="7"/>
      <c r="I26" s="7"/>
    </row>
    <row r="27" spans="2:9" hidden="1">
      <c r="E27" t="s">
        <v>129</v>
      </c>
      <c r="F27">
        <v>6</v>
      </c>
      <c r="G27" s="7"/>
      <c r="H27" s="7"/>
      <c r="I27" s="7"/>
    </row>
    <row r="28" spans="2:9" hidden="1">
      <c r="D28" t="s">
        <v>2</v>
      </c>
      <c r="E28" t="s">
        <v>136</v>
      </c>
      <c r="F28">
        <v>2</v>
      </c>
      <c r="G28" s="7" t="s">
        <v>153</v>
      </c>
      <c r="H28" s="7"/>
      <c r="I28" s="7" t="s">
        <v>154</v>
      </c>
    </row>
    <row r="29" spans="2:9" hidden="1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 hidden="1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 hidden="1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 hidden="1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 hidden="1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 hidden="1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 hidden="1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 hidden="1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 hidden="1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 hidden="1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 hidden="1">
      <c r="E39" t="s">
        <v>9</v>
      </c>
      <c r="F39">
        <v>3</v>
      </c>
      <c r="G39" s="15" t="s">
        <v>148</v>
      </c>
      <c r="H39" s="7"/>
      <c r="I39" s="7"/>
    </row>
    <row r="40" spans="2:9">
      <c r="D40" t="s">
        <v>1</v>
      </c>
      <c r="E40" t="s">
        <v>128</v>
      </c>
      <c r="F40">
        <v>6</v>
      </c>
      <c r="G40" s="7"/>
      <c r="H40" s="27" t="s">
        <v>165</v>
      </c>
      <c r="I40" s="7" t="s">
        <v>166</v>
      </c>
    </row>
    <row r="41" spans="2:9" hidden="1">
      <c r="E41" t="s">
        <v>129</v>
      </c>
      <c r="F41">
        <v>3</v>
      </c>
      <c r="G41" s="7"/>
      <c r="H41" s="7"/>
      <c r="I41" s="7"/>
    </row>
    <row r="42" spans="2:9" hidden="1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 hidden="1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 hidden="1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 hidden="1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 hidden="1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 hidden="1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 hidden="1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 hidden="1">
      <c r="E49" t="s">
        <v>9</v>
      </c>
      <c r="F49">
        <v>2</v>
      </c>
      <c r="G49" s="7" t="s">
        <v>167</v>
      </c>
      <c r="H49" s="7"/>
      <c r="I49" s="7"/>
    </row>
    <row r="50" spans="2:9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 hidden="1">
      <c r="E51" t="s">
        <v>129</v>
      </c>
      <c r="F51">
        <v>10</v>
      </c>
      <c r="G51" s="7"/>
      <c r="H51" s="7"/>
      <c r="I51" s="7"/>
    </row>
    <row r="52" spans="2:9" hidden="1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 hidden="1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 hidden="1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 hidden="1">
      <c r="E55" t="s">
        <v>9</v>
      </c>
      <c r="F55">
        <v>2</v>
      </c>
      <c r="G55" s="7"/>
      <c r="H55" s="7" t="s">
        <v>173</v>
      </c>
      <c r="I55" s="7" t="s">
        <v>125</v>
      </c>
    </row>
    <row r="56" spans="2:9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 hidden="1">
      <c r="E57" t="s">
        <v>129</v>
      </c>
      <c r="F57">
        <v>7</v>
      </c>
      <c r="G57" s="7"/>
      <c r="H57" s="7" t="s">
        <v>175</v>
      </c>
      <c r="I57" s="7"/>
    </row>
    <row r="58" spans="2:9" hidden="1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 hidden="1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 hidden="1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 hidden="1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 hidden="1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 hidden="1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 hidden="1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 hidden="1">
      <c r="E65" t="s">
        <v>9</v>
      </c>
      <c r="F65">
        <v>5</v>
      </c>
      <c r="G65" s="7"/>
      <c r="H65" s="7"/>
      <c r="I65" s="7"/>
    </row>
    <row r="66" spans="2:9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 hidden="1">
      <c r="E67" t="s">
        <v>129</v>
      </c>
      <c r="F67">
        <v>7</v>
      </c>
      <c r="G67" s="7"/>
      <c r="H67" s="7"/>
      <c r="I67" s="7"/>
    </row>
    <row r="68" spans="2:9" ht="25.5" hidden="1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 hidden="1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 hidden="1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 hidden="1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 hidden="1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 hidden="1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 hidden="1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 hidden="1">
      <c r="E75" t="s">
        <v>9</v>
      </c>
      <c r="F75">
        <v>2</v>
      </c>
      <c r="G75" s="7"/>
      <c r="H75" s="7" t="s">
        <v>184</v>
      </c>
      <c r="I75" s="7"/>
    </row>
    <row r="76" spans="2:9">
      <c r="D76" t="s">
        <v>1</v>
      </c>
      <c r="E76" t="s">
        <v>128</v>
      </c>
      <c r="F76">
        <v>3</v>
      </c>
      <c r="G76" s="7"/>
      <c r="H76" s="27" t="s">
        <v>185</v>
      </c>
      <c r="I76" s="7" t="s">
        <v>186</v>
      </c>
    </row>
    <row r="77" spans="2:9" hidden="1">
      <c r="E77" t="s">
        <v>129</v>
      </c>
      <c r="F77">
        <v>3</v>
      </c>
      <c r="G77" s="7"/>
      <c r="H77" s="7" t="s">
        <v>187</v>
      </c>
      <c r="I77" s="7"/>
    </row>
    <row r="78" spans="2:9" hidden="1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 hidden="1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 hidden="1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 hidden="1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 hidden="1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 hidden="1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 hidden="1">
      <c r="D84" t="s">
        <v>0</v>
      </c>
      <c r="E84" t="s">
        <v>8</v>
      </c>
      <c r="F84">
        <v>2</v>
      </c>
      <c r="G84" s="7"/>
      <c r="H84" s="7" t="s">
        <v>190</v>
      </c>
      <c r="I84" s="7"/>
    </row>
    <row r="85" spans="2:9" ht="25.5" hidden="1">
      <c r="E85" t="s">
        <v>9</v>
      </c>
      <c r="F85">
        <v>1</v>
      </c>
      <c r="G85" s="15" t="s">
        <v>148</v>
      </c>
      <c r="H85" s="7" t="s">
        <v>191</v>
      </c>
      <c r="I85" s="7"/>
    </row>
    <row r="86" spans="2:9" ht="25.5">
      <c r="D86" t="s">
        <v>1</v>
      </c>
      <c r="E86" t="s">
        <v>128</v>
      </c>
      <c r="F86">
        <v>5</v>
      </c>
      <c r="G86" s="15" t="s">
        <v>148</v>
      </c>
      <c r="H86" s="27" t="s">
        <v>189</v>
      </c>
      <c r="I86" s="7"/>
    </row>
    <row r="87" spans="2:9" hidden="1">
      <c r="E87" t="s">
        <v>129</v>
      </c>
      <c r="F87">
        <v>4</v>
      </c>
      <c r="G87" s="7"/>
      <c r="H87" s="7"/>
      <c r="I87" s="7" t="s">
        <v>192</v>
      </c>
    </row>
    <row r="88" spans="2:9" hidden="1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 hidden="1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 hidden="1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 hidden="1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 hidden="1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 hidden="1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 hidden="1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 hidden="1">
      <c r="E95" t="s">
        <v>9</v>
      </c>
      <c r="F95">
        <v>1</v>
      </c>
      <c r="G95" s="15" t="s">
        <v>199</v>
      </c>
      <c r="H95" s="7"/>
      <c r="I95" s="7"/>
    </row>
    <row r="96" spans="2:9" ht="38.25">
      <c r="D96" t="s">
        <v>1</v>
      </c>
      <c r="E96" t="s">
        <v>128</v>
      </c>
      <c r="F96">
        <v>4</v>
      </c>
      <c r="G96" s="15" t="s">
        <v>199</v>
      </c>
      <c r="H96" s="25" t="s">
        <v>200</v>
      </c>
      <c r="I96" s="7"/>
    </row>
    <row r="97" spans="2:9" hidden="1">
      <c r="E97" t="s">
        <v>129</v>
      </c>
      <c r="F97">
        <v>2</v>
      </c>
      <c r="G97" s="7"/>
      <c r="H97" s="7"/>
      <c r="I97" s="7" t="s">
        <v>201</v>
      </c>
    </row>
    <row r="98" spans="2:9" hidden="1">
      <c r="D98" t="s">
        <v>2</v>
      </c>
      <c r="E98" t="s">
        <v>136</v>
      </c>
      <c r="F98">
        <v>1</v>
      </c>
      <c r="G98" s="7"/>
      <c r="H98" s="7"/>
      <c r="I98" s="7"/>
    </row>
    <row r="99" spans="2:9" hidden="1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 hidden="1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 hidden="1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 hidden="1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 hidden="1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 hidden="1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 hidden="1">
      <c r="E105" t="s">
        <v>9</v>
      </c>
      <c r="F105">
        <v>2</v>
      </c>
      <c r="G105" s="17"/>
      <c r="H105" s="17"/>
      <c r="I105" s="17" t="s">
        <v>204</v>
      </c>
    </row>
    <row r="106" spans="2:9" ht="25.5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 hidden="1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 hidden="1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 hidden="1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 hidden="1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 hidden="1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 hidden="1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 hidden="1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 hidden="1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 hidden="1">
      <c r="E115" t="s">
        <v>9</v>
      </c>
      <c r="F115">
        <v>2</v>
      </c>
      <c r="G115" s="17"/>
      <c r="H115" s="17"/>
      <c r="I115" s="17"/>
    </row>
    <row r="116" spans="2:9">
      <c r="D116" t="s">
        <v>1</v>
      </c>
      <c r="E116" t="s">
        <v>128</v>
      </c>
      <c r="F116">
        <v>9</v>
      </c>
      <c r="G116" s="17"/>
      <c r="H116" s="17"/>
      <c r="I116" s="17"/>
    </row>
    <row r="117" spans="2:9" hidden="1">
      <c r="E117" t="s">
        <v>129</v>
      </c>
      <c r="F117">
        <v>5</v>
      </c>
      <c r="G117" s="17"/>
      <c r="H117" s="17"/>
      <c r="I117" s="17"/>
    </row>
    <row r="118" spans="2:9" hidden="1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 hidden="1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 hidden="1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 hidden="1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 hidden="1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 hidden="1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 hidden="1">
      <c r="D124" t="s">
        <v>0</v>
      </c>
      <c r="E124" t="s">
        <v>8</v>
      </c>
      <c r="F124">
        <v>3</v>
      </c>
      <c r="G124" s="7" t="s">
        <v>214</v>
      </c>
      <c r="H124" s="7" t="s">
        <v>213</v>
      </c>
      <c r="I124" s="7" t="s">
        <v>170</v>
      </c>
    </row>
    <row r="125" spans="2:9" hidden="1">
      <c r="E125" t="s">
        <v>9</v>
      </c>
      <c r="F125">
        <v>2</v>
      </c>
      <c r="G125" s="7"/>
      <c r="H125" s="7" t="s">
        <v>215</v>
      </c>
      <c r="I125" s="7"/>
    </row>
    <row r="126" spans="2:9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 hidden="1">
      <c r="E127" t="s">
        <v>129</v>
      </c>
      <c r="F127">
        <v>3</v>
      </c>
      <c r="G127" s="7"/>
      <c r="H127" s="7"/>
      <c r="I127" s="7"/>
    </row>
    <row r="128" spans="2:9" hidden="1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 hidden="1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 hidden="1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 hidden="1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 hidden="1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 hidden="1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 hidden="1">
      <c r="D134" t="s">
        <v>0</v>
      </c>
      <c r="E134" t="s">
        <v>8</v>
      </c>
      <c r="F134">
        <v>1</v>
      </c>
      <c r="G134" s="7"/>
      <c r="H134" s="7"/>
      <c r="I134" s="7"/>
    </row>
    <row r="135" spans="2:9" hidden="1">
      <c r="E135" t="s">
        <v>9</v>
      </c>
      <c r="F135">
        <v>1</v>
      </c>
      <c r="G135" s="7"/>
      <c r="H135" s="7"/>
      <c r="I135" s="7"/>
    </row>
    <row r="136" spans="2:9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 hidden="1">
      <c r="E137" t="s">
        <v>129</v>
      </c>
      <c r="F137">
        <v>4</v>
      </c>
      <c r="G137" s="7"/>
      <c r="H137" s="7"/>
      <c r="I137" s="7" t="s">
        <v>218</v>
      </c>
    </row>
    <row r="138" spans="2:9" hidden="1">
      <c r="D138" t="s">
        <v>2</v>
      </c>
      <c r="E138" t="s">
        <v>136</v>
      </c>
      <c r="F138">
        <v>1</v>
      </c>
      <c r="G138" s="7"/>
      <c r="H138" s="7"/>
      <c r="I138" s="7"/>
    </row>
    <row r="139" spans="2:9" hidden="1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 hidden="1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 hidden="1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 hidden="1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 hidden="1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 hidden="1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 hidden="1">
      <c r="E145" t="s">
        <v>9</v>
      </c>
      <c r="F145">
        <v>1</v>
      </c>
      <c r="G145" s="7"/>
      <c r="H145" s="7"/>
      <c r="I145" s="7" t="s">
        <v>151</v>
      </c>
    </row>
    <row r="146" spans="2:9">
      <c r="D146" t="s">
        <v>1</v>
      </c>
      <c r="E146" t="s">
        <v>128</v>
      </c>
      <c r="F146">
        <v>8</v>
      </c>
      <c r="G146" s="15" t="s">
        <v>148</v>
      </c>
      <c r="H146" s="27" t="s">
        <v>225</v>
      </c>
      <c r="I146" s="7"/>
    </row>
    <row r="147" spans="2:9" hidden="1">
      <c r="E147" t="s">
        <v>129</v>
      </c>
      <c r="F147">
        <v>3</v>
      </c>
      <c r="G147" s="7"/>
      <c r="H147" s="7"/>
      <c r="I147" s="7"/>
    </row>
    <row r="148" spans="2:9" hidden="1">
      <c r="D148" t="s">
        <v>2</v>
      </c>
      <c r="E148" t="s">
        <v>136</v>
      </c>
      <c r="F148">
        <v>2</v>
      </c>
      <c r="G148" s="7"/>
      <c r="H148" s="7"/>
      <c r="I148" s="7"/>
    </row>
    <row r="149" spans="2:9" hidden="1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 hidden="1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 hidden="1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 hidden="1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 hidden="1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 hidden="1">
      <c r="D154" t="s">
        <v>0</v>
      </c>
      <c r="E154" t="s">
        <v>8</v>
      </c>
      <c r="F154">
        <v>6</v>
      </c>
      <c r="G154" s="7"/>
      <c r="H154" s="7" t="s">
        <v>222</v>
      </c>
      <c r="I154" s="7"/>
    </row>
    <row r="155" spans="2:9" hidden="1">
      <c r="E155" t="s">
        <v>9</v>
      </c>
      <c r="F155">
        <v>2</v>
      </c>
      <c r="G155" s="7"/>
      <c r="H155" s="7"/>
      <c r="I155" s="7" t="s">
        <v>221</v>
      </c>
    </row>
    <row r="156" spans="2:9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 hidden="1">
      <c r="E157" t="s">
        <v>129</v>
      </c>
      <c r="F157">
        <v>6</v>
      </c>
      <c r="G157" s="7"/>
      <c r="H157" s="7" t="s">
        <v>224</v>
      </c>
      <c r="I157" s="7"/>
    </row>
    <row r="158" spans="2:9" hidden="1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 hidden="1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 hidden="1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 hidden="1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 hidden="1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  <row r="164" spans="2:9">
      <c r="E164" s="24"/>
      <c r="G164" t="s">
        <v>237</v>
      </c>
      <c r="H164" s="64" t="s">
        <v>240</v>
      </c>
    </row>
    <row r="165" spans="2:9">
      <c r="E165" s="24"/>
      <c r="G165" s="64" t="s">
        <v>238</v>
      </c>
      <c r="H165" s="64" t="s">
        <v>241</v>
      </c>
    </row>
    <row r="166" spans="2:9">
      <c r="E166" s="24"/>
      <c r="G166" s="64" t="s">
        <v>239</v>
      </c>
    </row>
    <row r="167" spans="2:9">
      <c r="E167" s="24"/>
      <c r="G167" s="28"/>
    </row>
    <row r="168" spans="2:9">
      <c r="E168" s="24"/>
      <c r="G168" s="62"/>
    </row>
    <row r="169" spans="2:9">
      <c r="E169" s="24"/>
      <c r="G169" s="28"/>
      <c r="H169" s="117">
        <v>7</v>
      </c>
    </row>
    <row r="170" spans="2:9">
      <c r="E170" s="24" t="s">
        <v>230</v>
      </c>
      <c r="F170">
        <f>MIN(H$169:H$184)</f>
        <v>2</v>
      </c>
      <c r="H170" s="117">
        <v>7</v>
      </c>
    </row>
    <row r="171" spans="2:9">
      <c r="E171" s="24" t="s">
        <v>232</v>
      </c>
      <c r="F171">
        <f>AVERAGE(H$169:H$184)</f>
        <v>6.0625</v>
      </c>
      <c r="H171" s="117">
        <v>6</v>
      </c>
    </row>
    <row r="172" spans="2:9">
      <c r="E172" s="24" t="s">
        <v>425</v>
      </c>
      <c r="F172">
        <f>MEDIAN(H$169:H$184)</f>
        <v>6</v>
      </c>
      <c r="H172" s="117">
        <v>6</v>
      </c>
    </row>
    <row r="173" spans="2:9">
      <c r="E173" s="24" t="s">
        <v>231</v>
      </c>
      <c r="F173">
        <f>MAX(H$169:H$184)</f>
        <v>9</v>
      </c>
      <c r="H173" s="117">
        <v>6</v>
      </c>
    </row>
    <row r="174" spans="2:9">
      <c r="E174" s="24" t="s">
        <v>426</v>
      </c>
      <c r="F174">
        <f>STDEV(H$169:H$184)</f>
        <v>2.0155644370746373</v>
      </c>
      <c r="H174" s="117">
        <v>2</v>
      </c>
    </row>
    <row r="175" spans="2:9">
      <c r="H175" s="117">
        <v>8</v>
      </c>
    </row>
    <row r="176" spans="2:9">
      <c r="H176" s="117">
        <v>3</v>
      </c>
    </row>
    <row r="177" spans="8:8">
      <c r="H177" s="117">
        <v>5</v>
      </c>
    </row>
    <row r="178" spans="8:8">
      <c r="H178" s="117">
        <v>4</v>
      </c>
    </row>
    <row r="179" spans="8:8">
      <c r="H179" s="117">
        <v>8</v>
      </c>
    </row>
    <row r="180" spans="8:8">
      <c r="H180" s="117">
        <v>9</v>
      </c>
    </row>
    <row r="181" spans="8:8">
      <c r="H181" s="117">
        <v>4</v>
      </c>
    </row>
    <row r="182" spans="8:8">
      <c r="H182" s="117">
        <v>6</v>
      </c>
    </row>
    <row r="183" spans="8:8">
      <c r="H183" s="117">
        <v>8</v>
      </c>
    </row>
    <row r="184" spans="8:8">
      <c r="H184" s="117">
        <v>8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4"/>
  <sheetViews>
    <sheetView topLeftCell="A131" workbookViewId="0">
      <selection activeCell="H169" sqref="H169:H184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hidden="1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hidden="1" customHeight="1">
      <c r="D4" t="s">
        <v>0</v>
      </c>
      <c r="E4" t="s">
        <v>8</v>
      </c>
      <c r="F4">
        <v>1</v>
      </c>
      <c r="G4" s="7"/>
      <c r="H4" s="7" t="s">
        <v>11</v>
      </c>
      <c r="I4" s="7" t="s">
        <v>124</v>
      </c>
      <c r="J4" s="7"/>
      <c r="K4" s="7"/>
    </row>
    <row r="5" spans="2:11" ht="14.25" hidden="1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hidden="1" customHeight="1">
      <c r="D6" t="s">
        <v>1</v>
      </c>
      <c r="E6" t="s">
        <v>128</v>
      </c>
      <c r="F6">
        <v>7</v>
      </c>
      <c r="G6" s="7" t="s">
        <v>132</v>
      </c>
      <c r="H6" s="7" t="s">
        <v>131</v>
      </c>
      <c r="I6" s="7" t="s">
        <v>134</v>
      </c>
      <c r="J6" s="7"/>
      <c r="K6" s="7"/>
    </row>
    <row r="7" spans="2:11" ht="25.5" hidden="1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 hidden="1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 hidden="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 hidden="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 hidden="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 hidden="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 hidden="1">
      <c r="D14" t="s">
        <v>0</v>
      </c>
      <c r="E14" t="s">
        <v>8</v>
      </c>
      <c r="F14" s="3">
        <v>3</v>
      </c>
      <c r="G14" s="12"/>
      <c r="H14" s="12"/>
      <c r="I14" s="12"/>
    </row>
    <row r="15" spans="2:11" hidden="1">
      <c r="E15" t="s">
        <v>9</v>
      </c>
      <c r="F15">
        <v>2</v>
      </c>
      <c r="G15" s="7"/>
      <c r="H15" s="7" t="s">
        <v>143</v>
      </c>
      <c r="I15" s="7"/>
    </row>
    <row r="16" spans="2:11" hidden="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 hidden="1">
      <c r="E17" t="s">
        <v>129</v>
      </c>
      <c r="F17">
        <v>4</v>
      </c>
      <c r="G17" s="7" t="s">
        <v>133</v>
      </c>
      <c r="H17" s="7" t="s">
        <v>146</v>
      </c>
      <c r="I17" s="7"/>
    </row>
    <row r="18" spans="2:9" hidden="1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 hidden="1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 hidden="1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 hidden="1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 hidden="1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 hidden="1">
      <c r="D24" t="s">
        <v>0</v>
      </c>
      <c r="E24" t="s">
        <v>8</v>
      </c>
      <c r="F24">
        <v>5</v>
      </c>
      <c r="G24" s="7" t="s">
        <v>150</v>
      </c>
      <c r="H24" s="7" t="s">
        <v>152</v>
      </c>
      <c r="I24" s="7" t="s">
        <v>151</v>
      </c>
    </row>
    <row r="25" spans="2:9" hidden="1">
      <c r="E25" t="s">
        <v>9</v>
      </c>
      <c r="F25">
        <v>1</v>
      </c>
      <c r="G25" s="7"/>
      <c r="H25" s="7"/>
      <c r="I25" s="7"/>
    </row>
    <row r="26" spans="2:9" hidden="1">
      <c r="D26" t="s">
        <v>1</v>
      </c>
      <c r="E26" t="s">
        <v>128</v>
      </c>
      <c r="F26">
        <v>6</v>
      </c>
      <c r="G26" s="7"/>
      <c r="H26" s="7"/>
      <c r="I26" s="7"/>
    </row>
    <row r="27" spans="2:9" hidden="1">
      <c r="E27" t="s">
        <v>129</v>
      </c>
      <c r="F27">
        <v>6</v>
      </c>
      <c r="G27" s="7"/>
      <c r="H27" s="7"/>
      <c r="I27" s="7"/>
    </row>
    <row r="28" spans="2:9" hidden="1">
      <c r="D28" t="s">
        <v>2</v>
      </c>
      <c r="E28" t="s">
        <v>136</v>
      </c>
      <c r="F28">
        <v>2</v>
      </c>
      <c r="G28" s="7" t="s">
        <v>153</v>
      </c>
      <c r="H28" s="7"/>
      <c r="I28" s="7" t="s">
        <v>154</v>
      </c>
    </row>
    <row r="29" spans="2:9" hidden="1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 hidden="1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 hidden="1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 hidden="1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 hidden="1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 hidden="1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 hidden="1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 hidden="1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 hidden="1">
      <c r="E39" t="s">
        <v>9</v>
      </c>
      <c r="F39">
        <v>3</v>
      </c>
      <c r="G39" s="15" t="s">
        <v>148</v>
      </c>
      <c r="H39" s="7"/>
      <c r="I39" s="7"/>
    </row>
    <row r="40" spans="2:9" hidden="1">
      <c r="D40" t="s">
        <v>1</v>
      </c>
      <c r="E40" t="s">
        <v>128</v>
      </c>
      <c r="F40">
        <v>6</v>
      </c>
      <c r="G40" s="7"/>
      <c r="H40" s="7" t="s">
        <v>165</v>
      </c>
      <c r="I40" s="7" t="s">
        <v>166</v>
      </c>
    </row>
    <row r="41" spans="2:9" hidden="1">
      <c r="E41" t="s">
        <v>129</v>
      </c>
      <c r="F41">
        <v>3</v>
      </c>
      <c r="G41" s="7"/>
      <c r="H41" s="7"/>
      <c r="I41" s="7"/>
    </row>
    <row r="42" spans="2:9" hidden="1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 hidden="1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 hidden="1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 hidden="1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 hidden="1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 hidden="1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 hidden="1">
      <c r="E49" t="s">
        <v>9</v>
      </c>
      <c r="F49">
        <v>2</v>
      </c>
      <c r="G49" s="7" t="s">
        <v>167</v>
      </c>
      <c r="H49" s="7"/>
      <c r="I49" s="7"/>
    </row>
    <row r="50" spans="2:9" hidden="1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 hidden="1">
      <c r="E51" t="s">
        <v>129</v>
      </c>
      <c r="F51">
        <v>10</v>
      </c>
      <c r="G51" s="7"/>
      <c r="H51" s="7"/>
      <c r="I51" s="7"/>
    </row>
    <row r="52" spans="2:9" hidden="1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 hidden="1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 hidden="1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 hidden="1">
      <c r="E55" t="s">
        <v>9</v>
      </c>
      <c r="F55">
        <v>2</v>
      </c>
      <c r="G55" s="7"/>
      <c r="H55" s="7" t="s">
        <v>173</v>
      </c>
      <c r="I55" s="7" t="s">
        <v>125</v>
      </c>
    </row>
    <row r="56" spans="2:9" hidden="1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 hidden="1">
      <c r="E57" t="s">
        <v>129</v>
      </c>
      <c r="F57">
        <v>7</v>
      </c>
      <c r="G57" s="7"/>
      <c r="H57" s="7" t="s">
        <v>175</v>
      </c>
      <c r="I57" s="7"/>
    </row>
    <row r="58" spans="2:9" hidden="1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 hidden="1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 hidden="1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 hidden="1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 hidden="1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 hidden="1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 hidden="1">
      <c r="E65" t="s">
        <v>9</v>
      </c>
      <c r="F65">
        <v>5</v>
      </c>
      <c r="G65" s="7"/>
      <c r="H65" s="7"/>
      <c r="I65" s="7"/>
    </row>
    <row r="66" spans="2:9" hidden="1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 hidden="1">
      <c r="E67" t="s">
        <v>129</v>
      </c>
      <c r="F67">
        <v>7</v>
      </c>
      <c r="G67" s="7"/>
      <c r="H67" s="7"/>
      <c r="I67" s="7"/>
    </row>
    <row r="68" spans="2:9" ht="25.5" hidden="1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 hidden="1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 hidden="1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 hidden="1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 hidden="1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 hidden="1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 hidden="1">
      <c r="E75" t="s">
        <v>9</v>
      </c>
      <c r="F75">
        <v>2</v>
      </c>
      <c r="G75" s="7"/>
      <c r="H75" s="7" t="s">
        <v>184</v>
      </c>
      <c r="I75" s="7"/>
    </row>
    <row r="76" spans="2:9" hidden="1">
      <c r="D76" t="s">
        <v>1</v>
      </c>
      <c r="E76" t="s">
        <v>128</v>
      </c>
      <c r="F76">
        <v>3</v>
      </c>
      <c r="G76" s="7"/>
      <c r="H76" s="7" t="s">
        <v>185</v>
      </c>
      <c r="I76" s="7" t="s">
        <v>186</v>
      </c>
    </row>
    <row r="77" spans="2:9" hidden="1">
      <c r="E77" t="s">
        <v>129</v>
      </c>
      <c r="F77">
        <v>3</v>
      </c>
      <c r="G77" s="7"/>
      <c r="H77" s="7" t="s">
        <v>187</v>
      </c>
      <c r="I77" s="7"/>
    </row>
    <row r="78" spans="2:9" hidden="1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 hidden="1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 hidden="1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 hidden="1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 hidden="1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 hidden="1">
      <c r="D84" t="s">
        <v>0</v>
      </c>
      <c r="E84" t="s">
        <v>8</v>
      </c>
      <c r="F84">
        <v>2</v>
      </c>
      <c r="G84" s="7"/>
      <c r="H84" s="7" t="s">
        <v>190</v>
      </c>
      <c r="I84" s="7"/>
    </row>
    <row r="85" spans="2:9" ht="25.5" hidden="1">
      <c r="E85" t="s">
        <v>9</v>
      </c>
      <c r="F85">
        <v>1</v>
      </c>
      <c r="G85" s="15" t="s">
        <v>148</v>
      </c>
      <c r="H85" s="7" t="s">
        <v>191</v>
      </c>
      <c r="I85" s="7"/>
    </row>
    <row r="86" spans="2:9" ht="25.5" hidden="1">
      <c r="D86" t="s">
        <v>1</v>
      </c>
      <c r="E86" t="s">
        <v>128</v>
      </c>
      <c r="F86">
        <v>5</v>
      </c>
      <c r="G86" s="15" t="s">
        <v>148</v>
      </c>
      <c r="H86" s="7" t="s">
        <v>189</v>
      </c>
      <c r="I86" s="7"/>
    </row>
    <row r="87" spans="2:9" hidden="1">
      <c r="E87" t="s">
        <v>129</v>
      </c>
      <c r="F87">
        <v>4</v>
      </c>
      <c r="G87" s="7"/>
      <c r="H87" s="7"/>
      <c r="I87" s="7" t="s">
        <v>192</v>
      </c>
    </row>
    <row r="88" spans="2:9" hidden="1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 hidden="1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 hidden="1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 hidden="1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 hidden="1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 hidden="1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 hidden="1">
      <c r="E95" t="s">
        <v>9</v>
      </c>
      <c r="F95">
        <v>1</v>
      </c>
      <c r="G95" s="15" t="s">
        <v>199</v>
      </c>
      <c r="H95" s="7"/>
      <c r="I95" s="7"/>
    </row>
    <row r="96" spans="2:9" ht="38.25" hidden="1">
      <c r="D96" t="s">
        <v>1</v>
      </c>
      <c r="E96" t="s">
        <v>128</v>
      </c>
      <c r="F96">
        <v>4</v>
      </c>
      <c r="G96" s="15" t="s">
        <v>199</v>
      </c>
      <c r="H96" s="7" t="s">
        <v>200</v>
      </c>
      <c r="I96" s="7"/>
    </row>
    <row r="97" spans="2:9" hidden="1">
      <c r="E97" t="s">
        <v>129</v>
      </c>
      <c r="F97">
        <v>2</v>
      </c>
      <c r="G97" s="7"/>
      <c r="H97" s="7"/>
      <c r="I97" s="7" t="s">
        <v>201</v>
      </c>
    </row>
    <row r="98" spans="2:9" hidden="1">
      <c r="D98" t="s">
        <v>2</v>
      </c>
      <c r="E98" t="s">
        <v>136</v>
      </c>
      <c r="F98">
        <v>1</v>
      </c>
      <c r="G98" s="7"/>
      <c r="H98" s="7"/>
      <c r="I98" s="7"/>
    </row>
    <row r="99" spans="2:9" hidden="1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 hidden="1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 hidden="1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 hidden="1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 hidden="1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 hidden="1">
      <c r="E105" t="s">
        <v>9</v>
      </c>
      <c r="F105">
        <v>2</v>
      </c>
      <c r="G105" s="17"/>
      <c r="H105" s="17"/>
      <c r="I105" s="17" t="s">
        <v>204</v>
      </c>
    </row>
    <row r="106" spans="2:9" ht="25.5" hidden="1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 hidden="1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 hidden="1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 hidden="1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 hidden="1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 hidden="1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 hidden="1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 hidden="1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 hidden="1">
      <c r="E115" t="s">
        <v>9</v>
      </c>
      <c r="F115">
        <v>2</v>
      </c>
      <c r="G115" s="17"/>
      <c r="H115" s="17"/>
      <c r="I115" s="17"/>
    </row>
    <row r="116" spans="2:9" hidden="1">
      <c r="D116" t="s">
        <v>1</v>
      </c>
      <c r="E116" t="s">
        <v>128</v>
      </c>
      <c r="F116">
        <v>9</v>
      </c>
      <c r="G116" s="17"/>
      <c r="H116" s="17"/>
      <c r="I116" s="17"/>
    </row>
    <row r="117" spans="2:9" hidden="1">
      <c r="E117" t="s">
        <v>129</v>
      </c>
      <c r="F117">
        <v>5</v>
      </c>
      <c r="G117" s="17"/>
      <c r="H117" s="17"/>
      <c r="I117" s="17"/>
    </row>
    <row r="118" spans="2:9" hidden="1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 hidden="1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 hidden="1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 hidden="1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 hidden="1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 hidden="1">
      <c r="D124" t="s">
        <v>0</v>
      </c>
      <c r="E124" t="s">
        <v>8</v>
      </c>
      <c r="F124">
        <v>3</v>
      </c>
      <c r="G124" s="7" t="s">
        <v>214</v>
      </c>
      <c r="H124" s="7" t="s">
        <v>213</v>
      </c>
      <c r="I124" s="7" t="s">
        <v>170</v>
      </c>
    </row>
    <row r="125" spans="2:9" hidden="1">
      <c r="E125" t="s">
        <v>9</v>
      </c>
      <c r="F125">
        <v>2</v>
      </c>
      <c r="G125" s="7"/>
      <c r="H125" s="7" t="s">
        <v>215</v>
      </c>
      <c r="I125" s="7"/>
    </row>
    <row r="126" spans="2:9" hidden="1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 hidden="1">
      <c r="E127" t="s">
        <v>129</v>
      </c>
      <c r="F127">
        <v>3</v>
      </c>
      <c r="G127" s="7"/>
      <c r="H127" s="7"/>
      <c r="I127" s="7"/>
    </row>
    <row r="128" spans="2:9" hidden="1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 hidden="1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 hidden="1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 hidden="1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 hidden="1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 hidden="1">
      <c r="D134" t="s">
        <v>0</v>
      </c>
      <c r="E134" t="s">
        <v>8</v>
      </c>
      <c r="F134">
        <v>1</v>
      </c>
      <c r="G134" s="7"/>
      <c r="H134" s="7"/>
      <c r="I134" s="7"/>
    </row>
    <row r="135" spans="2:9" hidden="1">
      <c r="E135" t="s">
        <v>9</v>
      </c>
      <c r="F135">
        <v>1</v>
      </c>
      <c r="G135" s="7"/>
      <c r="H135" s="7"/>
      <c r="I135" s="7"/>
    </row>
    <row r="136" spans="2:9" hidden="1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 hidden="1">
      <c r="E137" t="s">
        <v>129</v>
      </c>
      <c r="F137">
        <v>4</v>
      </c>
      <c r="G137" s="7"/>
      <c r="H137" s="7"/>
      <c r="I137" s="7" t="s">
        <v>218</v>
      </c>
    </row>
    <row r="138" spans="2:9" hidden="1">
      <c r="D138" t="s">
        <v>2</v>
      </c>
      <c r="E138" t="s">
        <v>136</v>
      </c>
      <c r="F138">
        <v>1</v>
      </c>
      <c r="G138" s="7"/>
      <c r="H138" s="7"/>
      <c r="I138" s="7"/>
    </row>
    <row r="139" spans="2:9" hidden="1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 hidden="1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 hidden="1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 hidden="1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 hidden="1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 hidden="1">
      <c r="E145" t="s">
        <v>9</v>
      </c>
      <c r="F145">
        <v>1</v>
      </c>
      <c r="G145" s="7"/>
      <c r="H145" s="7"/>
      <c r="I145" s="7" t="s">
        <v>151</v>
      </c>
    </row>
    <row r="146" spans="2:9" hidden="1">
      <c r="D146" t="s">
        <v>1</v>
      </c>
      <c r="E146" t="s">
        <v>128</v>
      </c>
      <c r="F146">
        <v>8</v>
      </c>
      <c r="G146" s="15" t="s">
        <v>148</v>
      </c>
      <c r="H146" s="7" t="s">
        <v>225</v>
      </c>
      <c r="I146" s="7"/>
    </row>
    <row r="147" spans="2:9" hidden="1">
      <c r="E147" t="s">
        <v>129</v>
      </c>
      <c r="F147">
        <v>3</v>
      </c>
      <c r="G147" s="7"/>
      <c r="H147" s="7"/>
      <c r="I147" s="7"/>
    </row>
    <row r="148" spans="2:9" hidden="1">
      <c r="D148" t="s">
        <v>2</v>
      </c>
      <c r="E148" t="s">
        <v>136</v>
      </c>
      <c r="F148">
        <v>2</v>
      </c>
      <c r="G148" s="7"/>
      <c r="H148" s="7"/>
      <c r="I148" s="7"/>
    </row>
    <row r="149" spans="2:9" hidden="1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 hidden="1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 hidden="1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 hidden="1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 hidden="1">
      <c r="D154" t="s">
        <v>0</v>
      </c>
      <c r="E154" t="s">
        <v>8</v>
      </c>
      <c r="F154">
        <v>6</v>
      </c>
      <c r="G154" s="7"/>
      <c r="H154" s="7" t="s">
        <v>222</v>
      </c>
      <c r="I154" s="7"/>
    </row>
    <row r="155" spans="2:9" hidden="1">
      <c r="E155" t="s">
        <v>9</v>
      </c>
      <c r="F155">
        <v>2</v>
      </c>
      <c r="G155" s="7"/>
      <c r="H155" s="7"/>
      <c r="I155" s="7" t="s">
        <v>221</v>
      </c>
    </row>
    <row r="156" spans="2:9" hidden="1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 hidden="1">
      <c r="E157" t="s">
        <v>129</v>
      </c>
      <c r="F157">
        <v>6</v>
      </c>
      <c r="G157" s="7"/>
      <c r="H157" s="7" t="s">
        <v>224</v>
      </c>
      <c r="I157" s="7"/>
    </row>
    <row r="158" spans="2:9" hidden="1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 hidden="1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 hidden="1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 hidden="1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  <row r="164" spans="2:9">
      <c r="E164" s="24"/>
    </row>
    <row r="165" spans="2:9">
      <c r="E165" s="24"/>
    </row>
    <row r="166" spans="2:9">
      <c r="E166" s="24"/>
    </row>
    <row r="167" spans="2:9">
      <c r="E167" s="24"/>
    </row>
    <row r="169" spans="2:9">
      <c r="H169" s="118">
        <v>1</v>
      </c>
    </row>
    <row r="170" spans="2:9">
      <c r="E170" s="24" t="s">
        <v>230</v>
      </c>
      <c r="F170">
        <f>MIN(H$169:H$184)</f>
        <v>1</v>
      </c>
      <c r="H170" s="118">
        <v>2</v>
      </c>
    </row>
    <row r="171" spans="2:9">
      <c r="E171" s="24" t="s">
        <v>232</v>
      </c>
      <c r="F171">
        <f>AVERAGE(H$169:H$184)</f>
        <v>1.4375</v>
      </c>
      <c r="H171" s="118">
        <v>1</v>
      </c>
    </row>
    <row r="172" spans="2:9">
      <c r="E172" s="24" t="s">
        <v>425</v>
      </c>
      <c r="F172">
        <f>MEDIAN(H$169:H$184)</f>
        <v>1</v>
      </c>
      <c r="H172" s="118">
        <v>6</v>
      </c>
    </row>
    <row r="173" spans="2:9">
      <c r="E173" s="24" t="s">
        <v>231</v>
      </c>
      <c r="F173">
        <f>MAX(H$169:H$184)</f>
        <v>6</v>
      </c>
      <c r="H173" s="118">
        <v>2</v>
      </c>
    </row>
    <row r="174" spans="2:9">
      <c r="E174" s="24" t="s">
        <v>426</v>
      </c>
      <c r="F174">
        <f>STDEV(H$169:H$184)</f>
        <v>1.2632629707758134</v>
      </c>
      <c r="H174" s="118">
        <v>1</v>
      </c>
    </row>
    <row r="175" spans="2:9">
      <c r="H175" s="118">
        <v>1</v>
      </c>
    </row>
    <row r="176" spans="2:9">
      <c r="H176" s="118">
        <v>1</v>
      </c>
    </row>
    <row r="177" spans="8:8">
      <c r="H177" s="118">
        <v>1</v>
      </c>
    </row>
    <row r="178" spans="8:8">
      <c r="H178" s="118">
        <v>1</v>
      </c>
    </row>
    <row r="179" spans="8:8">
      <c r="H179" s="118">
        <v>1</v>
      </c>
    </row>
    <row r="180" spans="8:8">
      <c r="H180" s="118">
        <v>1</v>
      </c>
    </row>
    <row r="181" spans="8:8">
      <c r="H181" s="118">
        <v>1</v>
      </c>
    </row>
    <row r="182" spans="8:8">
      <c r="H182" s="118">
        <v>1</v>
      </c>
    </row>
    <row r="183" spans="8:8">
      <c r="H183" s="118">
        <v>1</v>
      </c>
    </row>
    <row r="184" spans="8:8">
      <c r="H184" s="118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27" workbookViewId="0">
      <selection activeCell="H169" sqref="H169:H184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hidden="1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hidden="1" customHeight="1">
      <c r="D4" t="s">
        <v>0</v>
      </c>
      <c r="E4" t="s">
        <v>8</v>
      </c>
      <c r="F4">
        <v>1</v>
      </c>
      <c r="G4" s="7"/>
      <c r="H4" s="7" t="s">
        <v>11</v>
      </c>
      <c r="I4" s="7" t="s">
        <v>124</v>
      </c>
      <c r="J4" s="7"/>
      <c r="K4" s="7"/>
    </row>
    <row r="5" spans="2:11" ht="14.25" hidden="1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hidden="1" customHeight="1">
      <c r="D6" t="s">
        <v>1</v>
      </c>
      <c r="E6" t="s">
        <v>128</v>
      </c>
      <c r="F6">
        <v>7</v>
      </c>
      <c r="G6" s="7" t="s">
        <v>132</v>
      </c>
      <c r="H6" s="7" t="s">
        <v>131</v>
      </c>
      <c r="I6" s="7" t="s">
        <v>134</v>
      </c>
      <c r="J6" s="7"/>
      <c r="K6" s="7"/>
    </row>
    <row r="7" spans="2:11" ht="25.5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 hidden="1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 hidden="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 hidden="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 hidden="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 hidden="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 hidden="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 hidden="1">
      <c r="D14" t="s">
        <v>0</v>
      </c>
      <c r="E14" t="s">
        <v>8</v>
      </c>
      <c r="F14" s="3">
        <v>3</v>
      </c>
      <c r="G14" s="12"/>
      <c r="H14" s="12"/>
      <c r="I14" s="12"/>
    </row>
    <row r="15" spans="2:11" hidden="1">
      <c r="E15" t="s">
        <v>9</v>
      </c>
      <c r="F15">
        <v>2</v>
      </c>
      <c r="G15" s="7"/>
      <c r="H15" s="7" t="s">
        <v>143</v>
      </c>
      <c r="I15" s="7"/>
    </row>
    <row r="16" spans="2:11" hidden="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>
      <c r="E17" t="s">
        <v>129</v>
      </c>
      <c r="F17">
        <v>4</v>
      </c>
      <c r="G17" s="7" t="s">
        <v>133</v>
      </c>
      <c r="H17" s="27" t="s">
        <v>146</v>
      </c>
      <c r="I17" s="7"/>
    </row>
    <row r="18" spans="2:9" hidden="1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 hidden="1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 hidden="1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 hidden="1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 hidden="1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 hidden="1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 hidden="1">
      <c r="D24" t="s">
        <v>0</v>
      </c>
      <c r="E24" t="s">
        <v>8</v>
      </c>
      <c r="F24">
        <v>5</v>
      </c>
      <c r="G24" s="7" t="s">
        <v>150</v>
      </c>
      <c r="H24" s="7" t="s">
        <v>152</v>
      </c>
      <c r="I24" s="7" t="s">
        <v>151</v>
      </c>
    </row>
    <row r="25" spans="2:9" hidden="1">
      <c r="E25" t="s">
        <v>9</v>
      </c>
      <c r="F25">
        <v>1</v>
      </c>
      <c r="G25" s="7"/>
      <c r="H25" s="7"/>
      <c r="I25" s="7"/>
    </row>
    <row r="26" spans="2:9" hidden="1">
      <c r="D26" t="s">
        <v>1</v>
      </c>
      <c r="E26" t="s">
        <v>128</v>
      </c>
      <c r="F26">
        <v>6</v>
      </c>
      <c r="G26" s="7"/>
      <c r="H26" s="7"/>
      <c r="I26" s="7"/>
    </row>
    <row r="27" spans="2:9">
      <c r="E27" t="s">
        <v>129</v>
      </c>
      <c r="F27">
        <v>6</v>
      </c>
      <c r="G27" s="7"/>
      <c r="H27" s="7"/>
      <c r="I27" s="7"/>
    </row>
    <row r="28" spans="2:9" hidden="1">
      <c r="D28" t="s">
        <v>2</v>
      </c>
      <c r="E28" t="s">
        <v>136</v>
      </c>
      <c r="F28">
        <v>2</v>
      </c>
      <c r="G28" s="7" t="s">
        <v>153</v>
      </c>
      <c r="H28" s="7"/>
      <c r="I28" s="7" t="s">
        <v>154</v>
      </c>
    </row>
    <row r="29" spans="2:9" hidden="1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 hidden="1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 hidden="1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 hidden="1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 hidden="1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 hidden="1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 hidden="1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 hidden="1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 hidden="1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 hidden="1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 hidden="1">
      <c r="E39" t="s">
        <v>9</v>
      </c>
      <c r="F39">
        <v>3</v>
      </c>
      <c r="G39" s="15" t="s">
        <v>148</v>
      </c>
      <c r="H39" s="7"/>
      <c r="I39" s="7"/>
    </row>
    <row r="40" spans="2:9" hidden="1">
      <c r="D40" t="s">
        <v>1</v>
      </c>
      <c r="E40" t="s">
        <v>128</v>
      </c>
      <c r="F40">
        <v>6</v>
      </c>
      <c r="G40" s="7"/>
      <c r="H40" s="7" t="s">
        <v>165</v>
      </c>
      <c r="I40" s="7" t="s">
        <v>166</v>
      </c>
    </row>
    <row r="41" spans="2:9">
      <c r="E41" t="s">
        <v>129</v>
      </c>
      <c r="F41">
        <v>3</v>
      </c>
      <c r="G41" s="7"/>
      <c r="H41" s="7"/>
      <c r="I41" s="7"/>
    </row>
    <row r="42" spans="2:9" hidden="1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 hidden="1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 hidden="1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 hidden="1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 hidden="1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 hidden="1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 hidden="1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 hidden="1">
      <c r="E49" t="s">
        <v>9</v>
      </c>
      <c r="F49">
        <v>2</v>
      </c>
      <c r="G49" s="7" t="s">
        <v>167</v>
      </c>
      <c r="H49" s="7"/>
      <c r="I49" s="7"/>
    </row>
    <row r="50" spans="2:9" hidden="1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>
      <c r="E51" t="s">
        <v>129</v>
      </c>
      <c r="F51">
        <v>10</v>
      </c>
      <c r="G51" s="7"/>
      <c r="H51" s="7"/>
      <c r="I51" s="7"/>
    </row>
    <row r="52" spans="2:9" hidden="1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 hidden="1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 hidden="1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 hidden="1">
      <c r="E55" t="s">
        <v>9</v>
      </c>
      <c r="F55">
        <v>2</v>
      </c>
      <c r="G55" s="7"/>
      <c r="H55" s="7" t="s">
        <v>173</v>
      </c>
      <c r="I55" s="7" t="s">
        <v>125</v>
      </c>
    </row>
    <row r="56" spans="2:9" hidden="1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>
      <c r="E57" t="s">
        <v>129</v>
      </c>
      <c r="F57">
        <v>7</v>
      </c>
      <c r="G57" s="7"/>
      <c r="H57" s="7" t="s">
        <v>175</v>
      </c>
      <c r="I57" s="7"/>
    </row>
    <row r="58" spans="2:9" hidden="1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 hidden="1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 hidden="1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 hidden="1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 hidden="1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 hidden="1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 hidden="1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 hidden="1">
      <c r="E65" t="s">
        <v>9</v>
      </c>
      <c r="F65">
        <v>5</v>
      </c>
      <c r="G65" s="7"/>
      <c r="H65" s="7"/>
      <c r="I65" s="7"/>
    </row>
    <row r="66" spans="2:9" hidden="1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>
      <c r="E67" t="s">
        <v>129</v>
      </c>
      <c r="F67">
        <v>7</v>
      </c>
      <c r="G67" s="7"/>
      <c r="H67" s="7"/>
      <c r="I67" s="7"/>
    </row>
    <row r="68" spans="2:9" ht="25.5" hidden="1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 hidden="1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 hidden="1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 hidden="1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 hidden="1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 hidden="1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 hidden="1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 hidden="1">
      <c r="E75" t="s">
        <v>9</v>
      </c>
      <c r="F75">
        <v>2</v>
      </c>
      <c r="G75" s="7"/>
      <c r="H75" s="7" t="s">
        <v>184</v>
      </c>
      <c r="I75" s="7"/>
    </row>
    <row r="76" spans="2:9" hidden="1">
      <c r="D76" t="s">
        <v>1</v>
      </c>
      <c r="E76" t="s">
        <v>128</v>
      </c>
      <c r="F76">
        <v>3</v>
      </c>
      <c r="G76" s="7"/>
      <c r="H76" s="7" t="s">
        <v>185</v>
      </c>
      <c r="I76" s="7" t="s">
        <v>186</v>
      </c>
    </row>
    <row r="77" spans="2:9">
      <c r="E77" t="s">
        <v>129</v>
      </c>
      <c r="F77">
        <v>3</v>
      </c>
      <c r="G77" s="7"/>
      <c r="H77" s="7" t="s">
        <v>187</v>
      </c>
      <c r="I77" s="7"/>
    </row>
    <row r="78" spans="2:9" hidden="1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 hidden="1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 hidden="1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 hidden="1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 hidden="1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 hidden="1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 hidden="1">
      <c r="D84" t="s">
        <v>0</v>
      </c>
      <c r="E84" t="s">
        <v>8</v>
      </c>
      <c r="F84">
        <v>2</v>
      </c>
      <c r="G84" s="7"/>
      <c r="H84" s="7" t="s">
        <v>190</v>
      </c>
      <c r="I84" s="7"/>
    </row>
    <row r="85" spans="2:9" ht="25.5" hidden="1">
      <c r="E85" t="s">
        <v>9</v>
      </c>
      <c r="F85">
        <v>1</v>
      </c>
      <c r="G85" s="15" t="s">
        <v>148</v>
      </c>
      <c r="H85" s="7" t="s">
        <v>191</v>
      </c>
      <c r="I85" s="7"/>
    </row>
    <row r="86" spans="2:9" ht="25.5" hidden="1">
      <c r="D86" t="s">
        <v>1</v>
      </c>
      <c r="E86" t="s">
        <v>128</v>
      </c>
      <c r="F86">
        <v>5</v>
      </c>
      <c r="G86" s="15" t="s">
        <v>148</v>
      </c>
      <c r="H86" s="7" t="s">
        <v>189</v>
      </c>
      <c r="I86" s="7"/>
    </row>
    <row r="87" spans="2:9">
      <c r="E87" t="s">
        <v>129</v>
      </c>
      <c r="F87">
        <v>4</v>
      </c>
      <c r="G87" s="7"/>
      <c r="H87" s="7"/>
      <c r="I87" s="7" t="s">
        <v>192</v>
      </c>
    </row>
    <row r="88" spans="2:9" hidden="1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 hidden="1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 hidden="1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 hidden="1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 hidden="1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 hidden="1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 hidden="1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 hidden="1">
      <c r="E95" t="s">
        <v>9</v>
      </c>
      <c r="F95">
        <v>1</v>
      </c>
      <c r="G95" s="15" t="s">
        <v>199</v>
      </c>
      <c r="H95" s="7"/>
      <c r="I95" s="7"/>
    </row>
    <row r="96" spans="2:9" ht="38.25" hidden="1">
      <c r="D96" t="s">
        <v>1</v>
      </c>
      <c r="E96" t="s">
        <v>128</v>
      </c>
      <c r="F96">
        <v>4</v>
      </c>
      <c r="G96" s="15" t="s">
        <v>199</v>
      </c>
      <c r="H96" s="7" t="s">
        <v>200</v>
      </c>
      <c r="I96" s="7"/>
    </row>
    <row r="97" spans="2:9">
      <c r="E97" t="s">
        <v>129</v>
      </c>
      <c r="F97">
        <v>2</v>
      </c>
      <c r="G97" s="7"/>
      <c r="H97" s="7"/>
      <c r="I97" s="7" t="s">
        <v>201</v>
      </c>
    </row>
    <row r="98" spans="2:9" hidden="1">
      <c r="D98" t="s">
        <v>2</v>
      </c>
      <c r="E98" t="s">
        <v>136</v>
      </c>
      <c r="F98">
        <v>1</v>
      </c>
      <c r="G98" s="7"/>
      <c r="H98" s="7"/>
      <c r="I98" s="7"/>
    </row>
    <row r="99" spans="2:9" hidden="1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 hidden="1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 hidden="1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 hidden="1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 hidden="1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 hidden="1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 hidden="1">
      <c r="E105" t="s">
        <v>9</v>
      </c>
      <c r="F105">
        <v>2</v>
      </c>
      <c r="G105" s="17"/>
      <c r="H105" s="17"/>
      <c r="I105" s="17" t="s">
        <v>204</v>
      </c>
    </row>
    <row r="106" spans="2:9" ht="25.5" hidden="1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 hidden="1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 hidden="1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 hidden="1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 hidden="1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 hidden="1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 hidden="1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 hidden="1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 hidden="1">
      <c r="E115" t="s">
        <v>9</v>
      </c>
      <c r="F115">
        <v>2</v>
      </c>
      <c r="G115" s="17"/>
      <c r="H115" s="17"/>
      <c r="I115" s="17"/>
    </row>
    <row r="116" spans="2:9" hidden="1">
      <c r="D116" t="s">
        <v>1</v>
      </c>
      <c r="E116" t="s">
        <v>128</v>
      </c>
      <c r="F116">
        <v>9</v>
      </c>
      <c r="G116" s="17"/>
      <c r="H116" s="17"/>
      <c r="I116" s="17"/>
    </row>
    <row r="117" spans="2:9">
      <c r="E117" t="s">
        <v>129</v>
      </c>
      <c r="F117">
        <v>5</v>
      </c>
      <c r="G117" s="17"/>
      <c r="H117" s="17"/>
      <c r="I117" s="17"/>
    </row>
    <row r="118" spans="2:9" hidden="1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 hidden="1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 hidden="1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 hidden="1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 hidden="1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 hidden="1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 hidden="1">
      <c r="D124" t="s">
        <v>0</v>
      </c>
      <c r="E124" t="s">
        <v>8</v>
      </c>
      <c r="F124">
        <v>3</v>
      </c>
      <c r="G124" s="7" t="s">
        <v>214</v>
      </c>
      <c r="H124" s="7" t="s">
        <v>213</v>
      </c>
      <c r="I124" s="7" t="s">
        <v>170</v>
      </c>
    </row>
    <row r="125" spans="2:9" hidden="1">
      <c r="E125" t="s">
        <v>9</v>
      </c>
      <c r="F125">
        <v>2</v>
      </c>
      <c r="G125" s="7"/>
      <c r="H125" s="7" t="s">
        <v>215</v>
      </c>
      <c r="I125" s="7"/>
    </row>
    <row r="126" spans="2:9" hidden="1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>
      <c r="E127" t="s">
        <v>129</v>
      </c>
      <c r="F127">
        <v>3</v>
      </c>
      <c r="G127" s="7"/>
      <c r="H127" s="7"/>
      <c r="I127" s="7"/>
    </row>
    <row r="128" spans="2:9" hidden="1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 hidden="1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 hidden="1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 hidden="1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 hidden="1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 hidden="1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 hidden="1">
      <c r="D134" t="s">
        <v>0</v>
      </c>
      <c r="E134" t="s">
        <v>8</v>
      </c>
      <c r="F134">
        <v>1</v>
      </c>
      <c r="G134" s="7"/>
      <c r="H134" s="7"/>
      <c r="I134" s="7"/>
    </row>
    <row r="135" spans="2:9" hidden="1">
      <c r="E135" t="s">
        <v>9</v>
      </c>
      <c r="F135">
        <v>1</v>
      </c>
      <c r="G135" s="7"/>
      <c r="H135" s="7"/>
      <c r="I135" s="7"/>
    </row>
    <row r="136" spans="2:9" hidden="1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>
      <c r="E137" t="s">
        <v>129</v>
      </c>
      <c r="F137">
        <v>4</v>
      </c>
      <c r="G137" s="7"/>
      <c r="H137" s="7"/>
      <c r="I137" s="7" t="s">
        <v>218</v>
      </c>
    </row>
    <row r="138" spans="2:9" hidden="1">
      <c r="D138" t="s">
        <v>2</v>
      </c>
      <c r="E138" t="s">
        <v>136</v>
      </c>
      <c r="F138">
        <v>1</v>
      </c>
      <c r="G138" s="7"/>
      <c r="H138" s="7"/>
      <c r="I138" s="7"/>
    </row>
    <row r="139" spans="2:9" hidden="1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 hidden="1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 hidden="1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 hidden="1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 hidden="1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 hidden="1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 hidden="1">
      <c r="E145" t="s">
        <v>9</v>
      </c>
      <c r="F145">
        <v>1</v>
      </c>
      <c r="G145" s="7"/>
      <c r="H145" s="7"/>
      <c r="I145" s="7" t="s">
        <v>151</v>
      </c>
    </row>
    <row r="146" spans="2:9" hidden="1">
      <c r="D146" t="s">
        <v>1</v>
      </c>
      <c r="E146" t="s">
        <v>128</v>
      </c>
      <c r="F146">
        <v>8</v>
      </c>
      <c r="G146" s="15" t="s">
        <v>148</v>
      </c>
      <c r="H146" s="7" t="s">
        <v>225</v>
      </c>
      <c r="I146" s="7"/>
    </row>
    <row r="147" spans="2:9">
      <c r="E147" t="s">
        <v>129</v>
      </c>
      <c r="F147">
        <v>3</v>
      </c>
      <c r="G147" s="7"/>
      <c r="H147" s="7"/>
      <c r="I147" s="7"/>
    </row>
    <row r="148" spans="2:9" hidden="1">
      <c r="D148" t="s">
        <v>2</v>
      </c>
      <c r="E148" t="s">
        <v>136</v>
      </c>
      <c r="F148">
        <v>2</v>
      </c>
      <c r="G148" s="7"/>
      <c r="H148" s="7"/>
      <c r="I148" s="7"/>
    </row>
    <row r="149" spans="2:9" hidden="1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 hidden="1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 hidden="1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 hidden="1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 hidden="1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 hidden="1">
      <c r="D154" t="s">
        <v>0</v>
      </c>
      <c r="E154" t="s">
        <v>8</v>
      </c>
      <c r="F154">
        <v>6</v>
      </c>
      <c r="G154" s="7"/>
      <c r="H154" s="7" t="s">
        <v>222</v>
      </c>
      <c r="I154" s="7"/>
    </row>
    <row r="155" spans="2:9" hidden="1">
      <c r="E155" t="s">
        <v>9</v>
      </c>
      <c r="F155">
        <v>2</v>
      </c>
      <c r="G155" s="7"/>
      <c r="H155" s="7"/>
      <c r="I155" s="7" t="s">
        <v>221</v>
      </c>
    </row>
    <row r="156" spans="2:9" hidden="1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>
      <c r="E157" t="s">
        <v>129</v>
      </c>
      <c r="F157">
        <v>6</v>
      </c>
      <c r="G157" s="7"/>
      <c r="H157" s="27" t="s">
        <v>224</v>
      </c>
      <c r="I157" s="7"/>
    </row>
    <row r="158" spans="2:9" hidden="1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 hidden="1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 hidden="1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 hidden="1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 hidden="1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  <row r="164" spans="2:9">
      <c r="E164" s="24"/>
      <c r="G164" s="64" t="s">
        <v>243</v>
      </c>
      <c r="H164" s="64" t="s">
        <v>245</v>
      </c>
    </row>
    <row r="165" spans="2:9">
      <c r="E165" s="24"/>
      <c r="G165" t="s">
        <v>244</v>
      </c>
    </row>
    <row r="166" spans="2:9">
      <c r="E166" s="24"/>
    </row>
    <row r="167" spans="2:9">
      <c r="E167" s="24"/>
      <c r="G167" s="28"/>
    </row>
    <row r="168" spans="2:9">
      <c r="E168" s="24"/>
      <c r="G168" s="62"/>
    </row>
    <row r="169" spans="2:9">
      <c r="E169" s="24"/>
      <c r="G169" s="28"/>
      <c r="H169" s="117">
        <v>4</v>
      </c>
    </row>
    <row r="170" spans="2:9">
      <c r="E170" s="24" t="s">
        <v>230</v>
      </c>
      <c r="F170">
        <f>MIN(H$169:H$184)</f>
        <v>2</v>
      </c>
      <c r="H170" s="117">
        <v>4</v>
      </c>
    </row>
    <row r="171" spans="2:9">
      <c r="E171" s="24" t="s">
        <v>232</v>
      </c>
      <c r="F171">
        <f>AVERAGE(H$169:H$184)</f>
        <v>5</v>
      </c>
      <c r="H171" s="117">
        <v>6</v>
      </c>
    </row>
    <row r="172" spans="2:9">
      <c r="E172" s="24" t="s">
        <v>425</v>
      </c>
      <c r="F172">
        <f>MEDIAN(H$169:H$184)</f>
        <v>4</v>
      </c>
      <c r="H172" s="117">
        <v>3</v>
      </c>
    </row>
    <row r="173" spans="2:9">
      <c r="E173" s="24" t="s">
        <v>231</v>
      </c>
      <c r="F173">
        <f>MAX(H$169:H$184)</f>
        <v>10</v>
      </c>
      <c r="H173" s="117">
        <v>10</v>
      </c>
    </row>
    <row r="174" spans="2:9">
      <c r="E174" s="24" t="s">
        <v>426</v>
      </c>
      <c r="F174">
        <f>STDEV(H$169:H$184)</f>
        <v>2.3094010767585029</v>
      </c>
      <c r="H174" s="117">
        <v>7</v>
      </c>
    </row>
    <row r="175" spans="2:9">
      <c r="H175" s="117">
        <v>7</v>
      </c>
    </row>
    <row r="176" spans="2:9">
      <c r="H176" s="117">
        <v>3</v>
      </c>
    </row>
    <row r="177" spans="8:8">
      <c r="H177" s="117">
        <v>4</v>
      </c>
    </row>
    <row r="178" spans="8:8">
      <c r="H178" s="117">
        <v>2</v>
      </c>
    </row>
    <row r="179" spans="8:8">
      <c r="H179" s="117">
        <v>9</v>
      </c>
    </row>
    <row r="180" spans="8:8">
      <c r="H180" s="117">
        <v>5</v>
      </c>
    </row>
    <row r="181" spans="8:8">
      <c r="H181" s="117">
        <v>3</v>
      </c>
    </row>
    <row r="182" spans="8:8">
      <c r="H182" s="117">
        <v>4</v>
      </c>
    </row>
    <row r="183" spans="8:8">
      <c r="H183" s="117">
        <v>3</v>
      </c>
    </row>
    <row r="184" spans="8:8">
      <c r="H184" s="117">
        <v>6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4"/>
  <sheetViews>
    <sheetView topLeftCell="A162" workbookViewId="0">
      <selection activeCell="H169" sqref="H169:H184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9" t="s">
        <v>6</v>
      </c>
      <c r="C2" s="9" t="s">
        <v>137</v>
      </c>
      <c r="D2" s="9" t="s">
        <v>126</v>
      </c>
      <c r="E2" s="9" t="s">
        <v>127</v>
      </c>
      <c r="F2" s="10" t="s">
        <v>135</v>
      </c>
      <c r="G2" s="9" t="s">
        <v>130</v>
      </c>
      <c r="H2" s="9" t="s">
        <v>10</v>
      </c>
      <c r="I2" s="9" t="s">
        <v>123</v>
      </c>
    </row>
    <row r="3" spans="2:11" ht="15.75" hidden="1" customHeight="1">
      <c r="B3" s="11" t="s">
        <v>5</v>
      </c>
      <c r="C3" s="11">
        <v>1</v>
      </c>
      <c r="D3" s="11"/>
      <c r="E3" s="11"/>
      <c r="F3" s="11"/>
      <c r="G3" s="14"/>
      <c r="H3" s="14"/>
      <c r="I3" s="14"/>
      <c r="J3" s="7"/>
      <c r="K3" s="7"/>
    </row>
    <row r="4" spans="2:11" ht="15.75" hidden="1" customHeight="1">
      <c r="D4" t="s">
        <v>0</v>
      </c>
      <c r="E4" t="s">
        <v>8</v>
      </c>
      <c r="F4">
        <v>1</v>
      </c>
      <c r="G4" s="7"/>
      <c r="H4" s="7" t="s">
        <v>11</v>
      </c>
      <c r="I4" s="7" t="s">
        <v>124</v>
      </c>
      <c r="J4" s="7"/>
      <c r="K4" s="7"/>
    </row>
    <row r="5" spans="2:11" ht="14.25" hidden="1" customHeight="1">
      <c r="E5" t="s">
        <v>9</v>
      </c>
      <c r="F5">
        <v>1</v>
      </c>
      <c r="G5" s="7"/>
      <c r="H5" s="7"/>
      <c r="I5" s="7" t="s">
        <v>125</v>
      </c>
      <c r="J5" s="7"/>
      <c r="K5" s="7"/>
    </row>
    <row r="6" spans="2:11" ht="26.25" hidden="1" customHeight="1">
      <c r="D6" t="s">
        <v>1</v>
      </c>
      <c r="E6" t="s">
        <v>128</v>
      </c>
      <c r="F6">
        <v>7</v>
      </c>
      <c r="G6" s="7" t="s">
        <v>132</v>
      </c>
      <c r="H6" s="7" t="s">
        <v>131</v>
      </c>
      <c r="I6" s="7" t="s">
        <v>134</v>
      </c>
      <c r="J6" s="7"/>
      <c r="K6" s="7"/>
    </row>
    <row r="7" spans="2:11" ht="25.5" hidden="1" customHeight="1">
      <c r="E7" t="s">
        <v>129</v>
      </c>
      <c r="F7">
        <v>4</v>
      </c>
      <c r="G7" s="7" t="s">
        <v>149</v>
      </c>
      <c r="H7" s="7"/>
      <c r="I7" s="8"/>
      <c r="J7" s="7"/>
      <c r="K7" s="7"/>
    </row>
    <row r="8" spans="2:11" ht="25.5" hidden="1">
      <c r="D8" t="s">
        <v>2</v>
      </c>
      <c r="E8" t="s">
        <v>136</v>
      </c>
      <c r="F8">
        <v>4</v>
      </c>
      <c r="G8" s="7" t="s">
        <v>144</v>
      </c>
      <c r="H8" s="7"/>
      <c r="I8" s="7"/>
    </row>
    <row r="9" spans="2:11" hidden="1">
      <c r="B9" s="19"/>
      <c r="C9" s="19"/>
      <c r="D9" s="19" t="s">
        <v>3</v>
      </c>
      <c r="E9" s="18" t="s">
        <v>8</v>
      </c>
      <c r="F9" s="19">
        <v>2</v>
      </c>
      <c r="G9" s="21"/>
      <c r="H9" s="21"/>
      <c r="I9" s="21" t="s">
        <v>140</v>
      </c>
    </row>
    <row r="10" spans="2:11" hidden="1">
      <c r="B10" s="18"/>
      <c r="C10" s="18"/>
      <c r="D10" s="18"/>
      <c r="E10" s="18" t="s">
        <v>9</v>
      </c>
      <c r="F10" s="18">
        <v>1</v>
      </c>
      <c r="G10" s="20"/>
      <c r="H10" s="20"/>
      <c r="I10" s="20" t="s">
        <v>141</v>
      </c>
    </row>
    <row r="11" spans="2:11" hidden="1">
      <c r="B11" s="18"/>
      <c r="C11" s="18"/>
      <c r="D11" s="18" t="s">
        <v>4</v>
      </c>
      <c r="E11" s="18" t="s">
        <v>128</v>
      </c>
      <c r="F11" s="18">
        <v>1</v>
      </c>
      <c r="G11" s="20"/>
      <c r="H11" s="20"/>
      <c r="I11" s="20" t="s">
        <v>139</v>
      </c>
    </row>
    <row r="12" spans="2:11">
      <c r="B12" s="18"/>
      <c r="C12" s="18"/>
      <c r="D12" s="18"/>
      <c r="E12" s="18" t="s">
        <v>129</v>
      </c>
      <c r="F12" s="18">
        <v>3</v>
      </c>
      <c r="G12" s="20"/>
      <c r="H12" s="20" t="s">
        <v>138</v>
      </c>
      <c r="I12" s="20"/>
    </row>
    <row r="13" spans="2:11" hidden="1">
      <c r="B13" s="13" t="s">
        <v>19</v>
      </c>
      <c r="C13" s="13">
        <v>3</v>
      </c>
      <c r="D13" s="11"/>
      <c r="E13" s="11"/>
      <c r="F13" s="11"/>
      <c r="G13" s="14"/>
      <c r="H13" s="14"/>
      <c r="I13" s="14"/>
    </row>
    <row r="14" spans="2:11" hidden="1">
      <c r="D14" t="s">
        <v>0</v>
      </c>
      <c r="E14" t="s">
        <v>8</v>
      </c>
      <c r="F14" s="3">
        <v>3</v>
      </c>
      <c r="G14" s="12"/>
      <c r="H14" s="12"/>
      <c r="I14" s="12"/>
    </row>
    <row r="15" spans="2:11" hidden="1">
      <c r="E15" t="s">
        <v>9</v>
      </c>
      <c r="F15">
        <v>2</v>
      </c>
      <c r="G15" s="7"/>
      <c r="H15" s="7" t="s">
        <v>143</v>
      </c>
      <c r="I15" s="7"/>
    </row>
    <row r="16" spans="2:11" hidden="1">
      <c r="D16" t="s">
        <v>1</v>
      </c>
      <c r="E16" t="s">
        <v>128</v>
      </c>
      <c r="F16">
        <v>7</v>
      </c>
      <c r="G16" s="7" t="s">
        <v>145</v>
      </c>
      <c r="H16" s="7"/>
      <c r="I16" s="7"/>
    </row>
    <row r="17" spans="2:9" hidden="1">
      <c r="E17" t="s">
        <v>129</v>
      </c>
      <c r="F17">
        <v>4</v>
      </c>
      <c r="G17" s="7" t="s">
        <v>133</v>
      </c>
      <c r="H17" s="7" t="s">
        <v>146</v>
      </c>
      <c r="I17" s="7"/>
    </row>
    <row r="18" spans="2:9" hidden="1">
      <c r="D18" t="s">
        <v>2</v>
      </c>
      <c r="E18" t="s">
        <v>136</v>
      </c>
      <c r="F18">
        <v>4</v>
      </c>
      <c r="G18" s="15" t="s">
        <v>148</v>
      </c>
      <c r="H18" s="7" t="s">
        <v>147</v>
      </c>
      <c r="I18" s="7"/>
    </row>
    <row r="19" spans="2:9" hidden="1">
      <c r="B19" s="18"/>
      <c r="C19" s="18"/>
      <c r="D19" s="19" t="s">
        <v>3</v>
      </c>
      <c r="E19" s="18" t="s">
        <v>8</v>
      </c>
      <c r="F19" s="18">
        <v>2</v>
      </c>
      <c r="G19" s="20"/>
      <c r="H19" s="20"/>
      <c r="I19" s="20" t="s">
        <v>155</v>
      </c>
    </row>
    <row r="20" spans="2:9" hidden="1">
      <c r="B20" s="18"/>
      <c r="C20" s="18"/>
      <c r="D20" s="18"/>
      <c r="E20" s="18" t="s">
        <v>9</v>
      </c>
      <c r="F20" s="18">
        <v>2</v>
      </c>
      <c r="G20" s="20"/>
      <c r="H20" s="20"/>
      <c r="I20" s="20" t="s">
        <v>156</v>
      </c>
    </row>
    <row r="21" spans="2:9" hidden="1">
      <c r="B21" s="18"/>
      <c r="C21" s="18"/>
      <c r="D21" s="18" t="s">
        <v>4</v>
      </c>
      <c r="E21" s="18" t="s">
        <v>128</v>
      </c>
      <c r="F21" s="18">
        <v>2</v>
      </c>
      <c r="G21" s="20"/>
      <c r="H21" s="20"/>
      <c r="I21" s="20"/>
    </row>
    <row r="22" spans="2:9">
      <c r="B22" s="18"/>
      <c r="C22" s="18"/>
      <c r="D22" s="18"/>
      <c r="E22" s="18" t="s">
        <v>129</v>
      </c>
      <c r="F22" s="18">
        <v>5</v>
      </c>
      <c r="G22" s="20"/>
      <c r="H22" s="20" t="s">
        <v>157</v>
      </c>
      <c r="I22" s="20"/>
    </row>
    <row r="23" spans="2:9" hidden="1">
      <c r="B23" s="13" t="s">
        <v>142</v>
      </c>
      <c r="C23" s="13">
        <v>2</v>
      </c>
      <c r="D23" s="11"/>
      <c r="E23" s="11"/>
      <c r="F23" s="11"/>
      <c r="G23" s="14"/>
      <c r="H23" s="14"/>
      <c r="I23" s="14"/>
    </row>
    <row r="24" spans="2:9" hidden="1">
      <c r="D24" t="s">
        <v>0</v>
      </c>
      <c r="E24" t="s">
        <v>8</v>
      </c>
      <c r="F24">
        <v>5</v>
      </c>
      <c r="G24" s="7" t="s">
        <v>150</v>
      </c>
      <c r="H24" s="7" t="s">
        <v>152</v>
      </c>
      <c r="I24" s="7" t="s">
        <v>151</v>
      </c>
    </row>
    <row r="25" spans="2:9" hidden="1">
      <c r="E25" t="s">
        <v>9</v>
      </c>
      <c r="F25">
        <v>1</v>
      </c>
      <c r="G25" s="7"/>
      <c r="H25" s="7"/>
      <c r="I25" s="7"/>
    </row>
    <row r="26" spans="2:9" hidden="1">
      <c r="D26" t="s">
        <v>1</v>
      </c>
      <c r="E26" t="s">
        <v>128</v>
      </c>
      <c r="F26">
        <v>6</v>
      </c>
      <c r="G26" s="7"/>
      <c r="H26" s="7"/>
      <c r="I26" s="7"/>
    </row>
    <row r="27" spans="2:9" hidden="1">
      <c r="E27" t="s">
        <v>129</v>
      </c>
      <c r="F27">
        <v>6</v>
      </c>
      <c r="G27" s="7"/>
      <c r="H27" s="7"/>
      <c r="I27" s="7"/>
    </row>
    <row r="28" spans="2:9" hidden="1">
      <c r="D28" t="s">
        <v>2</v>
      </c>
      <c r="E28" t="s">
        <v>136</v>
      </c>
      <c r="F28">
        <v>2</v>
      </c>
      <c r="G28" s="7" t="s">
        <v>153</v>
      </c>
      <c r="H28" s="7"/>
      <c r="I28" s="7" t="s">
        <v>154</v>
      </c>
    </row>
    <row r="29" spans="2:9" hidden="1">
      <c r="B29" s="18"/>
      <c r="C29" s="18"/>
      <c r="D29" s="19" t="s">
        <v>3</v>
      </c>
      <c r="E29" s="18" t="s">
        <v>8</v>
      </c>
      <c r="F29" s="18">
        <v>1</v>
      </c>
      <c r="G29" s="20"/>
      <c r="H29" s="20"/>
      <c r="I29" s="20" t="s">
        <v>159</v>
      </c>
    </row>
    <row r="30" spans="2:9" hidden="1">
      <c r="B30" s="18"/>
      <c r="C30" s="18"/>
      <c r="D30" s="18"/>
      <c r="E30" s="18" t="s">
        <v>9</v>
      </c>
      <c r="F30" s="18">
        <v>1</v>
      </c>
      <c r="G30" s="20"/>
      <c r="H30" s="20"/>
      <c r="I30" s="20"/>
    </row>
    <row r="31" spans="2:9" hidden="1">
      <c r="B31" s="18"/>
      <c r="C31" s="18"/>
      <c r="D31" s="18" t="s">
        <v>4</v>
      </c>
      <c r="E31" s="18" t="s">
        <v>128</v>
      </c>
      <c r="F31" s="18">
        <v>1</v>
      </c>
      <c r="G31" s="20"/>
      <c r="H31" s="20"/>
      <c r="I31" s="20"/>
    </row>
    <row r="32" spans="2:9">
      <c r="B32" s="18"/>
      <c r="C32" s="18"/>
      <c r="D32" s="18"/>
      <c r="E32" s="18" t="s">
        <v>129</v>
      </c>
      <c r="F32" s="18">
        <v>3</v>
      </c>
      <c r="G32" s="20"/>
      <c r="H32" s="20" t="s">
        <v>158</v>
      </c>
      <c r="I32" s="20"/>
    </row>
    <row r="33" spans="2:9" hidden="1">
      <c r="B33" s="13" t="s">
        <v>160</v>
      </c>
      <c r="C33" s="13">
        <v>4</v>
      </c>
      <c r="D33" s="11"/>
      <c r="E33" s="11"/>
      <c r="F33" s="11"/>
      <c r="G33" s="14"/>
      <c r="H33" s="14"/>
      <c r="I33" s="14"/>
    </row>
    <row r="34" spans="2:9" hidden="1">
      <c r="B34" s="18"/>
      <c r="C34" s="18"/>
      <c r="D34" s="19" t="s">
        <v>3</v>
      </c>
      <c r="E34" s="18" t="s">
        <v>8</v>
      </c>
      <c r="F34" s="18">
        <v>1</v>
      </c>
      <c r="G34" s="20"/>
      <c r="H34" s="20"/>
      <c r="I34" s="20"/>
    </row>
    <row r="35" spans="2:9" hidden="1">
      <c r="B35" s="18"/>
      <c r="C35" s="18"/>
      <c r="D35" s="18"/>
      <c r="E35" s="18" t="s">
        <v>9</v>
      </c>
      <c r="F35" s="18">
        <v>1</v>
      </c>
      <c r="G35" s="20"/>
      <c r="H35" s="20" t="s">
        <v>162</v>
      </c>
      <c r="I35" s="20"/>
    </row>
    <row r="36" spans="2:9" hidden="1">
      <c r="B36" s="18"/>
      <c r="C36" s="18"/>
      <c r="D36" s="18" t="s">
        <v>4</v>
      </c>
      <c r="E36" s="18" t="s">
        <v>128</v>
      </c>
      <c r="F36" s="18">
        <v>6</v>
      </c>
      <c r="G36" s="20"/>
      <c r="H36" s="20" t="s">
        <v>163</v>
      </c>
      <c r="I36" s="20"/>
    </row>
    <row r="37" spans="2:9">
      <c r="B37" s="18"/>
      <c r="C37" s="18"/>
      <c r="D37" s="19"/>
      <c r="E37" s="19" t="s">
        <v>129</v>
      </c>
      <c r="F37" s="18">
        <v>7</v>
      </c>
      <c r="G37" s="20"/>
      <c r="H37" s="20"/>
      <c r="I37" s="20"/>
    </row>
    <row r="38" spans="2:9" hidden="1">
      <c r="D38" t="s">
        <v>0</v>
      </c>
      <c r="E38" t="s">
        <v>8</v>
      </c>
      <c r="F38">
        <v>3</v>
      </c>
      <c r="G38" s="15" t="s">
        <v>153</v>
      </c>
      <c r="H38" s="7"/>
      <c r="I38" s="7"/>
    </row>
    <row r="39" spans="2:9" hidden="1">
      <c r="E39" t="s">
        <v>9</v>
      </c>
      <c r="F39">
        <v>3</v>
      </c>
      <c r="G39" s="15" t="s">
        <v>148</v>
      </c>
      <c r="H39" s="7"/>
      <c r="I39" s="7"/>
    </row>
    <row r="40" spans="2:9" hidden="1">
      <c r="D40" t="s">
        <v>1</v>
      </c>
      <c r="E40" t="s">
        <v>128</v>
      </c>
      <c r="F40">
        <v>6</v>
      </c>
      <c r="G40" s="7"/>
      <c r="H40" s="7" t="s">
        <v>165</v>
      </c>
      <c r="I40" s="7" t="s">
        <v>166</v>
      </c>
    </row>
    <row r="41" spans="2:9" hidden="1">
      <c r="E41" t="s">
        <v>129</v>
      </c>
      <c r="F41">
        <v>3</v>
      </c>
      <c r="G41" s="7"/>
      <c r="H41" s="7"/>
      <c r="I41" s="7"/>
    </row>
    <row r="42" spans="2:9" hidden="1">
      <c r="B42" s="3"/>
      <c r="C42" s="3"/>
      <c r="D42" t="s">
        <v>2</v>
      </c>
      <c r="E42" t="s">
        <v>136</v>
      </c>
      <c r="F42" s="3">
        <v>3</v>
      </c>
      <c r="G42" s="12"/>
      <c r="H42" s="12"/>
      <c r="I42" s="12"/>
    </row>
    <row r="43" spans="2:9" hidden="1">
      <c r="B43" s="13" t="s">
        <v>161</v>
      </c>
      <c r="C43" s="13">
        <v>5</v>
      </c>
      <c r="D43" s="11"/>
      <c r="E43" s="11"/>
      <c r="F43" s="11"/>
      <c r="G43" s="14"/>
      <c r="H43" s="14"/>
      <c r="I43" s="14"/>
    </row>
    <row r="44" spans="2:9" hidden="1">
      <c r="B44" s="18"/>
      <c r="C44" s="18"/>
      <c r="D44" s="19" t="s">
        <v>3</v>
      </c>
      <c r="E44" s="18" t="s">
        <v>8</v>
      </c>
      <c r="F44" s="18">
        <v>2</v>
      </c>
      <c r="G44" s="20"/>
      <c r="H44" s="20"/>
      <c r="I44" s="20"/>
    </row>
    <row r="45" spans="2:9" hidden="1">
      <c r="B45" s="18"/>
      <c r="C45" s="18"/>
      <c r="D45" s="18"/>
      <c r="E45" s="18" t="s">
        <v>9</v>
      </c>
      <c r="F45" s="18">
        <v>1</v>
      </c>
      <c r="G45" s="20"/>
      <c r="H45" s="20"/>
      <c r="I45" s="20" t="s">
        <v>164</v>
      </c>
    </row>
    <row r="46" spans="2:9" hidden="1">
      <c r="B46" s="18"/>
      <c r="C46" s="18"/>
      <c r="D46" s="18" t="s">
        <v>4</v>
      </c>
      <c r="E46" s="18" t="s">
        <v>128</v>
      </c>
      <c r="F46" s="18">
        <v>2</v>
      </c>
      <c r="G46" s="20"/>
      <c r="H46" s="20"/>
      <c r="I46" s="20"/>
    </row>
    <row r="47" spans="2:9">
      <c r="B47" s="18"/>
      <c r="C47" s="18"/>
      <c r="D47" s="19"/>
      <c r="E47" s="19" t="s">
        <v>129</v>
      </c>
      <c r="F47" s="18">
        <v>7</v>
      </c>
      <c r="G47" s="20"/>
      <c r="H47" s="20"/>
      <c r="I47" s="20"/>
    </row>
    <row r="48" spans="2:9" ht="25.5" hidden="1">
      <c r="D48" t="s">
        <v>0</v>
      </c>
      <c r="E48" t="s">
        <v>8</v>
      </c>
      <c r="F48">
        <v>5</v>
      </c>
      <c r="G48" s="7" t="s">
        <v>167</v>
      </c>
      <c r="H48" s="7"/>
      <c r="I48" s="7"/>
    </row>
    <row r="49" spans="2:9" ht="25.5" hidden="1">
      <c r="E49" t="s">
        <v>9</v>
      </c>
      <c r="F49">
        <v>2</v>
      </c>
      <c r="G49" s="7" t="s">
        <v>167</v>
      </c>
      <c r="H49" s="7"/>
      <c r="I49" s="7"/>
    </row>
    <row r="50" spans="2:9" hidden="1">
      <c r="D50" t="s">
        <v>1</v>
      </c>
      <c r="E50" t="s">
        <v>128</v>
      </c>
      <c r="F50">
        <v>6</v>
      </c>
      <c r="G50" s="7" t="s">
        <v>168</v>
      </c>
      <c r="H50" s="7"/>
      <c r="I50" s="7"/>
    </row>
    <row r="51" spans="2:9" hidden="1">
      <c r="E51" t="s">
        <v>129</v>
      </c>
      <c r="F51">
        <v>10</v>
      </c>
      <c r="G51" s="7"/>
      <c r="H51" s="7"/>
      <c r="I51" s="7"/>
    </row>
    <row r="52" spans="2:9" hidden="1">
      <c r="B52" s="3"/>
      <c r="C52" s="3"/>
      <c r="D52" t="s">
        <v>2</v>
      </c>
      <c r="E52" t="s">
        <v>136</v>
      </c>
      <c r="F52" s="3">
        <v>6</v>
      </c>
      <c r="G52" s="12"/>
      <c r="H52" s="12"/>
      <c r="I52" s="12"/>
    </row>
    <row r="53" spans="2:9" hidden="1">
      <c r="B53" s="13" t="s">
        <v>12</v>
      </c>
      <c r="C53" s="13">
        <v>6</v>
      </c>
      <c r="D53" s="11"/>
      <c r="E53" s="11"/>
      <c r="F53" s="11"/>
      <c r="G53" s="14"/>
      <c r="H53" s="14"/>
      <c r="I53" s="14"/>
    </row>
    <row r="54" spans="2:9" hidden="1">
      <c r="D54" t="s">
        <v>0</v>
      </c>
      <c r="E54" t="s">
        <v>8</v>
      </c>
      <c r="F54">
        <v>3</v>
      </c>
      <c r="G54" s="7" t="s">
        <v>171</v>
      </c>
      <c r="H54" s="7" t="s">
        <v>172</v>
      </c>
      <c r="I54" s="7" t="s">
        <v>170</v>
      </c>
    </row>
    <row r="55" spans="2:9" hidden="1">
      <c r="E55" t="s">
        <v>9</v>
      </c>
      <c r="F55">
        <v>2</v>
      </c>
      <c r="G55" s="7"/>
      <c r="H55" s="7" t="s">
        <v>173</v>
      </c>
      <c r="I55" s="7" t="s">
        <v>125</v>
      </c>
    </row>
    <row r="56" spans="2:9" hidden="1">
      <c r="D56" t="s">
        <v>1</v>
      </c>
      <c r="E56" t="s">
        <v>128</v>
      </c>
      <c r="F56">
        <v>2</v>
      </c>
      <c r="G56" s="7"/>
      <c r="H56" s="7"/>
      <c r="I56" s="7" t="s">
        <v>174</v>
      </c>
    </row>
    <row r="57" spans="2:9" ht="25.5" hidden="1">
      <c r="E57" t="s">
        <v>129</v>
      </c>
      <c r="F57">
        <v>7</v>
      </c>
      <c r="G57" s="7"/>
      <c r="H57" s="7" t="s">
        <v>175</v>
      </c>
      <c r="I57" s="7"/>
    </row>
    <row r="58" spans="2:9" hidden="1">
      <c r="D58" t="s">
        <v>2</v>
      </c>
      <c r="E58" t="s">
        <v>136</v>
      </c>
      <c r="F58">
        <v>2</v>
      </c>
      <c r="G58" s="15" t="s">
        <v>148</v>
      </c>
      <c r="H58" s="7"/>
      <c r="I58" s="7"/>
    </row>
    <row r="59" spans="2:9" hidden="1">
      <c r="B59" s="18"/>
      <c r="C59" s="18"/>
      <c r="D59" s="19" t="s">
        <v>3</v>
      </c>
      <c r="E59" s="18" t="s">
        <v>8</v>
      </c>
      <c r="F59" s="18">
        <v>2</v>
      </c>
      <c r="G59" s="20"/>
      <c r="H59" s="20"/>
      <c r="I59" s="20" t="s">
        <v>178</v>
      </c>
    </row>
    <row r="60" spans="2:9" hidden="1">
      <c r="B60" s="18"/>
      <c r="C60" s="18"/>
      <c r="D60" s="18"/>
      <c r="E60" s="18" t="s">
        <v>9</v>
      </c>
      <c r="F60" s="18">
        <v>1</v>
      </c>
      <c r="G60" s="20"/>
      <c r="H60" s="20"/>
      <c r="I60" s="20" t="s">
        <v>179</v>
      </c>
    </row>
    <row r="61" spans="2:9" hidden="1">
      <c r="B61" s="18"/>
      <c r="C61" s="18"/>
      <c r="D61" s="18" t="s">
        <v>4</v>
      </c>
      <c r="E61" s="18" t="s">
        <v>128</v>
      </c>
      <c r="F61" s="18">
        <v>1</v>
      </c>
      <c r="G61" s="20"/>
      <c r="H61" s="20"/>
      <c r="I61" s="20"/>
    </row>
    <row r="62" spans="2:9">
      <c r="B62" s="19"/>
      <c r="C62" s="19"/>
      <c r="D62" s="19"/>
      <c r="E62" s="19" t="s">
        <v>129</v>
      </c>
      <c r="F62" s="19">
        <v>3</v>
      </c>
      <c r="G62" s="21"/>
      <c r="H62" s="21" t="s">
        <v>181</v>
      </c>
      <c r="I62" s="21"/>
    </row>
    <row r="63" spans="2:9" hidden="1">
      <c r="B63" s="13" t="s">
        <v>13</v>
      </c>
      <c r="C63" s="13">
        <v>7</v>
      </c>
      <c r="D63" s="11"/>
      <c r="E63" s="11"/>
      <c r="F63" s="11"/>
      <c r="G63" s="14"/>
      <c r="H63" s="14"/>
      <c r="I63" s="14"/>
    </row>
    <row r="64" spans="2:9" hidden="1">
      <c r="D64" t="s">
        <v>0</v>
      </c>
      <c r="E64" t="s">
        <v>8</v>
      </c>
      <c r="F64">
        <v>2</v>
      </c>
      <c r="G64" s="7"/>
      <c r="H64" s="7" t="s">
        <v>169</v>
      </c>
      <c r="I64" s="7" t="s">
        <v>170</v>
      </c>
    </row>
    <row r="65" spans="2:9" hidden="1">
      <c r="E65" t="s">
        <v>9</v>
      </c>
      <c r="F65">
        <v>5</v>
      </c>
      <c r="G65" s="7"/>
      <c r="H65" s="7"/>
      <c r="I65" s="7"/>
    </row>
    <row r="66" spans="2:9" hidden="1">
      <c r="D66" t="s">
        <v>1</v>
      </c>
      <c r="E66" t="s">
        <v>128</v>
      </c>
      <c r="F66">
        <v>8</v>
      </c>
      <c r="G66" s="15" t="s">
        <v>148</v>
      </c>
      <c r="H66" s="7"/>
      <c r="I66" s="7"/>
    </row>
    <row r="67" spans="2:9" hidden="1">
      <c r="E67" t="s">
        <v>129</v>
      </c>
      <c r="F67">
        <v>7</v>
      </c>
      <c r="G67" s="7"/>
      <c r="H67" s="7"/>
      <c r="I67" s="7"/>
    </row>
    <row r="68" spans="2:9" ht="25.5" hidden="1">
      <c r="D68" t="s">
        <v>2</v>
      </c>
      <c r="E68" t="s">
        <v>136</v>
      </c>
      <c r="F68">
        <v>6</v>
      </c>
      <c r="G68" s="7" t="s">
        <v>176</v>
      </c>
      <c r="H68" s="7" t="s">
        <v>177</v>
      </c>
      <c r="I68" s="7"/>
    </row>
    <row r="69" spans="2:9" hidden="1">
      <c r="B69" s="18"/>
      <c r="C69" s="18"/>
      <c r="D69" s="19" t="s">
        <v>3</v>
      </c>
      <c r="E69" s="18" t="s">
        <v>8</v>
      </c>
      <c r="F69" s="18">
        <v>2</v>
      </c>
      <c r="G69" s="20"/>
      <c r="H69" s="20" t="s">
        <v>180</v>
      </c>
      <c r="I69" s="20"/>
    </row>
    <row r="70" spans="2:9" hidden="1">
      <c r="B70" s="18"/>
      <c r="C70" s="18"/>
      <c r="D70" s="18"/>
      <c r="E70" s="18" t="s">
        <v>9</v>
      </c>
      <c r="F70" s="18">
        <v>1</v>
      </c>
      <c r="G70" s="20"/>
      <c r="H70" s="20"/>
      <c r="I70" s="20"/>
    </row>
    <row r="71" spans="2:9" hidden="1">
      <c r="B71" s="18"/>
      <c r="C71" s="18"/>
      <c r="D71" s="18" t="s">
        <v>4</v>
      </c>
      <c r="E71" s="18" t="s">
        <v>128</v>
      </c>
      <c r="F71" s="18">
        <v>1</v>
      </c>
      <c r="G71" s="20"/>
      <c r="H71" s="20"/>
      <c r="I71" s="20"/>
    </row>
    <row r="72" spans="2:9">
      <c r="B72" s="19"/>
      <c r="C72" s="19"/>
      <c r="D72" s="19"/>
      <c r="E72" s="19" t="s">
        <v>129</v>
      </c>
      <c r="F72" s="18">
        <v>8</v>
      </c>
      <c r="G72" s="20"/>
      <c r="H72" s="20" t="s">
        <v>182</v>
      </c>
      <c r="I72" s="20"/>
    </row>
    <row r="73" spans="2:9" hidden="1">
      <c r="B73" s="13" t="s">
        <v>24</v>
      </c>
      <c r="C73" s="13">
        <v>8</v>
      </c>
      <c r="D73" s="11"/>
      <c r="E73" s="11"/>
      <c r="F73" s="11"/>
      <c r="G73" s="14"/>
      <c r="H73" s="14"/>
      <c r="I73" s="14"/>
    </row>
    <row r="74" spans="2:9" hidden="1">
      <c r="D74" t="s">
        <v>0</v>
      </c>
      <c r="E74" t="s">
        <v>8</v>
      </c>
      <c r="F74">
        <v>3</v>
      </c>
      <c r="G74" s="7" t="s">
        <v>171</v>
      </c>
      <c r="H74" s="7"/>
      <c r="I74" s="7"/>
    </row>
    <row r="75" spans="2:9" ht="38.25" hidden="1">
      <c r="E75" t="s">
        <v>9</v>
      </c>
      <c r="F75">
        <v>2</v>
      </c>
      <c r="G75" s="7"/>
      <c r="H75" s="7" t="s">
        <v>184</v>
      </c>
      <c r="I75" s="7"/>
    </row>
    <row r="76" spans="2:9" hidden="1">
      <c r="D76" t="s">
        <v>1</v>
      </c>
      <c r="E76" t="s">
        <v>128</v>
      </c>
      <c r="F76">
        <v>3</v>
      </c>
      <c r="G76" s="7"/>
      <c r="H76" s="7" t="s">
        <v>185</v>
      </c>
      <c r="I76" s="7" t="s">
        <v>186</v>
      </c>
    </row>
    <row r="77" spans="2:9" hidden="1">
      <c r="E77" t="s">
        <v>129</v>
      </c>
      <c r="F77">
        <v>3</v>
      </c>
      <c r="G77" s="7"/>
      <c r="H77" s="7" t="s">
        <v>187</v>
      </c>
      <c r="I77" s="7"/>
    </row>
    <row r="78" spans="2:9" hidden="1">
      <c r="D78" t="s">
        <v>2</v>
      </c>
      <c r="E78" t="s">
        <v>136</v>
      </c>
      <c r="F78">
        <v>1</v>
      </c>
      <c r="G78" s="15" t="s">
        <v>148</v>
      </c>
      <c r="H78" s="7"/>
      <c r="I78" s="7" t="s">
        <v>188</v>
      </c>
    </row>
    <row r="79" spans="2:9" hidden="1">
      <c r="B79" s="18"/>
      <c r="C79" s="18"/>
      <c r="D79" s="19" t="s">
        <v>3</v>
      </c>
      <c r="E79" s="18" t="s">
        <v>8</v>
      </c>
      <c r="F79" s="18">
        <v>1</v>
      </c>
      <c r="G79" s="20"/>
      <c r="H79" s="20"/>
      <c r="I79" s="20"/>
    </row>
    <row r="80" spans="2:9" hidden="1">
      <c r="B80" s="18"/>
      <c r="C80" s="18"/>
      <c r="D80" s="18"/>
      <c r="E80" s="18" t="s">
        <v>9</v>
      </c>
      <c r="F80" s="18">
        <v>1</v>
      </c>
      <c r="G80" s="20"/>
      <c r="H80" s="20"/>
      <c r="I80" s="20" t="s">
        <v>196</v>
      </c>
    </row>
    <row r="81" spans="2:9" hidden="1">
      <c r="B81" s="18"/>
      <c r="C81" s="18"/>
      <c r="D81" s="18" t="s">
        <v>4</v>
      </c>
      <c r="E81" s="18" t="s">
        <v>128</v>
      </c>
      <c r="F81" s="18">
        <v>1</v>
      </c>
      <c r="G81" s="20"/>
      <c r="H81" s="20"/>
      <c r="I81" s="20"/>
    </row>
    <row r="82" spans="2:9">
      <c r="B82" s="19"/>
      <c r="C82" s="19"/>
      <c r="D82" s="19"/>
      <c r="E82" s="19" t="s">
        <v>129</v>
      </c>
      <c r="F82" s="19">
        <v>1</v>
      </c>
      <c r="G82" s="21"/>
      <c r="H82" s="21"/>
      <c r="I82" s="21"/>
    </row>
    <row r="83" spans="2:9" hidden="1">
      <c r="B83" s="13" t="s">
        <v>183</v>
      </c>
      <c r="C83" s="13">
        <v>9</v>
      </c>
      <c r="D83" s="11"/>
      <c r="E83" s="11"/>
      <c r="F83" s="11"/>
      <c r="G83" s="14"/>
      <c r="H83" s="14"/>
      <c r="I83" s="14"/>
    </row>
    <row r="84" spans="2:9" hidden="1">
      <c r="D84" t="s">
        <v>0</v>
      </c>
      <c r="E84" t="s">
        <v>8</v>
      </c>
      <c r="F84">
        <v>2</v>
      </c>
      <c r="G84" s="7"/>
      <c r="H84" s="7" t="s">
        <v>190</v>
      </c>
      <c r="I84" s="7"/>
    </row>
    <row r="85" spans="2:9" ht="25.5" hidden="1">
      <c r="E85" t="s">
        <v>9</v>
      </c>
      <c r="F85">
        <v>1</v>
      </c>
      <c r="G85" s="15" t="s">
        <v>148</v>
      </c>
      <c r="H85" s="7" t="s">
        <v>191</v>
      </c>
      <c r="I85" s="7"/>
    </row>
    <row r="86" spans="2:9" ht="25.5" hidden="1">
      <c r="D86" t="s">
        <v>1</v>
      </c>
      <c r="E86" t="s">
        <v>128</v>
      </c>
      <c r="F86">
        <v>5</v>
      </c>
      <c r="G86" s="15" t="s">
        <v>148</v>
      </c>
      <c r="H86" s="7" t="s">
        <v>189</v>
      </c>
      <c r="I86" s="7"/>
    </row>
    <row r="87" spans="2:9" hidden="1">
      <c r="E87" t="s">
        <v>129</v>
      </c>
      <c r="F87">
        <v>4</v>
      </c>
      <c r="G87" s="7"/>
      <c r="H87" s="7"/>
      <c r="I87" s="7" t="s">
        <v>192</v>
      </c>
    </row>
    <row r="88" spans="2:9" hidden="1">
      <c r="D88" t="s">
        <v>2</v>
      </c>
      <c r="E88" t="s">
        <v>136</v>
      </c>
      <c r="F88">
        <v>3</v>
      </c>
      <c r="G88" s="15" t="s">
        <v>148</v>
      </c>
      <c r="H88" s="7"/>
      <c r="I88" s="7"/>
    </row>
    <row r="89" spans="2:9" hidden="1">
      <c r="B89" s="18"/>
      <c r="C89" s="18"/>
      <c r="D89" s="19" t="s">
        <v>3</v>
      </c>
      <c r="E89" s="18" t="s">
        <v>8</v>
      </c>
      <c r="F89" s="18">
        <v>1</v>
      </c>
      <c r="G89" s="20"/>
      <c r="H89" s="20"/>
      <c r="I89" s="20"/>
    </row>
    <row r="90" spans="2:9" hidden="1">
      <c r="B90" s="18"/>
      <c r="C90" s="18"/>
      <c r="D90" s="18"/>
      <c r="E90" s="18" t="s">
        <v>9</v>
      </c>
      <c r="F90" s="18">
        <v>1</v>
      </c>
      <c r="G90" s="20"/>
      <c r="H90" s="20"/>
      <c r="I90" s="20" t="s">
        <v>193</v>
      </c>
    </row>
    <row r="91" spans="2:9" hidden="1">
      <c r="B91" s="18"/>
      <c r="C91" s="18"/>
      <c r="D91" s="18" t="s">
        <v>4</v>
      </c>
      <c r="E91" s="18" t="s">
        <v>128</v>
      </c>
      <c r="F91" s="18">
        <v>1</v>
      </c>
      <c r="G91" s="20"/>
      <c r="H91" s="20" t="s">
        <v>194</v>
      </c>
      <c r="I91" s="20"/>
    </row>
    <row r="92" spans="2:9">
      <c r="B92" s="19"/>
      <c r="C92" s="19"/>
      <c r="D92" s="19"/>
      <c r="E92" s="19" t="s">
        <v>129</v>
      </c>
      <c r="F92" s="19">
        <v>1</v>
      </c>
      <c r="G92" s="21"/>
      <c r="H92" s="21" t="s">
        <v>195</v>
      </c>
      <c r="I92" s="21"/>
    </row>
    <row r="93" spans="2:9" hidden="1">
      <c r="B93" s="13" t="s">
        <v>197</v>
      </c>
      <c r="C93" s="13">
        <v>10</v>
      </c>
      <c r="D93" s="11"/>
      <c r="E93" s="11"/>
      <c r="F93" s="11"/>
      <c r="G93" s="14"/>
      <c r="H93" s="14"/>
      <c r="I93" s="14"/>
    </row>
    <row r="94" spans="2:9" hidden="1">
      <c r="D94" t="s">
        <v>0</v>
      </c>
      <c r="E94" t="s">
        <v>8</v>
      </c>
      <c r="F94">
        <v>1</v>
      </c>
      <c r="G94" s="7"/>
      <c r="H94" s="7" t="s">
        <v>198</v>
      </c>
      <c r="I94" s="7"/>
    </row>
    <row r="95" spans="2:9" hidden="1">
      <c r="E95" t="s">
        <v>9</v>
      </c>
      <c r="F95">
        <v>1</v>
      </c>
      <c r="G95" s="15" t="s">
        <v>199</v>
      </c>
      <c r="H95" s="7"/>
      <c r="I95" s="7"/>
    </row>
    <row r="96" spans="2:9" ht="38.25" hidden="1">
      <c r="D96" t="s">
        <v>1</v>
      </c>
      <c r="E96" t="s">
        <v>128</v>
      </c>
      <c r="F96">
        <v>4</v>
      </c>
      <c r="G96" s="15" t="s">
        <v>199</v>
      </c>
      <c r="H96" s="7" t="s">
        <v>200</v>
      </c>
      <c r="I96" s="7"/>
    </row>
    <row r="97" spans="2:9" hidden="1">
      <c r="E97" t="s">
        <v>129</v>
      </c>
      <c r="F97">
        <v>2</v>
      </c>
      <c r="G97" s="7"/>
      <c r="H97" s="7"/>
      <c r="I97" s="7" t="s">
        <v>201</v>
      </c>
    </row>
    <row r="98" spans="2:9" hidden="1">
      <c r="D98" t="s">
        <v>2</v>
      </c>
      <c r="E98" t="s">
        <v>136</v>
      </c>
      <c r="F98">
        <v>1</v>
      </c>
      <c r="G98" s="7"/>
      <c r="H98" s="7"/>
      <c r="I98" s="7"/>
    </row>
    <row r="99" spans="2:9" hidden="1">
      <c r="B99" s="18"/>
      <c r="C99" s="18"/>
      <c r="D99" s="19" t="s">
        <v>3</v>
      </c>
      <c r="E99" s="18" t="s">
        <v>8</v>
      </c>
      <c r="F99" s="18">
        <v>1</v>
      </c>
      <c r="G99" s="20"/>
      <c r="H99" s="20"/>
      <c r="I99" s="20"/>
    </row>
    <row r="100" spans="2:9" hidden="1">
      <c r="B100" s="18"/>
      <c r="C100" s="18"/>
      <c r="D100" s="18"/>
      <c r="E100" s="18" t="s">
        <v>9</v>
      </c>
      <c r="F100" s="18">
        <v>1</v>
      </c>
      <c r="G100" s="20"/>
      <c r="H100" s="20"/>
      <c r="I100" s="20"/>
    </row>
    <row r="101" spans="2:9" hidden="1">
      <c r="B101" s="18"/>
      <c r="C101" s="18"/>
      <c r="D101" s="18" t="s">
        <v>4</v>
      </c>
      <c r="E101" s="18" t="s">
        <v>128</v>
      </c>
      <c r="F101" s="18">
        <v>1</v>
      </c>
      <c r="G101" s="20"/>
      <c r="H101" s="20"/>
      <c r="I101" s="20"/>
    </row>
    <row r="102" spans="2:9">
      <c r="B102" s="19"/>
      <c r="C102" s="19"/>
      <c r="D102" s="19"/>
      <c r="E102" s="19" t="s">
        <v>129</v>
      </c>
      <c r="F102" s="19">
        <v>1</v>
      </c>
      <c r="G102" s="21"/>
      <c r="H102" s="21"/>
      <c r="I102" s="21"/>
    </row>
    <row r="103" spans="2:9" hidden="1">
      <c r="B103" s="13" t="s">
        <v>202</v>
      </c>
      <c r="C103" s="13">
        <v>12</v>
      </c>
      <c r="D103" s="11"/>
      <c r="E103" s="11"/>
      <c r="F103" s="11"/>
      <c r="G103" s="16"/>
      <c r="H103" s="16"/>
      <c r="I103" s="16"/>
    </row>
    <row r="104" spans="2:9" hidden="1">
      <c r="D104" t="s">
        <v>0</v>
      </c>
      <c r="E104" t="s">
        <v>8</v>
      </c>
      <c r="F104">
        <v>4</v>
      </c>
      <c r="G104" s="17"/>
      <c r="H104" s="17" t="s">
        <v>203</v>
      </c>
      <c r="I104" s="17"/>
    </row>
    <row r="105" spans="2:9" hidden="1">
      <c r="E105" t="s">
        <v>9</v>
      </c>
      <c r="F105">
        <v>2</v>
      </c>
      <c r="G105" s="17"/>
      <c r="H105" s="17"/>
      <c r="I105" s="17" t="s">
        <v>204</v>
      </c>
    </row>
    <row r="106" spans="2:9" ht="25.5" hidden="1">
      <c r="D106" t="s">
        <v>1</v>
      </c>
      <c r="E106" t="s">
        <v>128</v>
      </c>
      <c r="F106">
        <v>8</v>
      </c>
      <c r="G106" s="17" t="s">
        <v>205</v>
      </c>
      <c r="H106" s="17"/>
      <c r="I106" s="17"/>
    </row>
    <row r="107" spans="2:9" hidden="1">
      <c r="E107" t="s">
        <v>129</v>
      </c>
      <c r="F107">
        <v>9</v>
      </c>
      <c r="G107" s="17" t="s">
        <v>206</v>
      </c>
      <c r="H107" s="17" t="s">
        <v>207</v>
      </c>
      <c r="I107" s="17"/>
    </row>
    <row r="108" spans="2:9" hidden="1">
      <c r="D108" t="s">
        <v>2</v>
      </c>
      <c r="E108" t="s">
        <v>136</v>
      </c>
      <c r="F108">
        <v>3</v>
      </c>
      <c r="G108" s="17"/>
      <c r="H108" s="17"/>
      <c r="I108" s="17" t="s">
        <v>208</v>
      </c>
    </row>
    <row r="109" spans="2:9" hidden="1">
      <c r="B109" s="18"/>
      <c r="C109" s="18"/>
      <c r="D109" s="19" t="s">
        <v>3</v>
      </c>
      <c r="E109" s="18" t="s">
        <v>8</v>
      </c>
      <c r="F109" s="18">
        <v>2</v>
      </c>
      <c r="G109" s="22"/>
      <c r="H109" s="22"/>
      <c r="I109" s="22"/>
    </row>
    <row r="110" spans="2:9" hidden="1">
      <c r="B110" s="18"/>
      <c r="C110" s="18"/>
      <c r="D110" s="18"/>
      <c r="E110" s="18" t="s">
        <v>9</v>
      </c>
      <c r="F110" s="18">
        <v>1</v>
      </c>
      <c r="G110" s="22"/>
      <c r="H110" s="22"/>
      <c r="I110" s="22"/>
    </row>
    <row r="111" spans="2:9" hidden="1">
      <c r="B111" s="18"/>
      <c r="C111" s="18"/>
      <c r="D111" s="18" t="s">
        <v>4</v>
      </c>
      <c r="E111" s="18" t="s">
        <v>128</v>
      </c>
      <c r="F111" s="18">
        <v>1</v>
      </c>
      <c r="G111" s="22"/>
      <c r="H111" s="22"/>
      <c r="I111" s="22"/>
    </row>
    <row r="112" spans="2:9">
      <c r="B112" s="19"/>
      <c r="C112" s="19"/>
      <c r="D112" s="19"/>
      <c r="E112" s="19" t="s">
        <v>129</v>
      </c>
      <c r="F112" s="19">
        <v>1</v>
      </c>
      <c r="G112" s="23"/>
      <c r="H112" s="23"/>
      <c r="I112" s="23"/>
    </row>
    <row r="113" spans="2:9" hidden="1">
      <c r="B113" s="13" t="s">
        <v>27</v>
      </c>
      <c r="C113" s="13">
        <v>11</v>
      </c>
      <c r="D113" s="11"/>
      <c r="E113" s="11"/>
      <c r="F113" s="11"/>
      <c r="G113" s="16"/>
      <c r="H113" s="16"/>
      <c r="I113" s="16"/>
    </row>
    <row r="114" spans="2:9" hidden="1">
      <c r="D114" t="s">
        <v>0</v>
      </c>
      <c r="E114" t="s">
        <v>8</v>
      </c>
      <c r="F114">
        <v>1</v>
      </c>
      <c r="G114" s="17"/>
      <c r="H114" s="17"/>
      <c r="I114" s="17" t="s">
        <v>209</v>
      </c>
    </row>
    <row r="115" spans="2:9" hidden="1">
      <c r="E115" t="s">
        <v>9</v>
      </c>
      <c r="F115">
        <v>2</v>
      </c>
      <c r="G115" s="17"/>
      <c r="H115" s="17"/>
      <c r="I115" s="17"/>
    </row>
    <row r="116" spans="2:9" hidden="1">
      <c r="D116" t="s">
        <v>1</v>
      </c>
      <c r="E116" t="s">
        <v>128</v>
      </c>
      <c r="F116">
        <v>9</v>
      </c>
      <c r="G116" s="17"/>
      <c r="H116" s="17"/>
      <c r="I116" s="17"/>
    </row>
    <row r="117" spans="2:9" hidden="1">
      <c r="E117" t="s">
        <v>129</v>
      </c>
      <c r="F117">
        <v>5</v>
      </c>
      <c r="G117" s="17"/>
      <c r="H117" s="17"/>
      <c r="I117" s="17"/>
    </row>
    <row r="118" spans="2:9" hidden="1">
      <c r="D118" t="s">
        <v>2</v>
      </c>
      <c r="E118" t="s">
        <v>136</v>
      </c>
      <c r="F118">
        <v>3</v>
      </c>
      <c r="G118" s="15" t="s">
        <v>148</v>
      </c>
      <c r="H118" s="17"/>
      <c r="I118" s="17"/>
    </row>
    <row r="119" spans="2:9" hidden="1">
      <c r="B119" s="18"/>
      <c r="C119" s="18"/>
      <c r="D119" s="19" t="s">
        <v>3</v>
      </c>
      <c r="E119" s="18" t="s">
        <v>8</v>
      </c>
      <c r="F119" s="18">
        <v>1</v>
      </c>
      <c r="G119" s="22"/>
      <c r="H119" s="22"/>
      <c r="I119" s="22"/>
    </row>
    <row r="120" spans="2:9" hidden="1">
      <c r="B120" s="18"/>
      <c r="C120" s="18"/>
      <c r="D120" s="18"/>
      <c r="E120" s="18" t="s">
        <v>9</v>
      </c>
      <c r="F120" s="18">
        <v>2</v>
      </c>
      <c r="G120" s="22"/>
      <c r="H120" s="22"/>
      <c r="I120" s="22"/>
    </row>
    <row r="121" spans="2:9" hidden="1">
      <c r="B121" s="18"/>
      <c r="C121" s="18"/>
      <c r="D121" s="18" t="s">
        <v>4</v>
      </c>
      <c r="E121" s="18" t="s">
        <v>128</v>
      </c>
      <c r="F121" s="18">
        <v>1</v>
      </c>
      <c r="G121" s="22"/>
      <c r="H121" s="22"/>
      <c r="I121" s="22"/>
    </row>
    <row r="122" spans="2:9" ht="25.5">
      <c r="B122" s="19"/>
      <c r="C122" s="19"/>
      <c r="D122" s="19"/>
      <c r="E122" s="19" t="s">
        <v>129</v>
      </c>
      <c r="F122" s="19">
        <v>2</v>
      </c>
      <c r="G122" s="23"/>
      <c r="H122" s="21" t="s">
        <v>210</v>
      </c>
      <c r="I122" s="23"/>
    </row>
    <row r="123" spans="2:9" hidden="1">
      <c r="B123" s="13" t="s">
        <v>211</v>
      </c>
      <c r="C123" s="13">
        <v>13</v>
      </c>
      <c r="D123" s="11"/>
      <c r="E123" s="11"/>
      <c r="F123" s="11"/>
      <c r="G123" s="14"/>
      <c r="H123" s="14"/>
      <c r="I123" s="14"/>
    </row>
    <row r="124" spans="2:9" hidden="1">
      <c r="D124" t="s">
        <v>0</v>
      </c>
      <c r="E124" t="s">
        <v>8</v>
      </c>
      <c r="F124">
        <v>3</v>
      </c>
      <c r="G124" s="7" t="s">
        <v>214</v>
      </c>
      <c r="H124" s="7" t="s">
        <v>213</v>
      </c>
      <c r="I124" s="7" t="s">
        <v>170</v>
      </c>
    </row>
    <row r="125" spans="2:9" hidden="1">
      <c r="E125" t="s">
        <v>9</v>
      </c>
      <c r="F125">
        <v>2</v>
      </c>
      <c r="G125" s="7"/>
      <c r="H125" s="7" t="s">
        <v>215</v>
      </c>
      <c r="I125" s="7"/>
    </row>
    <row r="126" spans="2:9" hidden="1">
      <c r="D126" t="s">
        <v>1</v>
      </c>
      <c r="E126" t="s">
        <v>128</v>
      </c>
      <c r="F126">
        <v>4</v>
      </c>
      <c r="G126" s="15" t="s">
        <v>148</v>
      </c>
      <c r="H126" s="7"/>
      <c r="I126" s="7"/>
    </row>
    <row r="127" spans="2:9" hidden="1">
      <c r="E127" t="s">
        <v>129</v>
      </c>
      <c r="F127">
        <v>3</v>
      </c>
      <c r="G127" s="7"/>
      <c r="H127" s="7"/>
      <c r="I127" s="7"/>
    </row>
    <row r="128" spans="2:9" hidden="1">
      <c r="D128" t="s">
        <v>2</v>
      </c>
      <c r="E128" t="s">
        <v>136</v>
      </c>
      <c r="F128">
        <v>4</v>
      </c>
      <c r="G128" s="15" t="s">
        <v>148</v>
      </c>
      <c r="H128" s="7"/>
      <c r="I128" s="7"/>
    </row>
    <row r="129" spans="2:9" hidden="1">
      <c r="B129" s="18"/>
      <c r="C129" s="18"/>
      <c r="D129" s="19" t="s">
        <v>3</v>
      </c>
      <c r="E129" s="18" t="s">
        <v>8</v>
      </c>
      <c r="F129" s="18">
        <v>1</v>
      </c>
      <c r="G129" s="20"/>
      <c r="H129" s="20"/>
      <c r="I129" s="20"/>
    </row>
    <row r="130" spans="2:9" hidden="1">
      <c r="B130" s="18"/>
      <c r="C130" s="18"/>
      <c r="D130" s="18"/>
      <c r="E130" s="18" t="s">
        <v>9</v>
      </c>
      <c r="F130" s="18">
        <v>1</v>
      </c>
      <c r="G130" s="20"/>
      <c r="H130" s="20"/>
      <c r="I130" s="20" t="s">
        <v>156</v>
      </c>
    </row>
    <row r="131" spans="2:9" hidden="1">
      <c r="B131" s="18"/>
      <c r="C131" s="18"/>
      <c r="D131" s="18" t="s">
        <v>4</v>
      </c>
      <c r="E131" s="18" t="s">
        <v>128</v>
      </c>
      <c r="F131" s="18">
        <v>1</v>
      </c>
      <c r="G131" s="20"/>
      <c r="H131" s="20"/>
      <c r="I131" s="20"/>
    </row>
    <row r="132" spans="2:9" ht="38.25">
      <c r="B132" s="19"/>
      <c r="C132" s="19"/>
      <c r="D132" s="19"/>
      <c r="E132" s="19" t="s">
        <v>129</v>
      </c>
      <c r="F132" s="19">
        <v>5</v>
      </c>
      <c r="G132" s="21"/>
      <c r="H132" s="21" t="s">
        <v>216</v>
      </c>
      <c r="I132" s="21"/>
    </row>
    <row r="133" spans="2:9" hidden="1">
      <c r="B133" s="13" t="s">
        <v>212</v>
      </c>
      <c r="C133" s="13">
        <v>14</v>
      </c>
      <c r="D133" s="11"/>
      <c r="E133" s="11"/>
      <c r="F133" s="11"/>
      <c r="G133" s="14"/>
      <c r="H133" s="14"/>
      <c r="I133" s="14"/>
    </row>
    <row r="134" spans="2:9" hidden="1">
      <c r="D134" t="s">
        <v>0</v>
      </c>
      <c r="E134" t="s">
        <v>8</v>
      </c>
      <c r="F134">
        <v>1</v>
      </c>
      <c r="G134" s="7"/>
      <c r="H134" s="7"/>
      <c r="I134" s="7"/>
    </row>
    <row r="135" spans="2:9" hidden="1">
      <c r="E135" t="s">
        <v>9</v>
      </c>
      <c r="F135">
        <v>1</v>
      </c>
      <c r="G135" s="7"/>
      <c r="H135" s="7"/>
      <c r="I135" s="7"/>
    </row>
    <row r="136" spans="2:9" hidden="1">
      <c r="D136" t="s">
        <v>1</v>
      </c>
      <c r="E136" t="s">
        <v>128</v>
      </c>
      <c r="F136">
        <v>6</v>
      </c>
      <c r="G136" s="7" t="s">
        <v>217</v>
      </c>
      <c r="H136" s="7"/>
      <c r="I136" s="7"/>
    </row>
    <row r="137" spans="2:9" hidden="1">
      <c r="E137" t="s">
        <v>129</v>
      </c>
      <c r="F137">
        <v>4</v>
      </c>
      <c r="G137" s="7"/>
      <c r="H137" s="7"/>
      <c r="I137" s="7" t="s">
        <v>218</v>
      </c>
    </row>
    <row r="138" spans="2:9" hidden="1">
      <c r="D138" t="s">
        <v>2</v>
      </c>
      <c r="E138" t="s">
        <v>136</v>
      </c>
      <c r="F138">
        <v>1</v>
      </c>
      <c r="G138" s="7"/>
      <c r="H138" s="7"/>
      <c r="I138" s="7"/>
    </row>
    <row r="139" spans="2:9" hidden="1">
      <c r="B139" s="18"/>
      <c r="C139" s="18"/>
      <c r="D139" s="19" t="s">
        <v>3</v>
      </c>
      <c r="E139" s="18" t="s">
        <v>8</v>
      </c>
      <c r="F139" s="18">
        <v>1</v>
      </c>
      <c r="G139" s="20"/>
      <c r="H139" s="20"/>
      <c r="I139" s="20" t="s">
        <v>220</v>
      </c>
    </row>
    <row r="140" spans="2:9" hidden="1">
      <c r="B140" s="18"/>
      <c r="C140" s="18"/>
      <c r="D140" s="18"/>
      <c r="E140" s="18" t="s">
        <v>9</v>
      </c>
      <c r="F140" s="18">
        <v>1</v>
      </c>
      <c r="G140" s="20"/>
      <c r="H140" s="20"/>
      <c r="I140" s="20"/>
    </row>
    <row r="141" spans="2:9" hidden="1">
      <c r="B141" s="18"/>
      <c r="C141" s="18"/>
      <c r="D141" s="18" t="s">
        <v>4</v>
      </c>
      <c r="E141" s="18" t="s">
        <v>128</v>
      </c>
      <c r="F141" s="18">
        <v>1</v>
      </c>
      <c r="G141" s="20"/>
      <c r="H141" s="20"/>
      <c r="I141" s="20"/>
    </row>
    <row r="142" spans="2:9">
      <c r="B142" s="19"/>
      <c r="C142" s="19"/>
      <c r="D142" s="19"/>
      <c r="E142" s="19" t="s">
        <v>129</v>
      </c>
      <c r="F142" s="19">
        <v>1</v>
      </c>
      <c r="G142" s="21"/>
      <c r="H142" s="21" t="s">
        <v>219</v>
      </c>
      <c r="I142" s="21"/>
    </row>
    <row r="143" spans="2:9" hidden="1">
      <c r="B143" s="13" t="s">
        <v>21</v>
      </c>
      <c r="C143" s="13">
        <v>15</v>
      </c>
      <c r="D143" s="11"/>
      <c r="E143" s="11"/>
      <c r="F143" s="11"/>
      <c r="G143" s="14"/>
      <c r="H143" s="14"/>
      <c r="I143" s="14"/>
    </row>
    <row r="144" spans="2:9" hidden="1">
      <c r="D144" t="s">
        <v>0</v>
      </c>
      <c r="E144" t="s">
        <v>8</v>
      </c>
      <c r="F144">
        <v>1</v>
      </c>
      <c r="G144" s="7"/>
      <c r="H144" s="7"/>
      <c r="I144" s="7" t="s">
        <v>151</v>
      </c>
    </row>
    <row r="145" spans="2:9" hidden="1">
      <c r="E145" t="s">
        <v>9</v>
      </c>
      <c r="F145">
        <v>1</v>
      </c>
      <c r="G145" s="7"/>
      <c r="H145" s="7"/>
      <c r="I145" s="7" t="s">
        <v>151</v>
      </c>
    </row>
    <row r="146" spans="2:9" hidden="1">
      <c r="D146" t="s">
        <v>1</v>
      </c>
      <c r="E146" t="s">
        <v>128</v>
      </c>
      <c r="F146">
        <v>8</v>
      </c>
      <c r="G146" s="15" t="s">
        <v>148</v>
      </c>
      <c r="H146" s="7" t="s">
        <v>225</v>
      </c>
      <c r="I146" s="7"/>
    </row>
    <row r="147" spans="2:9" hidden="1">
      <c r="E147" t="s">
        <v>129</v>
      </c>
      <c r="F147">
        <v>3</v>
      </c>
      <c r="G147" s="7"/>
      <c r="H147" s="7"/>
      <c r="I147" s="7"/>
    </row>
    <row r="148" spans="2:9" hidden="1">
      <c r="D148" t="s">
        <v>2</v>
      </c>
      <c r="E148" t="s">
        <v>136</v>
      </c>
      <c r="F148">
        <v>2</v>
      </c>
      <c r="G148" s="7"/>
      <c r="H148" s="7"/>
      <c r="I148" s="7"/>
    </row>
    <row r="149" spans="2:9" hidden="1">
      <c r="B149" s="18"/>
      <c r="C149" s="18"/>
      <c r="D149" s="19" t="s">
        <v>3</v>
      </c>
      <c r="E149" s="18" t="s">
        <v>8</v>
      </c>
      <c r="F149" s="18">
        <v>1</v>
      </c>
      <c r="G149" s="20"/>
      <c r="H149" s="20"/>
      <c r="I149" s="20"/>
    </row>
    <row r="150" spans="2:9" hidden="1">
      <c r="B150" s="18"/>
      <c r="C150" s="18"/>
      <c r="D150" s="18"/>
      <c r="E150" s="18" t="s">
        <v>9</v>
      </c>
      <c r="F150" s="18">
        <v>1</v>
      </c>
      <c r="G150" s="20"/>
      <c r="H150" s="20" t="s">
        <v>226</v>
      </c>
      <c r="I150" s="20"/>
    </row>
    <row r="151" spans="2:9" hidden="1">
      <c r="B151" s="18"/>
      <c r="C151" s="18"/>
      <c r="D151" s="18" t="s">
        <v>4</v>
      </c>
      <c r="E151" s="18" t="s">
        <v>128</v>
      </c>
      <c r="F151" s="18">
        <v>1</v>
      </c>
      <c r="G151" s="20"/>
      <c r="H151" s="20"/>
      <c r="I151" s="20"/>
    </row>
    <row r="152" spans="2:9">
      <c r="B152" s="19"/>
      <c r="C152" s="19"/>
      <c r="D152" s="19"/>
      <c r="E152" s="19" t="s">
        <v>129</v>
      </c>
      <c r="F152" s="19">
        <v>3</v>
      </c>
      <c r="G152" s="21"/>
      <c r="H152" s="21"/>
      <c r="I152" s="21"/>
    </row>
    <row r="153" spans="2:9" hidden="1">
      <c r="B153" s="13" t="s">
        <v>20</v>
      </c>
      <c r="C153" s="13">
        <v>16</v>
      </c>
      <c r="D153" s="11"/>
      <c r="E153" s="11"/>
      <c r="F153" s="11"/>
      <c r="G153" s="14"/>
      <c r="H153" s="14"/>
      <c r="I153" s="14"/>
    </row>
    <row r="154" spans="2:9" ht="25.5" hidden="1">
      <c r="D154" t="s">
        <v>0</v>
      </c>
      <c r="E154" t="s">
        <v>8</v>
      </c>
      <c r="F154">
        <v>6</v>
      </c>
      <c r="G154" s="7"/>
      <c r="H154" s="7" t="s">
        <v>222</v>
      </c>
      <c r="I154" s="7"/>
    </row>
    <row r="155" spans="2:9" hidden="1">
      <c r="E155" t="s">
        <v>9</v>
      </c>
      <c r="F155">
        <v>2</v>
      </c>
      <c r="G155" s="7"/>
      <c r="H155" s="7"/>
      <c r="I155" s="7" t="s">
        <v>221</v>
      </c>
    </row>
    <row r="156" spans="2:9" hidden="1">
      <c r="D156" t="s">
        <v>1</v>
      </c>
      <c r="E156" t="s">
        <v>128</v>
      </c>
      <c r="F156">
        <v>8</v>
      </c>
      <c r="G156" s="7"/>
      <c r="H156" s="7" t="s">
        <v>223</v>
      </c>
      <c r="I156" s="7"/>
    </row>
    <row r="157" spans="2:9" hidden="1">
      <c r="E157" t="s">
        <v>129</v>
      </c>
      <c r="F157">
        <v>6</v>
      </c>
      <c r="G157" s="7"/>
      <c r="H157" s="7" t="s">
        <v>224</v>
      </c>
      <c r="I157" s="7"/>
    </row>
    <row r="158" spans="2:9" hidden="1">
      <c r="D158" t="s">
        <v>2</v>
      </c>
      <c r="E158" t="s">
        <v>136</v>
      </c>
      <c r="F158">
        <v>3</v>
      </c>
      <c r="G158" s="15" t="s">
        <v>148</v>
      </c>
      <c r="H158" s="7"/>
      <c r="I158" s="7"/>
    </row>
    <row r="159" spans="2:9" hidden="1">
      <c r="B159" s="18"/>
      <c r="C159" s="18"/>
      <c r="D159" s="19" t="s">
        <v>3</v>
      </c>
      <c r="E159" s="18" t="s">
        <v>8</v>
      </c>
      <c r="F159" s="18">
        <v>1</v>
      </c>
      <c r="G159" s="20"/>
      <c r="H159" s="20"/>
      <c r="I159" s="20"/>
    </row>
    <row r="160" spans="2:9" hidden="1">
      <c r="B160" s="18"/>
      <c r="C160" s="18"/>
      <c r="D160" s="18"/>
      <c r="E160" s="18" t="s">
        <v>9</v>
      </c>
      <c r="F160" s="18">
        <v>1</v>
      </c>
      <c r="G160" s="20"/>
      <c r="H160" s="20" t="s">
        <v>227</v>
      </c>
      <c r="I160" s="20" t="s">
        <v>228</v>
      </c>
    </row>
    <row r="161" spans="2:9" hidden="1">
      <c r="B161" s="18"/>
      <c r="C161" s="18"/>
      <c r="D161" s="18" t="s">
        <v>4</v>
      </c>
      <c r="E161" s="18" t="s">
        <v>128</v>
      </c>
      <c r="F161" s="18">
        <v>1</v>
      </c>
      <c r="G161" s="20"/>
      <c r="H161" s="20"/>
      <c r="I161" s="20"/>
    </row>
    <row r="162" spans="2:9">
      <c r="B162" s="19"/>
      <c r="C162" s="19"/>
      <c r="D162" s="19"/>
      <c r="E162" s="19" t="s">
        <v>129</v>
      </c>
      <c r="F162" s="19">
        <v>1</v>
      </c>
      <c r="G162" s="21"/>
      <c r="H162" s="21"/>
      <c r="I162" s="21" t="s">
        <v>229</v>
      </c>
    </row>
    <row r="164" spans="2:9">
      <c r="E164" s="24"/>
    </row>
    <row r="165" spans="2:9">
      <c r="E165" s="24"/>
    </row>
    <row r="166" spans="2:9">
      <c r="E166" s="24"/>
    </row>
    <row r="167" spans="2:9">
      <c r="E167" s="24"/>
    </row>
    <row r="169" spans="2:9">
      <c r="H169" s="118">
        <v>3</v>
      </c>
    </row>
    <row r="170" spans="2:9">
      <c r="E170" s="24" t="s">
        <v>230</v>
      </c>
      <c r="F170">
        <f>MIN(H$169:H$184)</f>
        <v>1</v>
      </c>
      <c r="H170" s="118">
        <v>5</v>
      </c>
    </row>
    <row r="171" spans="2:9">
      <c r="E171" s="24" t="s">
        <v>232</v>
      </c>
      <c r="F171">
        <f>AVERAGE(H$169:H$184)</f>
        <v>3.25</v>
      </c>
      <c r="H171" s="118">
        <v>3</v>
      </c>
    </row>
    <row r="172" spans="2:9">
      <c r="E172" s="24" t="s">
        <v>425</v>
      </c>
      <c r="F172">
        <f>MEDIAN(H$169:H$184)</f>
        <v>3</v>
      </c>
      <c r="H172" s="118">
        <v>7</v>
      </c>
    </row>
    <row r="173" spans="2:9">
      <c r="E173" s="24" t="s">
        <v>231</v>
      </c>
      <c r="F173">
        <f>MAX(H$169:H$184)</f>
        <v>8</v>
      </c>
      <c r="H173" s="118">
        <v>7</v>
      </c>
    </row>
    <row r="174" spans="2:9">
      <c r="E174" s="24" t="s">
        <v>426</v>
      </c>
      <c r="F174">
        <f>STDEV(H$169:H$184)</f>
        <v>2.4358434541926814</v>
      </c>
      <c r="H174" s="118">
        <v>3</v>
      </c>
    </row>
    <row r="175" spans="2:9">
      <c r="H175" s="118">
        <v>8</v>
      </c>
    </row>
    <row r="176" spans="2:9">
      <c r="H176" s="118">
        <v>1</v>
      </c>
    </row>
    <row r="177" spans="8:8">
      <c r="H177" s="118">
        <v>1</v>
      </c>
    </row>
    <row r="178" spans="8:8">
      <c r="H178" s="118">
        <v>1</v>
      </c>
    </row>
    <row r="179" spans="8:8">
      <c r="H179" s="118">
        <v>1</v>
      </c>
    </row>
    <row r="180" spans="8:8">
      <c r="H180" s="118">
        <v>2</v>
      </c>
    </row>
    <row r="181" spans="8:8">
      <c r="H181" s="118">
        <v>5</v>
      </c>
    </row>
    <row r="182" spans="8:8">
      <c r="H182" s="118">
        <v>1</v>
      </c>
    </row>
    <row r="183" spans="8:8">
      <c r="H183" s="118">
        <v>3</v>
      </c>
    </row>
    <row r="184" spans="8:8">
      <c r="H184" s="120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tempos</vt:lpstr>
      <vt:lpstr>Unav1</vt:lpstr>
      <vt:lpstr>Snav1</vt:lpstr>
      <vt:lpstr>Unav2</vt:lpstr>
      <vt:lpstr>Snav2</vt:lpstr>
      <vt:lpstr>Umod1</vt:lpstr>
      <vt:lpstr>Smod1</vt:lpstr>
      <vt:lpstr>Umod2</vt:lpstr>
      <vt:lpstr>Smod2</vt:lpstr>
      <vt:lpstr>Ued</vt:lpstr>
      <vt:lpstr>1-6</vt:lpstr>
      <vt:lpstr>ext</vt:lpstr>
      <vt:lpstr>times</vt:lpstr>
      <vt:lpstr>nav1</vt:lpstr>
      <vt:lpstr>nav2</vt:lpstr>
      <vt:lpstr>mod1</vt:lpstr>
      <vt:lpstr>mod2</vt:lpstr>
      <vt:lpstr>ed</vt:lpstr>
      <vt:lpstr>quantified</vt:lpstr>
      <vt:lpstr>tarefas</vt:lpstr>
      <vt:lpstr>quest1</vt:lpstr>
      <vt:lpstr>quest2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2008-08-06T15:07:31Z</dcterms:modified>
</cp:coreProperties>
</file>