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/>
  <mc:AlternateContent xmlns:mc="http://schemas.openxmlformats.org/markup-compatibility/2006">
    <mc:Choice Requires="x15">
      <x15ac:absPath xmlns:x15ac="http://schemas.microsoft.com/office/spreadsheetml/2010/11/ac" url="C:\DATA\AFFAIRES EN COURS\202400667_STRATEGIE EAU\HYDROLOGIE\RAPPORT ABHBC\MODELES REVUES - A1\"/>
    </mc:Choice>
  </mc:AlternateContent>
  <xr:revisionPtr revIDLastSave="0" documentId="13_ncr:1_{7645DCDE-57BC-429A-AC11-9B4A1FA096EE}" xr6:coauthVersionLast="47" xr6:coauthVersionMax="47" xr10:uidLastSave="{00000000-0000-0000-0000-000000000000}"/>
  <bookViews>
    <workbookView xWindow="-120" yWindow="-120" windowWidth="20730" windowHeight="11040" tabRatio="914" activeTab="4" xr2:uid="{6A9FBE31-9C36-4286-9E6D-D387F551BF7D}"/>
  </bookViews>
  <sheets>
    <sheet name="DATE" sheetId="15" r:id="rId1"/>
    <sheet name="App MESURE" sheetId="8" r:id="rId2"/>
    <sheet name="App MODELE" sheetId="4" r:id="rId3"/>
    <sheet name="X-Y" sheetId="2" r:id="rId4"/>
    <sheet name="SUIVIE" sheetId="3" r:id="rId5"/>
    <sheet name="MODEL - pluie - débit" sheetId="1" r:id="rId6"/>
  </sheets>
  <definedNames>
    <definedName name="solver_adj" localSheetId="5" hidden="1">'MODEL - pluie - débit'!$G$2:$N$2</definedName>
    <definedName name="solver_cvg" localSheetId="5" hidden="1">0.0001</definedName>
    <definedName name="solver_drv" localSheetId="5" hidden="1">1</definedName>
    <definedName name="solver_eng" localSheetId="5" hidden="1">1</definedName>
    <definedName name="solver_est" localSheetId="5" hidden="1">1</definedName>
    <definedName name="solver_itr" localSheetId="5" hidden="1">100</definedName>
    <definedName name="solver_lhs1" localSheetId="5" hidden="1">'MODEL - pluie - débit'!$N$2</definedName>
    <definedName name="solver_lhs10" localSheetId="5" hidden="1">'MODEL - pluie - débit'!$K$2</definedName>
    <definedName name="solver_lhs11" localSheetId="5" hidden="1">'MODEL - pluie - débit'!$K$2</definedName>
    <definedName name="solver_lhs2" localSheetId="5" hidden="1">'MODEL - pluie - débit'!$N$2</definedName>
    <definedName name="solver_lhs3" localSheetId="5" hidden="1">'MODEL - pluie - débit'!$M$2</definedName>
    <definedName name="solver_lhs4" localSheetId="5" hidden="1">'MODEL - pluie - débit'!$N$2</definedName>
    <definedName name="solver_lhs5" localSheetId="5" hidden="1">'MODEL - pluie - débit'!$L$2</definedName>
    <definedName name="solver_lhs6" localSheetId="5" hidden="1">'MODEL - pluie - débit'!$M$2</definedName>
    <definedName name="solver_lhs7" localSheetId="5" hidden="1">'MODEL - pluie - débit'!$L$2</definedName>
    <definedName name="solver_lhs8" localSheetId="5" hidden="1">'MODEL - pluie - débit'!$J$2</definedName>
    <definedName name="solver_lhs9" localSheetId="5" hidden="1">'MODEL - pluie - débit'!$I$2</definedName>
    <definedName name="solver_lin" localSheetId="5" hidden="1">2</definedName>
    <definedName name="solver_mip" localSheetId="5" hidden="1">2147483647</definedName>
    <definedName name="solver_mni" localSheetId="5" hidden="1">30</definedName>
    <definedName name="solver_mrt" localSheetId="5" hidden="1">0.075</definedName>
    <definedName name="solver_msl" localSheetId="5" hidden="1">2</definedName>
    <definedName name="solver_neg" localSheetId="5" hidden="1">2</definedName>
    <definedName name="solver_nod" localSheetId="5" hidden="1">2147483647</definedName>
    <definedName name="solver_num" localSheetId="5" hidden="1">11</definedName>
    <definedName name="solver_nwt" localSheetId="5" hidden="1">1</definedName>
    <definedName name="solver_opt" localSheetId="5" hidden="1">'MODEL - pluie - débit'!$A$3</definedName>
    <definedName name="solver_pre" localSheetId="5" hidden="1">0.000001</definedName>
    <definedName name="solver_rbv" localSheetId="5" hidden="1">1</definedName>
    <definedName name="solver_rel1" localSheetId="5" hidden="1">3</definedName>
    <definedName name="solver_rel10" localSheetId="5" hidden="1">1</definedName>
    <definedName name="solver_rel11" localSheetId="5" hidden="1">3</definedName>
    <definedName name="solver_rel2" localSheetId="5" hidden="1">1</definedName>
    <definedName name="solver_rel3" localSheetId="5" hidden="1">1</definedName>
    <definedName name="solver_rel4" localSheetId="5" hidden="1">3</definedName>
    <definedName name="solver_rel5" localSheetId="5" hidden="1">3</definedName>
    <definedName name="solver_rel6" localSheetId="5" hidden="1">3</definedName>
    <definedName name="solver_rel7" localSheetId="5" hidden="1">3</definedName>
    <definedName name="solver_rel8" localSheetId="5" hidden="1">3</definedName>
    <definedName name="solver_rel9" localSheetId="5" hidden="1">3</definedName>
    <definedName name="solver_rhs1" localSheetId="5" hidden="1">0</definedName>
    <definedName name="solver_rhs10" localSheetId="5" hidden="1">0.25</definedName>
    <definedName name="solver_rhs11" localSheetId="5" hidden="1">0.07</definedName>
    <definedName name="solver_rhs2" localSheetId="5" hidden="1">70</definedName>
    <definedName name="solver_rhs3" localSheetId="5" hidden="1">0.62</definedName>
    <definedName name="solver_rhs4" localSheetId="5" hidden="1">5</definedName>
    <definedName name="solver_rhs5" localSheetId="5" hidden="1">0.01</definedName>
    <definedName name="solver_rhs6" localSheetId="5" hidden="1">0.01</definedName>
    <definedName name="solver_rhs7" localSheetId="5" hidden="1">0</definedName>
    <definedName name="solver_rhs8" localSheetId="5" hidden="1">0</definedName>
    <definedName name="solver_rhs9" localSheetId="5" hidden="1">0.02</definedName>
    <definedName name="solver_rlx" localSheetId="5" hidden="1">1</definedName>
    <definedName name="solver_rsd" localSheetId="5" hidden="1">0</definedName>
    <definedName name="solver_scl" localSheetId="5" hidden="1">2</definedName>
    <definedName name="solver_sho" localSheetId="5" hidden="1">2</definedName>
    <definedName name="solver_ssz" localSheetId="5" hidden="1">100</definedName>
    <definedName name="solver_tim" localSheetId="5" hidden="1">100</definedName>
    <definedName name="solver_tol" localSheetId="5" hidden="1">0.05</definedName>
    <definedName name="solver_typ" localSheetId="5" hidden="1">2</definedName>
    <definedName name="solver_val" localSheetId="5" hidden="1">0</definedName>
    <definedName name="solver_ver" localSheetId="5" hidden="1">3</definedName>
    <definedName name="_xlnm.Print_Area" localSheetId="1">'App MESURE'!$C$1:$O$23</definedName>
    <definedName name="_xlnm.Print_Area" localSheetId="5">'MODEL - pluie - débit'!$A$1:$R$761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D67" i="4"/>
  <c r="E67" i="4"/>
  <c r="F67" i="4"/>
  <c r="G67" i="4"/>
  <c r="H67" i="4"/>
  <c r="I67" i="4"/>
  <c r="J67" i="4"/>
  <c r="K67" i="4"/>
  <c r="L67" i="4"/>
  <c r="M67" i="4"/>
  <c r="N67" i="4"/>
  <c r="O67" i="4"/>
  <c r="D68" i="4"/>
  <c r="E68" i="4"/>
  <c r="F68" i="4"/>
  <c r="G68" i="4"/>
  <c r="H68" i="4"/>
  <c r="I68" i="4"/>
  <c r="J68" i="4"/>
  <c r="K68" i="4"/>
  <c r="L68" i="4"/>
  <c r="M68" i="4"/>
  <c r="N68" i="4"/>
  <c r="O68" i="4"/>
  <c r="D69" i="4"/>
  <c r="E69" i="4"/>
  <c r="F69" i="4"/>
  <c r="G69" i="4"/>
  <c r="H69" i="4"/>
  <c r="I69" i="4"/>
  <c r="J69" i="4"/>
  <c r="K69" i="4"/>
  <c r="L69" i="4"/>
  <c r="M69" i="4"/>
  <c r="N69" i="4"/>
  <c r="O69" i="4"/>
  <c r="D70" i="4"/>
  <c r="E70" i="4"/>
  <c r="F70" i="4"/>
  <c r="G70" i="4"/>
  <c r="H70" i="4"/>
  <c r="I70" i="4"/>
  <c r="J70" i="4"/>
  <c r="K70" i="4"/>
  <c r="L70" i="4"/>
  <c r="M70" i="4"/>
  <c r="N70" i="4"/>
  <c r="O70" i="4"/>
  <c r="D71" i="4"/>
  <c r="E71" i="4"/>
  <c r="F71" i="4"/>
  <c r="G71" i="4"/>
  <c r="H71" i="4"/>
  <c r="I71" i="4"/>
  <c r="J71" i="4"/>
  <c r="K71" i="4"/>
  <c r="L71" i="4"/>
  <c r="M71" i="4"/>
  <c r="N71" i="4"/>
  <c r="O71" i="4"/>
  <c r="D72" i="4"/>
  <c r="E72" i="4"/>
  <c r="F72" i="4"/>
  <c r="G72" i="4"/>
  <c r="H72" i="4"/>
  <c r="I72" i="4"/>
  <c r="J72" i="4"/>
  <c r="K72" i="4"/>
  <c r="L72" i="4"/>
  <c r="M72" i="4"/>
  <c r="N72" i="4"/>
  <c r="O72" i="4"/>
  <c r="D73" i="4"/>
  <c r="E73" i="4"/>
  <c r="F73" i="4"/>
  <c r="G73" i="4"/>
  <c r="H73" i="4"/>
  <c r="I73" i="4"/>
  <c r="J73" i="4"/>
  <c r="K73" i="4"/>
  <c r="L73" i="4"/>
  <c r="M73" i="4"/>
  <c r="N73" i="4"/>
  <c r="O73" i="4"/>
  <c r="D74" i="4"/>
  <c r="E74" i="4"/>
  <c r="F74" i="4"/>
  <c r="G74" i="4"/>
  <c r="H74" i="4"/>
  <c r="I74" i="4"/>
  <c r="J74" i="4"/>
  <c r="K74" i="4"/>
  <c r="L74" i="4"/>
  <c r="M74" i="4"/>
  <c r="N74" i="4"/>
  <c r="O74" i="4"/>
  <c r="D75" i="4"/>
  <c r="E75" i="4"/>
  <c r="F75" i="4"/>
  <c r="G75" i="4"/>
  <c r="H75" i="4"/>
  <c r="I75" i="4"/>
  <c r="J75" i="4"/>
  <c r="K75" i="4"/>
  <c r="L75" i="4"/>
  <c r="M75" i="4"/>
  <c r="N75" i="4"/>
  <c r="O75" i="4"/>
  <c r="D76" i="4"/>
  <c r="E76" i="4"/>
  <c r="F76" i="4"/>
  <c r="G76" i="4"/>
  <c r="H76" i="4"/>
  <c r="I76" i="4"/>
  <c r="J76" i="4"/>
  <c r="K76" i="4"/>
  <c r="L76" i="4"/>
  <c r="M76" i="4"/>
  <c r="N76" i="4"/>
  <c r="O76" i="4"/>
  <c r="D77" i="4"/>
  <c r="E77" i="4"/>
  <c r="F77" i="4"/>
  <c r="G77" i="4"/>
  <c r="H77" i="4"/>
  <c r="I77" i="4"/>
  <c r="J77" i="4"/>
  <c r="K77" i="4"/>
  <c r="L77" i="4"/>
  <c r="M77" i="4"/>
  <c r="N77" i="4"/>
  <c r="O77" i="4"/>
  <c r="D78" i="4"/>
  <c r="E78" i="4"/>
  <c r="F78" i="4"/>
  <c r="G78" i="4"/>
  <c r="H78" i="4"/>
  <c r="I78" i="4"/>
  <c r="J78" i="4"/>
  <c r="K78" i="4"/>
  <c r="L78" i="4"/>
  <c r="M78" i="4"/>
  <c r="N78" i="4"/>
  <c r="O78" i="4"/>
  <c r="D79" i="4"/>
  <c r="E79" i="4"/>
  <c r="F79" i="4"/>
  <c r="G79" i="4"/>
  <c r="H79" i="4"/>
  <c r="I79" i="4"/>
  <c r="J79" i="4"/>
  <c r="K79" i="4"/>
  <c r="L79" i="4"/>
  <c r="M79" i="4"/>
  <c r="N79" i="4"/>
  <c r="O79" i="4"/>
  <c r="D80" i="4"/>
  <c r="E80" i="4"/>
  <c r="F80" i="4"/>
  <c r="G80" i="4"/>
  <c r="H80" i="4"/>
  <c r="I80" i="4"/>
  <c r="J80" i="4"/>
  <c r="K80" i="4"/>
  <c r="L80" i="4"/>
  <c r="M80" i="4"/>
  <c r="N80" i="4"/>
  <c r="O80" i="4"/>
  <c r="D81" i="4"/>
  <c r="E81" i="4"/>
  <c r="F81" i="4"/>
  <c r="G81" i="4"/>
  <c r="H81" i="4"/>
  <c r="I81" i="4"/>
  <c r="J81" i="4"/>
  <c r="K81" i="4"/>
  <c r="L81" i="4"/>
  <c r="M81" i="4"/>
  <c r="N81" i="4"/>
  <c r="O81" i="4"/>
  <c r="D82" i="4"/>
  <c r="E82" i="4"/>
  <c r="F82" i="4"/>
  <c r="G82" i="4"/>
  <c r="H82" i="4"/>
  <c r="I82" i="4"/>
  <c r="J82" i="4"/>
  <c r="K82" i="4"/>
  <c r="L82" i="4"/>
  <c r="M82" i="4"/>
  <c r="N82" i="4"/>
  <c r="O82" i="4"/>
  <c r="D83" i="4"/>
  <c r="E83" i="4"/>
  <c r="F83" i="4"/>
  <c r="G83" i="4"/>
  <c r="H83" i="4"/>
  <c r="I83" i="4"/>
  <c r="J83" i="4"/>
  <c r="K83" i="4"/>
  <c r="L83" i="4"/>
  <c r="M83" i="4"/>
  <c r="N83" i="4"/>
  <c r="O83" i="4"/>
  <c r="D84" i="4"/>
  <c r="E84" i="4"/>
  <c r="F84" i="4"/>
  <c r="G84" i="4"/>
  <c r="H84" i="4"/>
  <c r="I84" i="4"/>
  <c r="J84" i="4"/>
  <c r="K84" i="4"/>
  <c r="L84" i="4"/>
  <c r="M84" i="4"/>
  <c r="N84" i="4"/>
  <c r="O84" i="4"/>
  <c r="D85" i="4"/>
  <c r="E85" i="4"/>
  <c r="F85" i="4"/>
  <c r="G85" i="4"/>
  <c r="H85" i="4"/>
  <c r="I85" i="4"/>
  <c r="J85" i="4"/>
  <c r="K85" i="4"/>
  <c r="L85" i="4"/>
  <c r="M85" i="4"/>
  <c r="N85" i="4"/>
  <c r="O85" i="4"/>
  <c r="D86" i="4"/>
  <c r="E86" i="4"/>
  <c r="F86" i="4"/>
  <c r="G86" i="4"/>
  <c r="H86" i="4"/>
  <c r="I86" i="4"/>
  <c r="J86" i="4"/>
  <c r="K86" i="4"/>
  <c r="L86" i="4"/>
  <c r="M86" i="4"/>
  <c r="N86" i="4"/>
  <c r="O86" i="4"/>
  <c r="Q88" i="4"/>
  <c r="P86" i="4" l="1"/>
  <c r="P85" i="4"/>
  <c r="P83" i="4"/>
  <c r="P82" i="4"/>
  <c r="P81" i="4"/>
  <c r="P80" i="4"/>
  <c r="P79" i="4"/>
  <c r="P78" i="4"/>
  <c r="P77" i="4"/>
  <c r="P76" i="4"/>
  <c r="P75" i="4"/>
  <c r="P74" i="4"/>
  <c r="P73" i="4"/>
  <c r="P72" i="4"/>
  <c r="P71" i="4"/>
  <c r="P70" i="4"/>
  <c r="P69" i="4"/>
  <c r="P68" i="4"/>
  <c r="P67" i="4"/>
  <c r="P84" i="4"/>
  <c r="T2" i="8" l="1"/>
  <c r="P6" i="1" s="1"/>
  <c r="D66" i="4"/>
  <c r="E66" i="4"/>
  <c r="F66" i="4"/>
  <c r="G66" i="4"/>
  <c r="H66" i="4"/>
  <c r="I66" i="4"/>
  <c r="J66" i="4"/>
  <c r="K66" i="4"/>
  <c r="L66" i="4"/>
  <c r="M66" i="4"/>
  <c r="N66" i="4"/>
  <c r="O66" i="4"/>
  <c r="B7" i="1"/>
  <c r="B8" i="1"/>
  <c r="B9" i="1" s="1"/>
  <c r="G10" i="1"/>
  <c r="B11" i="1"/>
  <c r="B12" i="1" s="1"/>
  <c r="B13" i="1" s="1"/>
  <c r="B14" i="1" s="1"/>
  <c r="B15" i="1" s="1"/>
  <c r="B16" i="1" s="1"/>
  <c r="B17" i="1" s="1"/>
  <c r="G11" i="1"/>
  <c r="G13" i="1"/>
  <c r="G15" i="1"/>
  <c r="B19" i="1"/>
  <c r="G19" i="1"/>
  <c r="B20" i="1"/>
  <c r="B21" i="1" s="1"/>
  <c r="B23" i="1"/>
  <c r="B24" i="1" s="1"/>
  <c r="B25" i="1" s="1"/>
  <c r="B26" i="1" s="1"/>
  <c r="B27" i="1" s="1"/>
  <c r="B28" i="1" s="1"/>
  <c r="B29" i="1" s="1"/>
  <c r="G25" i="1"/>
  <c r="G26" i="1"/>
  <c r="G27" i="1"/>
  <c r="H27" i="1" s="1"/>
  <c r="G30" i="1"/>
  <c r="B31" i="1"/>
  <c r="B32" i="1" s="1"/>
  <c r="B33" i="1" s="1"/>
  <c r="G32" i="1"/>
  <c r="H32" i="1" s="1"/>
  <c r="B35" i="1"/>
  <c r="B36" i="1" s="1"/>
  <c r="B37" i="1" s="1"/>
  <c r="B38" i="1" s="1"/>
  <c r="B39" i="1" s="1"/>
  <c r="B40" i="1" s="1"/>
  <c r="B41" i="1" s="1"/>
  <c r="G36" i="1"/>
  <c r="G38" i="1"/>
  <c r="G39" i="1"/>
  <c r="G40" i="1"/>
  <c r="G41" i="1"/>
  <c r="H41" i="1" s="1"/>
  <c r="B43" i="1"/>
  <c r="B44" i="1" s="1"/>
  <c r="G43" i="1"/>
  <c r="H43" i="1" s="1"/>
  <c r="B45" i="1"/>
  <c r="G45" i="1"/>
  <c r="B47" i="1"/>
  <c r="B48" i="1" s="1"/>
  <c r="B49" i="1" s="1"/>
  <c r="B50" i="1" s="1"/>
  <c r="B51" i="1" s="1"/>
  <c r="B52" i="1" s="1"/>
  <c r="B53" i="1" s="1"/>
  <c r="G47" i="1"/>
  <c r="G48" i="1"/>
  <c r="G51" i="1"/>
  <c r="G52" i="1"/>
  <c r="G54" i="1"/>
  <c r="B55" i="1"/>
  <c r="B56" i="1" s="1"/>
  <c r="B57" i="1" s="1"/>
  <c r="G55" i="1"/>
  <c r="G56" i="1"/>
  <c r="G57" i="1"/>
  <c r="G58" i="1"/>
  <c r="B59" i="1"/>
  <c r="G59" i="1"/>
  <c r="B60" i="1"/>
  <c r="B61" i="1" s="1"/>
  <c r="B62" i="1" s="1"/>
  <c r="B63" i="1" s="1"/>
  <c r="B64" i="1" s="1"/>
  <c r="B65" i="1" s="1"/>
  <c r="G60" i="1"/>
  <c r="G62" i="1"/>
  <c r="H62" i="1" s="1"/>
  <c r="G63" i="1"/>
  <c r="B67" i="1"/>
  <c r="B68" i="1" s="1"/>
  <c r="B69" i="1" s="1"/>
  <c r="G67" i="1"/>
  <c r="G68" i="1"/>
  <c r="H68" i="1" s="1"/>
  <c r="G69" i="1"/>
  <c r="H69" i="1" s="1"/>
  <c r="B71" i="1"/>
  <c r="B72" i="1" s="1"/>
  <c r="B73" i="1" s="1"/>
  <c r="B74" i="1" s="1"/>
  <c r="B75" i="1" s="1"/>
  <c r="B76" i="1" s="1"/>
  <c r="B77" i="1" s="1"/>
  <c r="G76" i="1"/>
  <c r="G77" i="1"/>
  <c r="H77" i="1" s="1"/>
  <c r="G78" i="1"/>
  <c r="B79" i="1"/>
  <c r="B91" i="1" s="1"/>
  <c r="B103" i="1" s="1"/>
  <c r="B115" i="1" s="1"/>
  <c r="B127" i="1" s="1"/>
  <c r="B139" i="1" s="1"/>
  <c r="B151" i="1" s="1"/>
  <c r="B163" i="1" s="1"/>
  <c r="B175" i="1" s="1"/>
  <c r="B187" i="1" s="1"/>
  <c r="B199" i="1" s="1"/>
  <c r="B211" i="1" s="1"/>
  <c r="B223" i="1" s="1"/>
  <c r="B235" i="1" s="1"/>
  <c r="B247" i="1" s="1"/>
  <c r="B259" i="1" s="1"/>
  <c r="B271" i="1" s="1"/>
  <c r="B283" i="1" s="1"/>
  <c r="B295" i="1" s="1"/>
  <c r="B307" i="1" s="1"/>
  <c r="B319" i="1" s="1"/>
  <c r="B331" i="1" s="1"/>
  <c r="B343" i="1" s="1"/>
  <c r="B355" i="1" s="1"/>
  <c r="B367" i="1" s="1"/>
  <c r="B379" i="1" s="1"/>
  <c r="B391" i="1" s="1"/>
  <c r="B80" i="1"/>
  <c r="B92" i="1" s="1"/>
  <c r="B104" i="1" s="1"/>
  <c r="B116" i="1" s="1"/>
  <c r="B128" i="1" s="1"/>
  <c r="B140" i="1" s="1"/>
  <c r="B152" i="1" s="1"/>
  <c r="B164" i="1" s="1"/>
  <c r="B176" i="1" s="1"/>
  <c r="B188" i="1" s="1"/>
  <c r="B200" i="1" s="1"/>
  <c r="B212" i="1" s="1"/>
  <c r="B224" i="1" s="1"/>
  <c r="B236" i="1" s="1"/>
  <c r="B248" i="1" s="1"/>
  <c r="B260" i="1" s="1"/>
  <c r="B272" i="1" s="1"/>
  <c r="B284" i="1" s="1"/>
  <c r="B296" i="1" s="1"/>
  <c r="B308" i="1" s="1"/>
  <c r="B320" i="1" s="1"/>
  <c r="B332" i="1" s="1"/>
  <c r="B344" i="1" s="1"/>
  <c r="B356" i="1" s="1"/>
  <c r="B368" i="1" s="1"/>
  <c r="B380" i="1" s="1"/>
  <c r="B392" i="1" s="1"/>
  <c r="G81" i="1"/>
  <c r="G82" i="1"/>
  <c r="B83" i="1"/>
  <c r="B95" i="1" s="1"/>
  <c r="B107" i="1" s="1"/>
  <c r="B119" i="1" s="1"/>
  <c r="B131" i="1" s="1"/>
  <c r="B143" i="1" s="1"/>
  <c r="B155" i="1" s="1"/>
  <c r="B167" i="1" s="1"/>
  <c r="B179" i="1" s="1"/>
  <c r="B191" i="1" s="1"/>
  <c r="B203" i="1" s="1"/>
  <c r="B215" i="1" s="1"/>
  <c r="B227" i="1" s="1"/>
  <c r="B239" i="1" s="1"/>
  <c r="B251" i="1" s="1"/>
  <c r="B263" i="1" s="1"/>
  <c r="B275" i="1" s="1"/>
  <c r="B287" i="1" s="1"/>
  <c r="B299" i="1" s="1"/>
  <c r="B311" i="1" s="1"/>
  <c r="B323" i="1" s="1"/>
  <c r="B335" i="1" s="1"/>
  <c r="B347" i="1" s="1"/>
  <c r="B359" i="1" s="1"/>
  <c r="B371" i="1" s="1"/>
  <c r="B383" i="1" s="1"/>
  <c r="B395" i="1" s="1"/>
  <c r="B84" i="1"/>
  <c r="B85" i="1" s="1"/>
  <c r="G84" i="1"/>
  <c r="G87" i="1"/>
  <c r="B90" i="1"/>
  <c r="B102" i="1" s="1"/>
  <c r="B114" i="1" s="1"/>
  <c r="B126" i="1" s="1"/>
  <c r="B138" i="1" s="1"/>
  <c r="B150" i="1" s="1"/>
  <c r="B162" i="1" s="1"/>
  <c r="B174" i="1" s="1"/>
  <c r="B186" i="1" s="1"/>
  <c r="B198" i="1" s="1"/>
  <c r="B210" i="1" s="1"/>
  <c r="B222" i="1" s="1"/>
  <c r="B234" i="1" s="1"/>
  <c r="B246" i="1" s="1"/>
  <c r="B258" i="1" s="1"/>
  <c r="B270" i="1" s="1"/>
  <c r="B282" i="1" s="1"/>
  <c r="B294" i="1" s="1"/>
  <c r="B306" i="1" s="1"/>
  <c r="B318" i="1" s="1"/>
  <c r="B330" i="1" s="1"/>
  <c r="B342" i="1" s="1"/>
  <c r="B354" i="1" s="1"/>
  <c r="B366" i="1" s="1"/>
  <c r="B378" i="1" s="1"/>
  <c r="B390" i="1" s="1"/>
  <c r="G90" i="1"/>
  <c r="G92" i="1"/>
  <c r="H92" i="1" s="1"/>
  <c r="B94" i="1"/>
  <c r="B106" i="1" s="1"/>
  <c r="B118" i="1" s="1"/>
  <c r="B130" i="1" s="1"/>
  <c r="B142" i="1" s="1"/>
  <c r="B154" i="1" s="1"/>
  <c r="B166" i="1" s="1"/>
  <c r="B178" i="1" s="1"/>
  <c r="B190" i="1" s="1"/>
  <c r="B202" i="1" s="1"/>
  <c r="B214" i="1" s="1"/>
  <c r="B226" i="1" s="1"/>
  <c r="B238" i="1" s="1"/>
  <c r="B250" i="1" s="1"/>
  <c r="B262" i="1" s="1"/>
  <c r="B274" i="1" s="1"/>
  <c r="B286" i="1" s="1"/>
  <c r="B298" i="1" s="1"/>
  <c r="B310" i="1" s="1"/>
  <c r="B322" i="1" s="1"/>
  <c r="B334" i="1" s="1"/>
  <c r="B346" i="1" s="1"/>
  <c r="B358" i="1" s="1"/>
  <c r="B370" i="1" s="1"/>
  <c r="B382" i="1" s="1"/>
  <c r="B394" i="1" s="1"/>
  <c r="G95" i="1"/>
  <c r="G102" i="1"/>
  <c r="G105" i="1"/>
  <c r="H105" i="1" s="1"/>
  <c r="G106" i="1"/>
  <c r="G110" i="1"/>
  <c r="H110" i="1" s="1"/>
  <c r="G111" i="1"/>
  <c r="G112" i="1"/>
  <c r="G113" i="1"/>
  <c r="G115" i="1"/>
  <c r="H115" i="1" s="1"/>
  <c r="G116" i="1"/>
  <c r="G117" i="1"/>
  <c r="H117" i="1" s="1"/>
  <c r="G123" i="1"/>
  <c r="G124" i="1"/>
  <c r="G126" i="1"/>
  <c r="G127" i="1"/>
  <c r="H127" i="1" s="1"/>
  <c r="G128" i="1"/>
  <c r="G130" i="1"/>
  <c r="G131" i="1"/>
  <c r="H131" i="1" s="1"/>
  <c r="G132" i="1"/>
  <c r="H132" i="1" s="1"/>
  <c r="G133" i="1"/>
  <c r="G134" i="1"/>
  <c r="G135" i="1"/>
  <c r="G136" i="1"/>
  <c r="G137" i="1"/>
  <c r="H137" i="1" s="1"/>
  <c r="G138" i="1"/>
  <c r="G139" i="1"/>
  <c r="G143" i="1"/>
  <c r="H143" i="1" s="1"/>
  <c r="G147" i="1"/>
  <c r="H147" i="1" s="1"/>
  <c r="G150" i="1"/>
  <c r="G151" i="1"/>
  <c r="G154" i="1"/>
  <c r="G155" i="1"/>
  <c r="H155" i="1" s="1"/>
  <c r="G156" i="1"/>
  <c r="H156" i="1" s="1"/>
  <c r="G159" i="1"/>
  <c r="H159" i="1" s="1"/>
  <c r="G162" i="1"/>
  <c r="G164" i="1"/>
  <c r="G166" i="1"/>
  <c r="H166" i="1" s="1"/>
  <c r="G167" i="1"/>
  <c r="G169" i="1"/>
  <c r="G171" i="1"/>
  <c r="G174" i="1"/>
  <c r="G176" i="1"/>
  <c r="G178" i="1"/>
  <c r="G179" i="1"/>
  <c r="G181" i="1"/>
  <c r="G184" i="1"/>
  <c r="G186" i="1"/>
  <c r="G193" i="1"/>
  <c r="G195" i="1"/>
  <c r="G197" i="1"/>
  <c r="G198" i="1"/>
  <c r="G199" i="1"/>
  <c r="G200" i="1"/>
  <c r="H200" i="1" s="1"/>
  <c r="G201" i="1"/>
  <c r="G202" i="1"/>
  <c r="H202" i="1" s="1"/>
  <c r="G205" i="1"/>
  <c r="G207" i="1"/>
  <c r="G209" i="1"/>
  <c r="G211" i="1"/>
  <c r="G213" i="1"/>
  <c r="G214" i="1"/>
  <c r="H214" i="1" s="1"/>
  <c r="G215" i="1"/>
  <c r="G218" i="1"/>
  <c r="G219" i="1"/>
  <c r="G221" i="1"/>
  <c r="H221" i="1" s="1"/>
  <c r="G222" i="1"/>
  <c r="G224" i="1"/>
  <c r="H224" i="1" s="1"/>
  <c r="G225" i="1"/>
  <c r="H225" i="1" s="1"/>
  <c r="G226" i="1"/>
  <c r="H226" i="1" s="1"/>
  <c r="G227" i="1"/>
  <c r="G228" i="1"/>
  <c r="G229" i="1"/>
  <c r="G231" i="1"/>
  <c r="G234" i="1"/>
  <c r="G236" i="1"/>
  <c r="G238" i="1"/>
  <c r="G239" i="1"/>
  <c r="G242" i="1"/>
  <c r="G245" i="1"/>
  <c r="G247" i="1"/>
  <c r="G248" i="1"/>
  <c r="G251" i="1"/>
  <c r="H251" i="1" s="1"/>
  <c r="G252" i="1"/>
  <c r="G254" i="1"/>
  <c r="H254" i="1" s="1"/>
  <c r="G255" i="1"/>
  <c r="G256" i="1"/>
  <c r="G257" i="1"/>
  <c r="G261" i="1"/>
  <c r="G262" i="1"/>
  <c r="H262" i="1" s="1"/>
  <c r="G263" i="1"/>
  <c r="G264" i="1"/>
  <c r="G266" i="1"/>
  <c r="G267" i="1"/>
  <c r="G268" i="1"/>
  <c r="G271" i="1"/>
  <c r="G272" i="1"/>
  <c r="H272" i="1" s="1"/>
  <c r="G273" i="1"/>
  <c r="H273" i="1" s="1"/>
  <c r="G275" i="1"/>
  <c r="G276" i="1"/>
  <c r="H276" i="1" s="1"/>
  <c r="G278" i="1"/>
  <c r="H278" i="1" s="1"/>
  <c r="G279" i="1"/>
  <c r="G281" i="1"/>
  <c r="G282" i="1"/>
  <c r="G283" i="1"/>
  <c r="G284" i="1"/>
  <c r="H284" i="1" s="1"/>
  <c r="G285" i="1"/>
  <c r="G286" i="1"/>
  <c r="G287" i="1"/>
  <c r="G288" i="1"/>
  <c r="G290" i="1"/>
  <c r="G291" i="1"/>
  <c r="G292" i="1"/>
  <c r="G295" i="1"/>
  <c r="G296" i="1"/>
  <c r="H296" i="1" s="1"/>
  <c r="G299" i="1"/>
  <c r="G302" i="1"/>
  <c r="G304" i="1"/>
  <c r="G305" i="1"/>
  <c r="G306" i="1"/>
  <c r="G309" i="1"/>
  <c r="G311" i="1"/>
  <c r="H311" i="1" s="1"/>
  <c r="G313" i="1"/>
  <c r="G314" i="1"/>
  <c r="G315" i="1"/>
  <c r="G316" i="1"/>
  <c r="G317" i="1"/>
  <c r="G321" i="1"/>
  <c r="G322" i="1"/>
  <c r="G325" i="1"/>
  <c r="G329" i="1"/>
  <c r="G333" i="1"/>
  <c r="G334" i="1"/>
  <c r="G336" i="1"/>
  <c r="G338" i="1"/>
  <c r="H338" i="1" s="1"/>
  <c r="G341" i="1"/>
  <c r="H341" i="1" s="1"/>
  <c r="G345" i="1"/>
  <c r="G346" i="1"/>
  <c r="G347" i="1"/>
  <c r="G348" i="1"/>
  <c r="H348" i="1" s="1"/>
  <c r="G349" i="1"/>
  <c r="G350" i="1"/>
  <c r="H350" i="1" s="1"/>
  <c r="G352" i="1"/>
  <c r="H352" i="1" s="1"/>
  <c r="G353" i="1"/>
  <c r="H353" i="1" s="1"/>
  <c r="G355" i="1"/>
  <c r="G356" i="1"/>
  <c r="G357" i="1"/>
  <c r="H357" i="1" s="1"/>
  <c r="G358" i="1"/>
  <c r="G359" i="1"/>
  <c r="H359" i="1" s="1"/>
  <c r="G362" i="1"/>
  <c r="H362" i="1" s="1"/>
  <c r="G363" i="1"/>
  <c r="G365" i="1"/>
  <c r="H365" i="1" s="1"/>
  <c r="G366" i="1"/>
  <c r="H366" i="1" s="1"/>
  <c r="G367" i="1"/>
  <c r="G369" i="1"/>
  <c r="H369" i="1" s="1"/>
  <c r="G370" i="1"/>
  <c r="G371" i="1"/>
  <c r="H371" i="1" s="1"/>
  <c r="G373" i="1"/>
  <c r="G374" i="1"/>
  <c r="H374" i="1" s="1"/>
  <c r="G376" i="1"/>
  <c r="H376" i="1" s="1"/>
  <c r="G378" i="1"/>
  <c r="H378" i="1" s="1"/>
  <c r="G379" i="1"/>
  <c r="H379" i="1" s="1"/>
  <c r="G383" i="1"/>
  <c r="G387" i="1"/>
  <c r="G388" i="1"/>
  <c r="G390" i="1"/>
  <c r="H390" i="1" s="1"/>
  <c r="G391" i="1"/>
  <c r="G392" i="1"/>
  <c r="G393" i="1"/>
  <c r="H393" i="1" s="1"/>
  <c r="E394" i="1"/>
  <c r="G394" i="1" s="1"/>
  <c r="E395" i="1"/>
  <c r="E396" i="1"/>
  <c r="E397" i="1"/>
  <c r="E398" i="1"/>
  <c r="G398" i="1" s="1"/>
  <c r="E399" i="1"/>
  <c r="G399" i="1" s="1"/>
  <c r="H399" i="1" s="1"/>
  <c r="E400" i="1"/>
  <c r="G400" i="1" s="1"/>
  <c r="E401" i="1"/>
  <c r="G401" i="1" s="1"/>
  <c r="S2" i="8"/>
  <c r="V2" i="8"/>
  <c r="S3" i="8"/>
  <c r="T3" i="8"/>
  <c r="P7" i="1" s="1"/>
  <c r="V3" i="8"/>
  <c r="S4" i="8"/>
  <c r="T4" i="8"/>
  <c r="P8" i="1" s="1"/>
  <c r="V4" i="8"/>
  <c r="S5" i="8"/>
  <c r="T5" i="8"/>
  <c r="P9" i="1" s="1"/>
  <c r="V5" i="8"/>
  <c r="S6" i="8"/>
  <c r="T6" i="8"/>
  <c r="P10" i="1" s="1"/>
  <c r="V6" i="8"/>
  <c r="S7" i="8"/>
  <c r="T7" i="8"/>
  <c r="P11" i="1" s="1"/>
  <c r="V7" i="8"/>
  <c r="S8" i="8"/>
  <c r="T8" i="8"/>
  <c r="P12" i="1" s="1"/>
  <c r="V8" i="8"/>
  <c r="S9" i="8"/>
  <c r="T9" i="8"/>
  <c r="P13" i="1" s="1"/>
  <c r="V9" i="8"/>
  <c r="S10" i="8"/>
  <c r="T10" i="8"/>
  <c r="P14" i="1" s="1"/>
  <c r="V10" i="8"/>
  <c r="S11" i="8"/>
  <c r="T11" i="8"/>
  <c r="P15" i="1" s="1"/>
  <c r="V11" i="8"/>
  <c r="S12" i="8"/>
  <c r="T12" i="8"/>
  <c r="P16" i="1" s="1"/>
  <c r="V12" i="8"/>
  <c r="S13" i="8"/>
  <c r="T13" i="8"/>
  <c r="P17" i="1" s="1"/>
  <c r="V13" i="8"/>
  <c r="S14" i="8"/>
  <c r="T14" i="8"/>
  <c r="P18" i="1" s="1"/>
  <c r="V14" i="8"/>
  <c r="S15" i="8"/>
  <c r="T15" i="8"/>
  <c r="P19" i="1" s="1"/>
  <c r="V15" i="8"/>
  <c r="S16" i="8"/>
  <c r="T16" i="8"/>
  <c r="P20" i="1" s="1"/>
  <c r="V16" i="8"/>
  <c r="S17" i="8"/>
  <c r="T17" i="8"/>
  <c r="P21" i="1" s="1"/>
  <c r="V17" i="8"/>
  <c r="S18" i="8"/>
  <c r="T18" i="8"/>
  <c r="P22" i="1" s="1"/>
  <c r="V18" i="8"/>
  <c r="S19" i="8"/>
  <c r="T19" i="8"/>
  <c r="P23" i="1" s="1"/>
  <c r="V19" i="8"/>
  <c r="S20" i="8"/>
  <c r="T20" i="8"/>
  <c r="P24" i="1" s="1"/>
  <c r="V20" i="8"/>
  <c r="S21" i="8"/>
  <c r="T21" i="8"/>
  <c r="P25" i="1" s="1"/>
  <c r="V21" i="8"/>
  <c r="S22" i="8"/>
  <c r="T22" i="8"/>
  <c r="P26" i="1" s="1"/>
  <c r="V22" i="8"/>
  <c r="S23" i="8"/>
  <c r="T23" i="8"/>
  <c r="P27" i="1" s="1"/>
  <c r="V23" i="8"/>
  <c r="S24" i="8"/>
  <c r="T24" i="8"/>
  <c r="P28" i="1" s="1"/>
  <c r="V24" i="8"/>
  <c r="S25" i="8"/>
  <c r="T25" i="8"/>
  <c r="P29" i="1" s="1"/>
  <c r="V25" i="8"/>
  <c r="S26" i="8"/>
  <c r="T26" i="8"/>
  <c r="P30" i="1" s="1"/>
  <c r="V26" i="8"/>
  <c r="S27" i="8"/>
  <c r="T27" i="8"/>
  <c r="P31" i="1" s="1"/>
  <c r="V27" i="8"/>
  <c r="S28" i="8"/>
  <c r="T28" i="8"/>
  <c r="P32" i="1" s="1"/>
  <c r="V28" i="8"/>
  <c r="S29" i="8"/>
  <c r="T29" i="8"/>
  <c r="P33" i="1" s="1"/>
  <c r="V29" i="8"/>
  <c r="S30" i="8"/>
  <c r="T30" i="8"/>
  <c r="P34" i="1" s="1"/>
  <c r="V30" i="8"/>
  <c r="S31" i="8"/>
  <c r="T31" i="8"/>
  <c r="P35" i="1" s="1"/>
  <c r="V31" i="8"/>
  <c r="S32" i="8"/>
  <c r="T32" i="8"/>
  <c r="P36" i="1" s="1"/>
  <c r="V32" i="8"/>
  <c r="S33" i="8"/>
  <c r="T33" i="8"/>
  <c r="P37" i="1" s="1"/>
  <c r="V33" i="8"/>
  <c r="S34" i="8"/>
  <c r="T34" i="8"/>
  <c r="P38" i="1" s="1"/>
  <c r="V34" i="8"/>
  <c r="S35" i="8"/>
  <c r="T35" i="8"/>
  <c r="P39" i="1" s="1"/>
  <c r="V35" i="8"/>
  <c r="S36" i="8"/>
  <c r="T36" i="8"/>
  <c r="P40" i="1" s="1"/>
  <c r="V36" i="8"/>
  <c r="S37" i="8"/>
  <c r="T37" i="8"/>
  <c r="P41" i="1" s="1"/>
  <c r="V37" i="8"/>
  <c r="S38" i="8"/>
  <c r="T38" i="8"/>
  <c r="P42" i="1" s="1"/>
  <c r="V38" i="8"/>
  <c r="S39" i="8"/>
  <c r="T39" i="8"/>
  <c r="P43" i="1" s="1"/>
  <c r="V39" i="8"/>
  <c r="S40" i="8"/>
  <c r="T40" i="8"/>
  <c r="P44" i="1" s="1"/>
  <c r="V40" i="8"/>
  <c r="S41" i="8"/>
  <c r="T41" i="8"/>
  <c r="P45" i="1" s="1"/>
  <c r="V41" i="8"/>
  <c r="S42" i="8"/>
  <c r="T42" i="8"/>
  <c r="P46" i="1" s="1"/>
  <c r="V42" i="8"/>
  <c r="S43" i="8"/>
  <c r="T43" i="8"/>
  <c r="P47" i="1" s="1"/>
  <c r="V43" i="8"/>
  <c r="S44" i="8"/>
  <c r="T44" i="8"/>
  <c r="P48" i="1" s="1"/>
  <c r="V44" i="8"/>
  <c r="S45" i="8"/>
  <c r="T45" i="8"/>
  <c r="P49" i="1" s="1"/>
  <c r="V45" i="8"/>
  <c r="S46" i="8"/>
  <c r="T46" i="8"/>
  <c r="P50" i="1" s="1"/>
  <c r="V46" i="8"/>
  <c r="S47" i="8"/>
  <c r="T47" i="8"/>
  <c r="P51" i="1" s="1"/>
  <c r="V47" i="8"/>
  <c r="S48" i="8"/>
  <c r="T48" i="8"/>
  <c r="P52" i="1" s="1"/>
  <c r="V48" i="8"/>
  <c r="S49" i="8"/>
  <c r="T49" i="8"/>
  <c r="P53" i="1" s="1"/>
  <c r="V49" i="8"/>
  <c r="S50" i="8"/>
  <c r="T50" i="8"/>
  <c r="P54" i="1" s="1"/>
  <c r="V50" i="8"/>
  <c r="S51" i="8"/>
  <c r="T51" i="8"/>
  <c r="P55" i="1" s="1"/>
  <c r="V51" i="8"/>
  <c r="S52" i="8"/>
  <c r="T52" i="8"/>
  <c r="P56" i="1" s="1"/>
  <c r="V52" i="8"/>
  <c r="S53" i="8"/>
  <c r="T53" i="8"/>
  <c r="P57" i="1" s="1"/>
  <c r="V53" i="8"/>
  <c r="S54" i="8"/>
  <c r="T54" i="8"/>
  <c r="P58" i="1" s="1"/>
  <c r="V54" i="8"/>
  <c r="S55" i="8"/>
  <c r="T55" i="8"/>
  <c r="P59" i="1" s="1"/>
  <c r="V55" i="8"/>
  <c r="S56" i="8"/>
  <c r="T56" i="8"/>
  <c r="P60" i="1" s="1"/>
  <c r="V56" i="8"/>
  <c r="S57" i="8"/>
  <c r="T57" i="8"/>
  <c r="P61" i="1" s="1"/>
  <c r="V57" i="8"/>
  <c r="S58" i="8"/>
  <c r="T58" i="8"/>
  <c r="P62" i="1" s="1"/>
  <c r="V58" i="8"/>
  <c r="S59" i="8"/>
  <c r="T59" i="8"/>
  <c r="P63" i="1" s="1"/>
  <c r="V59" i="8"/>
  <c r="S60" i="8"/>
  <c r="T60" i="8"/>
  <c r="P64" i="1" s="1"/>
  <c r="V60" i="8"/>
  <c r="S61" i="8"/>
  <c r="T61" i="8"/>
  <c r="P65" i="1" s="1"/>
  <c r="V61" i="8"/>
  <c r="S62" i="8"/>
  <c r="T62" i="8"/>
  <c r="P66" i="1" s="1"/>
  <c r="V62" i="8"/>
  <c r="S63" i="8"/>
  <c r="T63" i="8"/>
  <c r="P67" i="1" s="1"/>
  <c r="V63" i="8"/>
  <c r="S64" i="8"/>
  <c r="T64" i="8"/>
  <c r="P68" i="1" s="1"/>
  <c r="V64" i="8"/>
  <c r="S65" i="8"/>
  <c r="T65" i="8"/>
  <c r="P69" i="1" s="1"/>
  <c r="V65" i="8"/>
  <c r="S66" i="8"/>
  <c r="T66" i="8"/>
  <c r="P70" i="1" s="1"/>
  <c r="S67" i="8"/>
  <c r="T67" i="8"/>
  <c r="P71" i="1" s="1"/>
  <c r="S68" i="8"/>
  <c r="T68" i="8"/>
  <c r="P72" i="1" s="1"/>
  <c r="S69" i="8"/>
  <c r="T69" i="8"/>
  <c r="P73" i="1" s="1"/>
  <c r="S70" i="8"/>
  <c r="T70" i="8"/>
  <c r="P74" i="1" s="1"/>
  <c r="S71" i="8"/>
  <c r="T71" i="8"/>
  <c r="P75" i="1" s="1"/>
  <c r="S72" i="8"/>
  <c r="T72" i="8"/>
  <c r="P76" i="1" s="1"/>
  <c r="S73" i="8"/>
  <c r="T73" i="8"/>
  <c r="P77" i="1" s="1"/>
  <c r="S74" i="8"/>
  <c r="T74" i="8"/>
  <c r="P78" i="1" s="1"/>
  <c r="S75" i="8"/>
  <c r="T75" i="8"/>
  <c r="P79" i="1" s="1"/>
  <c r="S76" i="8"/>
  <c r="T76" i="8"/>
  <c r="P80" i="1" s="1"/>
  <c r="S77" i="8"/>
  <c r="T77" i="8"/>
  <c r="P81" i="1" s="1"/>
  <c r="S78" i="8"/>
  <c r="T78" i="8"/>
  <c r="P82" i="1" s="1"/>
  <c r="S79" i="8"/>
  <c r="T79" i="8"/>
  <c r="P83" i="1" s="1"/>
  <c r="S80" i="8"/>
  <c r="T80" i="8"/>
  <c r="P84" i="1" s="1"/>
  <c r="S81" i="8"/>
  <c r="T81" i="8"/>
  <c r="P85" i="1" s="1"/>
  <c r="S82" i="8"/>
  <c r="T82" i="8"/>
  <c r="P86" i="1" s="1"/>
  <c r="S83" i="8"/>
  <c r="T83" i="8"/>
  <c r="P87" i="1" s="1"/>
  <c r="S84" i="8"/>
  <c r="T84" i="8"/>
  <c r="P88" i="1" s="1"/>
  <c r="S85" i="8"/>
  <c r="T85" i="8"/>
  <c r="P89" i="1" s="1"/>
  <c r="S86" i="8"/>
  <c r="T86" i="8"/>
  <c r="P90" i="1" s="1"/>
  <c r="S87" i="8"/>
  <c r="T87" i="8"/>
  <c r="P91" i="1" s="1"/>
  <c r="S88" i="8"/>
  <c r="T88" i="8"/>
  <c r="P92" i="1" s="1"/>
  <c r="S89" i="8"/>
  <c r="T89" i="8"/>
  <c r="P93" i="1" s="1"/>
  <c r="S90" i="8"/>
  <c r="T90" i="8"/>
  <c r="P94" i="1" s="1"/>
  <c r="S91" i="8"/>
  <c r="T91" i="8"/>
  <c r="P95" i="1" s="1"/>
  <c r="S92" i="8"/>
  <c r="T92" i="8"/>
  <c r="P96" i="1" s="1"/>
  <c r="S93" i="8"/>
  <c r="T93" i="8"/>
  <c r="P97" i="1" s="1"/>
  <c r="S94" i="8"/>
  <c r="T94" i="8"/>
  <c r="P98" i="1" s="1"/>
  <c r="S95" i="8"/>
  <c r="T95" i="8"/>
  <c r="P99" i="1" s="1"/>
  <c r="S96" i="8"/>
  <c r="T96" i="8"/>
  <c r="P100" i="1" s="1"/>
  <c r="S97" i="8"/>
  <c r="T97" i="8"/>
  <c r="P101" i="1" s="1"/>
  <c r="S98" i="8"/>
  <c r="T98" i="8"/>
  <c r="P102" i="1" s="1"/>
  <c r="S99" i="8"/>
  <c r="T99" i="8"/>
  <c r="P103" i="1" s="1"/>
  <c r="S100" i="8"/>
  <c r="T100" i="8"/>
  <c r="P104" i="1" s="1"/>
  <c r="S101" i="8"/>
  <c r="T101" i="8"/>
  <c r="P105" i="1" s="1"/>
  <c r="S102" i="8"/>
  <c r="T102" i="8"/>
  <c r="P106" i="1" s="1"/>
  <c r="S103" i="8"/>
  <c r="T103" i="8"/>
  <c r="P107" i="1" s="1"/>
  <c r="S104" i="8"/>
  <c r="T104" i="8"/>
  <c r="P108" i="1" s="1"/>
  <c r="S105" i="8"/>
  <c r="T105" i="8"/>
  <c r="P109" i="1" s="1"/>
  <c r="S106" i="8"/>
  <c r="T106" i="8"/>
  <c r="P110" i="1" s="1"/>
  <c r="S107" i="8"/>
  <c r="T107" i="8"/>
  <c r="P111" i="1" s="1"/>
  <c r="S108" i="8"/>
  <c r="T108" i="8"/>
  <c r="P112" i="1" s="1"/>
  <c r="S109" i="8"/>
  <c r="T109" i="8"/>
  <c r="P113" i="1" s="1"/>
  <c r="S110" i="8"/>
  <c r="T110" i="8"/>
  <c r="P114" i="1" s="1"/>
  <c r="S111" i="8"/>
  <c r="T111" i="8"/>
  <c r="P115" i="1" s="1"/>
  <c r="S112" i="8"/>
  <c r="T112" i="8"/>
  <c r="P116" i="1" s="1"/>
  <c r="S113" i="8"/>
  <c r="T113" i="8"/>
  <c r="P117" i="1" s="1"/>
  <c r="S114" i="8"/>
  <c r="T114" i="8"/>
  <c r="P118" i="1" s="1"/>
  <c r="S115" i="8"/>
  <c r="T115" i="8"/>
  <c r="P119" i="1" s="1"/>
  <c r="S116" i="8"/>
  <c r="T116" i="8"/>
  <c r="P120" i="1" s="1"/>
  <c r="S117" i="8"/>
  <c r="T117" i="8"/>
  <c r="P121" i="1" s="1"/>
  <c r="S118" i="8"/>
  <c r="T118" i="8"/>
  <c r="P122" i="1" s="1"/>
  <c r="S119" i="8"/>
  <c r="T119" i="8"/>
  <c r="P123" i="1" s="1"/>
  <c r="S120" i="8"/>
  <c r="T120" i="8"/>
  <c r="P124" i="1" s="1"/>
  <c r="S121" i="8"/>
  <c r="T121" i="8"/>
  <c r="P125" i="1" s="1"/>
  <c r="S122" i="8"/>
  <c r="T122" i="8"/>
  <c r="P126" i="1" s="1"/>
  <c r="S123" i="8"/>
  <c r="T123" i="8"/>
  <c r="P127" i="1" s="1"/>
  <c r="S124" i="8"/>
  <c r="T124" i="8"/>
  <c r="P128" i="1" s="1"/>
  <c r="S125" i="8"/>
  <c r="T125" i="8"/>
  <c r="P129" i="1" s="1"/>
  <c r="S126" i="8"/>
  <c r="T126" i="8"/>
  <c r="P130" i="1" s="1"/>
  <c r="S127" i="8"/>
  <c r="T127" i="8"/>
  <c r="P131" i="1" s="1"/>
  <c r="S128" i="8"/>
  <c r="T128" i="8"/>
  <c r="P132" i="1" s="1"/>
  <c r="S129" i="8"/>
  <c r="T129" i="8"/>
  <c r="P133" i="1" s="1"/>
  <c r="S130" i="8"/>
  <c r="T130" i="8"/>
  <c r="P134" i="1" s="1"/>
  <c r="S131" i="8"/>
  <c r="T131" i="8"/>
  <c r="P135" i="1" s="1"/>
  <c r="S132" i="8"/>
  <c r="T132" i="8"/>
  <c r="P136" i="1" s="1"/>
  <c r="S133" i="8"/>
  <c r="T133" i="8"/>
  <c r="P137" i="1" s="1"/>
  <c r="S134" i="8"/>
  <c r="T134" i="8"/>
  <c r="P138" i="1" s="1"/>
  <c r="S135" i="8"/>
  <c r="T135" i="8"/>
  <c r="P139" i="1" s="1"/>
  <c r="S136" i="8"/>
  <c r="T136" i="8"/>
  <c r="P140" i="1" s="1"/>
  <c r="S137" i="8"/>
  <c r="T137" i="8"/>
  <c r="P141" i="1" s="1"/>
  <c r="S138" i="8"/>
  <c r="T138" i="8"/>
  <c r="P142" i="1" s="1"/>
  <c r="S139" i="8"/>
  <c r="T139" i="8"/>
  <c r="P143" i="1" s="1"/>
  <c r="S140" i="8"/>
  <c r="T140" i="8"/>
  <c r="P144" i="1" s="1"/>
  <c r="S141" i="8"/>
  <c r="T141" i="8"/>
  <c r="P145" i="1" s="1"/>
  <c r="S142" i="8"/>
  <c r="T142" i="8"/>
  <c r="P146" i="1" s="1"/>
  <c r="S143" i="8"/>
  <c r="T143" i="8"/>
  <c r="P147" i="1" s="1"/>
  <c r="S144" i="8"/>
  <c r="T144" i="8"/>
  <c r="P148" i="1" s="1"/>
  <c r="S145" i="8"/>
  <c r="T145" i="8"/>
  <c r="P149" i="1" s="1"/>
  <c r="S146" i="8"/>
  <c r="T146" i="8"/>
  <c r="P150" i="1" s="1"/>
  <c r="S147" i="8"/>
  <c r="T147" i="8"/>
  <c r="P151" i="1" s="1"/>
  <c r="S148" i="8"/>
  <c r="T148" i="8"/>
  <c r="P152" i="1" s="1"/>
  <c r="S149" i="8"/>
  <c r="T149" i="8"/>
  <c r="P153" i="1" s="1"/>
  <c r="S150" i="8"/>
  <c r="T150" i="8"/>
  <c r="P154" i="1" s="1"/>
  <c r="S151" i="8"/>
  <c r="T151" i="8"/>
  <c r="P155" i="1" s="1"/>
  <c r="S152" i="8"/>
  <c r="T152" i="8"/>
  <c r="P156" i="1" s="1"/>
  <c r="S153" i="8"/>
  <c r="T153" i="8"/>
  <c r="P157" i="1" s="1"/>
  <c r="S154" i="8"/>
  <c r="T154" i="8"/>
  <c r="P158" i="1" s="1"/>
  <c r="S155" i="8"/>
  <c r="T155" i="8"/>
  <c r="P159" i="1" s="1"/>
  <c r="S156" i="8"/>
  <c r="T156" i="8"/>
  <c r="P160" i="1" s="1"/>
  <c r="S157" i="8"/>
  <c r="T157" i="8"/>
  <c r="P161" i="1" s="1"/>
  <c r="S158" i="8"/>
  <c r="T158" i="8"/>
  <c r="P162" i="1" s="1"/>
  <c r="S159" i="8"/>
  <c r="T159" i="8"/>
  <c r="P163" i="1" s="1"/>
  <c r="S160" i="8"/>
  <c r="T160" i="8"/>
  <c r="P164" i="1" s="1"/>
  <c r="S161" i="8"/>
  <c r="T161" i="8"/>
  <c r="P165" i="1" s="1"/>
  <c r="S162" i="8"/>
  <c r="T162" i="8"/>
  <c r="P166" i="1" s="1"/>
  <c r="S163" i="8"/>
  <c r="T163" i="8"/>
  <c r="P167" i="1" s="1"/>
  <c r="S164" i="8"/>
  <c r="T164" i="8"/>
  <c r="P168" i="1" s="1"/>
  <c r="S165" i="8"/>
  <c r="T165" i="8"/>
  <c r="P169" i="1" s="1"/>
  <c r="S166" i="8"/>
  <c r="T166" i="8"/>
  <c r="P170" i="1" s="1"/>
  <c r="S167" i="8"/>
  <c r="T167" i="8"/>
  <c r="P171" i="1" s="1"/>
  <c r="S168" i="8"/>
  <c r="T168" i="8"/>
  <c r="P172" i="1" s="1"/>
  <c r="S169" i="8"/>
  <c r="T169" i="8"/>
  <c r="P173" i="1" s="1"/>
  <c r="S170" i="8"/>
  <c r="T170" i="8"/>
  <c r="P174" i="1" s="1"/>
  <c r="S171" i="8"/>
  <c r="T171" i="8"/>
  <c r="P175" i="1" s="1"/>
  <c r="S172" i="8"/>
  <c r="T172" i="8"/>
  <c r="P176" i="1" s="1"/>
  <c r="S173" i="8"/>
  <c r="T173" i="8"/>
  <c r="P177" i="1" s="1"/>
  <c r="S174" i="8"/>
  <c r="T174" i="8"/>
  <c r="P178" i="1" s="1"/>
  <c r="S175" i="8"/>
  <c r="T175" i="8"/>
  <c r="P179" i="1" s="1"/>
  <c r="S176" i="8"/>
  <c r="T176" i="8"/>
  <c r="P180" i="1" s="1"/>
  <c r="S177" i="8"/>
  <c r="T177" i="8"/>
  <c r="P181" i="1" s="1"/>
  <c r="S178" i="8"/>
  <c r="T178" i="8"/>
  <c r="P182" i="1" s="1"/>
  <c r="S179" i="8"/>
  <c r="T179" i="8"/>
  <c r="P183" i="1" s="1"/>
  <c r="S180" i="8"/>
  <c r="T180" i="8"/>
  <c r="P184" i="1" s="1"/>
  <c r="S181" i="8"/>
  <c r="T181" i="8"/>
  <c r="P185" i="1" s="1"/>
  <c r="S182" i="8"/>
  <c r="T182" i="8"/>
  <c r="P186" i="1" s="1"/>
  <c r="S183" i="8"/>
  <c r="T183" i="8"/>
  <c r="P187" i="1" s="1"/>
  <c r="S184" i="8"/>
  <c r="T184" i="8"/>
  <c r="P188" i="1" s="1"/>
  <c r="S185" i="8"/>
  <c r="T185" i="8"/>
  <c r="P189" i="1" s="1"/>
  <c r="S186" i="8"/>
  <c r="T186" i="8"/>
  <c r="P190" i="1" s="1"/>
  <c r="S187" i="8"/>
  <c r="T187" i="8"/>
  <c r="P191" i="1" s="1"/>
  <c r="S188" i="8"/>
  <c r="T188" i="8"/>
  <c r="P192" i="1" s="1"/>
  <c r="S189" i="8"/>
  <c r="T189" i="8"/>
  <c r="P193" i="1" s="1"/>
  <c r="S190" i="8"/>
  <c r="T190" i="8"/>
  <c r="P194" i="1" s="1"/>
  <c r="S191" i="8"/>
  <c r="T191" i="8"/>
  <c r="P195" i="1" s="1"/>
  <c r="S192" i="8"/>
  <c r="T192" i="8"/>
  <c r="P196" i="1" s="1"/>
  <c r="S193" i="8"/>
  <c r="T193" i="8"/>
  <c r="P197" i="1" s="1"/>
  <c r="S194" i="8"/>
  <c r="T194" i="8"/>
  <c r="P198" i="1" s="1"/>
  <c r="S195" i="8"/>
  <c r="T195" i="8"/>
  <c r="P199" i="1" s="1"/>
  <c r="S196" i="8"/>
  <c r="T196" i="8"/>
  <c r="P200" i="1" s="1"/>
  <c r="S197" i="8"/>
  <c r="T197" i="8"/>
  <c r="P201" i="1" s="1"/>
  <c r="S198" i="8"/>
  <c r="T198" i="8"/>
  <c r="P202" i="1" s="1"/>
  <c r="S199" i="8"/>
  <c r="T199" i="8"/>
  <c r="P203" i="1" s="1"/>
  <c r="S200" i="8"/>
  <c r="T200" i="8"/>
  <c r="P204" i="1" s="1"/>
  <c r="S201" i="8"/>
  <c r="T201" i="8"/>
  <c r="P205" i="1" s="1"/>
  <c r="S202" i="8"/>
  <c r="T202" i="8"/>
  <c r="P206" i="1" s="1"/>
  <c r="S203" i="8"/>
  <c r="T203" i="8"/>
  <c r="P207" i="1" s="1"/>
  <c r="S204" i="8"/>
  <c r="T204" i="8"/>
  <c r="P208" i="1" s="1"/>
  <c r="S205" i="8"/>
  <c r="T205" i="8"/>
  <c r="P209" i="1" s="1"/>
  <c r="S206" i="8"/>
  <c r="T206" i="8"/>
  <c r="P210" i="1" s="1"/>
  <c r="S207" i="8"/>
  <c r="T207" i="8"/>
  <c r="P211" i="1" s="1"/>
  <c r="S208" i="8"/>
  <c r="T208" i="8"/>
  <c r="P212" i="1" s="1"/>
  <c r="S209" i="8"/>
  <c r="T209" i="8"/>
  <c r="P213" i="1" s="1"/>
  <c r="S210" i="8"/>
  <c r="T210" i="8"/>
  <c r="P214" i="1" s="1"/>
  <c r="S211" i="8"/>
  <c r="T211" i="8"/>
  <c r="P215" i="1" s="1"/>
  <c r="S212" i="8"/>
  <c r="T212" i="8"/>
  <c r="P216" i="1" s="1"/>
  <c r="S213" i="8"/>
  <c r="T213" i="8"/>
  <c r="P217" i="1" s="1"/>
  <c r="S214" i="8"/>
  <c r="T214" i="8"/>
  <c r="P218" i="1" s="1"/>
  <c r="S215" i="8"/>
  <c r="T215" i="8"/>
  <c r="P219" i="1" s="1"/>
  <c r="S216" i="8"/>
  <c r="T216" i="8"/>
  <c r="P220" i="1" s="1"/>
  <c r="S217" i="8"/>
  <c r="T217" i="8"/>
  <c r="P221" i="1" s="1"/>
  <c r="S218" i="8"/>
  <c r="T218" i="8"/>
  <c r="P222" i="1" s="1"/>
  <c r="S219" i="8"/>
  <c r="T219" i="8"/>
  <c r="P223" i="1" s="1"/>
  <c r="S220" i="8"/>
  <c r="T220" i="8"/>
  <c r="P224" i="1" s="1"/>
  <c r="S221" i="8"/>
  <c r="T221" i="8"/>
  <c r="P225" i="1" s="1"/>
  <c r="S222" i="8"/>
  <c r="T222" i="8"/>
  <c r="P226" i="1" s="1"/>
  <c r="S223" i="8"/>
  <c r="T223" i="8"/>
  <c r="P227" i="1" s="1"/>
  <c r="S224" i="8"/>
  <c r="T224" i="8"/>
  <c r="P228" i="1" s="1"/>
  <c r="S225" i="8"/>
  <c r="T225" i="8"/>
  <c r="P229" i="1" s="1"/>
  <c r="S226" i="8"/>
  <c r="T226" i="8"/>
  <c r="P230" i="1" s="1"/>
  <c r="S227" i="8"/>
  <c r="T227" i="8"/>
  <c r="P231" i="1" s="1"/>
  <c r="S228" i="8"/>
  <c r="T228" i="8"/>
  <c r="P232" i="1" s="1"/>
  <c r="S229" i="8"/>
  <c r="T229" i="8"/>
  <c r="P233" i="1" s="1"/>
  <c r="S230" i="8"/>
  <c r="T230" i="8"/>
  <c r="P234" i="1" s="1"/>
  <c r="S231" i="8"/>
  <c r="T231" i="8"/>
  <c r="P235" i="1" s="1"/>
  <c r="S232" i="8"/>
  <c r="T232" i="8"/>
  <c r="P236" i="1" s="1"/>
  <c r="S233" i="8"/>
  <c r="T233" i="8"/>
  <c r="P237" i="1" s="1"/>
  <c r="S234" i="8"/>
  <c r="T234" i="8"/>
  <c r="P238" i="1" s="1"/>
  <c r="S235" i="8"/>
  <c r="T235" i="8"/>
  <c r="P239" i="1" s="1"/>
  <c r="S236" i="8"/>
  <c r="T236" i="8"/>
  <c r="P240" i="1" s="1"/>
  <c r="S237" i="8"/>
  <c r="T237" i="8"/>
  <c r="P241" i="1" s="1"/>
  <c r="S238" i="8"/>
  <c r="T238" i="8"/>
  <c r="P242" i="1" s="1"/>
  <c r="S239" i="8"/>
  <c r="T239" i="8"/>
  <c r="P243" i="1" s="1"/>
  <c r="S240" i="8"/>
  <c r="T240" i="8"/>
  <c r="P244" i="1" s="1"/>
  <c r="S241" i="8"/>
  <c r="T241" i="8"/>
  <c r="P245" i="1" s="1"/>
  <c r="S242" i="8"/>
  <c r="T242" i="8"/>
  <c r="P246" i="1" s="1"/>
  <c r="S243" i="8"/>
  <c r="T243" i="8"/>
  <c r="P247" i="1" s="1"/>
  <c r="S244" i="8"/>
  <c r="T244" i="8"/>
  <c r="P248" i="1" s="1"/>
  <c r="S245" i="8"/>
  <c r="T245" i="8"/>
  <c r="P249" i="1" s="1"/>
  <c r="S246" i="8"/>
  <c r="T246" i="8"/>
  <c r="P250" i="1" s="1"/>
  <c r="S247" i="8"/>
  <c r="T247" i="8"/>
  <c r="P251" i="1" s="1"/>
  <c r="S248" i="8"/>
  <c r="T248" i="8"/>
  <c r="P252" i="1" s="1"/>
  <c r="S249" i="8"/>
  <c r="T249" i="8"/>
  <c r="P253" i="1" s="1"/>
  <c r="S250" i="8"/>
  <c r="T250" i="8"/>
  <c r="P254" i="1" s="1"/>
  <c r="S251" i="8"/>
  <c r="T251" i="8"/>
  <c r="P255" i="1" s="1"/>
  <c r="S252" i="8"/>
  <c r="T252" i="8"/>
  <c r="P256" i="1" s="1"/>
  <c r="S253" i="8"/>
  <c r="T253" i="8"/>
  <c r="P257" i="1" s="1"/>
  <c r="S254" i="8"/>
  <c r="T254" i="8"/>
  <c r="P258" i="1" s="1"/>
  <c r="S255" i="8"/>
  <c r="T255" i="8"/>
  <c r="P259" i="1" s="1"/>
  <c r="S256" i="8"/>
  <c r="T256" i="8"/>
  <c r="P260" i="1" s="1"/>
  <c r="S257" i="8"/>
  <c r="T257" i="8"/>
  <c r="P261" i="1" s="1"/>
  <c r="S258" i="8"/>
  <c r="T258" i="8"/>
  <c r="P262" i="1" s="1"/>
  <c r="S259" i="8"/>
  <c r="T259" i="8"/>
  <c r="P263" i="1" s="1"/>
  <c r="S260" i="8"/>
  <c r="T260" i="8"/>
  <c r="P264" i="1" s="1"/>
  <c r="S261" i="8"/>
  <c r="T261" i="8"/>
  <c r="P265" i="1" s="1"/>
  <c r="S262" i="8"/>
  <c r="T262" i="8"/>
  <c r="P266" i="1" s="1"/>
  <c r="S263" i="8"/>
  <c r="T263" i="8"/>
  <c r="P267" i="1" s="1"/>
  <c r="S264" i="8"/>
  <c r="T264" i="8"/>
  <c r="P268" i="1" s="1"/>
  <c r="S265" i="8"/>
  <c r="T265" i="8"/>
  <c r="P269" i="1" s="1"/>
  <c r="S266" i="8"/>
  <c r="T266" i="8"/>
  <c r="P270" i="1" s="1"/>
  <c r="S267" i="8"/>
  <c r="T267" i="8"/>
  <c r="P271" i="1" s="1"/>
  <c r="S268" i="8"/>
  <c r="T268" i="8"/>
  <c r="P272" i="1" s="1"/>
  <c r="S269" i="8"/>
  <c r="T269" i="8"/>
  <c r="P273" i="1" s="1"/>
  <c r="S270" i="8"/>
  <c r="T270" i="8"/>
  <c r="P274" i="1" s="1"/>
  <c r="S271" i="8"/>
  <c r="T271" i="8"/>
  <c r="P275" i="1" s="1"/>
  <c r="S272" i="8"/>
  <c r="T272" i="8"/>
  <c r="P276" i="1" s="1"/>
  <c r="S273" i="8"/>
  <c r="T273" i="8"/>
  <c r="P277" i="1" s="1"/>
  <c r="S274" i="8"/>
  <c r="T274" i="8"/>
  <c r="P278" i="1" s="1"/>
  <c r="S275" i="8"/>
  <c r="T275" i="8"/>
  <c r="P279" i="1" s="1"/>
  <c r="S276" i="8"/>
  <c r="T276" i="8"/>
  <c r="P280" i="1" s="1"/>
  <c r="S277" i="8"/>
  <c r="T277" i="8"/>
  <c r="P281" i="1" s="1"/>
  <c r="S278" i="8"/>
  <c r="T278" i="8"/>
  <c r="P282" i="1" s="1"/>
  <c r="S279" i="8"/>
  <c r="T279" i="8"/>
  <c r="P283" i="1" s="1"/>
  <c r="S280" i="8"/>
  <c r="T280" i="8"/>
  <c r="P284" i="1" s="1"/>
  <c r="S281" i="8"/>
  <c r="T281" i="8"/>
  <c r="P285" i="1" s="1"/>
  <c r="S282" i="8"/>
  <c r="T282" i="8"/>
  <c r="P286" i="1" s="1"/>
  <c r="S283" i="8"/>
  <c r="T283" i="8"/>
  <c r="P287" i="1" s="1"/>
  <c r="S284" i="8"/>
  <c r="T284" i="8"/>
  <c r="P288" i="1" s="1"/>
  <c r="S285" i="8"/>
  <c r="T285" i="8"/>
  <c r="P289" i="1" s="1"/>
  <c r="S286" i="8"/>
  <c r="T286" i="8"/>
  <c r="P290" i="1" s="1"/>
  <c r="S287" i="8"/>
  <c r="T287" i="8"/>
  <c r="P291" i="1" s="1"/>
  <c r="S288" i="8"/>
  <c r="T288" i="8"/>
  <c r="P292" i="1" s="1"/>
  <c r="S289" i="8"/>
  <c r="T289" i="8"/>
  <c r="P293" i="1" s="1"/>
  <c r="S290" i="8"/>
  <c r="T290" i="8"/>
  <c r="P294" i="1" s="1"/>
  <c r="S291" i="8"/>
  <c r="T291" i="8"/>
  <c r="P295" i="1" s="1"/>
  <c r="S292" i="8"/>
  <c r="T292" i="8"/>
  <c r="P296" i="1" s="1"/>
  <c r="S293" i="8"/>
  <c r="T293" i="8"/>
  <c r="P297" i="1" s="1"/>
  <c r="S294" i="8"/>
  <c r="T294" i="8"/>
  <c r="P298" i="1" s="1"/>
  <c r="S295" i="8"/>
  <c r="T295" i="8"/>
  <c r="P299" i="1" s="1"/>
  <c r="S296" i="8"/>
  <c r="T296" i="8"/>
  <c r="P300" i="1" s="1"/>
  <c r="S297" i="8"/>
  <c r="T297" i="8"/>
  <c r="P301" i="1" s="1"/>
  <c r="S298" i="8"/>
  <c r="T298" i="8"/>
  <c r="P302" i="1" s="1"/>
  <c r="S299" i="8"/>
  <c r="T299" i="8"/>
  <c r="P303" i="1" s="1"/>
  <c r="S300" i="8"/>
  <c r="T300" i="8"/>
  <c r="P304" i="1" s="1"/>
  <c r="S301" i="8"/>
  <c r="T301" i="8"/>
  <c r="P305" i="1" s="1"/>
  <c r="S302" i="8"/>
  <c r="T302" i="8"/>
  <c r="P306" i="1" s="1"/>
  <c r="S303" i="8"/>
  <c r="T303" i="8"/>
  <c r="P307" i="1" s="1"/>
  <c r="S304" i="8"/>
  <c r="T304" i="8"/>
  <c r="P308" i="1" s="1"/>
  <c r="S305" i="8"/>
  <c r="T305" i="8"/>
  <c r="P309" i="1" s="1"/>
  <c r="S306" i="8"/>
  <c r="T306" i="8"/>
  <c r="P310" i="1" s="1"/>
  <c r="S307" i="8"/>
  <c r="T307" i="8"/>
  <c r="P311" i="1" s="1"/>
  <c r="S308" i="8"/>
  <c r="T308" i="8"/>
  <c r="P312" i="1" s="1"/>
  <c r="S309" i="8"/>
  <c r="T309" i="8"/>
  <c r="P313" i="1" s="1"/>
  <c r="S310" i="8"/>
  <c r="T310" i="8"/>
  <c r="P314" i="1" s="1"/>
  <c r="S311" i="8"/>
  <c r="T311" i="8"/>
  <c r="P315" i="1" s="1"/>
  <c r="S312" i="8"/>
  <c r="T312" i="8"/>
  <c r="P316" i="1" s="1"/>
  <c r="S313" i="8"/>
  <c r="T313" i="8"/>
  <c r="P317" i="1" s="1"/>
  <c r="S314" i="8"/>
  <c r="T314" i="8"/>
  <c r="P318" i="1" s="1"/>
  <c r="S315" i="8"/>
  <c r="T315" i="8"/>
  <c r="P319" i="1" s="1"/>
  <c r="S316" i="8"/>
  <c r="T316" i="8"/>
  <c r="P320" i="1" s="1"/>
  <c r="S317" i="8"/>
  <c r="T317" i="8"/>
  <c r="P321" i="1" s="1"/>
  <c r="S318" i="8"/>
  <c r="T318" i="8"/>
  <c r="P322" i="1" s="1"/>
  <c r="S319" i="8"/>
  <c r="T319" i="8"/>
  <c r="P323" i="1" s="1"/>
  <c r="S320" i="8"/>
  <c r="T320" i="8"/>
  <c r="P324" i="1" s="1"/>
  <c r="S321" i="8"/>
  <c r="T321" i="8"/>
  <c r="P325" i="1" s="1"/>
  <c r="S322" i="8"/>
  <c r="T322" i="8"/>
  <c r="P326" i="1" s="1"/>
  <c r="S323" i="8"/>
  <c r="T323" i="8"/>
  <c r="P327" i="1" s="1"/>
  <c r="S324" i="8"/>
  <c r="T324" i="8"/>
  <c r="P328" i="1" s="1"/>
  <c r="S325" i="8"/>
  <c r="T325" i="8"/>
  <c r="P329" i="1" s="1"/>
  <c r="S326" i="8"/>
  <c r="T326" i="8"/>
  <c r="P330" i="1" s="1"/>
  <c r="S327" i="8"/>
  <c r="T327" i="8"/>
  <c r="P331" i="1" s="1"/>
  <c r="S328" i="8"/>
  <c r="T328" i="8"/>
  <c r="P332" i="1" s="1"/>
  <c r="S329" i="8"/>
  <c r="T329" i="8"/>
  <c r="P333" i="1" s="1"/>
  <c r="S330" i="8"/>
  <c r="T330" i="8"/>
  <c r="P334" i="1" s="1"/>
  <c r="S331" i="8"/>
  <c r="T331" i="8"/>
  <c r="P335" i="1" s="1"/>
  <c r="S332" i="8"/>
  <c r="T332" i="8"/>
  <c r="P336" i="1" s="1"/>
  <c r="S333" i="8"/>
  <c r="T333" i="8"/>
  <c r="P337" i="1" s="1"/>
  <c r="S334" i="8"/>
  <c r="T334" i="8"/>
  <c r="P338" i="1" s="1"/>
  <c r="S335" i="8"/>
  <c r="T335" i="8"/>
  <c r="P339" i="1" s="1"/>
  <c r="S336" i="8"/>
  <c r="T336" i="8"/>
  <c r="P340" i="1" s="1"/>
  <c r="S337" i="8"/>
  <c r="T337" i="8"/>
  <c r="P341" i="1" s="1"/>
  <c r="S338" i="8"/>
  <c r="T338" i="8"/>
  <c r="P342" i="1" s="1"/>
  <c r="S339" i="8"/>
  <c r="T339" i="8"/>
  <c r="P343" i="1" s="1"/>
  <c r="S340" i="8"/>
  <c r="T340" i="8"/>
  <c r="P344" i="1" s="1"/>
  <c r="S341" i="8"/>
  <c r="T341" i="8"/>
  <c r="P345" i="1" s="1"/>
  <c r="S342" i="8"/>
  <c r="T342" i="8"/>
  <c r="P346" i="1" s="1"/>
  <c r="S343" i="8"/>
  <c r="T343" i="8"/>
  <c r="P347" i="1" s="1"/>
  <c r="S344" i="8"/>
  <c r="T344" i="8"/>
  <c r="P348" i="1" s="1"/>
  <c r="S345" i="8"/>
  <c r="T345" i="8"/>
  <c r="P349" i="1" s="1"/>
  <c r="S346" i="8"/>
  <c r="T346" i="8"/>
  <c r="P350" i="1" s="1"/>
  <c r="S347" i="8"/>
  <c r="T347" i="8"/>
  <c r="P351" i="1" s="1"/>
  <c r="S348" i="8"/>
  <c r="T348" i="8"/>
  <c r="P352" i="1" s="1"/>
  <c r="S349" i="8"/>
  <c r="T349" i="8"/>
  <c r="P353" i="1" s="1"/>
  <c r="S350" i="8"/>
  <c r="T350" i="8"/>
  <c r="P354" i="1" s="1"/>
  <c r="S351" i="8"/>
  <c r="T351" i="8"/>
  <c r="P355" i="1" s="1"/>
  <c r="S352" i="8"/>
  <c r="T352" i="8"/>
  <c r="P356" i="1" s="1"/>
  <c r="S353" i="8"/>
  <c r="T353" i="8"/>
  <c r="P357" i="1" s="1"/>
  <c r="S354" i="8"/>
  <c r="T354" i="8"/>
  <c r="P358" i="1" s="1"/>
  <c r="S355" i="8"/>
  <c r="T355" i="8"/>
  <c r="P359" i="1" s="1"/>
  <c r="S356" i="8"/>
  <c r="T356" i="8"/>
  <c r="P360" i="1" s="1"/>
  <c r="S357" i="8"/>
  <c r="T357" i="8"/>
  <c r="P361" i="1" s="1"/>
  <c r="S358" i="8"/>
  <c r="T358" i="8"/>
  <c r="P362" i="1" s="1"/>
  <c r="S359" i="8"/>
  <c r="T359" i="8"/>
  <c r="P363" i="1" s="1"/>
  <c r="S360" i="8"/>
  <c r="T360" i="8"/>
  <c r="P364" i="1" s="1"/>
  <c r="S361" i="8"/>
  <c r="T361" i="8"/>
  <c r="P365" i="1" s="1"/>
  <c r="S362" i="8"/>
  <c r="T362" i="8"/>
  <c r="P366" i="1" s="1"/>
  <c r="S363" i="8"/>
  <c r="T363" i="8"/>
  <c r="P367" i="1" s="1"/>
  <c r="S364" i="8"/>
  <c r="T364" i="8"/>
  <c r="P368" i="1" s="1"/>
  <c r="S365" i="8"/>
  <c r="T365" i="8"/>
  <c r="P369" i="1" s="1"/>
  <c r="S366" i="8"/>
  <c r="T366" i="8"/>
  <c r="P370" i="1" s="1"/>
  <c r="S367" i="8"/>
  <c r="T367" i="8"/>
  <c r="P371" i="1" s="1"/>
  <c r="S368" i="8"/>
  <c r="T368" i="8"/>
  <c r="P372" i="1" s="1"/>
  <c r="S369" i="8"/>
  <c r="T369" i="8"/>
  <c r="P373" i="1" s="1"/>
  <c r="S370" i="8"/>
  <c r="T370" i="8"/>
  <c r="P374" i="1" s="1"/>
  <c r="S371" i="8"/>
  <c r="T371" i="8"/>
  <c r="P375" i="1" s="1"/>
  <c r="S372" i="8"/>
  <c r="T372" i="8"/>
  <c r="P376" i="1" s="1"/>
  <c r="S373" i="8"/>
  <c r="T373" i="8"/>
  <c r="P377" i="1" s="1"/>
  <c r="S374" i="8"/>
  <c r="T374" i="8"/>
  <c r="P378" i="1" s="1"/>
  <c r="S375" i="8"/>
  <c r="T375" i="8"/>
  <c r="P379" i="1" s="1"/>
  <c r="S376" i="8"/>
  <c r="T376" i="8"/>
  <c r="P380" i="1" s="1"/>
  <c r="S377" i="8"/>
  <c r="T377" i="8"/>
  <c r="P381" i="1" s="1"/>
  <c r="S378" i="8"/>
  <c r="T378" i="8"/>
  <c r="P382" i="1" s="1"/>
  <c r="S379" i="8"/>
  <c r="T379" i="8"/>
  <c r="P383" i="1" s="1"/>
  <c r="S380" i="8"/>
  <c r="T380" i="8"/>
  <c r="P384" i="1" s="1"/>
  <c r="S381" i="8"/>
  <c r="T381" i="8"/>
  <c r="P385" i="1" s="1"/>
  <c r="S382" i="8"/>
  <c r="T382" i="8"/>
  <c r="P386" i="1" s="1"/>
  <c r="S383" i="8"/>
  <c r="T383" i="8"/>
  <c r="P387" i="1" s="1"/>
  <c r="S384" i="8"/>
  <c r="T384" i="8"/>
  <c r="P388" i="1" s="1"/>
  <c r="S385" i="8"/>
  <c r="T385" i="8"/>
  <c r="P389" i="1" s="1"/>
  <c r="S386" i="8"/>
  <c r="T386" i="8"/>
  <c r="P390" i="1" s="1"/>
  <c r="S387" i="8"/>
  <c r="T387" i="8"/>
  <c r="P391" i="1" s="1"/>
  <c r="S388" i="8"/>
  <c r="T388" i="8"/>
  <c r="P392" i="1" s="1"/>
  <c r="S389" i="8"/>
  <c r="T389" i="8"/>
  <c r="P393" i="1" s="1"/>
  <c r="S390" i="8"/>
  <c r="T390" i="8"/>
  <c r="P394" i="1" s="1"/>
  <c r="S391" i="8"/>
  <c r="T391" i="8"/>
  <c r="P395" i="1" s="1"/>
  <c r="S392" i="8"/>
  <c r="T392" i="8"/>
  <c r="P396" i="1" s="1"/>
  <c r="S393" i="8"/>
  <c r="T393" i="8"/>
  <c r="P397" i="1" s="1"/>
  <c r="S394" i="8"/>
  <c r="T394" i="8"/>
  <c r="P398" i="1" s="1"/>
  <c r="S395" i="8"/>
  <c r="T395" i="8"/>
  <c r="P399" i="1" s="1"/>
  <c r="S396" i="8"/>
  <c r="T396" i="8"/>
  <c r="P400" i="1" s="1"/>
  <c r="S397" i="8"/>
  <c r="T397" i="8"/>
  <c r="P401" i="1" s="1"/>
  <c r="B86" i="1" l="1"/>
  <c r="B97" i="1"/>
  <c r="B109" i="1" s="1"/>
  <c r="B121" i="1" s="1"/>
  <c r="B133" i="1" s="1"/>
  <c r="B145" i="1" s="1"/>
  <c r="B157" i="1" s="1"/>
  <c r="B169" i="1" s="1"/>
  <c r="B181" i="1" s="1"/>
  <c r="B193" i="1" s="1"/>
  <c r="B205" i="1" s="1"/>
  <c r="B217" i="1" s="1"/>
  <c r="B229" i="1" s="1"/>
  <c r="B241" i="1" s="1"/>
  <c r="B253" i="1" s="1"/>
  <c r="B265" i="1" s="1"/>
  <c r="B277" i="1" s="1"/>
  <c r="B289" i="1" s="1"/>
  <c r="B301" i="1" s="1"/>
  <c r="B313" i="1" s="1"/>
  <c r="B325" i="1" s="1"/>
  <c r="B337" i="1" s="1"/>
  <c r="B349" i="1" s="1"/>
  <c r="B361" i="1" s="1"/>
  <c r="B373" i="1" s="1"/>
  <c r="B385" i="1" s="1"/>
  <c r="B397" i="1" s="1"/>
  <c r="G183" i="1"/>
  <c r="H183" i="1" s="1"/>
  <c r="G249" i="1"/>
  <c r="H249" i="1" s="1"/>
  <c r="G188" i="1"/>
  <c r="H188" i="1" s="1"/>
  <c r="G301" i="1"/>
  <c r="H301" i="1" s="1"/>
  <c r="G86" i="1"/>
  <c r="H86" i="1" s="1"/>
  <c r="H363" i="1"/>
  <c r="H305" i="1"/>
  <c r="H290" i="1"/>
  <c r="H178" i="1"/>
  <c r="H82" i="1"/>
  <c r="H398" i="1"/>
  <c r="H345" i="1"/>
  <c r="H58" i="1"/>
  <c r="H52" i="1"/>
  <c r="B81" i="1"/>
  <c r="B93" i="1" s="1"/>
  <c r="B105" i="1" s="1"/>
  <c r="B117" i="1" s="1"/>
  <c r="B129" i="1" s="1"/>
  <c r="B141" i="1" s="1"/>
  <c r="B153" i="1" s="1"/>
  <c r="B165" i="1" s="1"/>
  <c r="B177" i="1" s="1"/>
  <c r="B189" i="1" s="1"/>
  <c r="B201" i="1" s="1"/>
  <c r="B213" i="1" s="1"/>
  <c r="B225" i="1" s="1"/>
  <c r="B237" i="1" s="1"/>
  <c r="B249" i="1" s="1"/>
  <c r="B261" i="1" s="1"/>
  <c r="B273" i="1" s="1"/>
  <c r="B285" i="1" s="1"/>
  <c r="B297" i="1" s="1"/>
  <c r="B309" i="1" s="1"/>
  <c r="B321" i="1" s="1"/>
  <c r="B333" i="1" s="1"/>
  <c r="B345" i="1" s="1"/>
  <c r="B357" i="1" s="1"/>
  <c r="B369" i="1" s="1"/>
  <c r="B381" i="1" s="1"/>
  <c r="B393" i="1" s="1"/>
  <c r="H242" i="1"/>
  <c r="H349" i="1"/>
  <c r="H106" i="1"/>
  <c r="B96" i="1"/>
  <c r="B108" i="1" s="1"/>
  <c r="B120" i="1" s="1"/>
  <c r="B132" i="1" s="1"/>
  <c r="B144" i="1" s="1"/>
  <c r="B156" i="1" s="1"/>
  <c r="B168" i="1" s="1"/>
  <c r="B180" i="1" s="1"/>
  <c r="B192" i="1" s="1"/>
  <c r="B204" i="1" s="1"/>
  <c r="B216" i="1" s="1"/>
  <c r="B228" i="1" s="1"/>
  <c r="B240" i="1" s="1"/>
  <c r="B252" i="1" s="1"/>
  <c r="B264" i="1" s="1"/>
  <c r="B276" i="1" s="1"/>
  <c r="B288" i="1" s="1"/>
  <c r="B300" i="1" s="1"/>
  <c r="B312" i="1" s="1"/>
  <c r="B324" i="1" s="1"/>
  <c r="B336" i="1" s="1"/>
  <c r="B348" i="1" s="1"/>
  <c r="B360" i="1" s="1"/>
  <c r="B372" i="1" s="1"/>
  <c r="B384" i="1" s="1"/>
  <c r="B396" i="1" s="1"/>
  <c r="H95" i="1"/>
  <c r="G384" i="1"/>
  <c r="H384" i="1" s="1"/>
  <c r="G33" i="1"/>
  <c r="H33" i="1" s="1"/>
  <c r="G361" i="1"/>
  <c r="H361" i="1" s="1"/>
  <c r="G71" i="1"/>
  <c r="H71" i="1" s="1"/>
  <c r="G360" i="1"/>
  <c r="H360" i="1" s="1"/>
  <c r="G337" i="1"/>
  <c r="H337" i="1" s="1"/>
  <c r="G326" i="1"/>
  <c r="H326" i="1" s="1"/>
  <c r="G235" i="1"/>
  <c r="H235" i="1" s="1"/>
  <c r="G182" i="1"/>
  <c r="H182" i="1" s="1"/>
  <c r="G203" i="1"/>
  <c r="H203" i="1" s="1"/>
  <c r="G194" i="1"/>
  <c r="H194" i="1" s="1"/>
  <c r="G187" i="1"/>
  <c r="H187" i="1" s="1"/>
  <c r="G240" i="1"/>
  <c r="H240" i="1" s="1"/>
  <c r="H316" i="1"/>
  <c r="H136" i="1"/>
  <c r="H285" i="1"/>
  <c r="H266" i="1"/>
  <c r="H356" i="1"/>
  <c r="H245" i="1"/>
  <c r="H209" i="1"/>
  <c r="H38" i="1"/>
  <c r="H334" i="1"/>
  <c r="H314" i="1"/>
  <c r="H151" i="1"/>
  <c r="H26" i="1"/>
  <c r="H394" i="1"/>
  <c r="H370" i="1"/>
  <c r="H257" i="1"/>
  <c r="H63" i="1"/>
  <c r="H309" i="1"/>
  <c r="H36" i="1"/>
  <c r="G9" i="1"/>
  <c r="H9" i="1" s="1"/>
  <c r="G368" i="1"/>
  <c r="H368" i="1" s="1"/>
  <c r="G324" i="1"/>
  <c r="H324" i="1" s="1"/>
  <c r="G318" i="1"/>
  <c r="H318" i="1" s="1"/>
  <c r="G23" i="1"/>
  <c r="H23" i="1" s="1"/>
  <c r="G246" i="1"/>
  <c r="H246" i="1" s="1"/>
  <c r="G210" i="1"/>
  <c r="H210" i="1" s="1"/>
  <c r="G377" i="1"/>
  <c r="H377" i="1" s="1"/>
  <c r="G351" i="1"/>
  <c r="H351" i="1" s="1"/>
  <c r="G297" i="1"/>
  <c r="H297" i="1" s="1"/>
  <c r="G18" i="1"/>
  <c r="H18" i="1" s="1"/>
  <c r="G364" i="1"/>
  <c r="H364" i="1" s="1"/>
  <c r="G303" i="1"/>
  <c r="H303" i="1" s="1"/>
  <c r="G354" i="1"/>
  <c r="H354" i="1" s="1"/>
  <c r="G397" i="1"/>
  <c r="H397" i="1" s="1"/>
  <c r="G61" i="1"/>
  <c r="H61" i="1" s="1"/>
  <c r="H387" i="1"/>
  <c r="H373" i="1"/>
  <c r="H358" i="1"/>
  <c r="H247" i="1"/>
  <c r="H227" i="1"/>
  <c r="H211" i="1"/>
  <c r="H181" i="1"/>
  <c r="H171" i="1"/>
  <c r="H84" i="1"/>
  <c r="H150" i="1"/>
  <c r="H111" i="1"/>
  <c r="H45" i="1"/>
  <c r="H13" i="1"/>
  <c r="H169" i="1"/>
  <c r="H139" i="1"/>
  <c r="H87" i="1"/>
  <c r="H78" i="1"/>
  <c r="H391" i="1"/>
  <c r="H263" i="1"/>
  <c r="H228" i="1"/>
  <c r="H198" i="1"/>
  <c r="H322" i="1"/>
  <c r="H302" i="1"/>
  <c r="H154" i="1"/>
  <c r="H138" i="1"/>
  <c r="H134" i="1"/>
  <c r="P66" i="4"/>
  <c r="G308" i="1"/>
  <c r="H308" i="1" s="1"/>
  <c r="H388" i="1"/>
  <c r="G323" i="1"/>
  <c r="H323" i="1" s="1"/>
  <c r="G395" i="1"/>
  <c r="H395" i="1" s="1"/>
  <c r="G382" i="1"/>
  <c r="H382" i="1" s="1"/>
  <c r="G190" i="1"/>
  <c r="H190" i="1" s="1"/>
  <c r="G319" i="1"/>
  <c r="H319" i="1" s="1"/>
  <c r="G335" i="1"/>
  <c r="H335" i="1" s="1"/>
  <c r="G327" i="1"/>
  <c r="H327" i="1" s="1"/>
  <c r="G289" i="1"/>
  <c r="H289" i="1" s="1"/>
  <c r="G332" i="1"/>
  <c r="H332" i="1" s="1"/>
  <c r="H218" i="1"/>
  <c r="G380" i="1"/>
  <c r="H380" i="1" s="1"/>
  <c r="G372" i="1"/>
  <c r="H372" i="1" s="1"/>
  <c r="G153" i="1"/>
  <c r="H153" i="1" s="1"/>
  <c r="G396" i="1"/>
  <c r="H396" i="1" s="1"/>
  <c r="G206" i="1"/>
  <c r="H206" i="1" s="1"/>
  <c r="H392" i="1"/>
  <c r="G389" i="1"/>
  <c r="H389" i="1" s="1"/>
  <c r="G386" i="1"/>
  <c r="H386" i="1" s="1"/>
  <c r="G375" i="1"/>
  <c r="H375" i="1" s="1"/>
  <c r="G237" i="1"/>
  <c r="H237" i="1" s="1"/>
  <c r="H400" i="1"/>
  <c r="G381" i="1"/>
  <c r="H381" i="1" s="1"/>
  <c r="G344" i="1"/>
  <c r="H344" i="1" s="1"/>
  <c r="G270" i="1"/>
  <c r="H270" i="1" s="1"/>
  <c r="H264" i="1"/>
  <c r="G340" i="1"/>
  <c r="H340" i="1" s="1"/>
  <c r="G250" i="1"/>
  <c r="H250" i="1" s="1"/>
  <c r="G83" i="1"/>
  <c r="H83" i="1" s="1"/>
  <c r="H401" i="1"/>
  <c r="H383" i="1"/>
  <c r="G330" i="1"/>
  <c r="H330" i="1" s="1"/>
  <c r="G294" i="1"/>
  <c r="H294" i="1" s="1"/>
  <c r="G269" i="1"/>
  <c r="H269" i="1" s="1"/>
  <c r="G385" i="1"/>
  <c r="H385" i="1" s="1"/>
  <c r="H346" i="1"/>
  <c r="G343" i="1"/>
  <c r="H343" i="1" s="1"/>
  <c r="G274" i="1"/>
  <c r="H274" i="1" s="1"/>
  <c r="G331" i="1"/>
  <c r="H331" i="1" s="1"/>
  <c r="G300" i="1"/>
  <c r="H300" i="1" s="1"/>
  <c r="G208" i="1"/>
  <c r="H208" i="1" s="1"/>
  <c r="G165" i="1"/>
  <c r="H165" i="1" s="1"/>
  <c r="H347" i="1"/>
  <c r="G310" i="1"/>
  <c r="H310" i="1" s="1"/>
  <c r="H281" i="1"/>
  <c r="G230" i="1"/>
  <c r="H230" i="1" s="1"/>
  <c r="G118" i="1"/>
  <c r="H118" i="1" s="1"/>
  <c r="G70" i="1"/>
  <c r="H70" i="1" s="1"/>
  <c r="H367" i="1"/>
  <c r="H355" i="1"/>
  <c r="G339" i="1"/>
  <c r="H339" i="1" s="1"/>
  <c r="H313" i="1"/>
  <c r="G260" i="1"/>
  <c r="H260" i="1" s="1"/>
  <c r="H248" i="1"/>
  <c r="G185" i="1"/>
  <c r="H185" i="1" s="1"/>
  <c r="G177" i="1"/>
  <c r="H177" i="1" s="1"/>
  <c r="G173" i="1"/>
  <c r="H173" i="1" s="1"/>
  <c r="G293" i="1"/>
  <c r="H293" i="1" s="1"/>
  <c r="G142" i="1"/>
  <c r="H142" i="1" s="1"/>
  <c r="H336" i="1"/>
  <c r="H315" i="1"/>
  <c r="G259" i="1"/>
  <c r="H259" i="1" s="1"/>
  <c r="G243" i="1"/>
  <c r="H243" i="1" s="1"/>
  <c r="G342" i="1"/>
  <c r="H342" i="1" s="1"/>
  <c r="G328" i="1"/>
  <c r="H328" i="1" s="1"/>
  <c r="G312" i="1"/>
  <c r="H312" i="1" s="1"/>
  <c r="H299" i="1"/>
  <c r="G280" i="1"/>
  <c r="H280" i="1" s="1"/>
  <c r="H267" i="1"/>
  <c r="G98" i="1"/>
  <c r="H98" i="1" s="1"/>
  <c r="G72" i="1"/>
  <c r="H72" i="1" s="1"/>
  <c r="H239" i="1"/>
  <c r="G223" i="1"/>
  <c r="H223" i="1" s="1"/>
  <c r="G217" i="1"/>
  <c r="H217" i="1" s="1"/>
  <c r="G149" i="1"/>
  <c r="H149" i="1" s="1"/>
  <c r="G320" i="1"/>
  <c r="H320" i="1" s="1"/>
  <c r="G307" i="1"/>
  <c r="H307" i="1" s="1"/>
  <c r="H304" i="1"/>
  <c r="H295" i="1"/>
  <c r="G277" i="1"/>
  <c r="H277" i="1" s="1"/>
  <c r="G170" i="1"/>
  <c r="H170" i="1" s="1"/>
  <c r="G160" i="1"/>
  <c r="H160" i="1" s="1"/>
  <c r="H333" i="1"/>
  <c r="G233" i="1"/>
  <c r="H233" i="1" s="1"/>
  <c r="G204" i="1"/>
  <c r="H204" i="1" s="1"/>
  <c r="G180" i="1"/>
  <c r="H180" i="1" s="1"/>
  <c r="G144" i="1"/>
  <c r="H144" i="1" s="1"/>
  <c r="H329" i="1"/>
  <c r="H325" i="1"/>
  <c r="H317" i="1"/>
  <c r="G298" i="1"/>
  <c r="H298" i="1" s="1"/>
  <c r="H286" i="1"/>
  <c r="H67" i="1"/>
  <c r="H252" i="1"/>
  <c r="G216" i="1"/>
  <c r="H216" i="1" s="1"/>
  <c r="G189" i="1"/>
  <c r="H189" i="1" s="1"/>
  <c r="G31" i="1"/>
  <c r="H31" i="1" s="1"/>
  <c r="H321" i="1"/>
  <c r="H255" i="1"/>
  <c r="G244" i="1"/>
  <c r="H244" i="1" s="1"/>
  <c r="H238" i="1"/>
  <c r="G212" i="1"/>
  <c r="H212" i="1" s="1"/>
  <c r="G192" i="1"/>
  <c r="H192" i="1" s="1"/>
  <c r="G175" i="1"/>
  <c r="H175" i="1" s="1"/>
  <c r="G73" i="1"/>
  <c r="H73" i="1" s="1"/>
  <c r="H291" i="1"/>
  <c r="H271" i="1"/>
  <c r="G265" i="1"/>
  <c r="H265" i="1" s="1"/>
  <c r="G253" i="1"/>
  <c r="H253" i="1" s="1"/>
  <c r="H229" i="1"/>
  <c r="H222" i="1"/>
  <c r="H213" i="1"/>
  <c r="H184" i="1"/>
  <c r="H162" i="1"/>
  <c r="G140" i="1"/>
  <c r="H140" i="1" s="1"/>
  <c r="G121" i="1"/>
  <c r="H121" i="1" s="1"/>
  <c r="G42" i="1"/>
  <c r="H42" i="1" s="1"/>
  <c r="G7" i="1"/>
  <c r="H7" i="1" s="1"/>
  <c r="H287" i="1"/>
  <c r="H282" i="1"/>
  <c r="H275" i="1"/>
  <c r="H268" i="1"/>
  <c r="G258" i="1"/>
  <c r="H258" i="1" s="1"/>
  <c r="H205" i="1"/>
  <c r="H201" i="1"/>
  <c r="H306" i="1"/>
  <c r="H292" i="1"/>
  <c r="H288" i="1"/>
  <c r="H215" i="1"/>
  <c r="G191" i="1"/>
  <c r="H191" i="1" s="1"/>
  <c r="H126" i="1"/>
  <c r="H283" i="1"/>
  <c r="H279" i="1"/>
  <c r="H256" i="1"/>
  <c r="H236" i="1"/>
  <c r="H234" i="1"/>
  <c r="H197" i="1"/>
  <c r="H112" i="1"/>
  <c r="H81" i="1"/>
  <c r="H48" i="1"/>
  <c r="H261" i="1"/>
  <c r="G241" i="1"/>
  <c r="H241" i="1" s="1"/>
  <c r="H193" i="1"/>
  <c r="G158" i="1"/>
  <c r="H158" i="1" s="1"/>
  <c r="G146" i="1"/>
  <c r="H146" i="1" s="1"/>
  <c r="G99" i="1"/>
  <c r="H99" i="1" s="1"/>
  <c r="G129" i="1"/>
  <c r="H129" i="1" s="1"/>
  <c r="G119" i="1"/>
  <c r="H119" i="1" s="1"/>
  <c r="H231" i="1"/>
  <c r="H199" i="1"/>
  <c r="G141" i="1"/>
  <c r="H141" i="1" s="1"/>
  <c r="G125" i="1"/>
  <c r="H125" i="1" s="1"/>
  <c r="G114" i="1"/>
  <c r="H114" i="1" s="1"/>
  <c r="G101" i="1"/>
  <c r="H101" i="1" s="1"/>
  <c r="G91" i="1"/>
  <c r="H91" i="1" s="1"/>
  <c r="H51" i="1"/>
  <c r="H219" i="1"/>
  <c r="H174" i="1"/>
  <c r="G172" i="1"/>
  <c r="H172" i="1" s="1"/>
  <c r="G163" i="1"/>
  <c r="H163" i="1" s="1"/>
  <c r="G161" i="1"/>
  <c r="H161" i="1" s="1"/>
  <c r="G148" i="1"/>
  <c r="H148" i="1" s="1"/>
  <c r="G79" i="1"/>
  <c r="H79" i="1" s="1"/>
  <c r="G74" i="1"/>
  <c r="H74" i="1" s="1"/>
  <c r="G46" i="1"/>
  <c r="H46" i="1" s="1"/>
  <c r="G17" i="1"/>
  <c r="H17" i="1" s="1"/>
  <c r="G232" i="1"/>
  <c r="H232" i="1" s="1"/>
  <c r="H207" i="1"/>
  <c r="G157" i="1"/>
  <c r="H157" i="1" s="1"/>
  <c r="G122" i="1"/>
  <c r="H122" i="1" s="1"/>
  <c r="G103" i="1"/>
  <c r="H103" i="1" s="1"/>
  <c r="G97" i="1"/>
  <c r="H97" i="1" s="1"/>
  <c r="G94" i="1"/>
  <c r="H94" i="1" s="1"/>
  <c r="G65" i="1"/>
  <c r="H65" i="1" s="1"/>
  <c r="G50" i="1"/>
  <c r="H50" i="1" s="1"/>
  <c r="G220" i="1"/>
  <c r="H220" i="1" s="1"/>
  <c r="H195" i="1"/>
  <c r="H186" i="1"/>
  <c r="G168" i="1"/>
  <c r="H168" i="1" s="1"/>
  <c r="G152" i="1"/>
  <c r="H152" i="1" s="1"/>
  <c r="H59" i="1"/>
  <c r="G12" i="1"/>
  <c r="H12" i="1" s="1"/>
  <c r="G196" i="1"/>
  <c r="H196" i="1" s="1"/>
  <c r="G145" i="1"/>
  <c r="H145" i="1" s="1"/>
  <c r="G100" i="1"/>
  <c r="H100" i="1" s="1"/>
  <c r="G93" i="1"/>
  <c r="H93" i="1" s="1"/>
  <c r="G66" i="1"/>
  <c r="H66" i="1" s="1"/>
  <c r="H54" i="1"/>
  <c r="G20" i="1"/>
  <c r="H20" i="1" s="1"/>
  <c r="H179" i="1"/>
  <c r="H167" i="1"/>
  <c r="H123" i="1"/>
  <c r="H116" i="1"/>
  <c r="G109" i="1"/>
  <c r="H109" i="1" s="1"/>
  <c r="G107" i="1"/>
  <c r="H107" i="1" s="1"/>
  <c r="G75" i="1"/>
  <c r="H75" i="1" s="1"/>
  <c r="H56" i="1"/>
  <c r="G53" i="1"/>
  <c r="H53" i="1" s="1"/>
  <c r="H135" i="1"/>
  <c r="G49" i="1"/>
  <c r="H49" i="1" s="1"/>
  <c r="G14" i="1"/>
  <c r="H14" i="1" s="1"/>
  <c r="G22" i="1"/>
  <c r="H22" i="1" s="1"/>
  <c r="H176" i="1"/>
  <c r="H164" i="1"/>
  <c r="G104" i="1"/>
  <c r="H104" i="1" s="1"/>
  <c r="G89" i="1"/>
  <c r="H89" i="1" s="1"/>
  <c r="G108" i="1"/>
  <c r="H108" i="1" s="1"/>
  <c r="G35" i="1"/>
  <c r="H35" i="1" s="1"/>
  <c r="G16" i="1"/>
  <c r="H16" i="1" s="1"/>
  <c r="G6" i="1"/>
  <c r="H6" i="1" s="1"/>
  <c r="I6" i="1" s="1"/>
  <c r="J6" i="1" s="1"/>
  <c r="H130" i="1"/>
  <c r="G85" i="1"/>
  <c r="H85" i="1" s="1"/>
  <c r="H76" i="1"/>
  <c r="G64" i="1"/>
  <c r="H64" i="1" s="1"/>
  <c r="H57" i="1"/>
  <c r="H40" i="1"/>
  <c r="H30" i="1"/>
  <c r="H113" i="1"/>
  <c r="H15" i="1"/>
  <c r="G8" i="1"/>
  <c r="H8" i="1" s="1"/>
  <c r="H133" i="1"/>
  <c r="G120" i="1"/>
  <c r="H120" i="1" s="1"/>
  <c r="G96" i="1"/>
  <c r="H96" i="1" s="1"/>
  <c r="G34" i="1"/>
  <c r="H34" i="1" s="1"/>
  <c r="G24" i="1"/>
  <c r="H24" i="1" s="1"/>
  <c r="H102" i="1"/>
  <c r="H128" i="1"/>
  <c r="H124" i="1"/>
  <c r="G28" i="1"/>
  <c r="H28" i="1" s="1"/>
  <c r="G88" i="1"/>
  <c r="H88" i="1" s="1"/>
  <c r="G80" i="1"/>
  <c r="H80" i="1" s="1"/>
  <c r="G37" i="1"/>
  <c r="H37" i="1" s="1"/>
  <c r="H11" i="1"/>
  <c r="G29" i="1"/>
  <c r="H29" i="1" s="1"/>
  <c r="G44" i="1"/>
  <c r="H44" i="1" s="1"/>
  <c r="H39" i="1"/>
  <c r="H25" i="1"/>
  <c r="H19" i="1"/>
  <c r="H10" i="1"/>
  <c r="H90" i="1"/>
  <c r="H60" i="1"/>
  <c r="H55" i="1"/>
  <c r="H47" i="1"/>
  <c r="G21" i="1"/>
  <c r="H21" i="1" s="1"/>
  <c r="B98" i="1" l="1"/>
  <c r="B110" i="1" s="1"/>
  <c r="B122" i="1" s="1"/>
  <c r="B134" i="1" s="1"/>
  <c r="B146" i="1" s="1"/>
  <c r="B158" i="1" s="1"/>
  <c r="B170" i="1" s="1"/>
  <c r="B182" i="1" s="1"/>
  <c r="B194" i="1" s="1"/>
  <c r="B206" i="1" s="1"/>
  <c r="B218" i="1" s="1"/>
  <c r="B230" i="1" s="1"/>
  <c r="B242" i="1" s="1"/>
  <c r="B254" i="1" s="1"/>
  <c r="B266" i="1" s="1"/>
  <c r="B278" i="1" s="1"/>
  <c r="B290" i="1" s="1"/>
  <c r="B302" i="1" s="1"/>
  <c r="B314" i="1" s="1"/>
  <c r="B326" i="1" s="1"/>
  <c r="B338" i="1" s="1"/>
  <c r="B350" i="1" s="1"/>
  <c r="B362" i="1" s="1"/>
  <c r="B374" i="1" s="1"/>
  <c r="B386" i="1" s="1"/>
  <c r="B398" i="1" s="1"/>
  <c r="B87" i="1"/>
  <c r="K6" i="1"/>
  <c r="B99" i="1" l="1"/>
  <c r="B111" i="1" s="1"/>
  <c r="B123" i="1" s="1"/>
  <c r="B135" i="1" s="1"/>
  <c r="B147" i="1" s="1"/>
  <c r="B159" i="1" s="1"/>
  <c r="B171" i="1" s="1"/>
  <c r="B183" i="1" s="1"/>
  <c r="B195" i="1" s="1"/>
  <c r="B207" i="1" s="1"/>
  <c r="B219" i="1" s="1"/>
  <c r="B231" i="1" s="1"/>
  <c r="B243" i="1" s="1"/>
  <c r="B255" i="1" s="1"/>
  <c r="B267" i="1" s="1"/>
  <c r="B279" i="1" s="1"/>
  <c r="B291" i="1" s="1"/>
  <c r="B303" i="1" s="1"/>
  <c r="B315" i="1" s="1"/>
  <c r="B327" i="1" s="1"/>
  <c r="B339" i="1" s="1"/>
  <c r="B351" i="1" s="1"/>
  <c r="B363" i="1" s="1"/>
  <c r="B375" i="1" s="1"/>
  <c r="B387" i="1" s="1"/>
  <c r="B399" i="1" s="1"/>
  <c r="B88" i="1"/>
  <c r="L6" i="1"/>
  <c r="M6" i="1" s="1"/>
  <c r="N6" i="1" s="1"/>
  <c r="O6" i="1" s="1"/>
  <c r="I7" i="1" l="1"/>
  <c r="R6" i="1"/>
  <c r="B89" i="1"/>
  <c r="B101" i="1" s="1"/>
  <c r="B113" i="1" s="1"/>
  <c r="B125" i="1" s="1"/>
  <c r="B137" i="1" s="1"/>
  <c r="B149" i="1" s="1"/>
  <c r="B161" i="1" s="1"/>
  <c r="B173" i="1" s="1"/>
  <c r="B185" i="1" s="1"/>
  <c r="B197" i="1" s="1"/>
  <c r="B209" i="1" s="1"/>
  <c r="B221" i="1" s="1"/>
  <c r="B233" i="1" s="1"/>
  <c r="B245" i="1" s="1"/>
  <c r="B257" i="1" s="1"/>
  <c r="B269" i="1" s="1"/>
  <c r="B281" i="1" s="1"/>
  <c r="B293" i="1" s="1"/>
  <c r="B305" i="1" s="1"/>
  <c r="B317" i="1" s="1"/>
  <c r="B329" i="1" s="1"/>
  <c r="B341" i="1" s="1"/>
  <c r="B353" i="1" s="1"/>
  <c r="B365" i="1" s="1"/>
  <c r="B377" i="1" s="1"/>
  <c r="B389" i="1" s="1"/>
  <c r="B401" i="1" s="1"/>
  <c r="B100" i="1"/>
  <c r="B112" i="1" s="1"/>
  <c r="B124" i="1" s="1"/>
  <c r="B136" i="1" s="1"/>
  <c r="B148" i="1" s="1"/>
  <c r="B160" i="1" s="1"/>
  <c r="B172" i="1" s="1"/>
  <c r="B184" i="1" s="1"/>
  <c r="B196" i="1" s="1"/>
  <c r="B208" i="1" s="1"/>
  <c r="B220" i="1" s="1"/>
  <c r="B232" i="1" s="1"/>
  <c r="B244" i="1" s="1"/>
  <c r="B256" i="1" s="1"/>
  <c r="B268" i="1" s="1"/>
  <c r="B280" i="1" s="1"/>
  <c r="B292" i="1" s="1"/>
  <c r="B304" i="1" s="1"/>
  <c r="B316" i="1" s="1"/>
  <c r="B328" i="1" s="1"/>
  <c r="B340" i="1" s="1"/>
  <c r="B352" i="1" s="1"/>
  <c r="B364" i="1" s="1"/>
  <c r="B376" i="1" s="1"/>
  <c r="B388" i="1" s="1"/>
  <c r="B400" i="1" s="1"/>
  <c r="J7" i="1" l="1"/>
  <c r="K7" i="1" s="1"/>
  <c r="L7" i="1" s="1"/>
  <c r="M7" i="1" s="1"/>
  <c r="N7" i="1" s="1"/>
  <c r="O7" i="1" s="1"/>
  <c r="R7" i="1" l="1"/>
  <c r="I8" i="1"/>
  <c r="J8" i="1" l="1"/>
  <c r="K8" i="1" s="1"/>
  <c r="L8" i="1" s="1"/>
  <c r="M8" i="1" s="1"/>
  <c r="N8" i="1" s="1"/>
  <c r="O8" i="1" s="1"/>
  <c r="R8" i="1" l="1"/>
  <c r="I9" i="1"/>
  <c r="J9" i="1" l="1"/>
  <c r="K9" i="1" s="1"/>
  <c r="L9" i="1" s="1"/>
  <c r="M9" i="1" s="1"/>
  <c r="N9" i="1" s="1"/>
  <c r="O9" i="1" s="1"/>
  <c r="R9" i="1" l="1"/>
  <c r="I10" i="1"/>
  <c r="J10" i="1" l="1"/>
  <c r="K10" i="1" s="1"/>
  <c r="L10" i="1" s="1"/>
  <c r="M10" i="1" s="1"/>
  <c r="N10" i="1" s="1"/>
  <c r="O10" i="1" s="1"/>
  <c r="R10" i="1" l="1"/>
  <c r="I11" i="1"/>
  <c r="J11" i="1" s="1"/>
  <c r="K11" i="1" l="1"/>
  <c r="L11" i="1" l="1"/>
  <c r="M11" i="1" s="1"/>
  <c r="N11" i="1" s="1"/>
  <c r="O11" i="1" s="1"/>
  <c r="R11" i="1" s="1"/>
  <c r="I12" i="1" l="1"/>
  <c r="J12" i="1" l="1"/>
  <c r="K12" i="1" s="1"/>
  <c r="L12" i="1" s="1"/>
  <c r="M12" i="1" s="1"/>
  <c r="N12" i="1" s="1"/>
  <c r="O12" i="1" s="1"/>
  <c r="R12" i="1" s="1"/>
  <c r="I13" i="1" l="1"/>
  <c r="J13" i="1" l="1"/>
  <c r="K13" i="1" s="1"/>
  <c r="L13" i="1" s="1"/>
  <c r="M13" i="1" s="1"/>
  <c r="N13" i="1" s="1"/>
  <c r="O13" i="1" s="1"/>
  <c r="R13" i="1" s="1"/>
  <c r="I14" i="1" l="1"/>
  <c r="J14" i="1" l="1"/>
  <c r="K14" i="1" s="1"/>
  <c r="L14" i="1" s="1"/>
  <c r="M14" i="1" s="1"/>
  <c r="N14" i="1" s="1"/>
  <c r="O14" i="1" s="1"/>
  <c r="R14" i="1" s="1"/>
  <c r="I15" i="1" l="1"/>
  <c r="J15" i="1" l="1"/>
  <c r="K15" i="1" s="1"/>
  <c r="L15" i="1" s="1"/>
  <c r="M15" i="1" s="1"/>
  <c r="N15" i="1" s="1"/>
  <c r="O15" i="1" s="1"/>
  <c r="R15" i="1" s="1"/>
  <c r="I16" i="1" l="1"/>
  <c r="J16" i="1" l="1"/>
  <c r="K16" i="1" s="1"/>
  <c r="L16" i="1" s="1"/>
  <c r="M16" i="1" s="1"/>
  <c r="N16" i="1" s="1"/>
  <c r="O16" i="1" s="1"/>
  <c r="R16" i="1" s="1"/>
  <c r="I17" i="1" l="1"/>
  <c r="J17" i="1" l="1"/>
  <c r="K17" i="1" s="1"/>
  <c r="L17" i="1" s="1"/>
  <c r="M17" i="1" s="1"/>
  <c r="N17" i="1" s="1"/>
  <c r="O17" i="1" s="1"/>
  <c r="R17" i="1" s="1"/>
  <c r="I18" i="1" l="1"/>
  <c r="J18" i="1" l="1"/>
  <c r="K18" i="1" s="1"/>
  <c r="L18" i="1" s="1"/>
  <c r="M18" i="1" s="1"/>
  <c r="N18" i="1" s="1"/>
  <c r="O18" i="1" s="1"/>
  <c r="R18" i="1" s="1"/>
  <c r="I19" i="1" l="1"/>
  <c r="J19" i="1" l="1"/>
  <c r="K19" i="1" s="1"/>
  <c r="L19" i="1" s="1"/>
  <c r="M19" i="1" s="1"/>
  <c r="N19" i="1" s="1"/>
  <c r="O19" i="1" s="1"/>
  <c r="R19" i="1" s="1"/>
  <c r="I20" i="1" l="1"/>
  <c r="J20" i="1" l="1"/>
  <c r="K20" i="1" s="1"/>
  <c r="L20" i="1" s="1"/>
  <c r="M20" i="1" s="1"/>
  <c r="N20" i="1" s="1"/>
  <c r="O20" i="1" s="1"/>
  <c r="R20" i="1" s="1"/>
  <c r="I21" i="1" l="1"/>
  <c r="J21" i="1" l="1"/>
  <c r="K21" i="1" s="1"/>
  <c r="L21" i="1" s="1"/>
  <c r="M21" i="1" s="1"/>
  <c r="N21" i="1" s="1"/>
  <c r="O21" i="1" s="1"/>
  <c r="R21" i="1" s="1"/>
  <c r="I22" i="1" l="1"/>
  <c r="J22" i="1" l="1"/>
  <c r="K22" i="1" s="1"/>
  <c r="L22" i="1" s="1"/>
  <c r="M22" i="1" s="1"/>
  <c r="N22" i="1" s="1"/>
  <c r="O22" i="1" s="1"/>
  <c r="R22" i="1" s="1"/>
  <c r="I23" i="1" l="1"/>
  <c r="J23" i="1" l="1"/>
  <c r="K23" i="1" s="1"/>
  <c r="L23" i="1" s="1"/>
  <c r="M23" i="1" s="1"/>
  <c r="N23" i="1" s="1"/>
  <c r="O23" i="1" s="1"/>
  <c r="R23" i="1" s="1"/>
  <c r="I24" i="1" l="1"/>
  <c r="J24" i="1" l="1"/>
  <c r="K24" i="1" s="1"/>
  <c r="L24" i="1" s="1"/>
  <c r="M24" i="1" s="1"/>
  <c r="N24" i="1" s="1"/>
  <c r="O24" i="1" s="1"/>
  <c r="R24" i="1" s="1"/>
  <c r="I25" i="1" l="1"/>
  <c r="J25" i="1" l="1"/>
  <c r="K25" i="1" s="1"/>
  <c r="L25" i="1" s="1"/>
  <c r="M25" i="1" s="1"/>
  <c r="N25" i="1" s="1"/>
  <c r="O25" i="1" s="1"/>
  <c r="R25" i="1" s="1"/>
  <c r="I26" i="1" l="1"/>
  <c r="J26" i="1" l="1"/>
  <c r="K26" i="1" s="1"/>
  <c r="L26" i="1" s="1"/>
  <c r="M26" i="1" s="1"/>
  <c r="N26" i="1" s="1"/>
  <c r="O26" i="1" s="1"/>
  <c r="R26" i="1" s="1"/>
  <c r="I27" i="1" l="1"/>
  <c r="J27" i="1" l="1"/>
  <c r="K27" i="1" s="1"/>
  <c r="L27" i="1" s="1"/>
  <c r="M27" i="1" s="1"/>
  <c r="N27" i="1" s="1"/>
  <c r="O27" i="1" s="1"/>
  <c r="R27" i="1" s="1"/>
  <c r="I28" i="1" l="1"/>
  <c r="J28" i="1" l="1"/>
  <c r="K28" i="1" s="1"/>
  <c r="L28" i="1" s="1"/>
  <c r="M28" i="1" s="1"/>
  <c r="N28" i="1" s="1"/>
  <c r="O28" i="1" s="1"/>
  <c r="R28" i="1" s="1"/>
  <c r="I29" i="1" l="1"/>
  <c r="J29" i="1" l="1"/>
  <c r="K29" i="1" s="1"/>
  <c r="L29" i="1" s="1"/>
  <c r="M29" i="1" s="1"/>
  <c r="N29" i="1" s="1"/>
  <c r="O29" i="1" s="1"/>
  <c r="R29" i="1" s="1"/>
  <c r="I30" i="1" l="1"/>
  <c r="J30" i="1" l="1"/>
  <c r="K30" i="1" s="1"/>
  <c r="L30" i="1" s="1"/>
  <c r="M30" i="1" s="1"/>
  <c r="N30" i="1" s="1"/>
  <c r="O30" i="1" s="1"/>
  <c r="R30" i="1" s="1"/>
  <c r="I31" i="1" l="1"/>
  <c r="J31" i="1" l="1"/>
  <c r="K31" i="1" s="1"/>
  <c r="L31" i="1" s="1"/>
  <c r="M31" i="1" s="1"/>
  <c r="N31" i="1" s="1"/>
  <c r="O31" i="1" s="1"/>
  <c r="R31" i="1" s="1"/>
  <c r="I32" i="1" l="1"/>
  <c r="J32" i="1" l="1"/>
  <c r="K32" i="1" s="1"/>
  <c r="L32" i="1" s="1"/>
  <c r="M32" i="1" s="1"/>
  <c r="N32" i="1" s="1"/>
  <c r="O32" i="1" s="1"/>
  <c r="R32" i="1" s="1"/>
  <c r="I33" i="1" l="1"/>
  <c r="J33" i="1" l="1"/>
  <c r="K33" i="1" s="1"/>
  <c r="L33" i="1" s="1"/>
  <c r="M33" i="1" s="1"/>
  <c r="N33" i="1" s="1"/>
  <c r="O33" i="1" s="1"/>
  <c r="R33" i="1" s="1"/>
  <c r="I34" i="1" l="1"/>
  <c r="J34" i="1" l="1"/>
  <c r="K34" i="1" s="1"/>
  <c r="L34" i="1" s="1"/>
  <c r="M34" i="1" s="1"/>
  <c r="N34" i="1" s="1"/>
  <c r="O34" i="1" s="1"/>
  <c r="R34" i="1" s="1"/>
  <c r="I35" i="1" l="1"/>
  <c r="J35" i="1" l="1"/>
  <c r="K35" i="1" s="1"/>
  <c r="L35" i="1" s="1"/>
  <c r="M35" i="1" s="1"/>
  <c r="N35" i="1" s="1"/>
  <c r="O35" i="1" s="1"/>
  <c r="R35" i="1" s="1"/>
  <c r="I36" i="1" l="1"/>
  <c r="J36" i="1" l="1"/>
  <c r="K36" i="1" s="1"/>
  <c r="L36" i="1" s="1"/>
  <c r="M36" i="1" s="1"/>
  <c r="N36" i="1" s="1"/>
  <c r="O36" i="1" s="1"/>
  <c r="R36" i="1" s="1"/>
  <c r="I37" i="1" l="1"/>
  <c r="J37" i="1" l="1"/>
  <c r="K37" i="1" s="1"/>
  <c r="L37" i="1" s="1"/>
  <c r="M37" i="1" s="1"/>
  <c r="N37" i="1" s="1"/>
  <c r="O37" i="1" s="1"/>
  <c r="R37" i="1" s="1"/>
  <c r="I38" i="1" l="1"/>
  <c r="J38" i="1" l="1"/>
  <c r="K38" i="1" s="1"/>
  <c r="L38" i="1" s="1"/>
  <c r="M38" i="1" s="1"/>
  <c r="N38" i="1" s="1"/>
  <c r="O38" i="1" s="1"/>
  <c r="R38" i="1" s="1"/>
  <c r="I39" i="1" l="1"/>
  <c r="J39" i="1" l="1"/>
  <c r="K39" i="1" s="1"/>
  <c r="L39" i="1" s="1"/>
  <c r="M39" i="1" s="1"/>
  <c r="N39" i="1" s="1"/>
  <c r="O39" i="1" s="1"/>
  <c r="R39" i="1" s="1"/>
  <c r="I40" i="1" l="1"/>
  <c r="J40" i="1" l="1"/>
  <c r="K40" i="1" s="1"/>
  <c r="L40" i="1" s="1"/>
  <c r="M40" i="1" s="1"/>
  <c r="N40" i="1" s="1"/>
  <c r="O40" i="1" s="1"/>
  <c r="R40" i="1" s="1"/>
  <c r="I41" i="1" l="1"/>
  <c r="J41" i="1" l="1"/>
  <c r="K41" i="1" s="1"/>
  <c r="L41" i="1" s="1"/>
  <c r="M41" i="1" s="1"/>
  <c r="N41" i="1" s="1"/>
  <c r="O41" i="1" s="1"/>
  <c r="R41" i="1" s="1"/>
  <c r="I42" i="1" l="1"/>
  <c r="J42" i="1" l="1"/>
  <c r="K42" i="1" s="1"/>
  <c r="L42" i="1" s="1"/>
  <c r="M42" i="1" s="1"/>
  <c r="N42" i="1" s="1"/>
  <c r="O42" i="1" s="1"/>
  <c r="R42" i="1" s="1"/>
  <c r="I43" i="1" l="1"/>
  <c r="J43" i="1" l="1"/>
  <c r="K43" i="1" s="1"/>
  <c r="L43" i="1" s="1"/>
  <c r="M43" i="1" s="1"/>
  <c r="N43" i="1" s="1"/>
  <c r="O43" i="1" s="1"/>
  <c r="R43" i="1" s="1"/>
  <c r="I44" i="1" l="1"/>
  <c r="J44" i="1" l="1"/>
  <c r="K44" i="1" s="1"/>
  <c r="L44" i="1" s="1"/>
  <c r="M44" i="1" s="1"/>
  <c r="N44" i="1" s="1"/>
  <c r="O44" i="1" s="1"/>
  <c r="R44" i="1" s="1"/>
  <c r="I45" i="1" l="1"/>
  <c r="J45" i="1" l="1"/>
  <c r="K45" i="1" s="1"/>
  <c r="L45" i="1" s="1"/>
  <c r="M45" i="1" s="1"/>
  <c r="N45" i="1" s="1"/>
  <c r="O45" i="1" s="1"/>
  <c r="R45" i="1" s="1"/>
  <c r="I46" i="1" l="1"/>
  <c r="J46" i="1" l="1"/>
  <c r="K46" i="1" s="1"/>
  <c r="L46" i="1" s="1"/>
  <c r="M46" i="1" s="1"/>
  <c r="N46" i="1" s="1"/>
  <c r="O46" i="1" s="1"/>
  <c r="R46" i="1" s="1"/>
  <c r="I47" i="1" l="1"/>
  <c r="J47" i="1" l="1"/>
  <c r="K47" i="1" s="1"/>
  <c r="L47" i="1" s="1"/>
  <c r="M47" i="1" s="1"/>
  <c r="N47" i="1" s="1"/>
  <c r="O47" i="1" s="1"/>
  <c r="R47" i="1" s="1"/>
  <c r="I48" i="1" l="1"/>
  <c r="J48" i="1" l="1"/>
  <c r="K48" i="1" s="1"/>
  <c r="L48" i="1" s="1"/>
  <c r="M48" i="1" s="1"/>
  <c r="N48" i="1" s="1"/>
  <c r="O48" i="1" s="1"/>
  <c r="R48" i="1" s="1"/>
  <c r="I49" i="1" l="1"/>
  <c r="J49" i="1" l="1"/>
  <c r="K49" i="1" s="1"/>
  <c r="L49" i="1" s="1"/>
  <c r="M49" i="1" s="1"/>
  <c r="N49" i="1" s="1"/>
  <c r="O49" i="1" s="1"/>
  <c r="R49" i="1" s="1"/>
  <c r="I50" i="1" l="1"/>
  <c r="J50" i="1" l="1"/>
  <c r="K50" i="1" s="1"/>
  <c r="L50" i="1" s="1"/>
  <c r="M50" i="1" s="1"/>
  <c r="N50" i="1" s="1"/>
  <c r="O50" i="1" s="1"/>
  <c r="R50" i="1" s="1"/>
  <c r="I51" i="1" l="1"/>
  <c r="J51" i="1" l="1"/>
  <c r="K51" i="1" s="1"/>
  <c r="L51" i="1" s="1"/>
  <c r="M51" i="1" s="1"/>
  <c r="N51" i="1" s="1"/>
  <c r="O51" i="1" s="1"/>
  <c r="R51" i="1" s="1"/>
  <c r="I52" i="1" l="1"/>
  <c r="J52" i="1" l="1"/>
  <c r="K52" i="1" s="1"/>
  <c r="L52" i="1" s="1"/>
  <c r="M52" i="1" s="1"/>
  <c r="N52" i="1" s="1"/>
  <c r="O52" i="1" s="1"/>
  <c r="R52" i="1" s="1"/>
  <c r="I53" i="1" l="1"/>
  <c r="J53" i="1" l="1"/>
  <c r="K53" i="1" s="1"/>
  <c r="L53" i="1" s="1"/>
  <c r="M53" i="1" s="1"/>
  <c r="N53" i="1" s="1"/>
  <c r="O53" i="1" s="1"/>
  <c r="R53" i="1" s="1"/>
  <c r="I54" i="1" l="1"/>
  <c r="J54" i="1" l="1"/>
  <c r="K54" i="1" s="1"/>
  <c r="L54" i="1" s="1"/>
  <c r="M54" i="1" s="1"/>
  <c r="N54" i="1" s="1"/>
  <c r="O54" i="1" s="1"/>
  <c r="R54" i="1" s="1"/>
  <c r="I55" i="1" l="1"/>
  <c r="J55" i="1" l="1"/>
  <c r="K55" i="1" s="1"/>
  <c r="L55" i="1" s="1"/>
  <c r="M55" i="1" s="1"/>
  <c r="N55" i="1" s="1"/>
  <c r="O55" i="1" s="1"/>
  <c r="R55" i="1" s="1"/>
  <c r="I56" i="1" l="1"/>
  <c r="J56" i="1" l="1"/>
  <c r="K56" i="1" s="1"/>
  <c r="L56" i="1" s="1"/>
  <c r="M56" i="1" s="1"/>
  <c r="N56" i="1" s="1"/>
  <c r="O56" i="1" s="1"/>
  <c r="R56" i="1" s="1"/>
  <c r="I57" i="1" l="1"/>
  <c r="J57" i="1" l="1"/>
  <c r="K57" i="1" s="1"/>
  <c r="L57" i="1" s="1"/>
  <c r="M57" i="1" s="1"/>
  <c r="N57" i="1" s="1"/>
  <c r="O57" i="1" s="1"/>
  <c r="R57" i="1" s="1"/>
  <c r="I58" i="1" l="1"/>
  <c r="J58" i="1" s="1"/>
  <c r="K58" i="1" l="1"/>
  <c r="L58" i="1" s="1"/>
  <c r="M58" i="1" l="1"/>
  <c r="N58" i="1" s="1"/>
  <c r="O58" i="1" s="1"/>
  <c r="R58" i="1" s="1"/>
  <c r="I59" i="1"/>
  <c r="J59" i="1" l="1"/>
  <c r="K59" i="1" s="1"/>
  <c r="L59" i="1" s="1"/>
  <c r="M59" i="1" s="1"/>
  <c r="N59" i="1" s="1"/>
  <c r="O59" i="1" s="1"/>
  <c r="R59" i="1" s="1"/>
  <c r="I60" i="1" l="1"/>
  <c r="J60" i="1" l="1"/>
  <c r="K60" i="1" s="1"/>
  <c r="L60" i="1" s="1"/>
  <c r="M60" i="1" s="1"/>
  <c r="N60" i="1" s="1"/>
  <c r="O60" i="1" s="1"/>
  <c r="R60" i="1" s="1"/>
  <c r="I61" i="1" l="1"/>
  <c r="J61" i="1" s="1"/>
  <c r="K61" i="1" l="1"/>
  <c r="L61" i="1" s="1"/>
  <c r="M61" i="1" l="1"/>
  <c r="N61" i="1" s="1"/>
  <c r="O61" i="1" s="1"/>
  <c r="R61" i="1" s="1"/>
  <c r="I62" i="1"/>
  <c r="J62" i="1" l="1"/>
  <c r="K62" i="1" s="1"/>
  <c r="L62" i="1" s="1"/>
  <c r="M62" i="1" s="1"/>
  <c r="N62" i="1" s="1"/>
  <c r="O62" i="1" s="1"/>
  <c r="R62" i="1" s="1"/>
  <c r="I63" i="1" l="1"/>
  <c r="J63" i="1" l="1"/>
  <c r="K63" i="1" s="1"/>
  <c r="L63" i="1" s="1"/>
  <c r="M63" i="1" s="1"/>
  <c r="N63" i="1" s="1"/>
  <c r="O63" i="1" s="1"/>
  <c r="R63" i="1" s="1"/>
  <c r="I64" i="1" l="1"/>
  <c r="J64" i="1" l="1"/>
  <c r="K64" i="1" s="1"/>
  <c r="L64" i="1" s="1"/>
  <c r="M64" i="1" s="1"/>
  <c r="N64" i="1" s="1"/>
  <c r="O64" i="1" s="1"/>
  <c r="R64" i="1" s="1"/>
  <c r="I65" i="1" l="1"/>
  <c r="J65" i="1" l="1"/>
  <c r="K65" i="1" s="1"/>
  <c r="L65" i="1" s="1"/>
  <c r="M65" i="1" s="1"/>
  <c r="N65" i="1" s="1"/>
  <c r="O65" i="1" s="1"/>
  <c r="R65" i="1" s="1"/>
  <c r="I66" i="1" l="1"/>
  <c r="J66" i="1" l="1"/>
  <c r="K66" i="1" s="1"/>
  <c r="L66" i="1" s="1"/>
  <c r="M66" i="1" s="1"/>
  <c r="N66" i="1" s="1"/>
  <c r="O66" i="1" s="1"/>
  <c r="R66" i="1" s="1"/>
  <c r="I67" i="1" l="1"/>
  <c r="J67" i="1" s="1"/>
  <c r="K67" i="1" l="1"/>
  <c r="L67" i="1" s="1"/>
  <c r="M67" i="1" s="1"/>
  <c r="N67" i="1" s="1"/>
  <c r="O67" i="1" s="1"/>
  <c r="R67" i="1" s="1"/>
  <c r="I68" i="1" l="1"/>
  <c r="J68" i="1" l="1"/>
  <c r="K68" i="1" s="1"/>
  <c r="L68" i="1" s="1"/>
  <c r="M68" i="1" s="1"/>
  <c r="N68" i="1" s="1"/>
  <c r="O68" i="1" s="1"/>
  <c r="R68" i="1" s="1"/>
  <c r="I69" i="1" l="1"/>
  <c r="J69" i="1" l="1"/>
  <c r="K69" i="1" s="1"/>
  <c r="L69" i="1" s="1"/>
  <c r="M69" i="1" s="1"/>
  <c r="N69" i="1" s="1"/>
  <c r="O69" i="1" s="1"/>
  <c r="R69" i="1" s="1"/>
  <c r="I70" i="1" l="1"/>
  <c r="J70" i="1" l="1"/>
  <c r="K70" i="1" s="1"/>
  <c r="L70" i="1" s="1"/>
  <c r="M70" i="1" s="1"/>
  <c r="N70" i="1" s="1"/>
  <c r="O70" i="1" s="1"/>
  <c r="R70" i="1" s="1"/>
  <c r="I71" i="1" l="1"/>
  <c r="J71" i="1" l="1"/>
  <c r="K71" i="1" s="1"/>
  <c r="L71" i="1" s="1"/>
  <c r="M71" i="1" s="1"/>
  <c r="N71" i="1" s="1"/>
  <c r="O71" i="1" s="1"/>
  <c r="R71" i="1" s="1"/>
  <c r="I72" i="1" l="1"/>
  <c r="J72" i="1" l="1"/>
  <c r="K72" i="1" s="1"/>
  <c r="L72" i="1" s="1"/>
  <c r="M72" i="1" s="1"/>
  <c r="N72" i="1" s="1"/>
  <c r="O72" i="1" s="1"/>
  <c r="R72" i="1" s="1"/>
  <c r="I73" i="1" l="1"/>
  <c r="J73" i="1" s="1"/>
  <c r="K73" i="1" l="1"/>
  <c r="L73" i="1" s="1"/>
  <c r="M73" i="1" s="1"/>
  <c r="N73" i="1" s="1"/>
  <c r="O73" i="1" s="1"/>
  <c r="R73" i="1" s="1"/>
  <c r="I74" i="1" l="1"/>
  <c r="J74" i="1" l="1"/>
  <c r="K74" i="1" s="1"/>
  <c r="L74" i="1" s="1"/>
  <c r="M74" i="1" s="1"/>
  <c r="N74" i="1" s="1"/>
  <c r="O74" i="1" s="1"/>
  <c r="R74" i="1" s="1"/>
  <c r="I75" i="1" l="1"/>
  <c r="J75" i="1" l="1"/>
  <c r="K75" i="1" s="1"/>
  <c r="L75" i="1" s="1"/>
  <c r="M75" i="1" s="1"/>
  <c r="N75" i="1" s="1"/>
  <c r="O75" i="1" s="1"/>
  <c r="R75" i="1" s="1"/>
  <c r="I76" i="1" l="1"/>
  <c r="J76" i="1" l="1"/>
  <c r="K76" i="1" s="1"/>
  <c r="L76" i="1" s="1"/>
  <c r="M76" i="1" s="1"/>
  <c r="N76" i="1" s="1"/>
  <c r="O76" i="1" s="1"/>
  <c r="R76" i="1" s="1"/>
  <c r="I77" i="1" l="1"/>
  <c r="J77" i="1" l="1"/>
  <c r="K77" i="1" s="1"/>
  <c r="L77" i="1" s="1"/>
  <c r="M77" i="1" s="1"/>
  <c r="N77" i="1" s="1"/>
  <c r="O77" i="1" s="1"/>
  <c r="R77" i="1" s="1"/>
  <c r="I78" i="1" l="1"/>
  <c r="J78" i="1" l="1"/>
  <c r="K78" i="1" s="1"/>
  <c r="L78" i="1" s="1"/>
  <c r="I79" i="1" s="1"/>
  <c r="J79" i="1" s="1"/>
  <c r="K79" i="1" l="1"/>
  <c r="M78" i="1"/>
  <c r="N78" i="1" l="1"/>
  <c r="L79" i="1"/>
  <c r="I80" i="1" s="1"/>
  <c r="J80" i="1" s="1"/>
  <c r="K80" i="1" l="1"/>
  <c r="M79" i="1"/>
  <c r="O78" i="1"/>
  <c r="R78" i="1" s="1"/>
  <c r="N79" i="1" l="1"/>
  <c r="L80" i="1"/>
  <c r="I81" i="1" s="1"/>
  <c r="J81" i="1" s="1"/>
  <c r="K81" i="1" l="1"/>
  <c r="M80" i="1"/>
  <c r="O79" i="1"/>
  <c r="R79" i="1" s="1"/>
  <c r="N80" i="1" l="1"/>
  <c r="L81" i="1"/>
  <c r="I82" i="1" s="1"/>
  <c r="J82" i="1" s="1"/>
  <c r="K82" i="1" l="1"/>
  <c r="M81" i="1"/>
  <c r="O80" i="1"/>
  <c r="R80" i="1" s="1"/>
  <c r="L82" i="1" l="1"/>
  <c r="I83" i="1" s="1"/>
  <c r="J83" i="1" s="1"/>
  <c r="N81" i="1"/>
  <c r="O81" i="1" l="1"/>
  <c r="R81" i="1" s="1"/>
  <c r="K83" i="1"/>
  <c r="M82" i="1"/>
  <c r="L83" i="1" l="1"/>
  <c r="N82" i="1"/>
  <c r="M83" i="1" l="1"/>
  <c r="N83" i="1" s="1"/>
  <c r="O83" i="1" s="1"/>
  <c r="R83" i="1" s="1"/>
  <c r="O82" i="1"/>
  <c r="R82" i="1" s="1"/>
  <c r="I84" i="1"/>
  <c r="J84" i="1" s="1"/>
  <c r="K84" i="1" l="1"/>
  <c r="L84" i="1" l="1"/>
  <c r="M84" i="1" s="1"/>
  <c r="N84" i="1" s="1"/>
  <c r="O84" i="1" s="1"/>
  <c r="R84" i="1" s="1"/>
  <c r="I85" i="1" l="1"/>
  <c r="J85" i="1" l="1"/>
  <c r="K85" i="1" s="1"/>
  <c r="L85" i="1" s="1"/>
  <c r="M85" i="1" s="1"/>
  <c r="N85" i="1" s="1"/>
  <c r="O85" i="1" s="1"/>
  <c r="R85" i="1" s="1"/>
  <c r="I86" i="1" l="1"/>
  <c r="J86" i="1" l="1"/>
  <c r="K86" i="1" s="1"/>
  <c r="L86" i="1" s="1"/>
  <c r="M86" i="1" s="1"/>
  <c r="N86" i="1" s="1"/>
  <c r="O86" i="1" s="1"/>
  <c r="R86" i="1" s="1"/>
  <c r="I87" i="1" l="1"/>
  <c r="J87" i="1" l="1"/>
  <c r="K87" i="1" s="1"/>
  <c r="L87" i="1" s="1"/>
  <c r="M87" i="1" s="1"/>
  <c r="N87" i="1" s="1"/>
  <c r="O87" i="1" s="1"/>
  <c r="R87" i="1" s="1"/>
  <c r="I88" i="1" l="1"/>
  <c r="J88" i="1" s="1"/>
  <c r="K88" i="1" l="1"/>
  <c r="L88" i="1" l="1"/>
  <c r="M88" i="1" s="1"/>
  <c r="N88" i="1" s="1"/>
  <c r="O88" i="1" s="1"/>
  <c r="R88" i="1" s="1"/>
  <c r="I89" i="1" l="1"/>
  <c r="J89" i="1" l="1"/>
  <c r="K89" i="1" s="1"/>
  <c r="L89" i="1" s="1"/>
  <c r="M89" i="1" s="1"/>
  <c r="N89" i="1" s="1"/>
  <c r="O89" i="1" s="1"/>
  <c r="R89" i="1" s="1"/>
  <c r="I90" i="1" l="1"/>
  <c r="J90" i="1" l="1"/>
  <c r="K90" i="1" s="1"/>
  <c r="L90" i="1" s="1"/>
  <c r="M90" i="1" s="1"/>
  <c r="N90" i="1" s="1"/>
  <c r="O90" i="1" s="1"/>
  <c r="R90" i="1" s="1"/>
  <c r="I91" i="1" l="1"/>
  <c r="J91" i="1" l="1"/>
  <c r="K91" i="1" s="1"/>
  <c r="L91" i="1" s="1"/>
  <c r="M91" i="1" s="1"/>
  <c r="N91" i="1" s="1"/>
  <c r="O91" i="1" s="1"/>
  <c r="R91" i="1" s="1"/>
  <c r="I92" i="1" l="1"/>
  <c r="J92" i="1" l="1"/>
  <c r="K92" i="1" s="1"/>
  <c r="L92" i="1" s="1"/>
  <c r="M92" i="1" s="1"/>
  <c r="N92" i="1" s="1"/>
  <c r="O92" i="1" s="1"/>
  <c r="R92" i="1" s="1"/>
  <c r="I93" i="1" l="1"/>
  <c r="J93" i="1" l="1"/>
  <c r="K93" i="1" s="1"/>
  <c r="L93" i="1" s="1"/>
  <c r="M93" i="1" s="1"/>
  <c r="N93" i="1" s="1"/>
  <c r="O93" i="1" s="1"/>
  <c r="R93" i="1" s="1"/>
  <c r="I94" i="1" l="1"/>
  <c r="J94" i="1" l="1"/>
  <c r="K94" i="1" s="1"/>
  <c r="L94" i="1" s="1"/>
  <c r="M94" i="1" s="1"/>
  <c r="N94" i="1" s="1"/>
  <c r="O94" i="1" s="1"/>
  <c r="R94" i="1" s="1"/>
  <c r="I95" i="1" l="1"/>
  <c r="J95" i="1" l="1"/>
  <c r="K95" i="1" s="1"/>
  <c r="L95" i="1" s="1"/>
  <c r="M95" i="1" s="1"/>
  <c r="N95" i="1" s="1"/>
  <c r="O95" i="1" s="1"/>
  <c r="R95" i="1" s="1"/>
  <c r="I96" i="1" l="1"/>
  <c r="J96" i="1" l="1"/>
  <c r="K96" i="1" s="1"/>
  <c r="L96" i="1" s="1"/>
  <c r="M96" i="1" s="1"/>
  <c r="N96" i="1" s="1"/>
  <c r="O96" i="1" s="1"/>
  <c r="R96" i="1" s="1"/>
  <c r="I97" i="1" l="1"/>
  <c r="J97" i="1" l="1"/>
  <c r="K97" i="1" s="1"/>
  <c r="L97" i="1" s="1"/>
  <c r="M97" i="1" s="1"/>
  <c r="N97" i="1" s="1"/>
  <c r="O97" i="1" s="1"/>
  <c r="R97" i="1" s="1"/>
  <c r="I98" i="1" l="1"/>
  <c r="J98" i="1" l="1"/>
  <c r="K98" i="1" s="1"/>
  <c r="L98" i="1" s="1"/>
  <c r="M98" i="1" s="1"/>
  <c r="N98" i="1" s="1"/>
  <c r="O98" i="1" s="1"/>
  <c r="R98" i="1" s="1"/>
  <c r="I99" i="1" l="1"/>
  <c r="J99" i="1" l="1"/>
  <c r="K99" i="1" s="1"/>
  <c r="L99" i="1" s="1"/>
  <c r="M99" i="1" s="1"/>
  <c r="N99" i="1" s="1"/>
  <c r="O99" i="1" s="1"/>
  <c r="R99" i="1" s="1"/>
  <c r="I100" i="1" l="1"/>
  <c r="J100" i="1" l="1"/>
  <c r="K100" i="1" s="1"/>
  <c r="L100" i="1" s="1"/>
  <c r="M100" i="1" s="1"/>
  <c r="N100" i="1" s="1"/>
  <c r="O100" i="1" s="1"/>
  <c r="R100" i="1" s="1"/>
  <c r="I101" i="1" l="1"/>
  <c r="J101" i="1" s="1"/>
  <c r="K101" i="1" l="1"/>
  <c r="L101" i="1" s="1"/>
  <c r="M101" i="1" l="1"/>
  <c r="N101" i="1" s="1"/>
  <c r="O101" i="1" s="1"/>
  <c r="R101" i="1" s="1"/>
  <c r="I102" i="1"/>
  <c r="J102" i="1" l="1"/>
  <c r="K102" i="1" s="1"/>
  <c r="L102" i="1" s="1"/>
  <c r="M102" i="1" s="1"/>
  <c r="N102" i="1" s="1"/>
  <c r="O102" i="1" s="1"/>
  <c r="R102" i="1" s="1"/>
  <c r="I103" i="1" l="1"/>
  <c r="J103" i="1" l="1"/>
  <c r="K103" i="1" s="1"/>
  <c r="L103" i="1" s="1"/>
  <c r="M103" i="1" s="1"/>
  <c r="N103" i="1" s="1"/>
  <c r="O103" i="1" s="1"/>
  <c r="R103" i="1" s="1"/>
  <c r="I104" i="1" l="1"/>
  <c r="J104" i="1" l="1"/>
  <c r="K104" i="1" s="1"/>
  <c r="L104" i="1" s="1"/>
  <c r="M104" i="1" s="1"/>
  <c r="N104" i="1" s="1"/>
  <c r="O104" i="1" s="1"/>
  <c r="R104" i="1" s="1"/>
  <c r="I105" i="1" l="1"/>
  <c r="J105" i="1" l="1"/>
  <c r="K105" i="1" s="1"/>
  <c r="L105" i="1" s="1"/>
  <c r="M105" i="1" s="1"/>
  <c r="N105" i="1" s="1"/>
  <c r="O105" i="1" s="1"/>
  <c r="R105" i="1" s="1"/>
  <c r="I106" i="1" l="1"/>
  <c r="J106" i="1" l="1"/>
  <c r="K106" i="1" s="1"/>
  <c r="L106" i="1" s="1"/>
  <c r="M106" i="1" s="1"/>
  <c r="N106" i="1" s="1"/>
  <c r="O106" i="1" s="1"/>
  <c r="R106" i="1" s="1"/>
  <c r="I107" i="1" l="1"/>
  <c r="J107" i="1" l="1"/>
  <c r="K107" i="1" s="1"/>
  <c r="L107" i="1" s="1"/>
  <c r="M107" i="1" s="1"/>
  <c r="N107" i="1" s="1"/>
  <c r="O107" i="1" s="1"/>
  <c r="R107" i="1" s="1"/>
  <c r="I108" i="1" l="1"/>
  <c r="J108" i="1" s="1"/>
  <c r="K108" i="1" l="1"/>
  <c r="L108" i="1" s="1"/>
  <c r="M108" i="1" s="1"/>
  <c r="N108" i="1" s="1"/>
  <c r="O108" i="1" s="1"/>
  <c r="R108" i="1" s="1"/>
  <c r="I109" i="1" l="1"/>
  <c r="J109" i="1" l="1"/>
  <c r="K109" i="1" s="1"/>
  <c r="L109" i="1" s="1"/>
  <c r="M109" i="1" s="1"/>
  <c r="N109" i="1" s="1"/>
  <c r="O109" i="1" s="1"/>
  <c r="R109" i="1" s="1"/>
  <c r="I110" i="1" l="1"/>
  <c r="J110" i="1" l="1"/>
  <c r="K110" i="1" s="1"/>
  <c r="L110" i="1" s="1"/>
  <c r="M110" i="1" s="1"/>
  <c r="N110" i="1" s="1"/>
  <c r="O110" i="1" s="1"/>
  <c r="R110" i="1" s="1"/>
  <c r="I111" i="1" l="1"/>
  <c r="J111" i="1" l="1"/>
  <c r="K111" i="1" s="1"/>
  <c r="L111" i="1" s="1"/>
  <c r="M111" i="1" s="1"/>
  <c r="N111" i="1" s="1"/>
  <c r="O111" i="1" s="1"/>
  <c r="R111" i="1" s="1"/>
  <c r="I112" i="1" l="1"/>
  <c r="J112" i="1" s="1"/>
  <c r="K112" i="1" l="1"/>
  <c r="L112" i="1" s="1"/>
  <c r="M112" i="1" l="1"/>
  <c r="N112" i="1" s="1"/>
  <c r="O112" i="1" s="1"/>
  <c r="R112" i="1" s="1"/>
  <c r="I113" i="1"/>
  <c r="J113" i="1" l="1"/>
  <c r="K113" i="1" s="1"/>
  <c r="L113" i="1" s="1"/>
  <c r="M113" i="1" s="1"/>
  <c r="N113" i="1" s="1"/>
  <c r="O113" i="1" s="1"/>
  <c r="R113" i="1" s="1"/>
  <c r="I114" i="1" l="1"/>
  <c r="J114" i="1" l="1"/>
  <c r="K114" i="1" s="1"/>
  <c r="L114" i="1" s="1"/>
  <c r="M114" i="1" s="1"/>
  <c r="N114" i="1" s="1"/>
  <c r="O114" i="1" s="1"/>
  <c r="R114" i="1" s="1"/>
  <c r="I115" i="1" l="1"/>
  <c r="J115" i="1" l="1"/>
  <c r="K115" i="1" s="1"/>
  <c r="L115" i="1" s="1"/>
  <c r="M115" i="1" s="1"/>
  <c r="N115" i="1" s="1"/>
  <c r="O115" i="1" s="1"/>
  <c r="R115" i="1" s="1"/>
  <c r="I116" i="1" l="1"/>
  <c r="J116" i="1" l="1"/>
  <c r="K116" i="1" s="1"/>
  <c r="L116" i="1" s="1"/>
  <c r="M116" i="1" s="1"/>
  <c r="N116" i="1" s="1"/>
  <c r="O116" i="1" s="1"/>
  <c r="R116" i="1" s="1"/>
  <c r="I117" i="1" l="1"/>
  <c r="J117" i="1" l="1"/>
  <c r="K117" i="1" s="1"/>
  <c r="L117" i="1" s="1"/>
  <c r="M117" i="1" s="1"/>
  <c r="N117" i="1" s="1"/>
  <c r="O117" i="1" s="1"/>
  <c r="R117" i="1" s="1"/>
  <c r="I118" i="1" l="1"/>
  <c r="J118" i="1" l="1"/>
  <c r="K118" i="1" s="1"/>
  <c r="L118" i="1" s="1"/>
  <c r="M118" i="1" s="1"/>
  <c r="N118" i="1" s="1"/>
  <c r="O118" i="1" s="1"/>
  <c r="R118" i="1" s="1"/>
  <c r="I119" i="1" l="1"/>
  <c r="J119" i="1" l="1"/>
  <c r="K119" i="1" s="1"/>
  <c r="L119" i="1" s="1"/>
  <c r="M119" i="1" s="1"/>
  <c r="N119" i="1" s="1"/>
  <c r="O119" i="1" s="1"/>
  <c r="R119" i="1" s="1"/>
  <c r="I120" i="1" l="1"/>
  <c r="J120" i="1" l="1"/>
  <c r="K120" i="1" s="1"/>
  <c r="L120" i="1" s="1"/>
  <c r="M120" i="1" s="1"/>
  <c r="N120" i="1" s="1"/>
  <c r="O120" i="1" s="1"/>
  <c r="R120" i="1" s="1"/>
  <c r="I121" i="1" l="1"/>
  <c r="J121" i="1" l="1"/>
  <c r="K121" i="1" s="1"/>
  <c r="L121" i="1" s="1"/>
  <c r="M121" i="1" s="1"/>
  <c r="N121" i="1" s="1"/>
  <c r="O121" i="1" s="1"/>
  <c r="R121" i="1" s="1"/>
  <c r="I122" i="1" l="1"/>
  <c r="J122" i="1" l="1"/>
  <c r="K122" i="1" s="1"/>
  <c r="L122" i="1" s="1"/>
  <c r="M122" i="1" s="1"/>
  <c r="N122" i="1" s="1"/>
  <c r="O122" i="1" s="1"/>
  <c r="R122" i="1" s="1"/>
  <c r="I123" i="1" l="1"/>
  <c r="J123" i="1" l="1"/>
  <c r="K123" i="1" s="1"/>
  <c r="L123" i="1" s="1"/>
  <c r="M123" i="1" s="1"/>
  <c r="N123" i="1" s="1"/>
  <c r="O123" i="1" s="1"/>
  <c r="R123" i="1" s="1"/>
  <c r="I124" i="1" l="1"/>
  <c r="J124" i="1" l="1"/>
  <c r="K124" i="1" s="1"/>
  <c r="L124" i="1" s="1"/>
  <c r="M124" i="1" s="1"/>
  <c r="N124" i="1" s="1"/>
  <c r="O124" i="1" s="1"/>
  <c r="R124" i="1" s="1"/>
  <c r="I125" i="1" l="1"/>
  <c r="J125" i="1" l="1"/>
  <c r="K125" i="1" s="1"/>
  <c r="L125" i="1" s="1"/>
  <c r="M125" i="1" s="1"/>
  <c r="N125" i="1" s="1"/>
  <c r="O125" i="1" s="1"/>
  <c r="R125" i="1" s="1"/>
  <c r="I126" i="1" l="1"/>
  <c r="J126" i="1" l="1"/>
  <c r="K126" i="1" s="1"/>
  <c r="L126" i="1" s="1"/>
  <c r="M126" i="1" s="1"/>
  <c r="N126" i="1" s="1"/>
  <c r="O126" i="1" s="1"/>
  <c r="R126" i="1" s="1"/>
  <c r="I127" i="1" l="1"/>
  <c r="J127" i="1" l="1"/>
  <c r="K127" i="1" s="1"/>
  <c r="L127" i="1" s="1"/>
  <c r="M127" i="1" s="1"/>
  <c r="N127" i="1" s="1"/>
  <c r="O127" i="1" s="1"/>
  <c r="R127" i="1" s="1"/>
  <c r="I128" i="1" l="1"/>
  <c r="J128" i="1" l="1"/>
  <c r="K128" i="1" s="1"/>
  <c r="L128" i="1" s="1"/>
  <c r="M128" i="1" s="1"/>
  <c r="N128" i="1" s="1"/>
  <c r="O128" i="1" s="1"/>
  <c r="R128" i="1" s="1"/>
  <c r="I129" i="1" l="1"/>
  <c r="J129" i="1" l="1"/>
  <c r="K129" i="1" s="1"/>
  <c r="L129" i="1" s="1"/>
  <c r="M129" i="1" s="1"/>
  <c r="N129" i="1" s="1"/>
  <c r="O129" i="1" s="1"/>
  <c r="R129" i="1" s="1"/>
  <c r="I130" i="1" l="1"/>
  <c r="J130" i="1" l="1"/>
  <c r="K130" i="1" s="1"/>
  <c r="L130" i="1" s="1"/>
  <c r="M130" i="1" s="1"/>
  <c r="N130" i="1" s="1"/>
  <c r="O130" i="1" s="1"/>
  <c r="R130" i="1" s="1"/>
  <c r="I131" i="1" l="1"/>
  <c r="J131" i="1" l="1"/>
  <c r="K131" i="1" s="1"/>
  <c r="L131" i="1" s="1"/>
  <c r="M131" i="1" s="1"/>
  <c r="N131" i="1" s="1"/>
  <c r="O131" i="1" s="1"/>
  <c r="R131" i="1" s="1"/>
  <c r="I132" i="1" l="1"/>
  <c r="J132" i="1" l="1"/>
  <c r="K132" i="1" s="1"/>
  <c r="L132" i="1" s="1"/>
  <c r="M132" i="1" s="1"/>
  <c r="N132" i="1" s="1"/>
  <c r="O132" i="1" s="1"/>
  <c r="R132" i="1" s="1"/>
  <c r="I133" i="1" l="1"/>
  <c r="J133" i="1" l="1"/>
  <c r="K133" i="1" s="1"/>
  <c r="L133" i="1" s="1"/>
  <c r="M133" i="1" s="1"/>
  <c r="N133" i="1" s="1"/>
  <c r="O133" i="1" s="1"/>
  <c r="R133" i="1" s="1"/>
  <c r="I134" i="1" l="1"/>
  <c r="J134" i="1" l="1"/>
  <c r="K134" i="1" s="1"/>
  <c r="L134" i="1" s="1"/>
  <c r="M134" i="1" s="1"/>
  <c r="N134" i="1" s="1"/>
  <c r="O134" i="1" s="1"/>
  <c r="R134" i="1" s="1"/>
  <c r="I135" i="1" l="1"/>
  <c r="J135" i="1" l="1"/>
  <c r="K135" i="1" s="1"/>
  <c r="L135" i="1" s="1"/>
  <c r="M135" i="1" s="1"/>
  <c r="N135" i="1" s="1"/>
  <c r="O135" i="1" s="1"/>
  <c r="R135" i="1" s="1"/>
  <c r="I136" i="1" l="1"/>
  <c r="J136" i="1" l="1"/>
  <c r="K136" i="1" s="1"/>
  <c r="L136" i="1" s="1"/>
  <c r="M136" i="1" s="1"/>
  <c r="N136" i="1" s="1"/>
  <c r="O136" i="1" s="1"/>
  <c r="R136" i="1" s="1"/>
  <c r="I137" i="1" l="1"/>
  <c r="J137" i="1" l="1"/>
  <c r="K137" i="1" s="1"/>
  <c r="L137" i="1" s="1"/>
  <c r="M137" i="1" s="1"/>
  <c r="N137" i="1" s="1"/>
  <c r="O137" i="1" s="1"/>
  <c r="R137" i="1" s="1"/>
  <c r="I138" i="1" l="1"/>
  <c r="J138" i="1" s="1"/>
  <c r="K138" i="1" l="1"/>
  <c r="L138" i="1" l="1"/>
  <c r="M138" i="1" s="1"/>
  <c r="N138" i="1" s="1"/>
  <c r="O138" i="1" s="1"/>
  <c r="R138" i="1" s="1"/>
  <c r="I139" i="1" l="1"/>
  <c r="J139" i="1" l="1"/>
  <c r="K139" i="1" s="1"/>
  <c r="L139" i="1" s="1"/>
  <c r="M139" i="1" s="1"/>
  <c r="N139" i="1" s="1"/>
  <c r="O139" i="1" s="1"/>
  <c r="R139" i="1" s="1"/>
  <c r="I140" i="1" l="1"/>
  <c r="J140" i="1" s="1"/>
  <c r="K140" i="1" l="1"/>
  <c r="L140" i="1" l="1"/>
  <c r="M140" i="1" s="1"/>
  <c r="N140" i="1" s="1"/>
  <c r="O140" i="1" s="1"/>
  <c r="R140" i="1" s="1"/>
  <c r="I141" i="1" l="1"/>
  <c r="J141" i="1" l="1"/>
  <c r="K141" i="1" s="1"/>
  <c r="L141" i="1" s="1"/>
  <c r="M141" i="1" s="1"/>
  <c r="N141" i="1" s="1"/>
  <c r="O141" i="1" s="1"/>
  <c r="R141" i="1" s="1"/>
  <c r="I142" i="1" l="1"/>
  <c r="J142" i="1" l="1"/>
  <c r="K142" i="1" s="1"/>
  <c r="L142" i="1" s="1"/>
  <c r="M142" i="1" s="1"/>
  <c r="N142" i="1" s="1"/>
  <c r="O142" i="1" s="1"/>
  <c r="R142" i="1" s="1"/>
  <c r="I143" i="1" l="1"/>
  <c r="J143" i="1" l="1"/>
  <c r="K143" i="1" s="1"/>
  <c r="L143" i="1" s="1"/>
  <c r="M143" i="1" s="1"/>
  <c r="N143" i="1" s="1"/>
  <c r="O143" i="1" s="1"/>
  <c r="R143" i="1" s="1"/>
  <c r="I144" i="1" l="1"/>
  <c r="J144" i="1" l="1"/>
  <c r="K144" i="1" s="1"/>
  <c r="L144" i="1" s="1"/>
  <c r="M144" i="1" s="1"/>
  <c r="N144" i="1" s="1"/>
  <c r="O144" i="1" s="1"/>
  <c r="R144" i="1" s="1"/>
  <c r="I145" i="1" l="1"/>
  <c r="J145" i="1" l="1"/>
  <c r="K145" i="1" s="1"/>
  <c r="L145" i="1" s="1"/>
  <c r="M145" i="1" s="1"/>
  <c r="N145" i="1" s="1"/>
  <c r="O145" i="1" s="1"/>
  <c r="R145" i="1" s="1"/>
  <c r="I146" i="1" l="1"/>
  <c r="J146" i="1" l="1"/>
  <c r="K146" i="1" s="1"/>
  <c r="L146" i="1" s="1"/>
  <c r="M146" i="1" s="1"/>
  <c r="N146" i="1" s="1"/>
  <c r="O146" i="1" s="1"/>
  <c r="R146" i="1" s="1"/>
  <c r="I147" i="1" l="1"/>
  <c r="J147" i="1" l="1"/>
  <c r="K147" i="1" s="1"/>
  <c r="L147" i="1" s="1"/>
  <c r="M147" i="1" s="1"/>
  <c r="N147" i="1" s="1"/>
  <c r="O147" i="1" s="1"/>
  <c r="R147" i="1" s="1"/>
  <c r="I148" i="1" l="1"/>
  <c r="J148" i="1" l="1"/>
  <c r="K148" i="1" s="1"/>
  <c r="L148" i="1" s="1"/>
  <c r="M148" i="1" s="1"/>
  <c r="N148" i="1" s="1"/>
  <c r="O148" i="1" s="1"/>
  <c r="R148" i="1" s="1"/>
  <c r="I149" i="1" l="1"/>
  <c r="J149" i="1" l="1"/>
  <c r="K149" i="1" s="1"/>
  <c r="L149" i="1" s="1"/>
  <c r="M149" i="1" s="1"/>
  <c r="N149" i="1" s="1"/>
  <c r="O149" i="1" s="1"/>
  <c r="R149" i="1" s="1"/>
  <c r="I150" i="1" l="1"/>
  <c r="J150" i="1" l="1"/>
  <c r="K150" i="1" s="1"/>
  <c r="L150" i="1" s="1"/>
  <c r="M150" i="1" s="1"/>
  <c r="N150" i="1" s="1"/>
  <c r="O150" i="1" s="1"/>
  <c r="R150" i="1" s="1"/>
  <c r="I151" i="1" l="1"/>
  <c r="J151" i="1" l="1"/>
  <c r="K151" i="1" s="1"/>
  <c r="L151" i="1" s="1"/>
  <c r="M151" i="1" s="1"/>
  <c r="N151" i="1" s="1"/>
  <c r="O151" i="1" s="1"/>
  <c r="R151" i="1" s="1"/>
  <c r="I152" i="1" l="1"/>
  <c r="J152" i="1" s="1"/>
  <c r="K152" i="1" l="1"/>
  <c r="L152" i="1" s="1"/>
  <c r="M152" i="1" l="1"/>
  <c r="N152" i="1" s="1"/>
  <c r="O152" i="1" s="1"/>
  <c r="R152" i="1" s="1"/>
  <c r="I153" i="1"/>
  <c r="J153" i="1" l="1"/>
  <c r="K153" i="1" s="1"/>
  <c r="L153" i="1" s="1"/>
  <c r="M153" i="1" s="1"/>
  <c r="N153" i="1" s="1"/>
  <c r="O153" i="1" s="1"/>
  <c r="R153" i="1" s="1"/>
  <c r="I154" i="1" l="1"/>
  <c r="J154" i="1" l="1"/>
  <c r="K154" i="1" s="1"/>
  <c r="L154" i="1" s="1"/>
  <c r="M154" i="1" s="1"/>
  <c r="N154" i="1" s="1"/>
  <c r="O154" i="1" s="1"/>
  <c r="R154" i="1" s="1"/>
  <c r="I155" i="1" l="1"/>
  <c r="J155" i="1" l="1"/>
  <c r="K155" i="1" s="1"/>
  <c r="L155" i="1" s="1"/>
  <c r="M155" i="1" s="1"/>
  <c r="N155" i="1" s="1"/>
  <c r="O155" i="1" s="1"/>
  <c r="R155" i="1" s="1"/>
  <c r="I156" i="1" l="1"/>
  <c r="J156" i="1" l="1"/>
  <c r="K156" i="1" s="1"/>
  <c r="L156" i="1" s="1"/>
  <c r="M156" i="1" s="1"/>
  <c r="N156" i="1" s="1"/>
  <c r="O156" i="1" s="1"/>
  <c r="R156" i="1" s="1"/>
  <c r="I157" i="1" l="1"/>
  <c r="J157" i="1" s="1"/>
  <c r="K157" i="1" l="1"/>
  <c r="L157" i="1" l="1"/>
  <c r="M157" i="1" s="1"/>
  <c r="N157" i="1" s="1"/>
  <c r="O157" i="1" s="1"/>
  <c r="R157" i="1" s="1"/>
  <c r="I158" i="1" l="1"/>
  <c r="J158" i="1" l="1"/>
  <c r="K158" i="1" s="1"/>
  <c r="L158" i="1" s="1"/>
  <c r="M158" i="1" s="1"/>
  <c r="N158" i="1" s="1"/>
  <c r="O158" i="1" s="1"/>
  <c r="R158" i="1" s="1"/>
  <c r="I159" i="1" l="1"/>
  <c r="J159" i="1" s="1"/>
  <c r="K159" i="1" l="1"/>
  <c r="L159" i="1" s="1"/>
  <c r="M159" i="1" s="1"/>
  <c r="N159" i="1" s="1"/>
  <c r="O159" i="1" s="1"/>
  <c r="R159" i="1" s="1"/>
  <c r="I160" i="1" l="1"/>
  <c r="J160" i="1" l="1"/>
  <c r="K160" i="1" s="1"/>
  <c r="L160" i="1" s="1"/>
  <c r="M160" i="1" s="1"/>
  <c r="N160" i="1" s="1"/>
  <c r="O160" i="1" s="1"/>
  <c r="R160" i="1" s="1"/>
  <c r="I161" i="1" l="1"/>
  <c r="J161" i="1" l="1"/>
  <c r="K161" i="1" s="1"/>
  <c r="L161" i="1" s="1"/>
  <c r="M161" i="1" s="1"/>
  <c r="N161" i="1" s="1"/>
  <c r="O161" i="1" s="1"/>
  <c r="R161" i="1" s="1"/>
  <c r="I162" i="1" l="1"/>
  <c r="J162" i="1" l="1"/>
  <c r="K162" i="1" s="1"/>
  <c r="L162" i="1" s="1"/>
  <c r="M162" i="1" s="1"/>
  <c r="N162" i="1" s="1"/>
  <c r="O162" i="1" s="1"/>
  <c r="R162" i="1" s="1"/>
  <c r="I163" i="1" l="1"/>
  <c r="J163" i="1" l="1"/>
  <c r="K163" i="1" s="1"/>
  <c r="L163" i="1" s="1"/>
  <c r="M163" i="1" s="1"/>
  <c r="N163" i="1" s="1"/>
  <c r="O163" i="1" s="1"/>
  <c r="R163" i="1" s="1"/>
  <c r="I164" i="1" l="1"/>
  <c r="J164" i="1" l="1"/>
  <c r="K164" i="1" s="1"/>
  <c r="L164" i="1" s="1"/>
  <c r="M164" i="1" s="1"/>
  <c r="N164" i="1" s="1"/>
  <c r="O164" i="1" s="1"/>
  <c r="R164" i="1" s="1"/>
  <c r="I165" i="1" l="1"/>
  <c r="J165" i="1" l="1"/>
  <c r="K165" i="1" s="1"/>
  <c r="L165" i="1" s="1"/>
  <c r="M165" i="1" s="1"/>
  <c r="N165" i="1" s="1"/>
  <c r="O165" i="1" s="1"/>
  <c r="R165" i="1" s="1"/>
  <c r="I166" i="1" l="1"/>
  <c r="J166" i="1" l="1"/>
  <c r="K166" i="1" s="1"/>
  <c r="L166" i="1" s="1"/>
  <c r="M166" i="1" s="1"/>
  <c r="N166" i="1" s="1"/>
  <c r="O166" i="1" s="1"/>
  <c r="R166" i="1" s="1"/>
  <c r="I167" i="1" l="1"/>
  <c r="J167" i="1" l="1"/>
  <c r="K167" i="1" s="1"/>
  <c r="L167" i="1" s="1"/>
  <c r="M167" i="1" s="1"/>
  <c r="N167" i="1" s="1"/>
  <c r="O167" i="1" s="1"/>
  <c r="R167" i="1" s="1"/>
  <c r="I168" i="1" l="1"/>
  <c r="J168" i="1" l="1"/>
  <c r="K168" i="1" s="1"/>
  <c r="L168" i="1" s="1"/>
  <c r="M168" i="1" s="1"/>
  <c r="N168" i="1" s="1"/>
  <c r="O168" i="1" s="1"/>
  <c r="R168" i="1" s="1"/>
  <c r="I169" i="1" l="1"/>
  <c r="J169" i="1" l="1"/>
  <c r="K169" i="1" s="1"/>
  <c r="L169" i="1" s="1"/>
  <c r="M169" i="1" s="1"/>
  <c r="N169" i="1" s="1"/>
  <c r="O169" i="1" s="1"/>
  <c r="R169" i="1" s="1"/>
  <c r="I170" i="1" l="1"/>
  <c r="J170" i="1" s="1"/>
  <c r="K170" i="1" l="1"/>
  <c r="L170" i="1" l="1"/>
  <c r="M170" i="1" s="1"/>
  <c r="N170" i="1" s="1"/>
  <c r="O170" i="1" s="1"/>
  <c r="R170" i="1" s="1"/>
  <c r="I171" i="1" l="1"/>
  <c r="J171" i="1" l="1"/>
  <c r="K171" i="1" s="1"/>
  <c r="L171" i="1" s="1"/>
  <c r="M171" i="1" s="1"/>
  <c r="N171" i="1" s="1"/>
  <c r="O171" i="1" s="1"/>
  <c r="R171" i="1" s="1"/>
  <c r="I172" i="1" l="1"/>
  <c r="J172" i="1" s="1"/>
  <c r="K172" i="1" l="1"/>
  <c r="L172" i="1" l="1"/>
  <c r="M172" i="1" s="1"/>
  <c r="N172" i="1" s="1"/>
  <c r="O172" i="1" s="1"/>
  <c r="R172" i="1" s="1"/>
  <c r="I173" i="1" l="1"/>
  <c r="J173" i="1" l="1"/>
  <c r="K173" i="1" s="1"/>
  <c r="L173" i="1" s="1"/>
  <c r="M173" i="1" s="1"/>
  <c r="N173" i="1" s="1"/>
  <c r="O173" i="1" s="1"/>
  <c r="R173" i="1" s="1"/>
  <c r="I174" i="1" l="1"/>
  <c r="J174" i="1" l="1"/>
  <c r="K174" i="1" s="1"/>
  <c r="L174" i="1" s="1"/>
  <c r="M174" i="1" s="1"/>
  <c r="N174" i="1" s="1"/>
  <c r="O174" i="1" s="1"/>
  <c r="R174" i="1" s="1"/>
  <c r="I175" i="1" l="1"/>
  <c r="J175" i="1" l="1"/>
  <c r="K175" i="1" s="1"/>
  <c r="L175" i="1" s="1"/>
  <c r="M175" i="1" s="1"/>
  <c r="N175" i="1" s="1"/>
  <c r="O175" i="1" s="1"/>
  <c r="R175" i="1" s="1"/>
  <c r="I176" i="1" l="1"/>
  <c r="J176" i="1" l="1"/>
  <c r="K176" i="1" s="1"/>
  <c r="L176" i="1" s="1"/>
  <c r="M176" i="1" s="1"/>
  <c r="N176" i="1" s="1"/>
  <c r="O176" i="1" s="1"/>
  <c r="R176" i="1" s="1"/>
  <c r="I177" i="1" l="1"/>
  <c r="J177" i="1" l="1"/>
  <c r="K177" i="1" s="1"/>
  <c r="L177" i="1" s="1"/>
  <c r="M177" i="1" s="1"/>
  <c r="N177" i="1" s="1"/>
  <c r="O177" i="1" s="1"/>
  <c r="R177" i="1" s="1"/>
  <c r="I178" i="1" l="1"/>
  <c r="J178" i="1" s="1"/>
  <c r="K178" i="1" l="1"/>
  <c r="L178" i="1" s="1"/>
  <c r="M178" i="1" s="1"/>
  <c r="N178" i="1" s="1"/>
  <c r="O178" i="1" s="1"/>
  <c r="R178" i="1" s="1"/>
  <c r="I179" i="1" l="1"/>
  <c r="J179" i="1" s="1"/>
  <c r="K179" i="1" l="1"/>
  <c r="L179" i="1" s="1"/>
  <c r="M179" i="1" s="1"/>
  <c r="N179" i="1" s="1"/>
  <c r="O179" i="1" s="1"/>
  <c r="R179" i="1" s="1"/>
  <c r="I180" i="1" l="1"/>
  <c r="J180" i="1" l="1"/>
  <c r="K180" i="1" s="1"/>
  <c r="L180" i="1" s="1"/>
  <c r="M180" i="1" s="1"/>
  <c r="N180" i="1" s="1"/>
  <c r="O180" i="1" s="1"/>
  <c r="R180" i="1" s="1"/>
  <c r="I181" i="1" l="1"/>
  <c r="J181" i="1" l="1"/>
  <c r="K181" i="1" s="1"/>
  <c r="L181" i="1" s="1"/>
  <c r="M181" i="1" s="1"/>
  <c r="N181" i="1" s="1"/>
  <c r="O181" i="1" s="1"/>
  <c r="R181" i="1" s="1"/>
  <c r="I182" i="1" l="1"/>
  <c r="J182" i="1" l="1"/>
  <c r="K182" i="1" s="1"/>
  <c r="L182" i="1" s="1"/>
  <c r="M182" i="1" s="1"/>
  <c r="N182" i="1" s="1"/>
  <c r="O182" i="1" s="1"/>
  <c r="R182" i="1" s="1"/>
  <c r="I183" i="1" l="1"/>
  <c r="J183" i="1" l="1"/>
  <c r="K183" i="1" s="1"/>
  <c r="L183" i="1" s="1"/>
  <c r="M183" i="1" s="1"/>
  <c r="N183" i="1" s="1"/>
  <c r="O183" i="1" s="1"/>
  <c r="R183" i="1" s="1"/>
  <c r="I184" i="1" l="1"/>
  <c r="J184" i="1" s="1"/>
  <c r="K184" i="1" l="1"/>
  <c r="L184" i="1" l="1"/>
  <c r="M184" i="1" s="1"/>
  <c r="N184" i="1" s="1"/>
  <c r="O184" i="1" s="1"/>
  <c r="R184" i="1" s="1"/>
  <c r="I185" i="1" l="1"/>
  <c r="J185" i="1" l="1"/>
  <c r="K185" i="1" s="1"/>
  <c r="L185" i="1" s="1"/>
  <c r="M185" i="1" s="1"/>
  <c r="N185" i="1" s="1"/>
  <c r="O185" i="1" s="1"/>
  <c r="R185" i="1" s="1"/>
  <c r="I186" i="1" l="1"/>
  <c r="J186" i="1" l="1"/>
  <c r="K186" i="1" s="1"/>
  <c r="L186" i="1" s="1"/>
  <c r="M186" i="1" s="1"/>
  <c r="N186" i="1" s="1"/>
  <c r="O186" i="1" s="1"/>
  <c r="R186" i="1" s="1"/>
  <c r="I187" i="1" l="1"/>
  <c r="J187" i="1" l="1"/>
  <c r="K187" i="1" s="1"/>
  <c r="L187" i="1" s="1"/>
  <c r="M187" i="1" s="1"/>
  <c r="N187" i="1" s="1"/>
  <c r="O187" i="1" s="1"/>
  <c r="R187" i="1" s="1"/>
  <c r="I188" i="1" l="1"/>
  <c r="J188" i="1" l="1"/>
  <c r="K188" i="1" s="1"/>
  <c r="L188" i="1" s="1"/>
  <c r="M188" i="1" s="1"/>
  <c r="N188" i="1" s="1"/>
  <c r="O188" i="1" s="1"/>
  <c r="R188" i="1" s="1"/>
  <c r="I189" i="1" l="1"/>
  <c r="J189" i="1" l="1"/>
  <c r="K189" i="1" s="1"/>
  <c r="L189" i="1" s="1"/>
  <c r="M189" i="1" s="1"/>
  <c r="N189" i="1" s="1"/>
  <c r="O189" i="1" s="1"/>
  <c r="R189" i="1" s="1"/>
  <c r="I190" i="1" l="1"/>
  <c r="J190" i="1" s="1"/>
  <c r="K190" i="1" l="1"/>
  <c r="L190" i="1" l="1"/>
  <c r="M190" i="1" s="1"/>
  <c r="N190" i="1" s="1"/>
  <c r="O190" i="1" s="1"/>
  <c r="R190" i="1" s="1"/>
  <c r="I191" i="1" l="1"/>
  <c r="J191" i="1" l="1"/>
  <c r="K191" i="1" s="1"/>
  <c r="L191" i="1" s="1"/>
  <c r="M191" i="1" s="1"/>
  <c r="N191" i="1" s="1"/>
  <c r="O191" i="1" s="1"/>
  <c r="R191" i="1" s="1"/>
  <c r="I192" i="1" l="1"/>
  <c r="J192" i="1" l="1"/>
  <c r="K192" i="1" s="1"/>
  <c r="L192" i="1" s="1"/>
  <c r="M192" i="1" s="1"/>
  <c r="N192" i="1" s="1"/>
  <c r="O192" i="1" s="1"/>
  <c r="R192" i="1" s="1"/>
  <c r="I193" i="1" l="1"/>
  <c r="J193" i="1" l="1"/>
  <c r="K193" i="1" s="1"/>
  <c r="L193" i="1" s="1"/>
  <c r="M193" i="1" s="1"/>
  <c r="N193" i="1" s="1"/>
  <c r="O193" i="1" s="1"/>
  <c r="R193" i="1" s="1"/>
  <c r="I194" i="1" l="1"/>
  <c r="J194" i="1" l="1"/>
  <c r="K194" i="1" s="1"/>
  <c r="L194" i="1" s="1"/>
  <c r="M194" i="1" s="1"/>
  <c r="N194" i="1" s="1"/>
  <c r="O194" i="1" s="1"/>
  <c r="R194" i="1" s="1"/>
  <c r="I195" i="1" l="1"/>
  <c r="J195" i="1" l="1"/>
  <c r="K195" i="1" s="1"/>
  <c r="L195" i="1" s="1"/>
  <c r="M195" i="1" s="1"/>
  <c r="N195" i="1" s="1"/>
  <c r="O195" i="1" s="1"/>
  <c r="R195" i="1" s="1"/>
  <c r="I196" i="1" l="1"/>
  <c r="J196" i="1" s="1"/>
  <c r="K196" i="1" l="1"/>
  <c r="L196" i="1" s="1"/>
  <c r="M196" i="1" s="1"/>
  <c r="N196" i="1" s="1"/>
  <c r="O196" i="1" s="1"/>
  <c r="R196" i="1" s="1"/>
  <c r="I197" i="1" l="1"/>
  <c r="J197" i="1" l="1"/>
  <c r="K197" i="1" s="1"/>
  <c r="L197" i="1" s="1"/>
  <c r="M197" i="1" s="1"/>
  <c r="N197" i="1" s="1"/>
  <c r="O197" i="1" s="1"/>
  <c r="R197" i="1" s="1"/>
  <c r="I198" i="1" l="1"/>
  <c r="J198" i="1" l="1"/>
  <c r="K198" i="1" s="1"/>
  <c r="L198" i="1" s="1"/>
  <c r="M198" i="1" s="1"/>
  <c r="N198" i="1" s="1"/>
  <c r="O198" i="1" s="1"/>
  <c r="R198" i="1" s="1"/>
  <c r="I199" i="1" l="1"/>
  <c r="J199" i="1" l="1"/>
  <c r="K199" i="1" s="1"/>
  <c r="L199" i="1" s="1"/>
  <c r="M199" i="1" s="1"/>
  <c r="N199" i="1" s="1"/>
  <c r="O199" i="1" s="1"/>
  <c r="R199" i="1" s="1"/>
  <c r="I200" i="1" l="1"/>
  <c r="J200" i="1" l="1"/>
  <c r="K200" i="1" s="1"/>
  <c r="L200" i="1" s="1"/>
  <c r="M200" i="1" s="1"/>
  <c r="N200" i="1" s="1"/>
  <c r="O200" i="1" s="1"/>
  <c r="R200" i="1" s="1"/>
  <c r="I201" i="1" l="1"/>
  <c r="J201" i="1" l="1"/>
  <c r="K201" i="1" s="1"/>
  <c r="L201" i="1" s="1"/>
  <c r="M201" i="1" s="1"/>
  <c r="N201" i="1" s="1"/>
  <c r="O201" i="1" s="1"/>
  <c r="R201" i="1" s="1"/>
  <c r="I202" i="1" l="1"/>
  <c r="J202" i="1" l="1"/>
  <c r="K202" i="1" s="1"/>
  <c r="L202" i="1" s="1"/>
  <c r="M202" i="1" s="1"/>
  <c r="N202" i="1" s="1"/>
  <c r="O202" i="1" s="1"/>
  <c r="R202" i="1" s="1"/>
  <c r="I203" i="1" l="1"/>
  <c r="J203" i="1" l="1"/>
  <c r="K203" i="1" s="1"/>
  <c r="L203" i="1" s="1"/>
  <c r="M203" i="1" s="1"/>
  <c r="N203" i="1" s="1"/>
  <c r="O203" i="1" s="1"/>
  <c r="R203" i="1" s="1"/>
  <c r="I204" i="1" l="1"/>
  <c r="J204" i="1" l="1"/>
  <c r="K204" i="1" s="1"/>
  <c r="L204" i="1" s="1"/>
  <c r="M204" i="1" s="1"/>
  <c r="N204" i="1" s="1"/>
  <c r="O204" i="1" s="1"/>
  <c r="R204" i="1" s="1"/>
  <c r="I205" i="1" l="1"/>
  <c r="J205" i="1" l="1"/>
  <c r="K205" i="1" s="1"/>
  <c r="L205" i="1" s="1"/>
  <c r="M205" i="1" s="1"/>
  <c r="N205" i="1" s="1"/>
  <c r="O205" i="1" s="1"/>
  <c r="R205" i="1" s="1"/>
  <c r="I206" i="1" l="1"/>
  <c r="J206" i="1" l="1"/>
  <c r="K206" i="1" s="1"/>
  <c r="L206" i="1" s="1"/>
  <c r="M206" i="1" s="1"/>
  <c r="N206" i="1" s="1"/>
  <c r="O206" i="1" s="1"/>
  <c r="R206" i="1" s="1"/>
  <c r="I207" i="1" l="1"/>
  <c r="J207" i="1" l="1"/>
  <c r="K207" i="1" s="1"/>
  <c r="L207" i="1" s="1"/>
  <c r="M207" i="1" s="1"/>
  <c r="N207" i="1" s="1"/>
  <c r="O207" i="1" s="1"/>
  <c r="R207" i="1" s="1"/>
  <c r="I208" i="1" l="1"/>
  <c r="J208" i="1" l="1"/>
  <c r="K208" i="1" s="1"/>
  <c r="L208" i="1" s="1"/>
  <c r="M208" i="1" s="1"/>
  <c r="N208" i="1" s="1"/>
  <c r="O208" i="1" s="1"/>
  <c r="R208" i="1" s="1"/>
  <c r="I209" i="1" l="1"/>
  <c r="J209" i="1" l="1"/>
  <c r="K209" i="1" s="1"/>
  <c r="L209" i="1" s="1"/>
  <c r="M209" i="1" s="1"/>
  <c r="N209" i="1" s="1"/>
  <c r="O209" i="1" s="1"/>
  <c r="R209" i="1" s="1"/>
  <c r="I210" i="1" l="1"/>
  <c r="J210" i="1" s="1"/>
  <c r="K210" i="1" l="1"/>
  <c r="L210" i="1" l="1"/>
  <c r="M210" i="1" s="1"/>
  <c r="N210" i="1" s="1"/>
  <c r="O210" i="1" s="1"/>
  <c r="R210" i="1" s="1"/>
  <c r="I211" i="1" l="1"/>
  <c r="J211" i="1" l="1"/>
  <c r="K211" i="1" s="1"/>
  <c r="L211" i="1" s="1"/>
  <c r="M211" i="1" s="1"/>
  <c r="N211" i="1" s="1"/>
  <c r="O211" i="1" s="1"/>
  <c r="R211" i="1" s="1"/>
  <c r="I212" i="1" l="1"/>
  <c r="J212" i="1" l="1"/>
  <c r="K212" i="1" s="1"/>
  <c r="L212" i="1" s="1"/>
  <c r="M212" i="1" s="1"/>
  <c r="N212" i="1" s="1"/>
  <c r="O212" i="1" s="1"/>
  <c r="R212" i="1" s="1"/>
  <c r="I213" i="1" l="1"/>
  <c r="J213" i="1" l="1"/>
  <c r="K213" i="1" s="1"/>
  <c r="L213" i="1" s="1"/>
  <c r="M213" i="1" s="1"/>
  <c r="N213" i="1" s="1"/>
  <c r="O213" i="1" s="1"/>
  <c r="R213" i="1" s="1"/>
  <c r="I214" i="1" l="1"/>
  <c r="J214" i="1" l="1"/>
  <c r="K214" i="1" s="1"/>
  <c r="L214" i="1" s="1"/>
  <c r="M214" i="1" s="1"/>
  <c r="N214" i="1" s="1"/>
  <c r="O214" i="1" s="1"/>
  <c r="R214" i="1" s="1"/>
  <c r="I215" i="1" l="1"/>
  <c r="J215" i="1" l="1"/>
  <c r="K215" i="1" s="1"/>
  <c r="L215" i="1" s="1"/>
  <c r="M215" i="1" s="1"/>
  <c r="N215" i="1" s="1"/>
  <c r="O215" i="1" s="1"/>
  <c r="R215" i="1" s="1"/>
  <c r="I216" i="1" l="1"/>
  <c r="J216" i="1" l="1"/>
  <c r="K216" i="1" s="1"/>
  <c r="L216" i="1" s="1"/>
  <c r="M216" i="1" s="1"/>
  <c r="N216" i="1" s="1"/>
  <c r="O216" i="1" s="1"/>
  <c r="R216" i="1" s="1"/>
  <c r="I217" i="1" l="1"/>
  <c r="J217" i="1" l="1"/>
  <c r="K217" i="1" s="1"/>
  <c r="L217" i="1" s="1"/>
  <c r="M217" i="1" s="1"/>
  <c r="N217" i="1" s="1"/>
  <c r="O217" i="1" s="1"/>
  <c r="R217" i="1" s="1"/>
  <c r="I218" i="1" l="1"/>
  <c r="J218" i="1" l="1"/>
  <c r="K218" i="1" s="1"/>
  <c r="L218" i="1" s="1"/>
  <c r="M218" i="1" s="1"/>
  <c r="N218" i="1" s="1"/>
  <c r="O218" i="1" s="1"/>
  <c r="R218" i="1" s="1"/>
  <c r="I219" i="1" l="1"/>
  <c r="J219" i="1" l="1"/>
  <c r="K219" i="1" s="1"/>
  <c r="L219" i="1" s="1"/>
  <c r="M219" i="1" s="1"/>
  <c r="N219" i="1" s="1"/>
  <c r="O219" i="1" s="1"/>
  <c r="R219" i="1" s="1"/>
  <c r="I220" i="1" l="1"/>
  <c r="J220" i="1" l="1"/>
  <c r="K220" i="1" s="1"/>
  <c r="L220" i="1" s="1"/>
  <c r="M220" i="1" s="1"/>
  <c r="N220" i="1" s="1"/>
  <c r="O220" i="1" s="1"/>
  <c r="R220" i="1" s="1"/>
  <c r="I221" i="1" l="1"/>
  <c r="J221" i="1" l="1"/>
  <c r="K221" i="1" s="1"/>
  <c r="L221" i="1" s="1"/>
  <c r="M221" i="1" s="1"/>
  <c r="N221" i="1" s="1"/>
  <c r="O221" i="1" s="1"/>
  <c r="R221" i="1" s="1"/>
  <c r="I222" i="1" l="1"/>
  <c r="J222" i="1" s="1"/>
  <c r="K222" i="1" l="1"/>
  <c r="L222" i="1" l="1"/>
  <c r="M222" i="1" s="1"/>
  <c r="N222" i="1" s="1"/>
  <c r="O222" i="1" s="1"/>
  <c r="R222" i="1" s="1"/>
  <c r="I223" i="1" l="1"/>
  <c r="J223" i="1" s="1"/>
  <c r="K223" i="1" l="1"/>
  <c r="L223" i="1" s="1"/>
  <c r="M223" i="1" s="1"/>
  <c r="N223" i="1" s="1"/>
  <c r="O223" i="1" s="1"/>
  <c r="R223" i="1" s="1"/>
  <c r="I224" i="1" l="1"/>
  <c r="J224" i="1" l="1"/>
  <c r="K224" i="1" s="1"/>
  <c r="L224" i="1" s="1"/>
  <c r="M224" i="1" s="1"/>
  <c r="N224" i="1" s="1"/>
  <c r="O224" i="1" s="1"/>
  <c r="R224" i="1" s="1"/>
  <c r="I225" i="1" l="1"/>
  <c r="J225" i="1" l="1"/>
  <c r="K225" i="1" s="1"/>
  <c r="L225" i="1" s="1"/>
  <c r="M225" i="1" s="1"/>
  <c r="N225" i="1" s="1"/>
  <c r="O225" i="1" s="1"/>
  <c r="R225" i="1" s="1"/>
  <c r="I226" i="1" l="1"/>
  <c r="J226" i="1" l="1"/>
  <c r="K226" i="1" s="1"/>
  <c r="L226" i="1" s="1"/>
  <c r="M226" i="1" s="1"/>
  <c r="N226" i="1" s="1"/>
  <c r="O226" i="1" s="1"/>
  <c r="R226" i="1" s="1"/>
  <c r="I227" i="1" l="1"/>
  <c r="J227" i="1" l="1"/>
  <c r="K227" i="1" s="1"/>
  <c r="L227" i="1" s="1"/>
  <c r="M227" i="1" s="1"/>
  <c r="N227" i="1" s="1"/>
  <c r="O227" i="1" s="1"/>
  <c r="R227" i="1" s="1"/>
  <c r="I228" i="1" l="1"/>
  <c r="J228" i="1" l="1"/>
  <c r="K228" i="1" s="1"/>
  <c r="L228" i="1" s="1"/>
  <c r="M228" i="1" s="1"/>
  <c r="N228" i="1" s="1"/>
  <c r="O228" i="1" s="1"/>
  <c r="R228" i="1" s="1"/>
  <c r="I229" i="1" l="1"/>
  <c r="J229" i="1" l="1"/>
  <c r="K229" i="1" s="1"/>
  <c r="L229" i="1" s="1"/>
  <c r="M229" i="1" s="1"/>
  <c r="N229" i="1" s="1"/>
  <c r="O229" i="1" s="1"/>
  <c r="R229" i="1" s="1"/>
  <c r="I230" i="1" l="1"/>
  <c r="J230" i="1" l="1"/>
  <c r="K230" i="1" s="1"/>
  <c r="L230" i="1" s="1"/>
  <c r="M230" i="1" s="1"/>
  <c r="N230" i="1" s="1"/>
  <c r="O230" i="1" s="1"/>
  <c r="R230" i="1" s="1"/>
  <c r="I231" i="1" l="1"/>
  <c r="J231" i="1" l="1"/>
  <c r="K231" i="1" s="1"/>
  <c r="L231" i="1" s="1"/>
  <c r="M231" i="1" s="1"/>
  <c r="N231" i="1" s="1"/>
  <c r="O231" i="1" s="1"/>
  <c r="R231" i="1" s="1"/>
  <c r="I232" i="1" l="1"/>
  <c r="J232" i="1" l="1"/>
  <c r="K232" i="1" s="1"/>
  <c r="L232" i="1" s="1"/>
  <c r="M232" i="1" s="1"/>
  <c r="N232" i="1" s="1"/>
  <c r="O232" i="1" s="1"/>
  <c r="R232" i="1" s="1"/>
  <c r="I233" i="1" l="1"/>
  <c r="J233" i="1" l="1"/>
  <c r="K233" i="1" s="1"/>
  <c r="L233" i="1" s="1"/>
  <c r="M233" i="1" s="1"/>
  <c r="N233" i="1" s="1"/>
  <c r="O233" i="1" s="1"/>
  <c r="R233" i="1" s="1"/>
  <c r="I234" i="1" l="1"/>
  <c r="J234" i="1" l="1"/>
  <c r="K234" i="1" s="1"/>
  <c r="L234" i="1" s="1"/>
  <c r="M234" i="1" s="1"/>
  <c r="N234" i="1" s="1"/>
  <c r="O234" i="1" s="1"/>
  <c r="R234" i="1" s="1"/>
  <c r="I235" i="1" l="1"/>
  <c r="J235" i="1" l="1"/>
  <c r="K235" i="1" s="1"/>
  <c r="L235" i="1" s="1"/>
  <c r="M235" i="1" s="1"/>
  <c r="N235" i="1" s="1"/>
  <c r="O235" i="1" s="1"/>
  <c r="R235" i="1" s="1"/>
  <c r="I236" i="1" l="1"/>
  <c r="J236" i="1" l="1"/>
  <c r="K236" i="1" s="1"/>
  <c r="L236" i="1" s="1"/>
  <c r="M236" i="1" s="1"/>
  <c r="N236" i="1" s="1"/>
  <c r="O236" i="1" s="1"/>
  <c r="R236" i="1" s="1"/>
  <c r="I237" i="1" l="1"/>
  <c r="J237" i="1" l="1"/>
  <c r="K237" i="1" s="1"/>
  <c r="L237" i="1" s="1"/>
  <c r="M237" i="1" s="1"/>
  <c r="N237" i="1" s="1"/>
  <c r="O237" i="1" s="1"/>
  <c r="R237" i="1" s="1"/>
  <c r="I238" i="1" l="1"/>
  <c r="J238" i="1" l="1"/>
  <c r="K238" i="1" s="1"/>
  <c r="L238" i="1" s="1"/>
  <c r="M238" i="1" s="1"/>
  <c r="N238" i="1" s="1"/>
  <c r="O238" i="1" s="1"/>
  <c r="R238" i="1" s="1"/>
  <c r="I239" i="1" l="1"/>
  <c r="J239" i="1" l="1"/>
  <c r="K239" i="1" s="1"/>
  <c r="L239" i="1" s="1"/>
  <c r="M239" i="1" s="1"/>
  <c r="N239" i="1" s="1"/>
  <c r="O239" i="1" s="1"/>
  <c r="R239" i="1" s="1"/>
  <c r="I240" i="1" l="1"/>
  <c r="J240" i="1" l="1"/>
  <c r="K240" i="1" s="1"/>
  <c r="L240" i="1" s="1"/>
  <c r="M240" i="1" s="1"/>
  <c r="N240" i="1" s="1"/>
  <c r="O240" i="1" s="1"/>
  <c r="R240" i="1" s="1"/>
  <c r="I241" i="1" l="1"/>
  <c r="J241" i="1" l="1"/>
  <c r="K241" i="1" s="1"/>
  <c r="L241" i="1" s="1"/>
  <c r="M241" i="1" s="1"/>
  <c r="N241" i="1" s="1"/>
  <c r="O241" i="1" s="1"/>
  <c r="R241" i="1" s="1"/>
  <c r="I242" i="1" l="1"/>
  <c r="J242" i="1" l="1"/>
  <c r="K242" i="1" s="1"/>
  <c r="L242" i="1" s="1"/>
  <c r="M242" i="1" s="1"/>
  <c r="N242" i="1" s="1"/>
  <c r="O242" i="1" s="1"/>
  <c r="R242" i="1" s="1"/>
  <c r="I243" i="1" l="1"/>
  <c r="J243" i="1" l="1"/>
  <c r="K243" i="1" s="1"/>
  <c r="L243" i="1" s="1"/>
  <c r="M243" i="1" s="1"/>
  <c r="N243" i="1" s="1"/>
  <c r="O243" i="1" s="1"/>
  <c r="R243" i="1" s="1"/>
  <c r="I244" i="1" l="1"/>
  <c r="J244" i="1" s="1"/>
  <c r="K244" i="1" l="1"/>
  <c r="L244" i="1" s="1"/>
  <c r="M244" i="1" l="1"/>
  <c r="N244" i="1" s="1"/>
  <c r="O244" i="1" s="1"/>
  <c r="R244" i="1" s="1"/>
  <c r="I245" i="1"/>
  <c r="J245" i="1" l="1"/>
  <c r="K245" i="1" s="1"/>
  <c r="L245" i="1" s="1"/>
  <c r="M245" i="1" s="1"/>
  <c r="N245" i="1" s="1"/>
  <c r="O245" i="1" s="1"/>
  <c r="R245" i="1" s="1"/>
  <c r="I246" i="1" l="1"/>
  <c r="J246" i="1" l="1"/>
  <c r="K246" i="1" s="1"/>
  <c r="L246" i="1" s="1"/>
  <c r="M246" i="1" s="1"/>
  <c r="N246" i="1" s="1"/>
  <c r="O246" i="1" s="1"/>
  <c r="R246" i="1" s="1"/>
  <c r="I247" i="1" l="1"/>
  <c r="J247" i="1" l="1"/>
  <c r="K247" i="1" s="1"/>
  <c r="L247" i="1" s="1"/>
  <c r="M247" i="1" s="1"/>
  <c r="N247" i="1" s="1"/>
  <c r="O247" i="1" s="1"/>
  <c r="R247" i="1" s="1"/>
  <c r="I248" i="1" l="1"/>
  <c r="J248" i="1" l="1"/>
  <c r="K248" i="1" s="1"/>
  <c r="L248" i="1" s="1"/>
  <c r="M248" i="1" s="1"/>
  <c r="N248" i="1" s="1"/>
  <c r="O248" i="1" s="1"/>
  <c r="R248" i="1" s="1"/>
  <c r="I249" i="1" l="1"/>
  <c r="J249" i="1" l="1"/>
  <c r="K249" i="1" s="1"/>
  <c r="L249" i="1" s="1"/>
  <c r="M249" i="1" s="1"/>
  <c r="N249" i="1" s="1"/>
  <c r="O249" i="1" s="1"/>
  <c r="R249" i="1" s="1"/>
  <c r="I250" i="1" l="1"/>
  <c r="J250" i="1" s="1"/>
  <c r="K250" i="1" l="1"/>
  <c r="L250" i="1" l="1"/>
  <c r="M250" i="1" s="1"/>
  <c r="N250" i="1" s="1"/>
  <c r="O250" i="1" s="1"/>
  <c r="R250" i="1" s="1"/>
  <c r="I251" i="1" l="1"/>
  <c r="J251" i="1" s="1"/>
  <c r="K251" i="1" l="1"/>
  <c r="L251" i="1" s="1"/>
  <c r="M251" i="1" l="1"/>
  <c r="N251" i="1" s="1"/>
  <c r="O251" i="1" s="1"/>
  <c r="R251" i="1" s="1"/>
  <c r="I252" i="1"/>
  <c r="J252" i="1" l="1"/>
  <c r="K252" i="1" s="1"/>
  <c r="L252" i="1" s="1"/>
  <c r="M252" i="1" s="1"/>
  <c r="N252" i="1" s="1"/>
  <c r="O252" i="1" s="1"/>
  <c r="R252" i="1" s="1"/>
  <c r="I253" i="1" l="1"/>
  <c r="J253" i="1" s="1"/>
  <c r="K253" i="1" l="1"/>
  <c r="L253" i="1" l="1"/>
  <c r="M253" i="1" s="1"/>
  <c r="N253" i="1" s="1"/>
  <c r="O253" i="1" s="1"/>
  <c r="R253" i="1" s="1"/>
  <c r="I254" i="1" l="1"/>
  <c r="J254" i="1" l="1"/>
  <c r="K254" i="1" s="1"/>
  <c r="L254" i="1" s="1"/>
  <c r="M254" i="1" s="1"/>
  <c r="N254" i="1" s="1"/>
  <c r="O254" i="1" s="1"/>
  <c r="R254" i="1" s="1"/>
  <c r="I255" i="1" l="1"/>
  <c r="J255" i="1" l="1"/>
  <c r="K255" i="1" s="1"/>
  <c r="L255" i="1" s="1"/>
  <c r="M255" i="1" s="1"/>
  <c r="N255" i="1" s="1"/>
  <c r="O255" i="1" s="1"/>
  <c r="R255" i="1" s="1"/>
  <c r="I256" i="1" l="1"/>
  <c r="J256" i="1" s="1"/>
  <c r="K256" i="1" l="1"/>
  <c r="L256" i="1" l="1"/>
  <c r="M256" i="1" s="1"/>
  <c r="N256" i="1" s="1"/>
  <c r="O256" i="1" s="1"/>
  <c r="R256" i="1" s="1"/>
  <c r="I257" i="1" l="1"/>
  <c r="J257" i="1" l="1"/>
  <c r="K257" i="1" s="1"/>
  <c r="L257" i="1" s="1"/>
  <c r="M257" i="1" s="1"/>
  <c r="N257" i="1" s="1"/>
  <c r="O257" i="1" s="1"/>
  <c r="R257" i="1" s="1"/>
  <c r="I258" i="1" l="1"/>
  <c r="J258" i="1" l="1"/>
  <c r="K258" i="1" s="1"/>
  <c r="L258" i="1" s="1"/>
  <c r="M258" i="1" s="1"/>
  <c r="N258" i="1" s="1"/>
  <c r="O258" i="1" s="1"/>
  <c r="R258" i="1" s="1"/>
  <c r="I259" i="1" l="1"/>
  <c r="J259" i="1" l="1"/>
  <c r="K259" i="1" s="1"/>
  <c r="L259" i="1" s="1"/>
  <c r="M259" i="1" s="1"/>
  <c r="N259" i="1" s="1"/>
  <c r="O259" i="1" s="1"/>
  <c r="R259" i="1" s="1"/>
  <c r="I260" i="1" l="1"/>
  <c r="J260" i="1" l="1"/>
  <c r="K260" i="1" s="1"/>
  <c r="L260" i="1" s="1"/>
  <c r="M260" i="1" s="1"/>
  <c r="N260" i="1" s="1"/>
  <c r="O260" i="1" s="1"/>
  <c r="R260" i="1" s="1"/>
  <c r="I261" i="1" l="1"/>
  <c r="J261" i="1" s="1"/>
  <c r="K261" i="1" l="1"/>
  <c r="L261" i="1" l="1"/>
  <c r="M261" i="1" s="1"/>
  <c r="N261" i="1" s="1"/>
  <c r="O261" i="1" s="1"/>
  <c r="R261" i="1" s="1"/>
  <c r="I262" i="1" l="1"/>
  <c r="J262" i="1" l="1"/>
  <c r="K262" i="1" s="1"/>
  <c r="L262" i="1" s="1"/>
  <c r="M262" i="1" s="1"/>
  <c r="N262" i="1" s="1"/>
  <c r="O262" i="1" s="1"/>
  <c r="R262" i="1" s="1"/>
  <c r="I263" i="1" l="1"/>
  <c r="J263" i="1" l="1"/>
  <c r="K263" i="1" s="1"/>
  <c r="L263" i="1" s="1"/>
  <c r="M263" i="1" s="1"/>
  <c r="N263" i="1" s="1"/>
  <c r="O263" i="1" s="1"/>
  <c r="R263" i="1" s="1"/>
  <c r="I264" i="1" l="1"/>
  <c r="J264" i="1" l="1"/>
  <c r="K264" i="1" s="1"/>
  <c r="L264" i="1" s="1"/>
  <c r="M264" i="1" s="1"/>
  <c r="N264" i="1" s="1"/>
  <c r="O264" i="1" s="1"/>
  <c r="R264" i="1" s="1"/>
  <c r="I265" i="1" l="1"/>
  <c r="J265" i="1" l="1"/>
  <c r="K265" i="1" s="1"/>
  <c r="L265" i="1" s="1"/>
  <c r="M265" i="1" s="1"/>
  <c r="N265" i="1" s="1"/>
  <c r="O265" i="1" s="1"/>
  <c r="R265" i="1" s="1"/>
  <c r="I266" i="1" l="1"/>
  <c r="J266" i="1" l="1"/>
  <c r="K266" i="1" s="1"/>
  <c r="L266" i="1" s="1"/>
  <c r="M266" i="1" s="1"/>
  <c r="N266" i="1" s="1"/>
  <c r="O266" i="1" s="1"/>
  <c r="R266" i="1" s="1"/>
  <c r="I267" i="1" l="1"/>
  <c r="J267" i="1" l="1"/>
  <c r="K267" i="1" s="1"/>
  <c r="L267" i="1" s="1"/>
  <c r="M267" i="1" s="1"/>
  <c r="N267" i="1" s="1"/>
  <c r="O267" i="1" s="1"/>
  <c r="R267" i="1" s="1"/>
  <c r="I268" i="1" l="1"/>
  <c r="J268" i="1" s="1"/>
  <c r="K268" i="1" l="1"/>
  <c r="L268" i="1" l="1"/>
  <c r="M268" i="1" s="1"/>
  <c r="N268" i="1" s="1"/>
  <c r="O268" i="1" s="1"/>
  <c r="R268" i="1" s="1"/>
  <c r="I269" i="1" l="1"/>
  <c r="J269" i="1" l="1"/>
  <c r="K269" i="1" s="1"/>
  <c r="L269" i="1" s="1"/>
  <c r="M269" i="1" s="1"/>
  <c r="N269" i="1" s="1"/>
  <c r="O269" i="1" s="1"/>
  <c r="R269" i="1" s="1"/>
  <c r="I270" i="1" l="1"/>
  <c r="J270" i="1" l="1"/>
  <c r="K270" i="1" s="1"/>
  <c r="L270" i="1" s="1"/>
  <c r="M270" i="1" s="1"/>
  <c r="N270" i="1" s="1"/>
  <c r="O270" i="1" s="1"/>
  <c r="F2" i="1" s="1"/>
  <c r="R270" i="1" l="1"/>
  <c r="A3" i="1" s="1"/>
  <c r="I271" i="1"/>
  <c r="J271" i="1" l="1"/>
  <c r="K271" i="1" s="1"/>
  <c r="L271" i="1" s="1"/>
  <c r="M271" i="1" s="1"/>
  <c r="N271" i="1" s="1"/>
  <c r="O271" i="1" s="1"/>
  <c r="R271" i="1" l="1"/>
  <c r="I272" i="1"/>
  <c r="J272" i="1" l="1"/>
  <c r="K272" i="1" s="1"/>
  <c r="L272" i="1" s="1"/>
  <c r="M272" i="1" s="1"/>
  <c r="N272" i="1" s="1"/>
  <c r="O272" i="1" s="1"/>
  <c r="R272" i="1" l="1"/>
  <c r="I273" i="1"/>
  <c r="J273" i="1" l="1"/>
  <c r="K273" i="1" s="1"/>
  <c r="L273" i="1" s="1"/>
  <c r="M273" i="1" s="1"/>
  <c r="N273" i="1" s="1"/>
  <c r="O273" i="1" s="1"/>
  <c r="R273" i="1" l="1"/>
  <c r="I274" i="1"/>
  <c r="J274" i="1" l="1"/>
  <c r="K274" i="1" s="1"/>
  <c r="L274" i="1" s="1"/>
  <c r="M274" i="1" s="1"/>
  <c r="N274" i="1" s="1"/>
  <c r="O274" i="1" s="1"/>
  <c r="R274" i="1" l="1"/>
  <c r="I275" i="1"/>
  <c r="J275" i="1" l="1"/>
  <c r="K275" i="1" s="1"/>
  <c r="L275" i="1" s="1"/>
  <c r="M275" i="1" s="1"/>
  <c r="N275" i="1" s="1"/>
  <c r="O275" i="1" s="1"/>
  <c r="R275" i="1" l="1"/>
  <c r="I276" i="1"/>
  <c r="J276" i="1" l="1"/>
  <c r="K276" i="1" s="1"/>
  <c r="L276" i="1" s="1"/>
  <c r="M276" i="1" s="1"/>
  <c r="N276" i="1" s="1"/>
  <c r="O276" i="1" s="1"/>
  <c r="R276" i="1" s="1"/>
  <c r="I277" i="1" l="1"/>
  <c r="J277" i="1" l="1"/>
  <c r="K277" i="1" s="1"/>
  <c r="L277" i="1" s="1"/>
  <c r="M277" i="1" s="1"/>
  <c r="N277" i="1" s="1"/>
  <c r="O277" i="1" s="1"/>
  <c r="R277" i="1" s="1"/>
  <c r="I278" i="1" l="1"/>
  <c r="J278" i="1" s="1"/>
  <c r="K278" i="1" l="1"/>
  <c r="L278" i="1" s="1"/>
  <c r="M278" i="1" s="1"/>
  <c r="N278" i="1" s="1"/>
  <c r="O278" i="1" s="1"/>
  <c r="R278" i="1" s="1"/>
  <c r="I279" i="1" l="1"/>
  <c r="J279" i="1" l="1"/>
  <c r="K279" i="1" s="1"/>
  <c r="L279" i="1" s="1"/>
  <c r="M279" i="1" s="1"/>
  <c r="N279" i="1" s="1"/>
  <c r="O279" i="1" s="1"/>
  <c r="R279" i="1" s="1"/>
  <c r="I280" i="1" l="1"/>
  <c r="J280" i="1" s="1"/>
  <c r="K280" i="1" l="1"/>
  <c r="L280" i="1" l="1"/>
  <c r="M280" i="1" s="1"/>
  <c r="N280" i="1" s="1"/>
  <c r="O280" i="1" s="1"/>
  <c r="R280" i="1" s="1"/>
  <c r="I281" i="1" l="1"/>
  <c r="J281" i="1" s="1"/>
  <c r="K281" i="1" l="1"/>
  <c r="L281" i="1" l="1"/>
  <c r="M281" i="1" s="1"/>
  <c r="N281" i="1" s="1"/>
  <c r="O281" i="1" s="1"/>
  <c r="R281" i="1" s="1"/>
  <c r="I282" i="1" l="1"/>
  <c r="J282" i="1" l="1"/>
  <c r="K282" i="1" s="1"/>
  <c r="L282" i="1" s="1"/>
  <c r="M282" i="1" s="1"/>
  <c r="N282" i="1" s="1"/>
  <c r="O282" i="1" s="1"/>
  <c r="R282" i="1" s="1"/>
  <c r="I283" i="1" l="1"/>
  <c r="J283" i="1" l="1"/>
  <c r="K283" i="1" s="1"/>
  <c r="L283" i="1" s="1"/>
  <c r="M283" i="1" s="1"/>
  <c r="N283" i="1" s="1"/>
  <c r="O283" i="1" s="1"/>
  <c r="R283" i="1" s="1"/>
  <c r="I284" i="1" l="1"/>
  <c r="J284" i="1" l="1"/>
  <c r="K284" i="1" s="1"/>
  <c r="L284" i="1" s="1"/>
  <c r="M284" i="1" s="1"/>
  <c r="N284" i="1" s="1"/>
  <c r="O284" i="1" s="1"/>
  <c r="R284" i="1" s="1"/>
  <c r="I285" i="1" l="1"/>
  <c r="J285" i="1" l="1"/>
  <c r="K285" i="1" s="1"/>
  <c r="L285" i="1" s="1"/>
  <c r="M285" i="1" s="1"/>
  <c r="N285" i="1" s="1"/>
  <c r="O285" i="1" s="1"/>
  <c r="R285" i="1" s="1"/>
  <c r="I286" i="1" l="1"/>
  <c r="J286" i="1" l="1"/>
  <c r="K286" i="1" s="1"/>
  <c r="L286" i="1" s="1"/>
  <c r="M286" i="1" s="1"/>
  <c r="N286" i="1" s="1"/>
  <c r="O286" i="1" s="1"/>
  <c r="R286" i="1" s="1"/>
  <c r="I287" i="1" l="1"/>
  <c r="J287" i="1" l="1"/>
  <c r="K287" i="1" s="1"/>
  <c r="L287" i="1" s="1"/>
  <c r="M287" i="1" s="1"/>
  <c r="N287" i="1" s="1"/>
  <c r="O287" i="1" s="1"/>
  <c r="R287" i="1" s="1"/>
  <c r="I288" i="1" l="1"/>
  <c r="J288" i="1" l="1"/>
  <c r="K288" i="1" s="1"/>
  <c r="L288" i="1" s="1"/>
  <c r="M288" i="1" s="1"/>
  <c r="N288" i="1" s="1"/>
  <c r="O288" i="1" s="1"/>
  <c r="R288" i="1" s="1"/>
  <c r="I289" i="1" l="1"/>
  <c r="J289" i="1" l="1"/>
  <c r="K289" i="1" s="1"/>
  <c r="L289" i="1" s="1"/>
  <c r="M289" i="1" s="1"/>
  <c r="N289" i="1" s="1"/>
  <c r="O289" i="1" s="1"/>
  <c r="R289" i="1" s="1"/>
  <c r="I290" i="1" l="1"/>
  <c r="J290" i="1" l="1"/>
  <c r="K290" i="1" s="1"/>
  <c r="L290" i="1" s="1"/>
  <c r="M290" i="1" s="1"/>
  <c r="N290" i="1" s="1"/>
  <c r="O290" i="1" s="1"/>
  <c r="R290" i="1" s="1"/>
  <c r="I291" i="1" l="1"/>
  <c r="J291" i="1" l="1"/>
  <c r="K291" i="1" s="1"/>
  <c r="L291" i="1" s="1"/>
  <c r="M291" i="1" s="1"/>
  <c r="N291" i="1" s="1"/>
  <c r="O291" i="1" s="1"/>
  <c r="R291" i="1" s="1"/>
  <c r="I292" i="1" l="1"/>
  <c r="J292" i="1" s="1"/>
  <c r="K292" i="1" l="1"/>
  <c r="L292" i="1" l="1"/>
  <c r="M292" i="1" s="1"/>
  <c r="N292" i="1" s="1"/>
  <c r="O292" i="1" s="1"/>
  <c r="R292" i="1" s="1"/>
  <c r="I293" i="1" l="1"/>
  <c r="J293" i="1" l="1"/>
  <c r="K293" i="1" s="1"/>
  <c r="L293" i="1" s="1"/>
  <c r="M293" i="1" s="1"/>
  <c r="N293" i="1" s="1"/>
  <c r="O293" i="1" s="1"/>
  <c r="R293" i="1" s="1"/>
  <c r="I294" i="1" l="1"/>
  <c r="J294" i="1" l="1"/>
  <c r="K294" i="1" s="1"/>
  <c r="L294" i="1" s="1"/>
  <c r="M294" i="1" s="1"/>
  <c r="N294" i="1" s="1"/>
  <c r="O294" i="1" s="1"/>
  <c r="R294" i="1" s="1"/>
  <c r="I295" i="1" l="1"/>
  <c r="J295" i="1" l="1"/>
  <c r="K295" i="1" s="1"/>
  <c r="L295" i="1" s="1"/>
  <c r="M295" i="1" s="1"/>
  <c r="N295" i="1" s="1"/>
  <c r="O295" i="1" s="1"/>
  <c r="R295" i="1" s="1"/>
  <c r="I296" i="1" l="1"/>
  <c r="J296" i="1" l="1"/>
  <c r="K296" i="1" s="1"/>
  <c r="L296" i="1" s="1"/>
  <c r="M296" i="1" s="1"/>
  <c r="N296" i="1" s="1"/>
  <c r="O296" i="1" s="1"/>
  <c r="R296" i="1" s="1"/>
  <c r="I297" i="1" l="1"/>
  <c r="J297" i="1" l="1"/>
  <c r="K297" i="1" s="1"/>
  <c r="L297" i="1" s="1"/>
  <c r="M297" i="1" s="1"/>
  <c r="N297" i="1" s="1"/>
  <c r="O297" i="1" s="1"/>
  <c r="R297" i="1" s="1"/>
  <c r="I298" i="1" l="1"/>
  <c r="J298" i="1" l="1"/>
  <c r="K298" i="1" s="1"/>
  <c r="L298" i="1" s="1"/>
  <c r="M298" i="1" s="1"/>
  <c r="N298" i="1" s="1"/>
  <c r="O298" i="1" s="1"/>
  <c r="R298" i="1" s="1"/>
  <c r="I299" i="1" l="1"/>
  <c r="J299" i="1" l="1"/>
  <c r="K299" i="1" s="1"/>
  <c r="L299" i="1" s="1"/>
  <c r="M299" i="1" s="1"/>
  <c r="N299" i="1" s="1"/>
  <c r="O299" i="1" s="1"/>
  <c r="R299" i="1" s="1"/>
  <c r="I300" i="1" l="1"/>
  <c r="J300" i="1" l="1"/>
  <c r="K300" i="1" s="1"/>
  <c r="L300" i="1" s="1"/>
  <c r="M300" i="1" s="1"/>
  <c r="N300" i="1" s="1"/>
  <c r="O300" i="1" s="1"/>
  <c r="R300" i="1" s="1"/>
  <c r="I301" i="1" l="1"/>
  <c r="J301" i="1" l="1"/>
  <c r="K301" i="1" s="1"/>
  <c r="L301" i="1" s="1"/>
  <c r="M301" i="1" s="1"/>
  <c r="N301" i="1" s="1"/>
  <c r="O301" i="1" s="1"/>
  <c r="R301" i="1" s="1"/>
  <c r="I302" i="1" l="1"/>
  <c r="J302" i="1" l="1"/>
  <c r="K302" i="1" s="1"/>
  <c r="L302" i="1" s="1"/>
  <c r="M302" i="1" s="1"/>
  <c r="N302" i="1" s="1"/>
  <c r="O302" i="1" s="1"/>
  <c r="R302" i="1" s="1"/>
  <c r="I303" i="1" l="1"/>
  <c r="J303" i="1" l="1"/>
  <c r="K303" i="1" s="1"/>
  <c r="L303" i="1" s="1"/>
  <c r="M303" i="1" s="1"/>
  <c r="N303" i="1" s="1"/>
  <c r="O303" i="1" s="1"/>
  <c r="R303" i="1" s="1"/>
  <c r="I304" i="1" l="1"/>
  <c r="J304" i="1" l="1"/>
  <c r="K304" i="1" s="1"/>
  <c r="L304" i="1" s="1"/>
  <c r="M304" i="1" s="1"/>
  <c r="N304" i="1" s="1"/>
  <c r="O304" i="1" s="1"/>
  <c r="R304" i="1" s="1"/>
  <c r="I305" i="1" l="1"/>
  <c r="J305" i="1" l="1"/>
  <c r="K305" i="1" s="1"/>
  <c r="L305" i="1" s="1"/>
  <c r="M305" i="1" s="1"/>
  <c r="N305" i="1" s="1"/>
  <c r="O305" i="1" s="1"/>
  <c r="R305" i="1" s="1"/>
  <c r="I306" i="1" l="1"/>
  <c r="J306" i="1" l="1"/>
  <c r="K306" i="1" s="1"/>
  <c r="L306" i="1" s="1"/>
  <c r="M306" i="1" s="1"/>
  <c r="N306" i="1" s="1"/>
  <c r="O306" i="1" s="1"/>
  <c r="R306" i="1" s="1"/>
  <c r="I307" i="1" l="1"/>
  <c r="J307" i="1" l="1"/>
  <c r="K307" i="1" s="1"/>
  <c r="L307" i="1" s="1"/>
  <c r="M307" i="1" s="1"/>
  <c r="N307" i="1" s="1"/>
  <c r="O307" i="1" s="1"/>
  <c r="R307" i="1" s="1"/>
  <c r="I308" i="1" l="1"/>
  <c r="J308" i="1" l="1"/>
  <c r="K308" i="1" s="1"/>
  <c r="L308" i="1" s="1"/>
  <c r="M308" i="1" s="1"/>
  <c r="N308" i="1" s="1"/>
  <c r="O308" i="1" s="1"/>
  <c r="R308" i="1" s="1"/>
  <c r="I309" i="1" l="1"/>
  <c r="J309" i="1" l="1"/>
  <c r="K309" i="1" s="1"/>
  <c r="L309" i="1" s="1"/>
  <c r="M309" i="1" s="1"/>
  <c r="N309" i="1" s="1"/>
  <c r="O309" i="1" s="1"/>
  <c r="R309" i="1" s="1"/>
  <c r="I310" i="1" l="1"/>
  <c r="J310" i="1" l="1"/>
  <c r="K310" i="1" s="1"/>
  <c r="L310" i="1" s="1"/>
  <c r="M310" i="1" s="1"/>
  <c r="N310" i="1" s="1"/>
  <c r="O310" i="1" s="1"/>
  <c r="R310" i="1" s="1"/>
  <c r="I311" i="1" l="1"/>
  <c r="J311" i="1" l="1"/>
  <c r="K311" i="1" s="1"/>
  <c r="L311" i="1" s="1"/>
  <c r="M311" i="1" s="1"/>
  <c r="N311" i="1" s="1"/>
  <c r="O311" i="1" s="1"/>
  <c r="R311" i="1" s="1"/>
  <c r="I312" i="1" l="1"/>
  <c r="J312" i="1" l="1"/>
  <c r="K312" i="1" s="1"/>
  <c r="L312" i="1" s="1"/>
  <c r="M312" i="1" s="1"/>
  <c r="N312" i="1" s="1"/>
  <c r="O312" i="1" s="1"/>
  <c r="R312" i="1" s="1"/>
  <c r="I313" i="1" l="1"/>
  <c r="J313" i="1" l="1"/>
  <c r="K313" i="1" s="1"/>
  <c r="L313" i="1" s="1"/>
  <c r="M313" i="1" s="1"/>
  <c r="N313" i="1" s="1"/>
  <c r="O313" i="1" s="1"/>
  <c r="R313" i="1" s="1"/>
  <c r="I314" i="1" l="1"/>
  <c r="J314" i="1" l="1"/>
  <c r="K314" i="1" s="1"/>
  <c r="L314" i="1" s="1"/>
  <c r="M314" i="1" s="1"/>
  <c r="N314" i="1" s="1"/>
  <c r="O314" i="1" s="1"/>
  <c r="R314" i="1" s="1"/>
  <c r="I315" i="1" l="1"/>
  <c r="J315" i="1" l="1"/>
  <c r="K315" i="1" s="1"/>
  <c r="L315" i="1" s="1"/>
  <c r="M315" i="1" s="1"/>
  <c r="N315" i="1" s="1"/>
  <c r="O315" i="1" s="1"/>
  <c r="R315" i="1" s="1"/>
  <c r="I316" i="1" l="1"/>
  <c r="J316" i="1" l="1"/>
  <c r="K316" i="1" s="1"/>
  <c r="L316" i="1" s="1"/>
  <c r="M316" i="1" s="1"/>
  <c r="N316" i="1" s="1"/>
  <c r="O316" i="1" s="1"/>
  <c r="R316" i="1" s="1"/>
  <c r="I317" i="1" l="1"/>
  <c r="J317" i="1" l="1"/>
  <c r="K317" i="1" s="1"/>
  <c r="L317" i="1" s="1"/>
  <c r="M317" i="1" s="1"/>
  <c r="N317" i="1" s="1"/>
  <c r="O317" i="1" s="1"/>
  <c r="R317" i="1" s="1"/>
  <c r="I318" i="1" l="1"/>
  <c r="J318" i="1" l="1"/>
  <c r="K318" i="1" s="1"/>
  <c r="L318" i="1" s="1"/>
  <c r="M318" i="1" s="1"/>
  <c r="N318" i="1" s="1"/>
  <c r="O318" i="1" s="1"/>
  <c r="R318" i="1" s="1"/>
  <c r="I319" i="1" l="1"/>
  <c r="J319" i="1" l="1"/>
  <c r="K319" i="1" s="1"/>
  <c r="L319" i="1" s="1"/>
  <c r="M319" i="1" s="1"/>
  <c r="N319" i="1" s="1"/>
  <c r="O319" i="1" s="1"/>
  <c r="R319" i="1" s="1"/>
  <c r="I320" i="1" l="1"/>
  <c r="J320" i="1" s="1"/>
  <c r="K320" i="1" l="1"/>
  <c r="L320" i="1" s="1"/>
  <c r="M320" i="1" l="1"/>
  <c r="N320" i="1" s="1"/>
  <c r="O320" i="1" s="1"/>
  <c r="R320" i="1" s="1"/>
  <c r="I321" i="1"/>
  <c r="J321" i="1" l="1"/>
  <c r="K321" i="1" s="1"/>
  <c r="L321" i="1" s="1"/>
  <c r="M321" i="1" s="1"/>
  <c r="N321" i="1" s="1"/>
  <c r="O321" i="1" s="1"/>
  <c r="R321" i="1" s="1"/>
  <c r="I322" i="1" l="1"/>
  <c r="J322" i="1" l="1"/>
  <c r="K322" i="1" s="1"/>
  <c r="L322" i="1" s="1"/>
  <c r="M322" i="1" s="1"/>
  <c r="N322" i="1" s="1"/>
  <c r="O322" i="1" s="1"/>
  <c r="R322" i="1" s="1"/>
  <c r="I323" i="1" l="1"/>
  <c r="J323" i="1" l="1"/>
  <c r="K323" i="1" s="1"/>
  <c r="L323" i="1" s="1"/>
  <c r="M323" i="1" s="1"/>
  <c r="N323" i="1" s="1"/>
  <c r="O323" i="1" s="1"/>
  <c r="R323" i="1" s="1"/>
  <c r="I324" i="1" l="1"/>
  <c r="J324" i="1" l="1"/>
  <c r="K324" i="1" s="1"/>
  <c r="L324" i="1" s="1"/>
  <c r="M324" i="1" s="1"/>
  <c r="N324" i="1" s="1"/>
  <c r="O324" i="1" s="1"/>
  <c r="R324" i="1" s="1"/>
  <c r="I325" i="1" l="1"/>
  <c r="J325" i="1" l="1"/>
  <c r="K325" i="1" s="1"/>
  <c r="L325" i="1" s="1"/>
  <c r="M325" i="1" s="1"/>
  <c r="N325" i="1" s="1"/>
  <c r="O325" i="1" s="1"/>
  <c r="R325" i="1" s="1"/>
  <c r="I326" i="1" l="1"/>
  <c r="J326" i="1" l="1"/>
  <c r="K326" i="1" s="1"/>
  <c r="L326" i="1" s="1"/>
  <c r="M326" i="1" s="1"/>
  <c r="N326" i="1" s="1"/>
  <c r="O326" i="1" s="1"/>
  <c r="R326" i="1" s="1"/>
  <c r="I327" i="1" l="1"/>
  <c r="J327" i="1" l="1"/>
  <c r="K327" i="1" s="1"/>
  <c r="L327" i="1" s="1"/>
  <c r="M327" i="1" s="1"/>
  <c r="N327" i="1" s="1"/>
  <c r="O327" i="1" s="1"/>
  <c r="R327" i="1" s="1"/>
  <c r="I328" i="1" l="1"/>
  <c r="J328" i="1" s="1"/>
  <c r="K328" i="1" l="1"/>
  <c r="L328" i="1" l="1"/>
  <c r="M328" i="1" s="1"/>
  <c r="N328" i="1" s="1"/>
  <c r="O328" i="1" s="1"/>
  <c r="R328" i="1" s="1"/>
  <c r="I329" i="1" l="1"/>
  <c r="J329" i="1" l="1"/>
  <c r="K329" i="1" s="1"/>
  <c r="L329" i="1" s="1"/>
  <c r="M329" i="1" s="1"/>
  <c r="N329" i="1" s="1"/>
  <c r="O329" i="1" s="1"/>
  <c r="R329" i="1" s="1"/>
  <c r="I330" i="1" l="1"/>
  <c r="J330" i="1" l="1"/>
  <c r="K330" i="1" s="1"/>
  <c r="L330" i="1" s="1"/>
  <c r="M330" i="1" s="1"/>
  <c r="N330" i="1" s="1"/>
  <c r="O330" i="1" s="1"/>
  <c r="R330" i="1" s="1"/>
  <c r="I331" i="1" l="1"/>
  <c r="J331" i="1" l="1"/>
  <c r="K331" i="1" s="1"/>
  <c r="L331" i="1" s="1"/>
  <c r="M331" i="1" s="1"/>
  <c r="N331" i="1" s="1"/>
  <c r="O331" i="1" s="1"/>
  <c r="R331" i="1" s="1"/>
  <c r="I332" i="1" l="1"/>
  <c r="J332" i="1" l="1"/>
  <c r="K332" i="1" s="1"/>
  <c r="L332" i="1" s="1"/>
  <c r="M332" i="1" s="1"/>
  <c r="N332" i="1" s="1"/>
  <c r="O332" i="1" s="1"/>
  <c r="R332" i="1" s="1"/>
  <c r="I333" i="1" l="1"/>
  <c r="J333" i="1" l="1"/>
  <c r="K333" i="1" s="1"/>
  <c r="L333" i="1" s="1"/>
  <c r="M333" i="1" s="1"/>
  <c r="N333" i="1" s="1"/>
  <c r="O333" i="1" s="1"/>
  <c r="R333" i="1" s="1"/>
  <c r="I334" i="1" l="1"/>
  <c r="J334" i="1" l="1"/>
  <c r="K334" i="1" s="1"/>
  <c r="L334" i="1" s="1"/>
  <c r="M334" i="1" s="1"/>
  <c r="N334" i="1" s="1"/>
  <c r="O334" i="1" s="1"/>
  <c r="R334" i="1" s="1"/>
  <c r="I335" i="1" l="1"/>
  <c r="J335" i="1" l="1"/>
  <c r="K335" i="1" s="1"/>
  <c r="L335" i="1" s="1"/>
  <c r="M335" i="1" s="1"/>
  <c r="N335" i="1" s="1"/>
  <c r="O335" i="1" s="1"/>
  <c r="R335" i="1" s="1"/>
  <c r="I336" i="1" l="1"/>
  <c r="J336" i="1" l="1"/>
  <c r="K336" i="1" s="1"/>
  <c r="L336" i="1" s="1"/>
  <c r="M336" i="1" s="1"/>
  <c r="N336" i="1" s="1"/>
  <c r="O336" i="1" s="1"/>
  <c r="R336" i="1" s="1"/>
  <c r="I337" i="1" l="1"/>
  <c r="J337" i="1" l="1"/>
  <c r="K337" i="1" s="1"/>
  <c r="L337" i="1" s="1"/>
  <c r="M337" i="1" s="1"/>
  <c r="N337" i="1" s="1"/>
  <c r="O337" i="1" s="1"/>
  <c r="R337" i="1" s="1"/>
  <c r="I338" i="1" l="1"/>
  <c r="J338" i="1" l="1"/>
  <c r="K338" i="1" s="1"/>
  <c r="L338" i="1" s="1"/>
  <c r="M338" i="1" s="1"/>
  <c r="N338" i="1" s="1"/>
  <c r="O338" i="1" s="1"/>
  <c r="R338" i="1" s="1"/>
  <c r="I339" i="1" l="1"/>
  <c r="J339" i="1" l="1"/>
  <c r="K339" i="1" s="1"/>
  <c r="L339" i="1" s="1"/>
  <c r="M339" i="1" s="1"/>
  <c r="N339" i="1" s="1"/>
  <c r="O339" i="1" s="1"/>
  <c r="R339" i="1" s="1"/>
  <c r="I340" i="1" l="1"/>
  <c r="J340" i="1" l="1"/>
  <c r="K340" i="1" s="1"/>
  <c r="L340" i="1" s="1"/>
  <c r="M340" i="1" s="1"/>
  <c r="N340" i="1" s="1"/>
  <c r="O340" i="1" s="1"/>
  <c r="R340" i="1" s="1"/>
  <c r="I341" i="1" l="1"/>
  <c r="J341" i="1" l="1"/>
  <c r="K341" i="1" s="1"/>
  <c r="L341" i="1" s="1"/>
  <c r="M341" i="1" s="1"/>
  <c r="N341" i="1" s="1"/>
  <c r="O341" i="1" s="1"/>
  <c r="R341" i="1" s="1"/>
  <c r="I342" i="1" l="1"/>
  <c r="J342" i="1" l="1"/>
  <c r="K342" i="1" s="1"/>
  <c r="L342" i="1" s="1"/>
  <c r="M342" i="1" s="1"/>
  <c r="N342" i="1" s="1"/>
  <c r="O342" i="1" s="1"/>
  <c r="R342" i="1" s="1"/>
  <c r="I343" i="1" l="1"/>
  <c r="J343" i="1" l="1"/>
  <c r="K343" i="1" s="1"/>
  <c r="L343" i="1" s="1"/>
  <c r="M343" i="1" s="1"/>
  <c r="N343" i="1" s="1"/>
  <c r="O343" i="1" s="1"/>
  <c r="R343" i="1" s="1"/>
  <c r="I344" i="1" l="1"/>
  <c r="J344" i="1" l="1"/>
  <c r="K344" i="1" s="1"/>
  <c r="L344" i="1" s="1"/>
  <c r="M344" i="1" s="1"/>
  <c r="N344" i="1" s="1"/>
  <c r="O344" i="1" s="1"/>
  <c r="R344" i="1" s="1"/>
  <c r="I345" i="1" l="1"/>
  <c r="J345" i="1" l="1"/>
  <c r="K345" i="1" s="1"/>
  <c r="L345" i="1" s="1"/>
  <c r="M345" i="1" s="1"/>
  <c r="N345" i="1" s="1"/>
  <c r="O345" i="1" s="1"/>
  <c r="R345" i="1" s="1"/>
  <c r="I346" i="1" l="1"/>
  <c r="J346" i="1" l="1"/>
  <c r="K346" i="1" s="1"/>
  <c r="L346" i="1" s="1"/>
  <c r="M346" i="1" s="1"/>
  <c r="N346" i="1" s="1"/>
  <c r="O346" i="1" s="1"/>
  <c r="R346" i="1" s="1"/>
  <c r="I347" i="1" l="1"/>
  <c r="J347" i="1" l="1"/>
  <c r="K347" i="1" s="1"/>
  <c r="L347" i="1" s="1"/>
  <c r="M347" i="1" s="1"/>
  <c r="N347" i="1" s="1"/>
  <c r="O347" i="1" s="1"/>
  <c r="R347" i="1" s="1"/>
  <c r="I348" i="1" l="1"/>
  <c r="J348" i="1" l="1"/>
  <c r="K348" i="1" s="1"/>
  <c r="L348" i="1" s="1"/>
  <c r="M348" i="1" s="1"/>
  <c r="N348" i="1" s="1"/>
  <c r="O348" i="1" s="1"/>
  <c r="R348" i="1" s="1"/>
  <c r="I349" i="1" l="1"/>
  <c r="J349" i="1" l="1"/>
  <c r="K349" i="1" s="1"/>
  <c r="L349" i="1" s="1"/>
  <c r="M349" i="1" s="1"/>
  <c r="N349" i="1" s="1"/>
  <c r="O349" i="1" s="1"/>
  <c r="R349" i="1" s="1"/>
  <c r="I350" i="1" l="1"/>
  <c r="J350" i="1" l="1"/>
  <c r="K350" i="1" s="1"/>
  <c r="L350" i="1" s="1"/>
  <c r="M350" i="1" s="1"/>
  <c r="N350" i="1" s="1"/>
  <c r="O350" i="1" s="1"/>
  <c r="R350" i="1" s="1"/>
  <c r="I351" i="1" l="1"/>
  <c r="J351" i="1" l="1"/>
  <c r="K351" i="1" s="1"/>
  <c r="L351" i="1" s="1"/>
  <c r="M351" i="1" s="1"/>
  <c r="N351" i="1" s="1"/>
  <c r="O351" i="1" s="1"/>
  <c r="R351" i="1" s="1"/>
  <c r="I352" i="1" l="1"/>
  <c r="J352" i="1" s="1"/>
  <c r="K352" i="1" l="1"/>
  <c r="L352" i="1" l="1"/>
  <c r="M352" i="1" s="1"/>
  <c r="N352" i="1" s="1"/>
  <c r="O352" i="1" s="1"/>
  <c r="R352" i="1" s="1"/>
  <c r="I353" i="1" l="1"/>
  <c r="J353" i="1" l="1"/>
  <c r="K353" i="1" s="1"/>
  <c r="L353" i="1" s="1"/>
  <c r="M353" i="1" s="1"/>
  <c r="N353" i="1" s="1"/>
  <c r="O353" i="1" s="1"/>
  <c r="R353" i="1" s="1"/>
  <c r="I354" i="1" l="1"/>
  <c r="J354" i="1" l="1"/>
  <c r="K354" i="1" s="1"/>
  <c r="L354" i="1" s="1"/>
  <c r="M354" i="1" s="1"/>
  <c r="N354" i="1" s="1"/>
  <c r="O354" i="1" s="1"/>
  <c r="R354" i="1" s="1"/>
  <c r="I355" i="1" l="1"/>
  <c r="J355" i="1" s="1"/>
  <c r="K355" i="1" l="1"/>
  <c r="L355" i="1" l="1"/>
  <c r="M355" i="1" s="1"/>
  <c r="N355" i="1" s="1"/>
  <c r="O355" i="1" s="1"/>
  <c r="R355" i="1" s="1"/>
  <c r="I356" i="1" l="1"/>
  <c r="J356" i="1" l="1"/>
  <c r="K356" i="1" s="1"/>
  <c r="L356" i="1" s="1"/>
  <c r="M356" i="1" s="1"/>
  <c r="N356" i="1" s="1"/>
  <c r="O356" i="1" s="1"/>
  <c r="R356" i="1" s="1"/>
  <c r="I357" i="1" l="1"/>
  <c r="J357" i="1" l="1"/>
  <c r="K357" i="1" s="1"/>
  <c r="L357" i="1" s="1"/>
  <c r="M357" i="1" s="1"/>
  <c r="N357" i="1" s="1"/>
  <c r="O357" i="1" s="1"/>
  <c r="R357" i="1" s="1"/>
  <c r="I358" i="1" l="1"/>
  <c r="J358" i="1" s="1"/>
  <c r="K358" i="1" l="1"/>
  <c r="L358" i="1" l="1"/>
  <c r="M358" i="1" s="1"/>
  <c r="N358" i="1" s="1"/>
  <c r="O358" i="1" s="1"/>
  <c r="R358" i="1" s="1"/>
  <c r="I359" i="1" l="1"/>
  <c r="J359" i="1" l="1"/>
  <c r="K359" i="1" s="1"/>
  <c r="L359" i="1" s="1"/>
  <c r="M359" i="1" s="1"/>
  <c r="N359" i="1" s="1"/>
  <c r="O359" i="1" s="1"/>
  <c r="R359" i="1" s="1"/>
  <c r="I360" i="1" l="1"/>
  <c r="J360" i="1" l="1"/>
  <c r="K360" i="1" s="1"/>
  <c r="L360" i="1" s="1"/>
  <c r="M360" i="1" s="1"/>
  <c r="N360" i="1" s="1"/>
  <c r="O360" i="1" s="1"/>
  <c r="R360" i="1" s="1"/>
  <c r="I361" i="1" l="1"/>
  <c r="J361" i="1" l="1"/>
  <c r="K361" i="1" s="1"/>
  <c r="L361" i="1" s="1"/>
  <c r="M361" i="1" s="1"/>
  <c r="N361" i="1" s="1"/>
  <c r="O361" i="1" s="1"/>
  <c r="R361" i="1" s="1"/>
  <c r="I362" i="1" l="1"/>
  <c r="J362" i="1" l="1"/>
  <c r="K362" i="1" s="1"/>
  <c r="L362" i="1" s="1"/>
  <c r="M362" i="1" s="1"/>
  <c r="N362" i="1" s="1"/>
  <c r="O362" i="1" s="1"/>
  <c r="R362" i="1" s="1"/>
  <c r="I363" i="1" l="1"/>
  <c r="J363" i="1" l="1"/>
  <c r="K363" i="1" s="1"/>
  <c r="L363" i="1" s="1"/>
  <c r="M363" i="1" s="1"/>
  <c r="N363" i="1" s="1"/>
  <c r="O363" i="1" s="1"/>
  <c r="R363" i="1" s="1"/>
  <c r="I364" i="1" l="1"/>
  <c r="J364" i="1" l="1"/>
  <c r="K364" i="1" s="1"/>
  <c r="L364" i="1" s="1"/>
  <c r="M364" i="1" s="1"/>
  <c r="N364" i="1" s="1"/>
  <c r="O364" i="1" s="1"/>
  <c r="R364" i="1" s="1"/>
  <c r="I365" i="1" l="1"/>
  <c r="J365" i="1" l="1"/>
  <c r="K365" i="1" s="1"/>
  <c r="L365" i="1" s="1"/>
  <c r="M365" i="1" s="1"/>
  <c r="N365" i="1" s="1"/>
  <c r="O365" i="1" s="1"/>
  <c r="R365" i="1" s="1"/>
  <c r="I366" i="1" l="1"/>
  <c r="J366" i="1" l="1"/>
  <c r="K366" i="1" s="1"/>
  <c r="L366" i="1" s="1"/>
  <c r="M366" i="1" s="1"/>
  <c r="N366" i="1" s="1"/>
  <c r="O366" i="1" s="1"/>
  <c r="R366" i="1" s="1"/>
  <c r="I367" i="1" l="1"/>
  <c r="J367" i="1" l="1"/>
  <c r="K367" i="1" s="1"/>
  <c r="L367" i="1" s="1"/>
  <c r="M367" i="1" s="1"/>
  <c r="N367" i="1" s="1"/>
  <c r="O367" i="1" s="1"/>
  <c r="R367" i="1" s="1"/>
  <c r="I368" i="1" l="1"/>
  <c r="J368" i="1" l="1"/>
  <c r="K368" i="1" s="1"/>
  <c r="L368" i="1" s="1"/>
  <c r="M368" i="1" s="1"/>
  <c r="N368" i="1" s="1"/>
  <c r="O368" i="1" s="1"/>
  <c r="R368" i="1" s="1"/>
  <c r="I369" i="1" l="1"/>
  <c r="J369" i="1" l="1"/>
  <c r="K369" i="1" s="1"/>
  <c r="L369" i="1" s="1"/>
  <c r="M369" i="1" s="1"/>
  <c r="N369" i="1" s="1"/>
  <c r="O369" i="1" s="1"/>
  <c r="R369" i="1" s="1"/>
  <c r="I370" i="1" l="1"/>
  <c r="J370" i="1" s="1"/>
  <c r="K370" i="1" l="1"/>
  <c r="L370" i="1" l="1"/>
  <c r="M370" i="1" s="1"/>
  <c r="N370" i="1" s="1"/>
  <c r="O370" i="1" s="1"/>
  <c r="R370" i="1" s="1"/>
  <c r="I371" i="1" l="1"/>
  <c r="J371" i="1" s="1"/>
  <c r="K371" i="1" l="1"/>
  <c r="L371" i="1" l="1"/>
  <c r="M371" i="1" s="1"/>
  <c r="N371" i="1" s="1"/>
  <c r="O371" i="1" s="1"/>
  <c r="R371" i="1" s="1"/>
  <c r="I372" i="1" l="1"/>
  <c r="J372" i="1" l="1"/>
  <c r="K372" i="1" s="1"/>
  <c r="L372" i="1" s="1"/>
  <c r="M372" i="1" s="1"/>
  <c r="N372" i="1" s="1"/>
  <c r="O372" i="1" s="1"/>
  <c r="R372" i="1" s="1"/>
  <c r="I373" i="1" l="1"/>
  <c r="J373" i="1" l="1"/>
  <c r="K373" i="1" s="1"/>
  <c r="L373" i="1" s="1"/>
  <c r="M373" i="1" s="1"/>
  <c r="N373" i="1" s="1"/>
  <c r="O373" i="1" s="1"/>
  <c r="R373" i="1" s="1"/>
  <c r="I374" i="1" l="1"/>
  <c r="J374" i="1" s="1"/>
  <c r="K374" i="1" l="1"/>
  <c r="L374" i="1" s="1"/>
  <c r="M374" i="1" s="1"/>
  <c r="N374" i="1" s="1"/>
  <c r="O374" i="1" s="1"/>
  <c r="R374" i="1" s="1"/>
  <c r="I375" i="1" l="1"/>
  <c r="J375" i="1" l="1"/>
  <c r="K375" i="1" s="1"/>
  <c r="L375" i="1" s="1"/>
  <c r="M375" i="1" s="1"/>
  <c r="N375" i="1" s="1"/>
  <c r="O375" i="1" s="1"/>
  <c r="R375" i="1" s="1"/>
  <c r="I376" i="1" l="1"/>
  <c r="J376" i="1" l="1"/>
  <c r="K376" i="1" s="1"/>
  <c r="L376" i="1" s="1"/>
  <c r="M376" i="1" s="1"/>
  <c r="N376" i="1" s="1"/>
  <c r="O376" i="1" s="1"/>
  <c r="R376" i="1" s="1"/>
  <c r="I377" i="1" l="1"/>
  <c r="J377" i="1" l="1"/>
  <c r="K377" i="1" s="1"/>
  <c r="L377" i="1" s="1"/>
  <c r="M377" i="1" s="1"/>
  <c r="N377" i="1" s="1"/>
  <c r="O377" i="1" s="1"/>
  <c r="R377" i="1" s="1"/>
  <c r="I378" i="1" l="1"/>
  <c r="J378" i="1" l="1"/>
  <c r="K378" i="1" s="1"/>
  <c r="L378" i="1" s="1"/>
  <c r="M378" i="1" s="1"/>
  <c r="N378" i="1" s="1"/>
  <c r="O378" i="1" s="1"/>
  <c r="R378" i="1" s="1"/>
  <c r="I379" i="1" l="1"/>
  <c r="J379" i="1" l="1"/>
  <c r="K379" i="1" s="1"/>
  <c r="L379" i="1" s="1"/>
  <c r="M379" i="1" s="1"/>
  <c r="N379" i="1" s="1"/>
  <c r="O379" i="1" s="1"/>
  <c r="R379" i="1" s="1"/>
  <c r="I380" i="1" l="1"/>
  <c r="J380" i="1" l="1"/>
  <c r="K380" i="1" s="1"/>
  <c r="L380" i="1" s="1"/>
  <c r="M380" i="1" s="1"/>
  <c r="N380" i="1" s="1"/>
  <c r="O380" i="1" s="1"/>
  <c r="R380" i="1" s="1"/>
  <c r="I381" i="1" l="1"/>
  <c r="J381" i="1" s="1"/>
  <c r="K381" i="1" l="1"/>
  <c r="L381" i="1" l="1"/>
  <c r="M381" i="1" s="1"/>
  <c r="N381" i="1" s="1"/>
  <c r="O381" i="1" s="1"/>
  <c r="R381" i="1" s="1"/>
  <c r="I382" i="1" l="1"/>
  <c r="J382" i="1" l="1"/>
  <c r="K382" i="1" s="1"/>
  <c r="L382" i="1" s="1"/>
  <c r="M382" i="1" s="1"/>
  <c r="N382" i="1" s="1"/>
  <c r="O382" i="1" s="1"/>
  <c r="R382" i="1" s="1"/>
  <c r="I383" i="1" l="1"/>
  <c r="J383" i="1" s="1"/>
  <c r="K383" i="1" l="1"/>
  <c r="L383" i="1" l="1"/>
  <c r="M383" i="1" s="1"/>
  <c r="N383" i="1" s="1"/>
  <c r="O383" i="1" s="1"/>
  <c r="R383" i="1" s="1"/>
  <c r="I384" i="1" l="1"/>
  <c r="J384" i="1" l="1"/>
  <c r="K384" i="1" s="1"/>
  <c r="L384" i="1" s="1"/>
  <c r="M384" i="1" s="1"/>
  <c r="N384" i="1" s="1"/>
  <c r="O384" i="1" s="1"/>
  <c r="R384" i="1" s="1"/>
  <c r="I385" i="1" l="1"/>
  <c r="J385" i="1" l="1"/>
  <c r="K385" i="1" s="1"/>
  <c r="L385" i="1" s="1"/>
  <c r="M385" i="1" s="1"/>
  <c r="N385" i="1" s="1"/>
  <c r="O385" i="1" s="1"/>
  <c r="R385" i="1" s="1"/>
  <c r="I386" i="1" l="1"/>
  <c r="J386" i="1" l="1"/>
  <c r="K386" i="1" s="1"/>
  <c r="L386" i="1" s="1"/>
  <c r="M386" i="1" s="1"/>
  <c r="N386" i="1" s="1"/>
  <c r="O386" i="1" s="1"/>
  <c r="R386" i="1" s="1"/>
  <c r="I387" i="1" l="1"/>
  <c r="J387" i="1" l="1"/>
  <c r="K387" i="1" s="1"/>
  <c r="L387" i="1" s="1"/>
  <c r="M387" i="1" s="1"/>
  <c r="N387" i="1" s="1"/>
  <c r="O387" i="1" s="1"/>
  <c r="R387" i="1" s="1"/>
  <c r="I388" i="1" l="1"/>
  <c r="J388" i="1" l="1"/>
  <c r="K388" i="1" s="1"/>
  <c r="L388" i="1" s="1"/>
  <c r="M388" i="1" s="1"/>
  <c r="N388" i="1" s="1"/>
  <c r="O388" i="1" s="1"/>
  <c r="R388" i="1" s="1"/>
  <c r="I389" i="1" l="1"/>
  <c r="J389" i="1" l="1"/>
  <c r="K389" i="1" s="1"/>
  <c r="L389" i="1" s="1"/>
  <c r="M389" i="1" s="1"/>
  <c r="N389" i="1" s="1"/>
  <c r="O389" i="1" s="1"/>
  <c r="I390" i="1" l="1"/>
  <c r="R389" i="1"/>
  <c r="J390" i="1" l="1"/>
  <c r="K390" i="1" s="1"/>
  <c r="L390" i="1" s="1"/>
  <c r="M390" i="1" s="1"/>
  <c r="N390" i="1" s="1"/>
  <c r="O390" i="1" s="1"/>
  <c r="R390" i="1" s="1"/>
  <c r="I391" i="1" l="1"/>
  <c r="J391" i="1" s="1"/>
  <c r="K391" i="1" l="1"/>
  <c r="L391" i="1" l="1"/>
  <c r="M391" i="1" s="1"/>
  <c r="N391" i="1" s="1"/>
  <c r="O391" i="1" s="1"/>
  <c r="R391" i="1" s="1"/>
  <c r="I392" i="1" l="1"/>
  <c r="J392" i="1" l="1"/>
  <c r="K392" i="1" s="1"/>
  <c r="L392" i="1" s="1"/>
  <c r="M392" i="1" s="1"/>
  <c r="N392" i="1" s="1"/>
  <c r="O392" i="1" s="1"/>
  <c r="R392" i="1" s="1"/>
  <c r="I393" i="1" l="1"/>
  <c r="J393" i="1" s="1"/>
  <c r="K393" i="1" l="1"/>
  <c r="L393" i="1" l="1"/>
  <c r="M393" i="1" s="1"/>
  <c r="N393" i="1" s="1"/>
  <c r="O393" i="1" s="1"/>
  <c r="R393" i="1" s="1"/>
  <c r="I394" i="1" l="1"/>
  <c r="J394" i="1" l="1"/>
  <c r="K394" i="1" s="1"/>
  <c r="L394" i="1" s="1"/>
  <c r="M394" i="1" s="1"/>
  <c r="N394" i="1" s="1"/>
  <c r="O394" i="1" s="1"/>
  <c r="R394" i="1" s="1"/>
  <c r="I395" i="1" l="1"/>
  <c r="J395" i="1" l="1"/>
  <c r="K395" i="1" s="1"/>
  <c r="L395" i="1" l="1"/>
  <c r="M395" i="1" s="1"/>
  <c r="N395" i="1" s="1"/>
  <c r="O395" i="1" s="1"/>
  <c r="R395" i="1" s="1"/>
  <c r="I396" i="1" l="1"/>
  <c r="J396" i="1" s="1"/>
  <c r="K396" i="1" s="1"/>
  <c r="L396" i="1" l="1"/>
  <c r="M396" i="1" s="1"/>
  <c r="N396" i="1" s="1"/>
  <c r="O396" i="1" s="1"/>
  <c r="R396" i="1" s="1"/>
  <c r="I397" i="1" l="1"/>
  <c r="J397" i="1" s="1"/>
  <c r="K397" i="1" s="1"/>
  <c r="L397" i="1" l="1"/>
  <c r="M397" i="1" s="1"/>
  <c r="N397" i="1" s="1"/>
  <c r="O397" i="1" s="1"/>
  <c r="R397" i="1" s="1"/>
  <c r="I398" i="1" l="1"/>
  <c r="J398" i="1" s="1"/>
  <c r="K398" i="1" s="1"/>
  <c r="L398" i="1" l="1"/>
  <c r="M398" i="1" s="1"/>
  <c r="N398" i="1" s="1"/>
  <c r="O398" i="1" s="1"/>
  <c r="R398" i="1" s="1"/>
  <c r="I399" i="1" l="1"/>
  <c r="J399" i="1" s="1"/>
  <c r="K399" i="1" s="1"/>
  <c r="L399" i="1" l="1"/>
  <c r="M399" i="1" s="1"/>
  <c r="N399" i="1" s="1"/>
  <c r="O399" i="1" s="1"/>
  <c r="R399" i="1" s="1"/>
  <c r="I400" i="1" l="1"/>
  <c r="J400" i="1" s="1"/>
  <c r="K400" i="1" s="1"/>
  <c r="L400" i="1" l="1"/>
  <c r="M400" i="1" s="1"/>
  <c r="N400" i="1" s="1"/>
  <c r="O400" i="1" s="1"/>
  <c r="R400" i="1" s="1"/>
  <c r="I401" i="1" l="1"/>
  <c r="J401" i="1" s="1"/>
  <c r="K401" i="1" s="1"/>
  <c r="L401" i="1" s="1"/>
  <c r="M401" i="1" s="1"/>
  <c r="N401" i="1" s="1"/>
  <c r="O401" i="1" s="1"/>
  <c r="O2" i="1" s="1"/>
  <c r="R401" i="1" l="1"/>
  <c r="D54" i="4" l="1"/>
  <c r="E54" i="4" l="1"/>
  <c r="F54" i="4" l="1"/>
  <c r="G54" i="4" l="1"/>
  <c r="H54" i="4" l="1"/>
  <c r="I54" i="4" l="1"/>
  <c r="J54" i="4" l="1"/>
  <c r="K54" i="4" l="1"/>
  <c r="L54" i="4" l="1"/>
  <c r="M54" i="4" l="1"/>
  <c r="N54" i="4" l="1"/>
  <c r="O54" i="4" l="1"/>
  <c r="P54" i="4" s="1"/>
  <c r="D55" i="4" l="1"/>
  <c r="E55" i="4" l="1"/>
  <c r="F55" i="4" l="1"/>
  <c r="G55" i="4" l="1"/>
  <c r="H55" i="4" l="1"/>
  <c r="I55" i="4" l="1"/>
  <c r="J55" i="4" l="1"/>
  <c r="K55" i="4" l="1"/>
  <c r="L55" i="4" l="1"/>
  <c r="M55" i="4" l="1"/>
  <c r="N55" i="4" l="1"/>
  <c r="O55" i="4" l="1"/>
  <c r="P55" i="4" s="1"/>
  <c r="D56" i="4" l="1"/>
  <c r="E56" i="4" l="1"/>
  <c r="F56" i="4" l="1"/>
  <c r="G56" i="4" l="1"/>
  <c r="H56" i="4" l="1"/>
  <c r="I56" i="4" l="1"/>
  <c r="J56" i="4" l="1"/>
  <c r="K56" i="4" l="1"/>
  <c r="L56" i="4" l="1"/>
  <c r="M56" i="4" l="1"/>
  <c r="N56" i="4" l="1"/>
  <c r="O56" i="4" l="1"/>
  <c r="P56" i="4" s="1"/>
  <c r="D57" i="4" l="1"/>
  <c r="E57" i="4" l="1"/>
  <c r="F57" i="4" l="1"/>
  <c r="G57" i="4" l="1"/>
  <c r="H57" i="4" l="1"/>
  <c r="I57" i="4" l="1"/>
  <c r="J57" i="4" l="1"/>
  <c r="K57" i="4" l="1"/>
  <c r="L57" i="4" l="1"/>
  <c r="M57" i="4" l="1"/>
  <c r="N57" i="4" l="1"/>
  <c r="O57" i="4" l="1"/>
  <c r="P57" i="4" s="1"/>
  <c r="D58" i="4" l="1"/>
  <c r="E58" i="4" l="1"/>
  <c r="F58" i="4" l="1"/>
  <c r="G58" i="4" l="1"/>
  <c r="H58" i="4" l="1"/>
  <c r="I58" i="4" l="1"/>
  <c r="J58" i="4" l="1"/>
  <c r="K58" i="4" l="1"/>
  <c r="L58" i="4" l="1"/>
  <c r="M58" i="4" l="1"/>
  <c r="N58" i="4" l="1"/>
  <c r="O58" i="4" l="1"/>
  <c r="P58" i="4" s="1"/>
  <c r="D59" i="4" l="1"/>
  <c r="E59" i="4" l="1"/>
  <c r="F59" i="4" l="1"/>
  <c r="G59" i="4" l="1"/>
  <c r="H59" i="4" l="1"/>
  <c r="I59" i="4" l="1"/>
  <c r="J59" i="4" l="1"/>
  <c r="K59" i="4" l="1"/>
  <c r="L59" i="4" l="1"/>
  <c r="M59" i="4" l="1"/>
  <c r="N59" i="4" l="1"/>
  <c r="O59" i="4" l="1"/>
  <c r="P59" i="4" s="1"/>
  <c r="D60" i="4" l="1"/>
  <c r="E60" i="4" l="1"/>
  <c r="F60" i="4" l="1"/>
  <c r="G60" i="4" l="1"/>
  <c r="H60" i="4" l="1"/>
  <c r="I60" i="4" l="1"/>
  <c r="J60" i="4" l="1"/>
  <c r="K60" i="4" l="1"/>
  <c r="L60" i="4" l="1"/>
  <c r="M60" i="4" l="1"/>
  <c r="N60" i="4" l="1"/>
  <c r="O60" i="4" l="1"/>
  <c r="P60" i="4" s="1"/>
  <c r="D61" i="4" l="1"/>
  <c r="E61" i="4" l="1"/>
  <c r="F61" i="4" l="1"/>
  <c r="G61" i="4" l="1"/>
  <c r="H61" i="4" l="1"/>
  <c r="I61" i="4" l="1"/>
  <c r="J61" i="4" l="1"/>
  <c r="K61" i="4" l="1"/>
  <c r="L61" i="4" l="1"/>
  <c r="M61" i="4" l="1"/>
  <c r="N61" i="4" l="1"/>
  <c r="O61" i="4" l="1"/>
  <c r="P61" i="4" s="1"/>
  <c r="D62" i="4" l="1"/>
  <c r="E62" i="4" l="1"/>
  <c r="F62" i="4" l="1"/>
  <c r="G62" i="4" l="1"/>
  <c r="H62" i="4" l="1"/>
  <c r="I62" i="4" l="1"/>
  <c r="J62" i="4" l="1"/>
  <c r="K62" i="4" l="1"/>
  <c r="L62" i="4" l="1"/>
  <c r="M62" i="4" l="1"/>
  <c r="N62" i="4" l="1"/>
  <c r="O62" i="4" l="1"/>
  <c r="P62" i="4" s="1"/>
  <c r="D63" i="4" l="1"/>
  <c r="E63" i="4" l="1"/>
  <c r="F63" i="4" l="1"/>
  <c r="G63" i="4" l="1"/>
  <c r="H63" i="4" l="1"/>
  <c r="I63" i="4" l="1"/>
  <c r="J63" i="4" l="1"/>
  <c r="K63" i="4" l="1"/>
  <c r="L63" i="4" l="1"/>
  <c r="M63" i="4" l="1"/>
  <c r="N63" i="4" l="1"/>
  <c r="O63" i="4" l="1"/>
  <c r="P63" i="4" s="1"/>
  <c r="D64" i="4" l="1"/>
  <c r="E64" i="4" l="1"/>
  <c r="F64" i="4" l="1"/>
  <c r="H64" i="4" l="1"/>
  <c r="G64" i="4"/>
  <c r="I64" i="4" l="1"/>
  <c r="J64" i="4" l="1"/>
  <c r="K64" i="4" l="1"/>
  <c r="L64" i="4" l="1"/>
  <c r="M64" i="4" l="1"/>
  <c r="N64" i="4" l="1"/>
  <c r="O64" i="4" l="1"/>
  <c r="P64" i="4" s="1"/>
  <c r="D65" i="4" l="1"/>
  <c r="D92" i="4" l="1"/>
  <c r="D93" i="4"/>
  <c r="D91" i="4"/>
  <c r="D90" i="4"/>
  <c r="E65" i="4" l="1"/>
  <c r="E91" i="4" l="1"/>
  <c r="E92" i="4"/>
  <c r="E93" i="4"/>
  <c r="E90" i="4"/>
  <c r="F65" i="4" l="1"/>
  <c r="F92" i="4" l="1"/>
  <c r="F93" i="4"/>
  <c r="F91" i="4"/>
  <c r="F90" i="4"/>
  <c r="G65" i="4"/>
  <c r="G91" i="4" l="1"/>
  <c r="G90" i="4"/>
  <c r="G92" i="4"/>
  <c r="G93" i="4"/>
  <c r="H65" i="4"/>
  <c r="H90" i="4" l="1"/>
  <c r="H91" i="4"/>
  <c r="H93" i="4"/>
  <c r="H92" i="4"/>
  <c r="I65" i="4"/>
  <c r="I90" i="4" l="1"/>
  <c r="I93" i="4"/>
  <c r="I92" i="4"/>
  <c r="I91" i="4"/>
  <c r="J65" i="4" l="1"/>
  <c r="K65" i="4" l="1"/>
  <c r="J90" i="4"/>
  <c r="J92" i="4"/>
  <c r="J91" i="4"/>
  <c r="J93" i="4"/>
  <c r="K90" i="4" l="1"/>
  <c r="K93" i="4"/>
  <c r="K92" i="4"/>
  <c r="K91" i="4"/>
  <c r="L65" i="4"/>
  <c r="L92" i="4" l="1"/>
  <c r="L90" i="4"/>
  <c r="L93" i="4"/>
  <c r="L91" i="4"/>
  <c r="M65" i="4"/>
  <c r="M91" i="4" l="1"/>
  <c r="M93" i="4"/>
  <c r="M90" i="4"/>
  <c r="M92" i="4"/>
  <c r="N65" i="4" l="1"/>
  <c r="N93" i="4" l="1"/>
  <c r="N91" i="4"/>
  <c r="N90" i="4"/>
  <c r="N92" i="4"/>
  <c r="O65" i="4"/>
  <c r="O91" i="4" l="1"/>
  <c r="O92" i="4"/>
  <c r="O93" i="4"/>
  <c r="O90" i="4"/>
  <c r="P65" i="4"/>
  <c r="P90" i="4" l="1"/>
  <c r="P91" i="4"/>
  <c r="P92" i="4"/>
  <c r="P93" i="4"/>
</calcChain>
</file>

<file path=xl/sharedStrings.xml><?xml version="1.0" encoding="utf-8"?>
<sst xmlns="http://schemas.openxmlformats.org/spreadsheetml/2006/main" count="271" uniqueCount="182">
  <si>
    <t>MOIS</t>
  </si>
  <si>
    <t>Pluie</t>
  </si>
  <si>
    <t>Cn</t>
  </si>
  <si>
    <t>Cf</t>
  </si>
  <si>
    <t>a1</t>
  </si>
  <si>
    <t>SRD</t>
  </si>
  <si>
    <t>a2</t>
  </si>
  <si>
    <t>a3</t>
  </si>
  <si>
    <t>a4</t>
  </si>
  <si>
    <t>STM</t>
  </si>
  <si>
    <t>mensuelle</t>
  </si>
  <si>
    <t>INITIALISATION</t>
  </si>
  <si>
    <t>IT0 =</t>
  </si>
  <si>
    <t>IP0 =</t>
  </si>
  <si>
    <t>H0 =</t>
  </si>
  <si>
    <t>RL0 =</t>
  </si>
  <si>
    <t>Pi</t>
  </si>
  <si>
    <t>Ruissellement</t>
  </si>
  <si>
    <t xml:space="preserve">DEi :   Pas </t>
  </si>
  <si>
    <t>STSi : Stock</t>
  </si>
  <si>
    <t>ETRI : Evapo -</t>
  </si>
  <si>
    <t>Infiltration</t>
  </si>
  <si>
    <t>Réservoir</t>
  </si>
  <si>
    <t>Ecoulement</t>
  </si>
  <si>
    <t>direct :  RDi</t>
  </si>
  <si>
    <t>ruisselé</t>
  </si>
  <si>
    <t>superficiel</t>
  </si>
  <si>
    <t>transpiration</t>
  </si>
  <si>
    <t>totale : ITi</t>
  </si>
  <si>
    <t>profonde : IPi</t>
  </si>
  <si>
    <t>profond : Hi</t>
  </si>
  <si>
    <t>retardé :RLi</t>
  </si>
  <si>
    <t>réel : Di (mm)</t>
  </si>
  <si>
    <t>total : Qi(mm)</t>
  </si>
  <si>
    <t>Coefficient de calage: an</t>
  </si>
  <si>
    <t>Coefficient de calage:mois</t>
  </si>
  <si>
    <t>Septembre</t>
  </si>
  <si>
    <t>Octobre</t>
  </si>
  <si>
    <t>Novembre</t>
  </si>
  <si>
    <t>Janvier</t>
  </si>
  <si>
    <t>Mars</t>
  </si>
  <si>
    <t>Avril</t>
  </si>
  <si>
    <t>Mai</t>
  </si>
  <si>
    <t>Juin</t>
  </si>
  <si>
    <t>Juillet</t>
  </si>
  <si>
    <t>sept</t>
  </si>
  <si>
    <t>oct</t>
  </si>
  <si>
    <t>nov</t>
  </si>
  <si>
    <t>déc</t>
  </si>
  <si>
    <t>janv</t>
  </si>
  <si>
    <t>févr</t>
  </si>
  <si>
    <t>mars</t>
  </si>
  <si>
    <t>avr</t>
  </si>
  <si>
    <t>mai</t>
  </si>
  <si>
    <t>juin</t>
  </si>
  <si>
    <t>juil</t>
  </si>
  <si>
    <t>août</t>
  </si>
  <si>
    <t>Total Annee</t>
  </si>
  <si>
    <t>-</t>
  </si>
  <si>
    <t>M</t>
  </si>
  <si>
    <t>S</t>
  </si>
  <si>
    <t>MIN</t>
  </si>
  <si>
    <t>MAX</t>
  </si>
  <si>
    <t>moyenne</t>
  </si>
  <si>
    <t xml:space="preserve">Pi :  Pluie </t>
  </si>
  <si>
    <t>00</t>
  </si>
  <si>
    <t>01</t>
  </si>
  <si>
    <t>02</t>
  </si>
  <si>
    <t>Année</t>
  </si>
  <si>
    <t>Décembre</t>
  </si>
  <si>
    <t>Février</t>
  </si>
  <si>
    <t>Août</t>
  </si>
  <si>
    <t xml:space="preserve"> 1962/63</t>
  </si>
  <si>
    <t xml:space="preserve"> 1963/64</t>
  </si>
  <si>
    <t xml:space="preserve"> 1964/65</t>
  </si>
  <si>
    <t xml:space="preserve"> 1965/66</t>
  </si>
  <si>
    <t xml:space="preserve"> 1966/67</t>
  </si>
  <si>
    <t xml:space="preserve"> 1967/68</t>
  </si>
  <si>
    <t xml:space="preserve"> 1968/69</t>
  </si>
  <si>
    <t xml:space="preserve"> 1969/70</t>
  </si>
  <si>
    <t xml:space="preserve"> 1970/71</t>
  </si>
  <si>
    <t xml:space="preserve"> 1971/72</t>
  </si>
  <si>
    <t xml:space="preserve"> 1972/73</t>
  </si>
  <si>
    <t xml:space="preserve"> 1973/74</t>
  </si>
  <si>
    <t xml:space="preserve"> 1974/75</t>
  </si>
  <si>
    <t xml:space="preserve"> 1975/76</t>
  </si>
  <si>
    <t xml:space="preserve"> 1976/77</t>
  </si>
  <si>
    <t xml:space="preserve"> 1977/78</t>
  </si>
  <si>
    <t xml:space="preserve"> 1978/79</t>
  </si>
  <si>
    <t xml:space="preserve"> 1979/80</t>
  </si>
  <si>
    <t xml:space="preserve"> 1980/81</t>
  </si>
  <si>
    <t xml:space="preserve"> 1981/82</t>
  </si>
  <si>
    <t xml:space="preserve"> 1982/83</t>
  </si>
  <si>
    <t xml:space="preserve"> 1983/84</t>
  </si>
  <si>
    <t xml:space="preserve"> 1984/85</t>
  </si>
  <si>
    <t xml:space="preserve"> 1985/86</t>
  </si>
  <si>
    <t xml:space="preserve"> 1986/87</t>
  </si>
  <si>
    <t xml:space="preserve"> 1987/88</t>
  </si>
  <si>
    <t xml:space="preserve"> 1988/89</t>
  </si>
  <si>
    <t xml:space="preserve"> 1989/90</t>
  </si>
  <si>
    <t xml:space="preserve"> 1990/91</t>
  </si>
  <si>
    <t xml:space="preserve"> 1991/92</t>
  </si>
  <si>
    <t xml:space="preserve"> 1992/93</t>
  </si>
  <si>
    <t xml:space="preserve"> 1993/94</t>
  </si>
  <si>
    <t xml:space="preserve"> 1994/95</t>
  </si>
  <si>
    <t xml:space="preserve"> 1995/96</t>
  </si>
  <si>
    <t xml:space="preserve"> 1996/97</t>
  </si>
  <si>
    <t xml:space="preserve"> 1997/98</t>
  </si>
  <si>
    <t xml:space="preserve"> 1998/99</t>
  </si>
  <si>
    <t xml:space="preserve"> 1999/00</t>
  </si>
  <si>
    <t xml:space="preserve"> 2000/01</t>
  </si>
  <si>
    <t xml:space="preserve"> 2001/02</t>
  </si>
  <si>
    <t xml:space="preserve"> 2002/03</t>
  </si>
  <si>
    <t>SOMME</t>
  </si>
  <si>
    <t>RESIDUS²</t>
  </si>
  <si>
    <t>SMBA Apport en Mm3</t>
  </si>
  <si>
    <t>ANNEE</t>
  </si>
  <si>
    <t>SEP</t>
  </si>
  <si>
    <t>OCT</t>
  </si>
  <si>
    <t>NOV</t>
  </si>
  <si>
    <t>DEC</t>
  </si>
  <si>
    <t>JANV</t>
  </si>
  <si>
    <t>FEV</t>
  </si>
  <si>
    <t>MARS</t>
  </si>
  <si>
    <t>AVR</t>
  </si>
  <si>
    <t>MAI</t>
  </si>
  <si>
    <t>JUIN</t>
  </si>
  <si>
    <t>JUIL</t>
  </si>
  <si>
    <t>AOUT</t>
  </si>
  <si>
    <t>Mm3</t>
  </si>
  <si>
    <t>jours</t>
  </si>
  <si>
    <t>Qm3/s</t>
  </si>
  <si>
    <t>mm</t>
  </si>
  <si>
    <t>Supérficie</t>
  </si>
  <si>
    <t>Mm3/an</t>
  </si>
  <si>
    <t>03</t>
  </si>
  <si>
    <t>TEMPERATURES</t>
  </si>
  <si>
    <t>T°</t>
  </si>
  <si>
    <t>Résidus</t>
  </si>
  <si>
    <t xml:space="preserve"> 2002/04</t>
  </si>
  <si>
    <t xml:space="preserve"> 2002/05</t>
  </si>
  <si>
    <t xml:space="preserve"> 2002/06</t>
  </si>
  <si>
    <t xml:space="preserve"> 2002/07</t>
  </si>
  <si>
    <t xml:space="preserve"> 2002/08</t>
  </si>
  <si>
    <t xml:space="preserve"> 2002/09</t>
  </si>
  <si>
    <t xml:space="preserve"> 2002/10</t>
  </si>
  <si>
    <t xml:space="preserve"> 2002/11</t>
  </si>
  <si>
    <t xml:space="preserve"> 2002/12</t>
  </si>
  <si>
    <t xml:space="preserve"> 2002/13</t>
  </si>
  <si>
    <t xml:space="preserve"> 2002/14</t>
  </si>
  <si>
    <t xml:space="preserve"> 2002/15</t>
  </si>
  <si>
    <t xml:space="preserve"> 2002/16</t>
  </si>
  <si>
    <t xml:space="preserve"> 2002/17</t>
  </si>
  <si>
    <t xml:space="preserve"> 2002/18</t>
  </si>
  <si>
    <t xml:space="preserve"> 2002/19</t>
  </si>
  <si>
    <t xml:space="preserve"> 2002/20</t>
  </si>
  <si>
    <t xml:space="preserve"> 2002/21</t>
  </si>
  <si>
    <t xml:space="preserve"> 2002/22</t>
  </si>
  <si>
    <t xml:space="preserve"> 2022/23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</si>
  <si>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</si>
  <si>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</si>
  <si>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</si>
  <si>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</si>
  <si>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</si>
  <si>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</si>
  <si>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</si>
  <si>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</si>
  <si>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</si>
  <si>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</si>
  <si>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</si>
  <si>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</si>
  <si>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</si>
  <si>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</si>
  <si>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</si>
  <si>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</si>
  <si>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</si>
  <si>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</si>
  <si>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</si>
  <si>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</si>
  <si>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</si>
  <si>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</si>
  <si>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Période teste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</si>
</sst>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0.0"/>
    <numFmt numFmtId="166" formatCode="0.0%"/>
    <numFmt numFmtId="167" formatCode="&quot;R=&quot;0.00%"/>
    <numFmt numFmtId="168" formatCode="0.000000000000000000"/>
  </numFmts>
  <fonts count="14" x14ac:knownFonts="1">
    <font>
      <sz val="10"/>
      <name val="MS Sans Serif"/>
    </font>
    <font>
      <sz val="10"/>
      <name val="MS Sans Serif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name val="Arial"/>
      <family val="2"/>
    </font>
    <font>
      <b/>
      <sz val="10"/>
      <name val="MS Sans Serif"/>
      <family val="2"/>
    </font>
    <font>
      <sz val="10"/>
      <name val="Arial"/>
      <family val="2"/>
    </font>
    <font>
      <sz val="10"/>
      <color indexed="9"/>
      <name val="Times New Roman"/>
      <family val="1"/>
    </font>
    <font>
      <b/>
      <sz val="10"/>
      <color indexed="9"/>
      <name val="Times New Roman"/>
      <family val="1"/>
    </font>
    <font>
      <b/>
      <sz val="8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0"/>
      <name val="MS Sans Serif"/>
    </font>
    <font>
      <sz val="11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1"/>
      </patternFill>
    </fill>
    <fill>
      <patternFill patternType="solid">
        <fgColor indexed="13"/>
      </patternFill>
    </fill>
    <fill>
      <patternFill patternType="solid">
        <fgColor indexed="41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0"/>
      </patternFill>
    </fill>
    <fill>
      <patternFill patternType="solid">
        <fgColor rgb="FFFFFF00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2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right" vertical="center"/>
    </xf>
    <xf numFmtId="0" fontId="3" fillId="0" borderId="7" xfId="0" applyFont="1" applyBorder="1" applyAlignment="1">
      <alignment horizontal="left" vertical="center"/>
    </xf>
    <xf numFmtId="0" fontId="2" fillId="0" borderId="8" xfId="0" applyFont="1" applyBorder="1" applyAlignment="1">
      <alignment horizontal="center" vertical="center"/>
    </xf>
    <xf numFmtId="0" fontId="2" fillId="0" borderId="8" xfId="0" applyFont="1" applyBorder="1" applyAlignment="1">
      <alignment vertical="center"/>
    </xf>
    <xf numFmtId="0" fontId="2" fillId="0" borderId="9" xfId="0" applyFont="1" applyBorder="1" applyAlignment="1">
      <alignment horizontal="center" vertical="center"/>
    </xf>
    <xf numFmtId="0" fontId="2" fillId="0" borderId="9" xfId="0" applyFont="1" applyBorder="1" applyAlignment="1">
      <alignment horizontal="left" vertical="center"/>
    </xf>
    <xf numFmtId="0" fontId="2" fillId="0" borderId="9" xfId="0" applyFont="1" applyBorder="1" applyAlignment="1">
      <alignment vertical="center"/>
    </xf>
    <xf numFmtId="0" fontId="2" fillId="0" borderId="10" xfId="0" applyFont="1" applyBorder="1" applyAlignment="1">
      <alignment horizontal="right" vertical="center"/>
    </xf>
    <xf numFmtId="2" fontId="2" fillId="0" borderId="0" xfId="0" applyNumberFormat="1" applyFont="1" applyAlignment="1">
      <alignment horizontal="center" vertical="center"/>
    </xf>
    <xf numFmtId="17" fontId="2" fillId="0" borderId="0" xfId="0" applyNumberFormat="1" applyFont="1" applyAlignment="1">
      <alignment horizontal="center" vertical="center"/>
    </xf>
    <xf numFmtId="17" fontId="2" fillId="0" borderId="3" xfId="0" applyNumberFormat="1" applyFont="1" applyBorder="1" applyAlignment="1">
      <alignment horizontal="center" vertical="center"/>
    </xf>
    <xf numFmtId="17" fontId="0" fillId="0" borderId="0" xfId="0" applyNumberFormat="1"/>
    <xf numFmtId="0" fontId="2" fillId="0" borderId="7" xfId="0" applyFont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2" fontId="2" fillId="3" borderId="0" xfId="0" applyNumberFormat="1" applyFont="1" applyFill="1" applyAlignment="1">
      <alignment horizontal="center" vertical="center"/>
    </xf>
    <xf numFmtId="2" fontId="2" fillId="0" borderId="0" xfId="0" applyNumberFormat="1" applyFont="1" applyAlignment="1">
      <alignment vertical="center"/>
    </xf>
    <xf numFmtId="2" fontId="2" fillId="0" borderId="3" xfId="0" applyNumberFormat="1" applyFont="1" applyBorder="1" applyAlignment="1">
      <alignment vertical="center"/>
    </xf>
    <xf numFmtId="2" fontId="2" fillId="0" borderId="3" xfId="0" applyNumberFormat="1" applyFont="1" applyBorder="1" applyAlignment="1">
      <alignment horizontal="center" vertical="center"/>
    </xf>
    <xf numFmtId="2" fontId="2" fillId="0" borderId="5" xfId="0" applyNumberFormat="1" applyFont="1" applyBorder="1" applyAlignment="1">
      <alignment horizontal="center" vertical="center"/>
    </xf>
    <xf numFmtId="0" fontId="0" fillId="0" borderId="0" xfId="0" applyAlignment="1">
      <alignment horizontal="left"/>
    </xf>
    <xf numFmtId="164" fontId="0" fillId="0" borderId="0" xfId="0" applyNumberFormat="1"/>
    <xf numFmtId="0" fontId="3" fillId="0" borderId="11" xfId="0" applyFont="1" applyBorder="1" applyAlignment="1">
      <alignment horizontal="right" vertical="center"/>
    </xf>
    <xf numFmtId="0" fontId="3" fillId="0" borderId="12" xfId="0" applyFont="1" applyBorder="1" applyAlignment="1">
      <alignment horizontal="left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2" fontId="0" fillId="0" borderId="0" xfId="0" applyNumberFormat="1"/>
    <xf numFmtId="164" fontId="0" fillId="0" borderId="0" xfId="0" applyNumberFormat="1" applyAlignment="1">
      <alignment horizontal="center"/>
    </xf>
    <xf numFmtId="0" fontId="4" fillId="0" borderId="0" xfId="0" applyFont="1"/>
    <xf numFmtId="165" fontId="0" fillId="0" borderId="0" xfId="0" applyNumberFormat="1"/>
    <xf numFmtId="0" fontId="4" fillId="0" borderId="15" xfId="0" applyFont="1" applyBorder="1"/>
    <xf numFmtId="0" fontId="0" fillId="0" borderId="15" xfId="0" applyBorder="1"/>
    <xf numFmtId="0" fontId="0" fillId="0" borderId="0" xfId="0" applyAlignment="1">
      <alignment horizontal="center"/>
    </xf>
    <xf numFmtId="2" fontId="3" fillId="0" borderId="7" xfId="0" applyNumberFormat="1" applyFont="1" applyBorder="1" applyAlignment="1">
      <alignment horizontal="left" vertical="center"/>
    </xf>
    <xf numFmtId="165" fontId="2" fillId="5" borderId="5" xfId="0" applyNumberFormat="1" applyFont="1" applyFill="1" applyBorder="1" applyAlignment="1">
      <alignment horizontal="center" vertical="center"/>
    </xf>
    <xf numFmtId="2" fontId="2" fillId="0" borderId="16" xfId="0" applyNumberFormat="1" applyFont="1" applyBorder="1" applyAlignment="1">
      <alignment horizontal="center" vertical="center"/>
    </xf>
    <xf numFmtId="165" fontId="2" fillId="0" borderId="17" xfId="0" applyNumberFormat="1" applyFont="1" applyBorder="1" applyAlignment="1">
      <alignment horizontal="center" vertical="center"/>
    </xf>
    <xf numFmtId="2" fontId="2" fillId="6" borderId="0" xfId="0" applyNumberFormat="1" applyFont="1" applyFill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165" fontId="2" fillId="0" borderId="3" xfId="0" applyNumberFormat="1" applyFont="1" applyBorder="1" applyAlignment="1">
      <alignment horizontal="center" vertical="center"/>
    </xf>
    <xf numFmtId="165" fontId="0" fillId="0" borderId="0" xfId="0" applyNumberFormat="1" applyAlignment="1">
      <alignment horizontal="center"/>
    </xf>
    <xf numFmtId="0" fontId="2" fillId="0" borderId="18" xfId="0" applyFont="1" applyBorder="1" applyAlignment="1">
      <alignment horizontal="left" vertical="center"/>
    </xf>
    <xf numFmtId="165" fontId="2" fillId="4" borderId="0" xfId="0" applyNumberFormat="1" applyFont="1" applyFill="1" applyAlignment="1">
      <alignment horizontal="center" vertical="center"/>
    </xf>
    <xf numFmtId="164" fontId="6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164" fontId="4" fillId="0" borderId="15" xfId="0" applyNumberFormat="1" applyFont="1" applyBorder="1" applyAlignment="1">
      <alignment horizontal="center"/>
    </xf>
    <xf numFmtId="49" fontId="0" fillId="0" borderId="0" xfId="0" applyNumberFormat="1" applyAlignment="1">
      <alignment horizontal="left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165" fontId="2" fillId="4" borderId="3" xfId="0" applyNumberFormat="1" applyFont="1" applyFill="1" applyBorder="1" applyAlignment="1">
      <alignment horizontal="center" vertical="center"/>
    </xf>
    <xf numFmtId="0" fontId="7" fillId="0" borderId="6" xfId="0" applyFont="1" applyBorder="1" applyAlignment="1">
      <alignment horizontal="left" vertical="center"/>
    </xf>
    <xf numFmtId="0" fontId="7" fillId="0" borderId="21" xfId="0" applyFont="1" applyBorder="1" applyAlignment="1">
      <alignment horizontal="left" vertical="center"/>
    </xf>
    <xf numFmtId="10" fontId="8" fillId="0" borderId="0" xfId="1" applyNumberFormat="1" applyFont="1" applyFill="1" applyAlignment="1">
      <alignment horizontal="center" vertical="center"/>
    </xf>
    <xf numFmtId="0" fontId="4" fillId="7" borderId="0" xfId="0" applyFont="1" applyFill="1" applyAlignment="1">
      <alignment horizontal="center"/>
    </xf>
    <xf numFmtId="165" fontId="4" fillId="0" borderId="22" xfId="0" quotePrefix="1" applyNumberFormat="1" applyFont="1" applyBorder="1" applyAlignment="1">
      <alignment horizontal="center"/>
    </xf>
    <xf numFmtId="17" fontId="6" fillId="0" borderId="23" xfId="0" applyNumberFormat="1" applyFont="1" applyBorder="1" applyAlignment="1">
      <alignment horizontal="right"/>
    </xf>
    <xf numFmtId="17" fontId="6" fillId="0" borderId="24" xfId="0" applyNumberFormat="1" applyFont="1" applyBorder="1" applyAlignment="1">
      <alignment horizontal="right"/>
    </xf>
    <xf numFmtId="17" fontId="6" fillId="0" borderId="25" xfId="0" applyNumberFormat="1" applyFont="1" applyBorder="1" applyAlignment="1">
      <alignment horizontal="right"/>
    </xf>
    <xf numFmtId="165" fontId="4" fillId="0" borderId="26" xfId="0" quotePrefix="1" applyNumberFormat="1" applyFont="1" applyBorder="1" applyAlignment="1">
      <alignment horizontal="center"/>
    </xf>
    <xf numFmtId="165" fontId="4" fillId="0" borderId="27" xfId="0" quotePrefix="1" applyNumberFormat="1" applyFont="1" applyBorder="1" applyAlignment="1">
      <alignment horizontal="center"/>
    </xf>
    <xf numFmtId="167" fontId="3" fillId="8" borderId="7" xfId="1" applyNumberFormat="1" applyFont="1" applyFill="1" applyBorder="1" applyAlignment="1">
      <alignment horizontal="center" vertical="center"/>
    </xf>
    <xf numFmtId="1" fontId="9" fillId="0" borderId="0" xfId="0" applyNumberFormat="1" applyFont="1"/>
    <xf numFmtId="165" fontId="9" fillId="0" borderId="0" xfId="0" applyNumberFormat="1" applyFont="1"/>
    <xf numFmtId="1" fontId="10" fillId="0" borderId="0" xfId="0" applyNumberFormat="1" applyFont="1"/>
    <xf numFmtId="165" fontId="11" fillId="0" borderId="0" xfId="0" applyNumberFormat="1" applyFont="1"/>
    <xf numFmtId="165" fontId="11" fillId="0" borderId="0" xfId="0" applyNumberFormat="1" applyFont="1" applyProtection="1">
      <protection locked="0"/>
    </xf>
    <xf numFmtId="1" fontId="10" fillId="0" borderId="0" xfId="0" quotePrefix="1" applyNumberFormat="1" applyFont="1" applyAlignment="1">
      <alignment horizontal="right"/>
    </xf>
    <xf numFmtId="165" fontId="9" fillId="0" borderId="0" xfId="0" applyNumberFormat="1" applyFont="1" applyAlignment="1">
      <alignment horizontal="center"/>
    </xf>
    <xf numFmtId="166" fontId="0" fillId="0" borderId="0" xfId="1" applyNumberFormat="1" applyFont="1"/>
    <xf numFmtId="168" fontId="2" fillId="0" borderId="0" xfId="0" applyNumberFormat="1" applyFont="1" applyAlignment="1">
      <alignment horizontal="center" vertical="center"/>
    </xf>
    <xf numFmtId="168" fontId="2" fillId="0" borderId="3" xfId="0" applyNumberFormat="1" applyFont="1" applyBorder="1" applyAlignment="1">
      <alignment horizontal="center" vertical="center"/>
    </xf>
    <xf numFmtId="168" fontId="2" fillId="0" borderId="28" xfId="0" applyNumberFormat="1" applyFont="1" applyBorder="1" applyAlignment="1">
      <alignment horizontal="center" vertical="center"/>
    </xf>
    <xf numFmtId="168" fontId="2" fillId="0" borderId="12" xfId="0" applyNumberFormat="1" applyFont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17" fontId="12" fillId="0" borderId="0" xfId="0" applyNumberFormat="1" applyFont="1"/>
    <xf numFmtId="165" fontId="2" fillId="9" borderId="0" xfId="0" applyNumberFormat="1" applyFont="1" applyFill="1" applyAlignment="1">
      <alignment horizontal="center" vertical="center"/>
    </xf>
    <xf numFmtId="165" fontId="2" fillId="9" borderId="3" xfId="0" applyNumberFormat="1" applyFont="1" applyFill="1" applyBorder="1" applyAlignment="1">
      <alignment horizontal="center" vertical="center"/>
    </xf>
    <xf numFmtId="0" fontId="13" fillId="0" borderId="0" xfId="0" applyFont="1"/>
    <xf numFmtId="0" fontId="2" fillId="0" borderId="6" xfId="0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2" fillId="0" borderId="29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7" fontId="3" fillId="8" borderId="30" xfId="1" applyNumberFormat="1" applyFont="1" applyFill="1" applyBorder="1" applyAlignment="1">
      <alignment horizontal="center" vertical="center"/>
    </xf>
    <xf numFmtId="167" fontId="3" fillId="8" borderId="31" xfId="1" applyNumberFormat="1" applyFont="1" applyFill="1" applyBorder="1" applyAlignment="1">
      <alignment horizontal="center" vertical="center"/>
    </xf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4.xml"/><Relationship Id="rId5" Type="http://schemas.openxmlformats.org/officeDocument/2006/relationships/chartsheet" Target="chartsheets/sheet2.xml"/><Relationship Id="rId10" Type="http://schemas.openxmlformats.org/officeDocument/2006/relationships/calcChain" Target="calcChain.xml"/><Relationship Id="rId4" Type="http://schemas.openxmlformats.org/officeDocument/2006/relationships/chartsheet" Target="chartsheets/sheet1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MA"/>
              <a:t>Correlation linéaire lame d'eau observée- lame d'eau calculée</a:t>
            </a:r>
          </a:p>
        </c:rich>
      </c:tx>
      <c:layout>
        <c:manualLayout>
          <c:xMode val="edge"/>
          <c:yMode val="edge"/>
          <c:x val="0.25624999999999998"/>
          <c:y val="2.023608768971332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8750000000000006E-2"/>
          <c:y val="0.12310286677908938"/>
          <c:w val="0.89270833333333333"/>
          <c:h val="0.76728499156829677"/>
        </c:manualLayout>
      </c:layout>
      <c:scatterChart>
        <c:scatterStyle val="lineMarker"/>
        <c:varyColors val="0"/>
        <c:ser>
          <c:idx val="0"/>
          <c:order val="0"/>
          <c:spPr>
            <a:ln w="38100">
              <a:noFill/>
            </a:ln>
          </c:spPr>
          <c:marker>
            <c:symbol val="star"/>
            <c:size val="6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-0.13656421287781007"/>
                  <c:y val="5.9977580530883035E-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fr-FR"/>
                </a:p>
              </c:txPr>
            </c:trendlineLbl>
          </c:trendline>
          <c:xVal>
            <c:numRef>
              <c:f>'MODEL - pluie - débit'!$O$6:$O$401</c:f>
              <c:numCache>
                <c:formatCode>0.00</c:formatCode>
                <c:ptCount val="396"/>
                <c:pt idx="0">
                  <c:v>0</c:v>
                </c:pt>
                <c:pt idx="1">
                  <c:v>0</c:v>
                </c:pt>
                <c:pt idx="2">
                  <c:v>1.6250039029836258</c:v>
                </c:pt>
                <c:pt idx="3">
                  <c:v>21.968107460159992</c:v>
                </c:pt>
                <c:pt idx="4">
                  <c:v>6.1948476886560142</c:v>
                </c:pt>
                <c:pt idx="5">
                  <c:v>50.116997441125804</c:v>
                </c:pt>
                <c:pt idx="6">
                  <c:v>87.685616910509324</c:v>
                </c:pt>
                <c:pt idx="7">
                  <c:v>29.112803357215675</c:v>
                </c:pt>
                <c:pt idx="8">
                  <c:v>10.555218034307185</c:v>
                </c:pt>
                <c:pt idx="9">
                  <c:v>4.0109828530367304</c:v>
                </c:pt>
                <c:pt idx="10">
                  <c:v>1.524173484153958</c:v>
                </c:pt>
                <c:pt idx="11">
                  <c:v>0.57918592397850399</c:v>
                </c:pt>
                <c:pt idx="12">
                  <c:v>2.505529692396153</c:v>
                </c:pt>
                <c:pt idx="13">
                  <c:v>7.8692202734032612</c:v>
                </c:pt>
                <c:pt idx="14">
                  <c:v>1.4578559829538018</c:v>
                </c:pt>
                <c:pt idx="15">
                  <c:v>0.55398527352244475</c:v>
                </c:pt>
                <c:pt idx="16">
                  <c:v>0.21051440393852899</c:v>
                </c:pt>
                <c:pt idx="17">
                  <c:v>0.68998962807968522</c:v>
                </c:pt>
                <c:pt idx="18">
                  <c:v>1.3814853114358614</c:v>
                </c:pt>
                <c:pt idx="19">
                  <c:v>1.2141003657826466</c:v>
                </c:pt>
                <c:pt idx="20">
                  <c:v>4.3895116217076867E-3</c:v>
                </c:pt>
                <c:pt idx="21">
                  <c:v>1.668014416248921E-3</c:v>
                </c:pt>
                <c:pt idx="22">
                  <c:v>6.3384547817459005E-4</c:v>
                </c:pt>
                <c:pt idx="23">
                  <c:v>2.4086128170634419E-4</c:v>
                </c:pt>
                <c:pt idx="24">
                  <c:v>9.1527287048410804E-5</c:v>
                </c:pt>
                <c:pt idx="25">
                  <c:v>3.478036907839611E-5</c:v>
                </c:pt>
                <c:pt idx="26">
                  <c:v>1.321654024979052E-5</c:v>
                </c:pt>
                <c:pt idx="27">
                  <c:v>5.0222852949203966E-6</c:v>
                </c:pt>
                <c:pt idx="28">
                  <c:v>1.9084684120697508E-6</c:v>
                </c:pt>
                <c:pt idx="29">
                  <c:v>7.2521799658650543E-7</c:v>
                </c:pt>
                <c:pt idx="30">
                  <c:v>0.76332399071603518</c:v>
                </c:pt>
                <c:pt idx="31">
                  <c:v>1.0472147870709139E-7</c:v>
                </c:pt>
                <c:pt idx="32">
                  <c:v>3.9794161908694736E-8</c:v>
                </c:pt>
                <c:pt idx="33">
                  <c:v>1.5121781525304E-8</c:v>
                </c:pt>
                <c:pt idx="34">
                  <c:v>5.7462769796155189E-9</c:v>
                </c:pt>
                <c:pt idx="35">
                  <c:v>2.1835852522538976E-9</c:v>
                </c:pt>
                <c:pt idx="36">
                  <c:v>8.2976239585648096E-10</c:v>
                </c:pt>
                <c:pt idx="37">
                  <c:v>0.58204345372728372</c:v>
                </c:pt>
                <c:pt idx="38">
                  <c:v>21.179198082887218</c:v>
                </c:pt>
                <c:pt idx="39">
                  <c:v>5.6638219816681694</c:v>
                </c:pt>
                <c:pt idx="40">
                  <c:v>3.1815070251830013</c:v>
                </c:pt>
                <c:pt idx="41">
                  <c:v>16.275696336108474</c:v>
                </c:pt>
                <c:pt idx="42">
                  <c:v>4.5983001603507283</c:v>
                </c:pt>
                <c:pt idx="43">
                  <c:v>1.7473540609332765</c:v>
                </c:pt>
                <c:pt idx="44">
                  <c:v>0.66399454315464501</c:v>
                </c:pt>
                <c:pt idx="45">
                  <c:v>0.25231792639876516</c:v>
                </c:pt>
                <c:pt idx="46">
                  <c:v>9.5880812031530732E-2</c:v>
                </c:pt>
                <c:pt idx="47">
                  <c:v>3.643470857198168E-2</c:v>
                </c:pt>
                <c:pt idx="48">
                  <c:v>1.3845189257353042E-2</c:v>
                </c:pt>
                <c:pt idx="49">
                  <c:v>2.1445579764491107</c:v>
                </c:pt>
                <c:pt idx="50">
                  <c:v>1.9992453287617793E-3</c:v>
                </c:pt>
                <c:pt idx="51">
                  <c:v>7.5971322492947627E-4</c:v>
                </c:pt>
                <c:pt idx="52">
                  <c:v>2.8869102547320096E-4</c:v>
                </c:pt>
                <c:pt idx="53">
                  <c:v>1.0970258967981634E-4</c:v>
                </c:pt>
                <c:pt idx="54">
                  <c:v>4.1686984078330211E-5</c:v>
                </c:pt>
                <c:pt idx="55">
                  <c:v>2.0802168772352858</c:v>
                </c:pt>
                <c:pt idx="56">
                  <c:v>6.0196005009108828E-6</c:v>
                </c:pt>
                <c:pt idx="57">
                  <c:v>2.2874481903461354E-6</c:v>
                </c:pt>
                <c:pt idx="58">
                  <c:v>8.6923031233153148E-7</c:v>
                </c:pt>
                <c:pt idx="59">
                  <c:v>3.3030751868598196E-7</c:v>
                </c:pt>
                <c:pt idx="60">
                  <c:v>1.2551685710067313E-7</c:v>
                </c:pt>
                <c:pt idx="61">
                  <c:v>4.7696405698255785E-8</c:v>
                </c:pt>
                <c:pt idx="62">
                  <c:v>1.8124634165337196E-8</c:v>
                </c:pt>
                <c:pt idx="63">
                  <c:v>7.1734916156206907</c:v>
                </c:pt>
                <c:pt idx="64">
                  <c:v>57.163893020375149</c:v>
                </c:pt>
                <c:pt idx="65">
                  <c:v>28.172608163173763</c:v>
                </c:pt>
                <c:pt idx="66">
                  <c:v>28.6516393554028</c:v>
                </c:pt>
                <c:pt idx="67">
                  <c:v>8.9391250539214706</c:v>
                </c:pt>
                <c:pt idx="68">
                  <c:v>4.5283418993000151</c:v>
                </c:pt>
                <c:pt idx="69">
                  <c:v>1.2908096577862607</c:v>
                </c:pt>
                <c:pt idx="70">
                  <c:v>0.49050766995877898</c:v>
                </c:pt>
                <c:pt idx="71">
                  <c:v>0.18639291458433599</c:v>
                </c:pt>
                <c:pt idx="72">
                  <c:v>7.0829307542047679E-2</c:v>
                </c:pt>
                <c:pt idx="73">
                  <c:v>2.6915136865978122E-2</c:v>
                </c:pt>
                <c:pt idx="74">
                  <c:v>1.0227752009071688E-2</c:v>
                </c:pt>
                <c:pt idx="75">
                  <c:v>46.626557657690213</c:v>
                </c:pt>
                <c:pt idx="76">
                  <c:v>25.041218010073912</c:v>
                </c:pt>
                <c:pt idx="77">
                  <c:v>8.2074755773167674</c:v>
                </c:pt>
                <c:pt idx="78">
                  <c:v>3.1188407193803722</c:v>
                </c:pt>
                <c:pt idx="79">
                  <c:v>4.5231420622440348</c:v>
                </c:pt>
                <c:pt idx="80">
                  <c:v>0.45036059987852572</c:v>
                </c:pt>
                <c:pt idx="81">
                  <c:v>0.17113702795383975</c:v>
                </c:pt>
                <c:pt idx="82">
                  <c:v>6.5032070622459109E-2</c:v>
                </c:pt>
                <c:pt idx="83">
                  <c:v>2.471218683653446E-2</c:v>
                </c:pt>
                <c:pt idx="84">
                  <c:v>9.3906309978830961E-3</c:v>
                </c:pt>
                <c:pt idx="85">
                  <c:v>3.5684397791955771E-3</c:v>
                </c:pt>
                <c:pt idx="86">
                  <c:v>3.4556375026868826</c:v>
                </c:pt>
                <c:pt idx="87">
                  <c:v>13.205272504441254</c:v>
                </c:pt>
                <c:pt idx="88">
                  <c:v>3.7438183610342768</c:v>
                </c:pt>
                <c:pt idx="89">
                  <c:v>6.4641910185998679</c:v>
                </c:pt>
                <c:pt idx="90">
                  <c:v>1.4440834570568819</c:v>
                </c:pt>
                <c:pt idx="91">
                  <c:v>0.54875171368161502</c:v>
                </c:pt>
                <c:pt idx="92">
                  <c:v>0.20852565119901376</c:v>
                </c:pt>
                <c:pt idx="93">
                  <c:v>7.9239747455625231E-2</c:v>
                </c:pt>
                <c:pt idx="94">
                  <c:v>3.0111104033137586E-2</c:v>
                </c:pt>
                <c:pt idx="95">
                  <c:v>1.1442219532592285E-2</c:v>
                </c:pt>
                <c:pt idx="96">
                  <c:v>4.3480434223850672E-3</c:v>
                </c:pt>
                <c:pt idx="97">
                  <c:v>1.6522565005063258E-3</c:v>
                </c:pt>
                <c:pt idx="98">
                  <c:v>6.2785747019240389E-4</c:v>
                </c:pt>
                <c:pt idx="99">
                  <c:v>0.57429612479005943</c:v>
                </c:pt>
                <c:pt idx="100">
                  <c:v>9.1835500599448245</c:v>
                </c:pt>
                <c:pt idx="101">
                  <c:v>6.3316816170483436</c:v>
                </c:pt>
                <c:pt idx="102">
                  <c:v>1.9517197627458396</c:v>
                </c:pt>
                <c:pt idx="103">
                  <c:v>0.73441965040693924</c:v>
                </c:pt>
                <c:pt idx="104">
                  <c:v>0.27907946715463694</c:v>
                </c:pt>
                <c:pt idx="105">
                  <c:v>0.10605019751876203</c:v>
                </c:pt>
                <c:pt idx="106">
                  <c:v>4.0299075057129569E-2</c:v>
                </c:pt>
                <c:pt idx="107">
                  <c:v>1.5313648521709237E-2</c:v>
                </c:pt>
                <c:pt idx="108">
                  <c:v>5.819186438249511E-3</c:v>
                </c:pt>
                <c:pt idx="109">
                  <c:v>3.2108220625576389</c:v>
                </c:pt>
                <c:pt idx="110">
                  <c:v>8.4029052168322932E-4</c:v>
                </c:pt>
                <c:pt idx="111">
                  <c:v>3.1931039823962721E-4</c:v>
                </c:pt>
                <c:pt idx="112">
                  <c:v>1.2133795133105832E-4</c:v>
                </c:pt>
                <c:pt idx="113">
                  <c:v>4.6108421505802165E-5</c:v>
                </c:pt>
                <c:pt idx="114">
                  <c:v>1.7521200172204825E-5</c:v>
                </c:pt>
                <c:pt idx="115">
                  <c:v>1.9244823594608755</c:v>
                </c:pt>
                <c:pt idx="116">
                  <c:v>0.93422481822876313</c:v>
                </c:pt>
                <c:pt idx="117">
                  <c:v>9.614232958492233E-7</c:v>
                </c:pt>
                <c:pt idx="118">
                  <c:v>3.6534085242270484E-7</c:v>
                </c:pt>
                <c:pt idx="119">
                  <c:v>1.3882952392062782E-7</c:v>
                </c:pt>
                <c:pt idx="120">
                  <c:v>5.2755219089838576E-8</c:v>
                </c:pt>
                <c:pt idx="121">
                  <c:v>0.75613641250105956</c:v>
                </c:pt>
                <c:pt idx="122">
                  <c:v>7.6178536365726911E-9</c:v>
                </c:pt>
                <c:pt idx="123">
                  <c:v>15.224384854185473</c:v>
                </c:pt>
                <c:pt idx="124">
                  <c:v>10.739726427214606</c:v>
                </c:pt>
                <c:pt idx="125">
                  <c:v>3.2235539375506219</c:v>
                </c:pt>
                <c:pt idx="126">
                  <c:v>1.2249504962692364</c:v>
                </c:pt>
                <c:pt idx="127">
                  <c:v>0.46548118858230975</c:v>
                </c:pt>
                <c:pt idx="128">
                  <c:v>0.17688285166127771</c:v>
                </c:pt>
                <c:pt idx="129">
                  <c:v>6.721548363128553E-2</c:v>
                </c:pt>
                <c:pt idx="130">
                  <c:v>2.5541883779888502E-2</c:v>
                </c:pt>
                <c:pt idx="131">
                  <c:v>9.7059158363576314E-3</c:v>
                </c:pt>
                <c:pt idx="132">
                  <c:v>3.6882480178159001E-3</c:v>
                </c:pt>
                <c:pt idx="133">
                  <c:v>1.4015342467700422E-3</c:v>
                </c:pt>
                <c:pt idx="134">
                  <c:v>5.3258301377261596E-4</c:v>
                </c:pt>
                <c:pt idx="135">
                  <c:v>4.5503921332140047</c:v>
                </c:pt>
                <c:pt idx="136">
                  <c:v>0.53051252050720055</c:v>
                </c:pt>
                <c:pt idx="137">
                  <c:v>0.2015947577927362</c:v>
                </c:pt>
                <c:pt idx="138">
                  <c:v>5.2666245920053907</c:v>
                </c:pt>
                <c:pt idx="139">
                  <c:v>6.8548422678233552</c:v>
                </c:pt>
                <c:pt idx="140">
                  <c:v>1.5309275863807674</c:v>
                </c:pt>
                <c:pt idx="141">
                  <c:v>0.58175248282469172</c:v>
                </c:pt>
                <c:pt idx="142">
                  <c:v>0.22106594347338282</c:v>
                </c:pt>
                <c:pt idx="143">
                  <c:v>8.4005058519885475E-2</c:v>
                </c:pt>
                <c:pt idx="144">
                  <c:v>3.1921922237556473E-2</c:v>
                </c:pt>
                <c:pt idx="145">
                  <c:v>0.26195973581724386</c:v>
                </c:pt>
                <c:pt idx="146">
                  <c:v>27.196680045967685</c:v>
                </c:pt>
                <c:pt idx="147">
                  <c:v>13.419804291121128</c:v>
                </c:pt>
                <c:pt idx="148">
                  <c:v>7.0828666767370771</c:v>
                </c:pt>
                <c:pt idx="149">
                  <c:v>2.2706330156974137</c:v>
                </c:pt>
                <c:pt idx="150">
                  <c:v>1.8026529743666897</c:v>
                </c:pt>
                <c:pt idx="151">
                  <c:v>0.32787940746670646</c:v>
                </c:pt>
                <c:pt idx="152">
                  <c:v>0.12459417483734846</c:v>
                </c:pt>
                <c:pt idx="153">
                  <c:v>4.7345786438192414E-2</c:v>
                </c:pt>
                <c:pt idx="154">
                  <c:v>1.7991398846513115E-2</c:v>
                </c:pt>
                <c:pt idx="155">
                  <c:v>6.8367315616749847E-3</c:v>
                </c:pt>
                <c:pt idx="156">
                  <c:v>2.5979579934364942E-3</c:v>
                </c:pt>
                <c:pt idx="157">
                  <c:v>31.079871320654409</c:v>
                </c:pt>
                <c:pt idx="158">
                  <c:v>10.618779670929987</c:v>
                </c:pt>
                <c:pt idx="159">
                  <c:v>15.258456763169555</c:v>
                </c:pt>
                <c:pt idx="160">
                  <c:v>4.5364564109741856</c:v>
                </c:pt>
                <c:pt idx="161">
                  <c:v>2.6341179798378578</c:v>
                </c:pt>
                <c:pt idx="162">
                  <c:v>0.65506430574467223</c:v>
                </c:pt>
                <c:pt idx="163">
                  <c:v>0.90922985287394631</c:v>
                </c:pt>
                <c:pt idx="164">
                  <c:v>2.0286500840598345</c:v>
                </c:pt>
                <c:pt idx="165">
                  <c:v>3.5944688584821652E-2</c:v>
                </c:pt>
                <c:pt idx="166">
                  <c:v>1.3658981662232228E-2</c:v>
                </c:pt>
                <c:pt idx="167">
                  <c:v>5.190413031648247E-3</c:v>
                </c:pt>
                <c:pt idx="168">
                  <c:v>1.9723569520263343E-3</c:v>
                </c:pt>
                <c:pt idx="169">
                  <c:v>0.45421972366682134</c:v>
                </c:pt>
                <c:pt idx="170">
                  <c:v>0.48330291998490038</c:v>
                </c:pt>
                <c:pt idx="171">
                  <c:v>1.5604715846313362</c:v>
                </c:pt>
                <c:pt idx="172">
                  <c:v>2.5549403756140277E-2</c:v>
                </c:pt>
                <c:pt idx="173">
                  <c:v>9.7087734273333046E-3</c:v>
                </c:pt>
                <c:pt idx="174">
                  <c:v>3.6893339023866567E-3</c:v>
                </c:pt>
                <c:pt idx="175">
                  <c:v>1.4019468829069295E-3</c:v>
                </c:pt>
                <c:pt idx="176">
                  <c:v>5.3273981550463318E-4</c:v>
                </c:pt>
                <c:pt idx="177">
                  <c:v>2.0244112989176066E-4</c:v>
                </c:pt>
                <c:pt idx="178">
                  <c:v>7.692762935886906E-5</c:v>
                </c:pt>
                <c:pt idx="179">
                  <c:v>2.923249915637024E-5</c:v>
                </c:pt>
                <c:pt idx="180">
                  <c:v>1.1108349679420689E-5</c:v>
                </c:pt>
                <c:pt idx="181">
                  <c:v>4.2211728781798628E-6</c:v>
                </c:pt>
                <c:pt idx="182">
                  <c:v>2.348529371469303</c:v>
                </c:pt>
                <c:pt idx="183">
                  <c:v>6.0953736360917207E-7</c:v>
                </c:pt>
                <c:pt idx="184">
                  <c:v>14.618354621737822</c:v>
                </c:pt>
                <c:pt idx="185">
                  <c:v>14.985458148773072</c:v>
                </c:pt>
                <c:pt idx="186">
                  <c:v>4.5795938793215711</c:v>
                </c:pt>
                <c:pt idx="187">
                  <c:v>1.7402456741421972</c:v>
                </c:pt>
                <c:pt idx="188">
                  <c:v>0.66129335617403484</c:v>
                </c:pt>
                <c:pt idx="189">
                  <c:v>0.25129147534613328</c:v>
                </c:pt>
                <c:pt idx="190">
                  <c:v>9.5490760631530627E-2</c:v>
                </c:pt>
                <c:pt idx="191">
                  <c:v>3.6286489039981641E-2</c:v>
                </c:pt>
                <c:pt idx="192">
                  <c:v>1.3788865835193025E-2</c:v>
                </c:pt>
                <c:pt idx="193">
                  <c:v>5.2397690173733493E-3</c:v>
                </c:pt>
                <c:pt idx="194">
                  <c:v>1.9911122266018729E-3</c:v>
                </c:pt>
                <c:pt idx="195">
                  <c:v>7.5662264610871154E-4</c:v>
                </c:pt>
                <c:pt idx="196">
                  <c:v>2.8751660552131037E-4</c:v>
                </c:pt>
                <c:pt idx="197">
                  <c:v>0.82173014801180899</c:v>
                </c:pt>
                <c:pt idx="198">
                  <c:v>4.1517397837277223E-5</c:v>
                </c:pt>
                <c:pt idx="199">
                  <c:v>1.0077084796048861</c:v>
                </c:pt>
                <c:pt idx="200">
                  <c:v>5.9951122477028303E-6</c:v>
                </c:pt>
                <c:pt idx="201">
                  <c:v>2.2781426541270759E-6</c:v>
                </c:pt>
                <c:pt idx="202">
                  <c:v>8.6569420856828879E-7</c:v>
                </c:pt>
                <c:pt idx="203">
                  <c:v>3.2896379925594971E-7</c:v>
                </c:pt>
                <c:pt idx="204">
                  <c:v>1.2500624371726089E-7</c:v>
                </c:pt>
                <c:pt idx="205">
                  <c:v>4.750237261255915E-8</c:v>
                </c:pt>
                <c:pt idx="206">
                  <c:v>1.8050901592772475E-8</c:v>
                </c:pt>
                <c:pt idx="207">
                  <c:v>6.8593426052535403E-9</c:v>
                </c:pt>
                <c:pt idx="208">
                  <c:v>0.43510262636602487</c:v>
                </c:pt>
                <c:pt idx="209">
                  <c:v>0.19153222978894791</c:v>
                </c:pt>
                <c:pt idx="210">
                  <c:v>3.7638584743547241E-10</c:v>
                </c:pt>
                <c:pt idx="211">
                  <c:v>1.4302662202547949E-10</c:v>
                </c:pt>
                <c:pt idx="212">
                  <c:v>5.435011636968221E-11</c:v>
                </c:pt>
                <c:pt idx="213">
                  <c:v>2.0653044220479241E-11</c:v>
                </c:pt>
                <c:pt idx="214">
                  <c:v>7.8481568037821118E-12</c:v>
                </c:pt>
                <c:pt idx="215">
                  <c:v>2.9822995854372023E-12</c:v>
                </c:pt>
                <c:pt idx="216">
                  <c:v>2.7653925107644222</c:v>
                </c:pt>
                <c:pt idx="217">
                  <c:v>17.115413169926274</c:v>
                </c:pt>
                <c:pt idx="218">
                  <c:v>14.899172608931702</c:v>
                </c:pt>
                <c:pt idx="219">
                  <c:v>32.500339900218293</c:v>
                </c:pt>
                <c:pt idx="220">
                  <c:v>47.972474427755039</c:v>
                </c:pt>
                <c:pt idx="221">
                  <c:v>64.488143783045459</c:v>
                </c:pt>
                <c:pt idx="222">
                  <c:v>24.120836868346164</c:v>
                </c:pt>
                <c:pt idx="223">
                  <c:v>8.3560198717446639</c:v>
                </c:pt>
                <c:pt idx="224">
                  <c:v>3.1752875512629717</c:v>
                </c:pt>
                <c:pt idx="225">
                  <c:v>1.2066092694799295</c:v>
                </c:pt>
                <c:pt idx="226">
                  <c:v>0.45851152240237314</c:v>
                </c:pt>
                <c:pt idx="227">
                  <c:v>0.17423437851290183</c:v>
                </c:pt>
                <c:pt idx="228">
                  <c:v>12.416201095266993</c:v>
                </c:pt>
                <c:pt idx="229">
                  <c:v>2.1454315129804309</c:v>
                </c:pt>
                <c:pt idx="230">
                  <c:v>0.81526397493256364</c:v>
                </c:pt>
                <c:pt idx="231">
                  <c:v>55.931132952448039</c:v>
                </c:pt>
                <c:pt idx="232">
                  <c:v>74.756150081590761</c:v>
                </c:pt>
                <c:pt idx="233">
                  <c:v>91.53322086976371</c:v>
                </c:pt>
                <c:pt idx="234">
                  <c:v>59.18158982917236</c:v>
                </c:pt>
                <c:pt idx="235">
                  <c:v>19.575326644750891</c:v>
                </c:pt>
                <c:pt idx="236">
                  <c:v>7.4377630254358635</c:v>
                </c:pt>
                <c:pt idx="237">
                  <c:v>2.8263499496656279</c:v>
                </c:pt>
                <c:pt idx="238">
                  <c:v>1.0740129808729388</c:v>
                </c:pt>
                <c:pt idx="239">
                  <c:v>0.40812493273171674</c:v>
                </c:pt>
                <c:pt idx="240">
                  <c:v>0.15508747443805238</c:v>
                </c:pt>
                <c:pt idx="241">
                  <c:v>14.480224544259261</c:v>
                </c:pt>
                <c:pt idx="242">
                  <c:v>76.764762609018518</c:v>
                </c:pt>
                <c:pt idx="243">
                  <c:v>31.529948574513103</c:v>
                </c:pt>
                <c:pt idx="244">
                  <c:v>18.987199091963941</c:v>
                </c:pt>
                <c:pt idx="245">
                  <c:v>9.7649673358719262</c:v>
                </c:pt>
                <c:pt idx="246">
                  <c:v>17.151788914204829</c:v>
                </c:pt>
                <c:pt idx="247">
                  <c:v>20.408244483693668</c:v>
                </c:pt>
                <c:pt idx="248">
                  <c:v>14.374615873668446</c:v>
                </c:pt>
                <c:pt idx="249">
                  <c:v>3.6267450200564451</c:v>
                </c:pt>
                <c:pt idx="250">
                  <c:v>1.3781631076214491</c:v>
                </c:pt>
                <c:pt idx="251">
                  <c:v>0.52370198089615072</c:v>
                </c:pt>
                <c:pt idx="252">
                  <c:v>0.19900675274053733</c:v>
                </c:pt>
                <c:pt idx="253">
                  <c:v>2.0607912182411012</c:v>
                </c:pt>
                <c:pt idx="254">
                  <c:v>31.290771874897807</c:v>
                </c:pt>
                <c:pt idx="255">
                  <c:v>8.6562152421547012</c:v>
                </c:pt>
                <c:pt idx="256">
                  <c:v>3.836267220462541</c:v>
                </c:pt>
                <c:pt idx="257">
                  <c:v>1.2499574809671385</c:v>
                </c:pt>
                <c:pt idx="258">
                  <c:v>0.47498384276751265</c:v>
                </c:pt>
                <c:pt idx="259">
                  <c:v>20.521783075417126</c:v>
                </c:pt>
                <c:pt idx="260">
                  <c:v>5.3220544576485631</c:v>
                </c:pt>
                <c:pt idx="261">
                  <c:v>2.0223806939064541</c:v>
                </c:pt>
                <c:pt idx="262">
                  <c:v>0.76850466368445258</c:v>
                </c:pt>
                <c:pt idx="263">
                  <c:v>0.29203177220009197</c:v>
                </c:pt>
                <c:pt idx="264">
                  <c:v>0.16594516126895528</c:v>
                </c:pt>
                <c:pt idx="265">
                  <c:v>22.073403061114831</c:v>
                </c:pt>
                <c:pt idx="266">
                  <c:v>69.380260971500377</c:v>
                </c:pt>
                <c:pt idx="267">
                  <c:v>20.977138659296902</c:v>
                </c:pt>
                <c:pt idx="268">
                  <c:v>21.498196715722845</c:v>
                </c:pt>
                <c:pt idx="269">
                  <c:v>11.277358322407055</c:v>
                </c:pt>
                <c:pt idx="270">
                  <c:v>49.037338589984131</c:v>
                </c:pt>
                <c:pt idx="271">
                  <c:v>16.781009646731523</c:v>
                </c:pt>
                <c:pt idx="272">
                  <c:v>5.6906991480470941</c:v>
                </c:pt>
                <c:pt idx="273">
                  <c:v>2.1624656762578955</c:v>
                </c:pt>
                <c:pt idx="274">
                  <c:v>0.82173695697800053</c:v>
                </c:pt>
                <c:pt idx="275">
                  <c:v>0.31226004365164017</c:v>
                </c:pt>
                <c:pt idx="276">
                  <c:v>0.29980935558109306</c:v>
                </c:pt>
                <c:pt idx="277">
                  <c:v>4.5090350303296833E-2</c:v>
                </c:pt>
                <c:pt idx="278">
                  <c:v>8.6801869607588102</c:v>
                </c:pt>
                <c:pt idx="279">
                  <c:v>1.8001851188997748</c:v>
                </c:pt>
                <c:pt idx="280">
                  <c:v>40.000997760038906</c:v>
                </c:pt>
                <c:pt idx="281">
                  <c:v>15.279918738304943</c:v>
                </c:pt>
                <c:pt idx="282">
                  <c:v>5.2789966697661797</c:v>
                </c:pt>
                <c:pt idx="283">
                  <c:v>3.6757437593684861</c:v>
                </c:pt>
                <c:pt idx="284">
                  <c:v>0.7622871191142363</c:v>
                </c:pt>
                <c:pt idx="285">
                  <c:v>0.28966910526340978</c:v>
                </c:pt>
                <c:pt idx="286">
                  <c:v>0.11007426000009574</c:v>
                </c:pt>
                <c:pt idx="287">
                  <c:v>4.1828218800036378E-2</c:v>
                </c:pt>
                <c:pt idx="288">
                  <c:v>1.5894723144013828E-2</c:v>
                </c:pt>
                <c:pt idx="289">
                  <c:v>6.0399947947252534E-3</c:v>
                </c:pt>
                <c:pt idx="290">
                  <c:v>66.288491766489528</c:v>
                </c:pt>
                <c:pt idx="291">
                  <c:v>32.02048337223237</c:v>
                </c:pt>
                <c:pt idx="292">
                  <c:v>34.458457910416222</c:v>
                </c:pt>
                <c:pt idx="293">
                  <c:v>12.560587715229275</c:v>
                </c:pt>
                <c:pt idx="294">
                  <c:v>23.7826108913358</c:v>
                </c:pt>
                <c:pt idx="295">
                  <c:v>7.5763684900383543</c:v>
                </c:pt>
                <c:pt idx="296">
                  <c:v>2.698507791286008</c:v>
                </c:pt>
                <c:pt idx="297">
                  <c:v>1.0254329606886829</c:v>
                </c:pt>
                <c:pt idx="298">
                  <c:v>0.38966452506169963</c:v>
                </c:pt>
                <c:pt idx="299">
                  <c:v>0.14807251952344586</c:v>
                </c:pt>
                <c:pt idx="300">
                  <c:v>5.6267557418909424E-2</c:v>
                </c:pt>
                <c:pt idx="301">
                  <c:v>2.8578488220643226</c:v>
                </c:pt>
                <c:pt idx="302">
                  <c:v>8.1250352912905222E-3</c:v>
                </c:pt>
                <c:pt idx="303">
                  <c:v>3.0875134106903989E-3</c:v>
                </c:pt>
                <c:pt idx="304">
                  <c:v>1.1732550960623517E-3</c:v>
                </c:pt>
                <c:pt idx="305">
                  <c:v>23.109008149204847</c:v>
                </c:pt>
                <c:pt idx="306">
                  <c:v>11.848273905907023</c:v>
                </c:pt>
                <c:pt idx="307">
                  <c:v>3.7473730670797192</c:v>
                </c:pt>
                <c:pt idx="308">
                  <c:v>4.3155717274141319</c:v>
                </c:pt>
                <c:pt idx="309">
                  <c:v>0.54112067088631155</c:v>
                </c:pt>
                <c:pt idx="310">
                  <c:v>0.20562585493679836</c:v>
                </c:pt>
                <c:pt idx="311">
                  <c:v>7.8137824875983378E-2</c:v>
                </c:pt>
                <c:pt idx="312">
                  <c:v>2.9692373452873688E-2</c:v>
                </c:pt>
                <c:pt idx="313">
                  <c:v>1.1283101912091999E-2</c:v>
                </c:pt>
                <c:pt idx="314">
                  <c:v>15.02379441060117</c:v>
                </c:pt>
                <c:pt idx="315">
                  <c:v>19.057851840873777</c:v>
                </c:pt>
                <c:pt idx="316">
                  <c:v>13.101299510242814</c:v>
                </c:pt>
                <c:pt idx="317">
                  <c:v>23.775549683539595</c:v>
                </c:pt>
                <c:pt idx="318">
                  <c:v>8.0440396303825654</c:v>
                </c:pt>
                <c:pt idx="319">
                  <c:v>2.6999098016296967</c:v>
                </c:pt>
                <c:pt idx="320">
                  <c:v>1.0259657246192846</c:v>
                </c:pt>
                <c:pt idx="321">
                  <c:v>0.38986697535532822</c:v>
                </c:pt>
                <c:pt idx="322">
                  <c:v>0.14814945063502474</c:v>
                </c:pt>
                <c:pt idx="323">
                  <c:v>5.6296791241309409E-2</c:v>
                </c:pt>
                <c:pt idx="324">
                  <c:v>2.1392780671697573E-2</c:v>
                </c:pt>
                <c:pt idx="325">
                  <c:v>8.1292566552450801E-3</c:v>
                </c:pt>
                <c:pt idx="326">
                  <c:v>0.13392839441453672</c:v>
                </c:pt>
                <c:pt idx="327">
                  <c:v>5.8907070569284041</c:v>
                </c:pt>
                <c:pt idx="328">
                  <c:v>22.94759982620339</c:v>
                </c:pt>
                <c:pt idx="329">
                  <c:v>26.527333268282241</c:v>
                </c:pt>
                <c:pt idx="330">
                  <c:v>62.513073784964746</c:v>
                </c:pt>
                <c:pt idx="331">
                  <c:v>43.779238970099925</c:v>
                </c:pt>
                <c:pt idx="332">
                  <c:v>23.762665836487376</c:v>
                </c:pt>
                <c:pt idx="333">
                  <c:v>7.5595755716358681</c:v>
                </c:pt>
                <c:pt idx="334">
                  <c:v>2.8726387172216299</c:v>
                </c:pt>
                <c:pt idx="335">
                  <c:v>1.0916027125442191</c:v>
                </c:pt>
                <c:pt idx="336">
                  <c:v>0.41480903076680337</c:v>
                </c:pt>
                <c:pt idx="337">
                  <c:v>40.882240885304967</c:v>
                </c:pt>
                <c:pt idx="338">
                  <c:v>26.525294948171712</c:v>
                </c:pt>
                <c:pt idx="339">
                  <c:v>8.3192623276887545</c:v>
                </c:pt>
                <c:pt idx="340">
                  <c:v>4.3207447645026535</c:v>
                </c:pt>
                <c:pt idx="341">
                  <c:v>1.2013014801182564</c:v>
                </c:pt>
                <c:pt idx="342">
                  <c:v>0.45649456244493736</c:v>
                </c:pt>
                <c:pt idx="343">
                  <c:v>2.0100985738313679</c:v>
                </c:pt>
                <c:pt idx="344">
                  <c:v>6.5917814817048961E-2</c:v>
                </c:pt>
                <c:pt idx="345">
                  <c:v>2.5048769630478609E-2</c:v>
                </c:pt>
                <c:pt idx="346">
                  <c:v>9.5185324595818722E-3</c:v>
                </c:pt>
                <c:pt idx="347">
                  <c:v>3.6170423346411108E-3</c:v>
                </c:pt>
                <c:pt idx="348">
                  <c:v>1.3744760871636221E-3</c:v>
                </c:pt>
                <c:pt idx="349">
                  <c:v>5.2230091312217657E-4</c:v>
                </c:pt>
                <c:pt idx="350">
                  <c:v>6.4687348420251487</c:v>
                </c:pt>
                <c:pt idx="351">
                  <c:v>2.7239769049613027</c:v>
                </c:pt>
                <c:pt idx="352">
                  <c:v>0.60120591781165389</c:v>
                </c:pt>
                <c:pt idx="353">
                  <c:v>0.22845824876842843</c:v>
                </c:pt>
                <c:pt idx="354">
                  <c:v>8.6814134532002804E-2</c:v>
                </c:pt>
                <c:pt idx="355">
                  <c:v>3.2989371122161062E-2</c:v>
                </c:pt>
                <c:pt idx="356">
                  <c:v>1.2535961026421202E-2</c:v>
                </c:pt>
                <c:pt idx="357">
                  <c:v>4.7636651900400569E-3</c:v>
                </c:pt>
                <c:pt idx="358">
                  <c:v>1.8101927722152219E-3</c:v>
                </c:pt>
                <c:pt idx="359">
                  <c:v>6.8787325344178425E-4</c:v>
                </c:pt>
                <c:pt idx="360">
                  <c:v>2.6139183630787807E-4</c:v>
                </c:pt>
                <c:pt idx="361">
                  <c:v>9.9328897796993672E-5</c:v>
                </c:pt>
                <c:pt idx="362">
                  <c:v>0.43274459451426434</c:v>
                </c:pt>
                <c:pt idx="363">
                  <c:v>1.4343092841885885E-5</c:v>
                </c:pt>
                <c:pt idx="364">
                  <c:v>9.6460509278511815</c:v>
                </c:pt>
                <c:pt idx="365">
                  <c:v>4.1355531601567526</c:v>
                </c:pt>
                <c:pt idx="366">
                  <c:v>1.125466304805832</c:v>
                </c:pt>
                <c:pt idx="367">
                  <c:v>0.89711925277244253</c:v>
                </c:pt>
                <c:pt idx="368">
                  <c:v>0.16251733441396218</c:v>
                </c:pt>
                <c:pt idx="369">
                  <c:v>6.1756587077305629E-2</c:v>
                </c:pt>
                <c:pt idx="370">
                  <c:v>2.3467503089376136E-2</c:v>
                </c:pt>
                <c:pt idx="371">
                  <c:v>8.917651173962933E-3</c:v>
                </c:pt>
                <c:pt idx="372">
                  <c:v>3.3887074461059138E-3</c:v>
                </c:pt>
                <c:pt idx="373">
                  <c:v>1.2877088295202472E-3</c:v>
                </c:pt>
                <c:pt idx="374">
                  <c:v>0.75582713002782653</c:v>
                </c:pt>
                <c:pt idx="375">
                  <c:v>4.5308552151683816</c:v>
                </c:pt>
                <c:pt idx="376">
                  <c:v>0.77344691529991472</c:v>
                </c:pt>
                <c:pt idx="377">
                  <c:v>0.29390982781396757</c:v>
                </c:pt>
                <c:pt idx="378">
                  <c:v>10.798890903342526</c:v>
                </c:pt>
                <c:pt idx="379">
                  <c:v>2.4412479068246831</c:v>
                </c:pt>
                <c:pt idx="380">
                  <c:v>0.92767420459337968</c:v>
                </c:pt>
                <c:pt idx="381">
                  <c:v>0.35251619774548432</c:v>
                </c:pt>
                <c:pt idx="382">
                  <c:v>0.13395615514328402</c:v>
                </c:pt>
                <c:pt idx="383">
                  <c:v>5.0903338954447937E-2</c:v>
                </c:pt>
                <c:pt idx="384">
                  <c:v>1.9343268802690217E-2</c:v>
                </c:pt>
                <c:pt idx="385">
                  <c:v>7.3504421450222837E-3</c:v>
                </c:pt>
                <c:pt idx="386">
                  <c:v>2.7931680151084678E-3</c:v>
                </c:pt>
                <c:pt idx="387">
                  <c:v>2.0581032873087541</c:v>
                </c:pt>
                <c:pt idx="388">
                  <c:v>4.0333346138166277E-4</c:v>
                </c:pt>
                <c:pt idx="389">
                  <c:v>1.5326671532503184E-4</c:v>
                </c:pt>
                <c:pt idx="390">
                  <c:v>5.824135182351211E-5</c:v>
                </c:pt>
                <c:pt idx="391">
                  <c:v>2.21317136929346E-5</c:v>
                </c:pt>
                <c:pt idx="392">
                  <c:v>8.4100512033151465E-6</c:v>
                </c:pt>
                <c:pt idx="393">
                  <c:v>3.1958194572597563E-6</c:v>
                </c:pt>
                <c:pt idx="394">
                  <c:v>1.2144113937587076E-6</c:v>
                </c:pt>
                <c:pt idx="395">
                  <c:v>4.6147632962830882E-7</c:v>
                </c:pt>
              </c:numCache>
            </c:numRef>
          </c:xVal>
          <c:yVal>
            <c:numRef>
              <c:f>'MODEL - pluie - débit'!$P$6:$P$401</c:f>
              <c:numCache>
                <c:formatCode>General</c:formatCode>
                <c:ptCount val="396"/>
                <c:pt idx="0">
                  <c:v>4.1793365280925629E-2</c:v>
                </c:pt>
                <c:pt idx="1">
                  <c:v>0.13285533190928386</c:v>
                </c:pt>
                <c:pt idx="2">
                  <c:v>0.63777354985607604</c:v>
                </c:pt>
                <c:pt idx="3">
                  <c:v>2.7386546680021167</c:v>
                </c:pt>
                <c:pt idx="4">
                  <c:v>0.39584772806730345</c:v>
                </c:pt>
                <c:pt idx="5">
                  <c:v>9.5011949322592102</c:v>
                </c:pt>
                <c:pt idx="6">
                  <c:v>35.048663648190853</c:v>
                </c:pt>
                <c:pt idx="7">
                  <c:v>5.8473335212963313</c:v>
                </c:pt>
                <c:pt idx="8">
                  <c:v>0.55673519522598847</c:v>
                </c:pt>
                <c:pt idx="9">
                  <c:v>0.17227021298723</c:v>
                </c:pt>
                <c:pt idx="10">
                  <c:v>5.0118059991353894E-2</c:v>
                </c:pt>
                <c:pt idx="11">
                  <c:v>2.9391269079675337E-2</c:v>
                </c:pt>
                <c:pt idx="12">
                  <c:v>0.89227135957488302</c:v>
                </c:pt>
                <c:pt idx="13">
                  <c:v>2.6932935764167216</c:v>
                </c:pt>
                <c:pt idx="14">
                  <c:v>0.36339840786951166</c:v>
                </c:pt>
                <c:pt idx="15">
                  <c:v>0.7363107525509418</c:v>
                </c:pt>
                <c:pt idx="16">
                  <c:v>0.36900483491939207</c:v>
                </c:pt>
                <c:pt idx="17">
                  <c:v>0.49625373977879561</c:v>
                </c:pt>
                <c:pt idx="18">
                  <c:v>0.53991591407634765</c:v>
                </c:pt>
                <c:pt idx="19">
                  <c:v>4.2744758962117411</c:v>
                </c:pt>
                <c:pt idx="20">
                  <c:v>0.12673922967305085</c:v>
                </c:pt>
                <c:pt idx="21">
                  <c:v>0.84062427402447093</c:v>
                </c:pt>
                <c:pt idx="22">
                  <c:v>4.0774014908220102E-3</c:v>
                </c:pt>
                <c:pt idx="23">
                  <c:v>0</c:v>
                </c:pt>
                <c:pt idx="24">
                  <c:v>0</c:v>
                </c:pt>
                <c:pt idx="25">
                  <c:v>0.2864374547302459</c:v>
                </c:pt>
                <c:pt idx="26">
                  <c:v>1.868809016626755E-3</c:v>
                </c:pt>
                <c:pt idx="27">
                  <c:v>3.890520589159336E-2</c:v>
                </c:pt>
                <c:pt idx="28">
                  <c:v>4.756968405959015E-3</c:v>
                </c:pt>
                <c:pt idx="29">
                  <c:v>2.5483759317637576E-3</c:v>
                </c:pt>
                <c:pt idx="30">
                  <c:v>0.65561218137842203</c:v>
                </c:pt>
                <c:pt idx="31">
                  <c:v>2.9051485622106816E-2</c:v>
                </c:pt>
                <c:pt idx="32">
                  <c:v>5.0967518635275117E-4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9.0338227863737295</c:v>
                </c:pt>
                <c:pt idx="39">
                  <c:v>0.53838688851728955</c:v>
                </c:pt>
                <c:pt idx="40">
                  <c:v>1.9508667216295477</c:v>
                </c:pt>
                <c:pt idx="41">
                  <c:v>7.9556898755088774</c:v>
                </c:pt>
                <c:pt idx="42">
                  <c:v>6.0680228769870732</c:v>
                </c:pt>
                <c:pt idx="43">
                  <c:v>0.10159525381298182</c:v>
                </c:pt>
                <c:pt idx="44">
                  <c:v>1.6139714234503791E-2</c:v>
                </c:pt>
                <c:pt idx="45">
                  <c:v>1.1892421014897529E-3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0.93627331733000507</c:v>
                </c:pt>
                <c:pt idx="51">
                  <c:v>6.6257774225857696E-3</c:v>
                </c:pt>
                <c:pt idx="52">
                  <c:v>0</c:v>
                </c:pt>
                <c:pt idx="53">
                  <c:v>0.1911281948822815</c:v>
                </c:pt>
                <c:pt idx="54">
                  <c:v>9.6838285407022783E-3</c:v>
                </c:pt>
                <c:pt idx="55">
                  <c:v>8.4945864392125213E-4</c:v>
                </c:pt>
                <c:pt idx="56">
                  <c:v>1.6989172878425045E-4</c:v>
                </c:pt>
                <c:pt idx="57">
                  <c:v>0.3836155235948373</c:v>
                </c:pt>
                <c:pt idx="58">
                  <c:v>1.6989172878425047E-3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1.0341309531097322</c:v>
                </c:pt>
                <c:pt idx="63">
                  <c:v>5.5697304364628675</c:v>
                </c:pt>
                <c:pt idx="64">
                  <c:v>96.883646498608144</c:v>
                </c:pt>
                <c:pt idx="65">
                  <c:v>15.678118407396981</c:v>
                </c:pt>
                <c:pt idx="66">
                  <c:v>25.301295600923289</c:v>
                </c:pt>
                <c:pt idx="67">
                  <c:v>1.2001151721319447</c:v>
                </c:pt>
                <c:pt idx="68">
                  <c:v>1.1501670038693754</c:v>
                </c:pt>
                <c:pt idx="69">
                  <c:v>0.1053328718462353</c:v>
                </c:pt>
                <c:pt idx="70">
                  <c:v>4.7739575788374386E-2</c:v>
                </c:pt>
                <c:pt idx="71">
                  <c:v>3.6866505146182359E-2</c:v>
                </c:pt>
                <c:pt idx="72">
                  <c:v>8.0698571172519024E-2</c:v>
                </c:pt>
                <c:pt idx="73">
                  <c:v>0.14406818600904445</c:v>
                </c:pt>
                <c:pt idx="74">
                  <c:v>0.536687971229447</c:v>
                </c:pt>
                <c:pt idx="75">
                  <c:v>112.88931615910117</c:v>
                </c:pt>
                <c:pt idx="76">
                  <c:v>80.008810753654942</c:v>
                </c:pt>
                <c:pt idx="77">
                  <c:v>4.4927867676995028</c:v>
                </c:pt>
                <c:pt idx="78">
                  <c:v>0.97161079691712826</c:v>
                </c:pt>
                <c:pt idx="79">
                  <c:v>3.951681611521666</c:v>
                </c:pt>
                <c:pt idx="80">
                  <c:v>0.62095426870643544</c:v>
                </c:pt>
                <c:pt idx="81">
                  <c:v>0.41776376108047175</c:v>
                </c:pt>
                <c:pt idx="82">
                  <c:v>0.33400713878983629</c:v>
                </c:pt>
                <c:pt idx="83">
                  <c:v>0.29391269079675325</c:v>
                </c:pt>
                <c:pt idx="84">
                  <c:v>0.27012784876695817</c:v>
                </c:pt>
                <c:pt idx="85">
                  <c:v>1.023087990738756</c:v>
                </c:pt>
                <c:pt idx="86">
                  <c:v>3.412105480902885</c:v>
                </c:pt>
                <c:pt idx="87">
                  <c:v>3.8438003637436671</c:v>
                </c:pt>
                <c:pt idx="88">
                  <c:v>4.7233298436597293</c:v>
                </c:pt>
                <c:pt idx="89">
                  <c:v>14.225544126291641</c:v>
                </c:pt>
                <c:pt idx="90">
                  <c:v>0.54586212458379679</c:v>
                </c:pt>
                <c:pt idx="91">
                  <c:v>0.30036857649055471</c:v>
                </c:pt>
                <c:pt idx="92">
                  <c:v>0.20353029108353207</c:v>
                </c:pt>
                <c:pt idx="93">
                  <c:v>0.11535648384450607</c:v>
                </c:pt>
                <c:pt idx="94">
                  <c:v>4.926860134743264E-2</c:v>
                </c:pt>
                <c:pt idx="95">
                  <c:v>2.5823542775206074E-2</c:v>
                </c:pt>
                <c:pt idx="96">
                  <c:v>3.9414881077946114E-2</c:v>
                </c:pt>
                <c:pt idx="97">
                  <c:v>6.2690047921388437E-2</c:v>
                </c:pt>
                <c:pt idx="98">
                  <c:v>6.2350264463819915E-2</c:v>
                </c:pt>
                <c:pt idx="99">
                  <c:v>0.25093008341433792</c:v>
                </c:pt>
                <c:pt idx="100">
                  <c:v>5.0558079568905097</c:v>
                </c:pt>
                <c:pt idx="101">
                  <c:v>3.785357609041883</c:v>
                </c:pt>
                <c:pt idx="102">
                  <c:v>0.91860457753644165</c:v>
                </c:pt>
                <c:pt idx="103">
                  <c:v>6.8976041886405673E-2</c:v>
                </c:pt>
                <c:pt idx="104">
                  <c:v>2.3784842029795073E-2</c:v>
                </c:pt>
                <c:pt idx="105">
                  <c:v>7.30534433772277E-3</c:v>
                </c:pt>
                <c:pt idx="106">
                  <c:v>0</c:v>
                </c:pt>
                <c:pt idx="107">
                  <c:v>0</c:v>
                </c:pt>
                <c:pt idx="108">
                  <c:v>1.6989172878425043E-4</c:v>
                </c:pt>
                <c:pt idx="109">
                  <c:v>1.1892421014897529E-3</c:v>
                </c:pt>
                <c:pt idx="110">
                  <c:v>0.94561736241313832</c:v>
                </c:pt>
                <c:pt idx="111">
                  <c:v>0.20692812565921692</c:v>
                </c:pt>
                <c:pt idx="112">
                  <c:v>0.20336039935474773</c:v>
                </c:pt>
                <c:pt idx="113">
                  <c:v>0.10907048987948884</c:v>
                </c:pt>
                <c:pt idx="114">
                  <c:v>2.0726790911678561E-2</c:v>
                </c:pt>
                <c:pt idx="115">
                  <c:v>0.35320490414245653</c:v>
                </c:pt>
                <c:pt idx="116">
                  <c:v>2.2765491657089552E-2</c:v>
                </c:pt>
                <c:pt idx="117">
                  <c:v>8.4945864392125213E-4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1.4857031682182698</c:v>
                </c:pt>
                <c:pt idx="122">
                  <c:v>0.1060124387613723</c:v>
                </c:pt>
                <c:pt idx="123">
                  <c:v>11.917734882486384</c:v>
                </c:pt>
                <c:pt idx="124">
                  <c:v>6.6334225503810575</c:v>
                </c:pt>
                <c:pt idx="125">
                  <c:v>0.29238366523769477</c:v>
                </c:pt>
                <c:pt idx="126">
                  <c:v>0.13999078451822239</c:v>
                </c:pt>
                <c:pt idx="127">
                  <c:v>7.30534433772277E-3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19.041634853867571</c:v>
                </c:pt>
                <c:pt idx="136">
                  <c:v>0.14831547922865063</c:v>
                </c:pt>
                <c:pt idx="137">
                  <c:v>9.0722183170789769E-2</c:v>
                </c:pt>
                <c:pt idx="138">
                  <c:v>0.96821296234144316</c:v>
                </c:pt>
                <c:pt idx="139">
                  <c:v>2.6640721990658309</c:v>
                </c:pt>
                <c:pt idx="140">
                  <c:v>0.18518198437483285</c:v>
                </c:pt>
                <c:pt idx="141">
                  <c:v>1.0193503727055026E-3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1.6093843467732041</c:v>
                </c:pt>
                <c:pt idx="146">
                  <c:v>57.281374843813019</c:v>
                </c:pt>
                <c:pt idx="147">
                  <c:v>0.80426744406464135</c:v>
                </c:pt>
                <c:pt idx="148">
                  <c:v>7.8632687750502441</c:v>
                </c:pt>
                <c:pt idx="149">
                  <c:v>0.63573484911066502</c:v>
                </c:pt>
                <c:pt idx="150">
                  <c:v>1.6798894142186687</c:v>
                </c:pt>
                <c:pt idx="151">
                  <c:v>0.28371918706969823</c:v>
                </c:pt>
                <c:pt idx="152">
                  <c:v>0.28881593893322566</c:v>
                </c:pt>
                <c:pt idx="153">
                  <c:v>3.4997696129555611E-2</c:v>
                </c:pt>
                <c:pt idx="154">
                  <c:v>0</c:v>
                </c:pt>
                <c:pt idx="155">
                  <c:v>0</c:v>
                </c:pt>
                <c:pt idx="156">
                  <c:v>9.1911425272279496E-2</c:v>
                </c:pt>
                <c:pt idx="157">
                  <c:v>0.10991994852341007</c:v>
                </c:pt>
                <c:pt idx="158">
                  <c:v>4.6526548844854796</c:v>
                </c:pt>
                <c:pt idx="159">
                  <c:v>30.421492523023016</c:v>
                </c:pt>
                <c:pt idx="160">
                  <c:v>0.65357348063301135</c:v>
                </c:pt>
                <c:pt idx="161">
                  <c:v>0.15799930776935292</c:v>
                </c:pt>
                <c:pt idx="162">
                  <c:v>0.58035014552699937</c:v>
                </c:pt>
                <c:pt idx="163">
                  <c:v>2.478380539504645</c:v>
                </c:pt>
                <c:pt idx="164">
                  <c:v>2.2456288710702221</c:v>
                </c:pt>
                <c:pt idx="165">
                  <c:v>0.12283171991101313</c:v>
                </c:pt>
                <c:pt idx="166">
                  <c:v>7.3563118563580485E-2</c:v>
                </c:pt>
                <c:pt idx="167">
                  <c:v>7.3563118563580485E-2</c:v>
                </c:pt>
                <c:pt idx="168">
                  <c:v>8.6644781679967781E-2</c:v>
                </c:pt>
                <c:pt idx="169">
                  <c:v>0.40977884982761204</c:v>
                </c:pt>
                <c:pt idx="170">
                  <c:v>0.16530465210707573</c:v>
                </c:pt>
                <c:pt idx="171">
                  <c:v>1.549072783054795</c:v>
                </c:pt>
                <c:pt idx="172">
                  <c:v>0.18212393325671655</c:v>
                </c:pt>
                <c:pt idx="173">
                  <c:v>0.20183137379568961</c:v>
                </c:pt>
                <c:pt idx="174">
                  <c:v>0.84062427402447171</c:v>
                </c:pt>
                <c:pt idx="175">
                  <c:v>0.11297799964152659</c:v>
                </c:pt>
                <c:pt idx="176">
                  <c:v>5.1137410364059395E-2</c:v>
                </c:pt>
                <c:pt idx="177">
                  <c:v>5.1986869007980656E-2</c:v>
                </c:pt>
                <c:pt idx="178">
                  <c:v>4.4171849483905117E-2</c:v>
                </c:pt>
                <c:pt idx="179">
                  <c:v>3.8055747247672113E-2</c:v>
                </c:pt>
                <c:pt idx="180">
                  <c:v>4.6380441958100364E-2</c:v>
                </c:pt>
                <c:pt idx="181">
                  <c:v>7.2034093004522223E-2</c:v>
                </c:pt>
                <c:pt idx="182">
                  <c:v>1.6776808217444723</c:v>
                </c:pt>
                <c:pt idx="183">
                  <c:v>0.42082181219858833</c:v>
                </c:pt>
                <c:pt idx="184">
                  <c:v>20.884790219447908</c:v>
                </c:pt>
                <c:pt idx="185">
                  <c:v>25.207005691448018</c:v>
                </c:pt>
                <c:pt idx="186">
                  <c:v>11.029031249215969</c:v>
                </c:pt>
                <c:pt idx="187">
                  <c:v>0.11501670038693759</c:v>
                </c:pt>
                <c:pt idx="188">
                  <c:v>5.1307302092843642E-2</c:v>
                </c:pt>
                <c:pt idx="189">
                  <c:v>0.1557907152951577</c:v>
                </c:pt>
                <c:pt idx="190">
                  <c:v>0.15460147319366799</c:v>
                </c:pt>
                <c:pt idx="191">
                  <c:v>0.18925938586565505</c:v>
                </c:pt>
                <c:pt idx="192">
                  <c:v>0.1955453798306723</c:v>
                </c:pt>
                <c:pt idx="193">
                  <c:v>0.22646567446940585</c:v>
                </c:pt>
                <c:pt idx="194">
                  <c:v>0.26723968937762593</c:v>
                </c:pt>
                <c:pt idx="195">
                  <c:v>0.28966539757714715</c:v>
                </c:pt>
                <c:pt idx="196">
                  <c:v>0.32891038692630897</c:v>
                </c:pt>
                <c:pt idx="197">
                  <c:v>0.24515376463567343</c:v>
                </c:pt>
                <c:pt idx="198">
                  <c:v>0.14304883563633891</c:v>
                </c:pt>
                <c:pt idx="199">
                  <c:v>0.17634761447805195</c:v>
                </c:pt>
                <c:pt idx="200">
                  <c:v>0.10873070642192031</c:v>
                </c:pt>
                <c:pt idx="201">
                  <c:v>7.6281386224128486E-2</c:v>
                </c:pt>
                <c:pt idx="202">
                  <c:v>5.0797626906490888E-2</c:v>
                </c:pt>
                <c:pt idx="203">
                  <c:v>5.8442754701782174E-2</c:v>
                </c:pt>
                <c:pt idx="204">
                  <c:v>6.2180372735035697E-2</c:v>
                </c:pt>
                <c:pt idx="205">
                  <c:v>1.8676197745252654</c:v>
                </c:pt>
                <c:pt idx="206">
                  <c:v>3.3176456796988418</c:v>
                </c:pt>
                <c:pt idx="207">
                  <c:v>0.28320951188334548</c:v>
                </c:pt>
                <c:pt idx="208">
                  <c:v>9.4267823550516976</c:v>
                </c:pt>
                <c:pt idx="209">
                  <c:v>0.62146394389278814</c:v>
                </c:pt>
                <c:pt idx="210">
                  <c:v>0.25381824280367027</c:v>
                </c:pt>
                <c:pt idx="211">
                  <c:v>0.23597961128132378</c:v>
                </c:pt>
                <c:pt idx="212">
                  <c:v>0.10261460418568728</c:v>
                </c:pt>
                <c:pt idx="213">
                  <c:v>3.6696613417398112E-2</c:v>
                </c:pt>
                <c:pt idx="214">
                  <c:v>5.096751863527516E-3</c:v>
                </c:pt>
                <c:pt idx="215">
                  <c:v>1.5290255590582542E-3</c:v>
                </c:pt>
                <c:pt idx="216">
                  <c:v>5.7884586951409321E-2</c:v>
                </c:pt>
                <c:pt idx="217">
                  <c:v>0.17637134709607816</c:v>
                </c:pt>
                <c:pt idx="218">
                  <c:v>1.2438392228948365</c:v>
                </c:pt>
                <c:pt idx="219">
                  <c:v>17.87247767815203</c:v>
                </c:pt>
                <c:pt idx="220">
                  <c:v>40.085484101787209</c:v>
                </c:pt>
                <c:pt idx="221">
                  <c:v>146.76922368085229</c:v>
                </c:pt>
                <c:pt idx="222">
                  <c:v>9.2724042571928873</c:v>
                </c:pt>
                <c:pt idx="223">
                  <c:v>1.6218554691361993</c:v>
                </c:pt>
                <c:pt idx="224">
                  <c:v>0.53482097239611948</c:v>
                </c:pt>
                <c:pt idx="225">
                  <c:v>0.39731110855849977</c:v>
                </c:pt>
                <c:pt idx="226">
                  <c:v>0.36388479778374183</c:v>
                </c:pt>
                <c:pt idx="227">
                  <c:v>0.32475155590109928</c:v>
                </c:pt>
                <c:pt idx="228">
                  <c:v>0.8375600797382321</c:v>
                </c:pt>
                <c:pt idx="229">
                  <c:v>0.7761426306724174</c:v>
                </c:pt>
                <c:pt idx="230">
                  <c:v>0.6875493191881008</c:v>
                </c:pt>
                <c:pt idx="231">
                  <c:v>37.081736028670193</c:v>
                </c:pt>
                <c:pt idx="232">
                  <c:v>179.41504368695024</c:v>
                </c:pt>
                <c:pt idx="233">
                  <c:v>219.54292213411028</c:v>
                </c:pt>
                <c:pt idx="234">
                  <c:v>93.192826198648021</c:v>
                </c:pt>
                <c:pt idx="235">
                  <c:v>2.2947298226183102</c:v>
                </c:pt>
                <c:pt idx="236">
                  <c:v>1.544404261243469</c:v>
                </c:pt>
                <c:pt idx="237">
                  <c:v>1.1101339797958072</c:v>
                </c:pt>
                <c:pt idx="238">
                  <c:v>1.0052351508603896</c:v>
                </c:pt>
                <c:pt idx="239">
                  <c:v>0.89218356319942138</c:v>
                </c:pt>
                <c:pt idx="240">
                  <c:v>0.90196687367008233</c:v>
                </c:pt>
                <c:pt idx="241">
                  <c:v>14.444786151306371</c:v>
                </c:pt>
                <c:pt idx="242">
                  <c:v>50.19816602496018</c:v>
                </c:pt>
                <c:pt idx="243">
                  <c:v>145.86399570369193</c:v>
                </c:pt>
                <c:pt idx="244">
                  <c:v>9.6993370557875558</c:v>
                </c:pt>
                <c:pt idx="245">
                  <c:v>14.6347454296117</c:v>
                </c:pt>
                <c:pt idx="246">
                  <c:v>6.2077822522584141</c:v>
                </c:pt>
                <c:pt idx="247">
                  <c:v>2.6849752069479988</c:v>
                </c:pt>
                <c:pt idx="248">
                  <c:v>3.0548386944638111</c:v>
                </c:pt>
                <c:pt idx="249">
                  <c:v>0.85821373517629329</c:v>
                </c:pt>
                <c:pt idx="250">
                  <c:v>0.96284080548752582</c:v>
                </c:pt>
                <c:pt idx="251">
                  <c:v>0.96990652971633684</c:v>
                </c:pt>
                <c:pt idx="252">
                  <c:v>1.2468285677608721</c:v>
                </c:pt>
                <c:pt idx="253">
                  <c:v>1.6762071939732037</c:v>
                </c:pt>
                <c:pt idx="254">
                  <c:v>8.2073822090117936</c:v>
                </c:pt>
                <c:pt idx="255">
                  <c:v>2.895859899315576</c:v>
                </c:pt>
                <c:pt idx="256">
                  <c:v>2.264021098085403</c:v>
                </c:pt>
                <c:pt idx="257">
                  <c:v>1.8745909896282689</c:v>
                </c:pt>
                <c:pt idx="258">
                  <c:v>1.2326971193032512</c:v>
                </c:pt>
                <c:pt idx="259">
                  <c:v>1.4416795013015313</c:v>
                </c:pt>
                <c:pt idx="260">
                  <c:v>0.99545184038972878</c:v>
                </c:pt>
                <c:pt idx="261">
                  <c:v>0.9867555644158077</c:v>
                </c:pt>
                <c:pt idx="262">
                  <c:v>0.44731469540854296</c:v>
                </c:pt>
                <c:pt idx="263">
                  <c:v>0.40736617765334515</c:v>
                </c:pt>
                <c:pt idx="264">
                  <c:v>0.46198966111453438</c:v>
                </c:pt>
                <c:pt idx="265">
                  <c:v>2.0724312680349639</c:v>
                </c:pt>
                <c:pt idx="266">
                  <c:v>18.102385474212564</c:v>
                </c:pt>
                <c:pt idx="267">
                  <c:v>46.609049875348624</c:v>
                </c:pt>
                <c:pt idx="268">
                  <c:v>2.8306378295111685</c:v>
                </c:pt>
                <c:pt idx="269">
                  <c:v>2.2034189248921439</c:v>
                </c:pt>
                <c:pt idx="270">
                  <c:v>8.59355121397871</c:v>
                </c:pt>
                <c:pt idx="271">
                  <c:v>10.415421030515081</c:v>
                </c:pt>
                <c:pt idx="272">
                  <c:v>1.3767291901213121</c:v>
                </c:pt>
                <c:pt idx="273">
                  <c:v>0.45329338514061346</c:v>
                </c:pt>
                <c:pt idx="274">
                  <c:v>0.21169996824013082</c:v>
                </c:pt>
                <c:pt idx="275">
                  <c:v>0.30273910734211257</c:v>
                </c:pt>
                <c:pt idx="276">
                  <c:v>1.228620739940476</c:v>
                </c:pt>
                <c:pt idx="277">
                  <c:v>2.9135242098876004</c:v>
                </c:pt>
                <c:pt idx="278">
                  <c:v>3.0271193147969395</c:v>
                </c:pt>
                <c:pt idx="279">
                  <c:v>2.8281920018935032</c:v>
                </c:pt>
                <c:pt idx="280">
                  <c:v>3.6051499084384777</c:v>
                </c:pt>
                <c:pt idx="281">
                  <c:v>2.4075096516550931</c:v>
                </c:pt>
                <c:pt idx="282">
                  <c:v>10.558637825460588</c:v>
                </c:pt>
                <c:pt idx="283">
                  <c:v>1.9137242315109124</c:v>
                </c:pt>
                <c:pt idx="284">
                  <c:v>1.4259175010987999</c:v>
                </c:pt>
                <c:pt idx="285">
                  <c:v>1.045455427239772</c:v>
                </c:pt>
                <c:pt idx="286">
                  <c:v>0.88484608034642576</c:v>
                </c:pt>
                <c:pt idx="287">
                  <c:v>1.1234501523808731</c:v>
                </c:pt>
                <c:pt idx="288">
                  <c:v>0.67640721559651473</c:v>
                </c:pt>
                <c:pt idx="289">
                  <c:v>0.52802700679149417</c:v>
                </c:pt>
                <c:pt idx="290">
                  <c:v>9.7368397459250815</c:v>
                </c:pt>
                <c:pt idx="291">
                  <c:v>35.551191457260153</c:v>
                </c:pt>
                <c:pt idx="292">
                  <c:v>42.518267305491506</c:v>
                </c:pt>
                <c:pt idx="293">
                  <c:v>3.7557041862369767</c:v>
                </c:pt>
                <c:pt idx="294">
                  <c:v>3.850276187453364</c:v>
                </c:pt>
                <c:pt idx="295">
                  <c:v>1.8737757137557145</c:v>
                </c:pt>
                <c:pt idx="296">
                  <c:v>0.92533811534999366</c:v>
                </c:pt>
                <c:pt idx="297">
                  <c:v>0.45302162651642836</c:v>
                </c:pt>
                <c:pt idx="298">
                  <c:v>0.18425234719744371</c:v>
                </c:pt>
                <c:pt idx="299">
                  <c:v>2.3145682021838163</c:v>
                </c:pt>
                <c:pt idx="300">
                  <c:v>1.2634058438361582</c:v>
                </c:pt>
                <c:pt idx="301">
                  <c:v>2.1800476832122309</c:v>
                </c:pt>
                <c:pt idx="302">
                  <c:v>3.5638425975623544</c:v>
                </c:pt>
                <c:pt idx="303">
                  <c:v>1.7417010224017937</c:v>
                </c:pt>
                <c:pt idx="304">
                  <c:v>1.516413122952412</c:v>
                </c:pt>
                <c:pt idx="305">
                  <c:v>2.446642893537736</c:v>
                </c:pt>
                <c:pt idx="306">
                  <c:v>3.2654516282072028</c:v>
                </c:pt>
                <c:pt idx="307">
                  <c:v>0.64651376693616291</c:v>
                </c:pt>
                <c:pt idx="308">
                  <c:v>0.91555480487933283</c:v>
                </c:pt>
                <c:pt idx="309">
                  <c:v>1.4742905362037342</c:v>
                </c:pt>
                <c:pt idx="310">
                  <c:v>1.6531077109174781</c:v>
                </c:pt>
                <c:pt idx="311">
                  <c:v>0.50003586850043713</c:v>
                </c:pt>
                <c:pt idx="312">
                  <c:v>0.45410866101316888</c:v>
                </c:pt>
                <c:pt idx="313">
                  <c:v>0.2247443822010117</c:v>
                </c:pt>
                <c:pt idx="314">
                  <c:v>6.8423386397304391</c:v>
                </c:pt>
                <c:pt idx="315">
                  <c:v>3.9402282920586069</c:v>
                </c:pt>
                <c:pt idx="316">
                  <c:v>0.778316699665898</c:v>
                </c:pt>
                <c:pt idx="317">
                  <c:v>4.2473155373876796</c:v>
                </c:pt>
                <c:pt idx="318">
                  <c:v>0.9889296334092883</c:v>
                </c:pt>
                <c:pt idx="319">
                  <c:v>0.53454921377193476</c:v>
                </c:pt>
                <c:pt idx="320">
                  <c:v>0.47476231645123057</c:v>
                </c:pt>
                <c:pt idx="321">
                  <c:v>0.53781031726215478</c:v>
                </c:pt>
                <c:pt idx="322">
                  <c:v>0.76690283745012655</c:v>
                </c:pt>
                <c:pt idx="323">
                  <c:v>0.36252600466281698</c:v>
                </c:pt>
                <c:pt idx="324">
                  <c:v>0.31306593506114327</c:v>
                </c:pt>
                <c:pt idx="325">
                  <c:v>0.38209262560413837</c:v>
                </c:pt>
                <c:pt idx="326">
                  <c:v>1.7762143676732915</c:v>
                </c:pt>
                <c:pt idx="327">
                  <c:v>1.8226850924089295</c:v>
                </c:pt>
                <c:pt idx="328">
                  <c:v>5.3514708274514211</c:v>
                </c:pt>
                <c:pt idx="329">
                  <c:v>4.5250528513047703</c:v>
                </c:pt>
                <c:pt idx="330">
                  <c:v>65.555789394904011</c:v>
                </c:pt>
                <c:pt idx="331">
                  <c:v>12.109564293684496</c:v>
                </c:pt>
                <c:pt idx="332">
                  <c:v>1.2120434638651896</c:v>
                </c:pt>
                <c:pt idx="333">
                  <c:v>0.45247810926805881</c:v>
                </c:pt>
                <c:pt idx="334">
                  <c:v>0.4035615569147552</c:v>
                </c:pt>
                <c:pt idx="335">
                  <c:v>0.32230572828343407</c:v>
                </c:pt>
                <c:pt idx="336">
                  <c:v>0.41579069500308097</c:v>
                </c:pt>
                <c:pt idx="337">
                  <c:v>4.9949235125206712</c:v>
                </c:pt>
                <c:pt idx="338">
                  <c:v>18.361371443060889</c:v>
                </c:pt>
                <c:pt idx="339">
                  <c:v>8.1329203459851023</c:v>
                </c:pt>
                <c:pt idx="340">
                  <c:v>2.1876569246894109</c:v>
                </c:pt>
                <c:pt idx="341">
                  <c:v>1.6085392965511347</c:v>
                </c:pt>
                <c:pt idx="342">
                  <c:v>0.96691718485030131</c:v>
                </c:pt>
                <c:pt idx="343">
                  <c:v>1.5256529161747034</c:v>
                </c:pt>
                <c:pt idx="344">
                  <c:v>0.28942293475704656</c:v>
                </c:pt>
                <c:pt idx="345">
                  <c:v>0.16821858837052753</c:v>
                </c:pt>
                <c:pt idx="346">
                  <c:v>0.20381896813876524</c:v>
                </c:pt>
                <c:pt idx="347">
                  <c:v>0.14158624320039556</c:v>
                </c:pt>
                <c:pt idx="348">
                  <c:v>0.58699862823964366</c:v>
                </c:pt>
                <c:pt idx="349">
                  <c:v>1.7406139879050542</c:v>
                </c:pt>
                <c:pt idx="350">
                  <c:v>1.2916687407514009</c:v>
                </c:pt>
                <c:pt idx="351">
                  <c:v>4.1801911572139785</c:v>
                </c:pt>
                <c:pt idx="352">
                  <c:v>2.1661879933787951</c:v>
                </c:pt>
                <c:pt idx="353">
                  <c:v>1.0508905997234734</c:v>
                </c:pt>
                <c:pt idx="354">
                  <c:v>1.7832800919021021</c:v>
                </c:pt>
                <c:pt idx="355">
                  <c:v>2.8890659337109494</c:v>
                </c:pt>
                <c:pt idx="356">
                  <c:v>3.166259730379668</c:v>
                </c:pt>
                <c:pt idx="357">
                  <c:v>1.0699137034164246</c:v>
                </c:pt>
                <c:pt idx="358">
                  <c:v>0.80929718282299046</c:v>
                </c:pt>
                <c:pt idx="359">
                  <c:v>0.82560270027409111</c:v>
                </c:pt>
                <c:pt idx="360">
                  <c:v>0.90631501165704198</c:v>
                </c:pt>
                <c:pt idx="361">
                  <c:v>0.74679269926043546</c:v>
                </c:pt>
                <c:pt idx="362">
                  <c:v>0.93321911545135927</c:v>
                </c:pt>
                <c:pt idx="363">
                  <c:v>1.8993210244291066</c:v>
                </c:pt>
                <c:pt idx="364">
                  <c:v>73.06529545700873</c:v>
                </c:pt>
                <c:pt idx="365">
                  <c:v>3.3641000087863651</c:v>
                </c:pt>
                <c:pt idx="366">
                  <c:v>1.0432813582462928</c:v>
                </c:pt>
                <c:pt idx="367">
                  <c:v>0.48046924755911602</c:v>
                </c:pt>
                <c:pt idx="368">
                  <c:v>0.36279776328700203</c:v>
                </c:pt>
                <c:pt idx="369">
                  <c:v>0.41117079839193527</c:v>
                </c:pt>
                <c:pt idx="370">
                  <c:v>0.41008376389519519</c:v>
                </c:pt>
                <c:pt idx="371">
                  <c:v>0.42965038483651663</c:v>
                </c:pt>
                <c:pt idx="372">
                  <c:v>0.28824486112120451</c:v>
                </c:pt>
                <c:pt idx="373">
                  <c:v>0.44379406243222613</c:v>
                </c:pt>
                <c:pt idx="374">
                  <c:v>0.93675741273824797</c:v>
                </c:pt>
                <c:pt idx="375">
                  <c:v>1.2366370758366865</c:v>
                </c:pt>
                <c:pt idx="376">
                  <c:v>0.50600531843928498</c:v>
                </c:pt>
                <c:pt idx="377">
                  <c:v>0.50526858080911985</c:v>
                </c:pt>
                <c:pt idx="378">
                  <c:v>2.0201182763965959</c:v>
                </c:pt>
                <c:pt idx="379">
                  <c:v>2.6103608873331354</c:v>
                </c:pt>
                <c:pt idx="380">
                  <c:v>0.94169336462932007</c:v>
                </c:pt>
                <c:pt idx="381">
                  <c:v>0.31901636189629839</c:v>
                </c:pt>
                <c:pt idx="382">
                  <c:v>0.45331458231329991</c:v>
                </c:pt>
                <c:pt idx="383">
                  <c:v>0.31508618867333488</c:v>
                </c:pt>
                <c:pt idx="384">
                  <c:v>0.17562564143131437</c:v>
                </c:pt>
                <c:pt idx="385">
                  <c:v>0.20814156081505203</c:v>
                </c:pt>
                <c:pt idx="386">
                  <c:v>0.54263131525519703</c:v>
                </c:pt>
                <c:pt idx="387">
                  <c:v>14.968999841083301</c:v>
                </c:pt>
                <c:pt idx="388">
                  <c:v>15.351473200519919</c:v>
                </c:pt>
                <c:pt idx="389">
                  <c:v>0.8122490249988874</c:v>
                </c:pt>
                <c:pt idx="390">
                  <c:v>0.57302724561166696</c:v>
                </c:pt>
                <c:pt idx="391">
                  <c:v>0.2832023798494514</c:v>
                </c:pt>
                <c:pt idx="392">
                  <c:v>1.1320716947331431</c:v>
                </c:pt>
                <c:pt idx="393">
                  <c:v>0.30246979454554507</c:v>
                </c:pt>
                <c:pt idx="394">
                  <c:v>0.14136503168030898</c:v>
                </c:pt>
                <c:pt idx="395">
                  <c:v>1.7520278501208245E-2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1D-4DA8-AE97-30FEBE048D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466415"/>
        <c:axId val="1"/>
      </c:scatterChart>
      <c:valAx>
        <c:axId val="1424664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MA"/>
                  <a:t>lame d'eau calculée (mm)</a:t>
                </a:r>
              </a:p>
            </c:rich>
          </c:tx>
          <c:layout>
            <c:manualLayout>
              <c:xMode val="edge"/>
              <c:yMode val="edge"/>
              <c:x val="0.42708333333333331"/>
              <c:y val="0.94266441821247893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MA"/>
                  <a:t>lame d'eau mesurée (mm)</a:t>
                </a:r>
              </a:p>
            </c:rich>
          </c:tx>
          <c:layout>
            <c:manualLayout>
              <c:xMode val="edge"/>
              <c:yMode val="edge"/>
              <c:x val="1.0416666666666666E-2"/>
              <c:y val="0.36256323777403038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42466415"/>
        <c:crosses val="autoZero"/>
        <c:crossBetween val="midCat"/>
      </c:valAx>
      <c:spPr>
        <a:noFill/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1270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MA"/>
              <a:t>COMPARAISON DE LA LAME D'EAU RUISSELEE DONNEE PAR LE MODELE ET LA LAME D'EAU MESUREE</a:t>
            </a:r>
          </a:p>
        </c:rich>
      </c:tx>
      <c:layout>
        <c:manualLayout>
          <c:xMode val="edge"/>
          <c:yMode val="edge"/>
          <c:x val="0.1529294935451837"/>
          <c:y val="1.3793103448275861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5749751737835157E-2"/>
          <c:y val="4.4137931034482755E-2"/>
          <c:w val="0.94736842105263153"/>
          <c:h val="0.89517241379310342"/>
        </c:manualLayout>
      </c:layout>
      <c:scatterChart>
        <c:scatterStyle val="lineMarker"/>
        <c:varyColors val="0"/>
        <c:ser>
          <c:idx val="0"/>
          <c:order val="0"/>
          <c:tx>
            <c:v>Calculé</c:v>
          </c:tx>
          <c:spPr>
            <a:ln w="12700">
              <a:solidFill>
                <a:srgbClr val="FF0000"/>
              </a:solidFill>
              <a:prstDash val="sysDash"/>
            </a:ln>
          </c:spPr>
          <c:marker>
            <c:symbol val="star"/>
            <c:size val="6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'MODEL - pluie - débit'!$A$6:$A$401</c:f>
              <c:numCache>
                <c:formatCode>mmm\-yy</c:formatCode>
                <c:ptCount val="396"/>
                <c:pt idx="0">
                  <c:v>33117</c:v>
                </c:pt>
                <c:pt idx="1">
                  <c:v>33147</c:v>
                </c:pt>
                <c:pt idx="2">
                  <c:v>33178</c:v>
                </c:pt>
                <c:pt idx="3">
                  <c:v>33208</c:v>
                </c:pt>
                <c:pt idx="4">
                  <c:v>33239</c:v>
                </c:pt>
                <c:pt idx="5">
                  <c:v>33270</c:v>
                </c:pt>
                <c:pt idx="6">
                  <c:v>33298</c:v>
                </c:pt>
                <c:pt idx="7">
                  <c:v>33329</c:v>
                </c:pt>
                <c:pt idx="8">
                  <c:v>33359</c:v>
                </c:pt>
                <c:pt idx="9">
                  <c:v>33390</c:v>
                </c:pt>
                <c:pt idx="10">
                  <c:v>33420</c:v>
                </c:pt>
                <c:pt idx="11">
                  <c:v>33451</c:v>
                </c:pt>
                <c:pt idx="12">
                  <c:v>33482</c:v>
                </c:pt>
                <c:pt idx="13">
                  <c:v>33512</c:v>
                </c:pt>
                <c:pt idx="14">
                  <c:v>33543</c:v>
                </c:pt>
                <c:pt idx="15">
                  <c:v>33573</c:v>
                </c:pt>
                <c:pt idx="16">
                  <c:v>33604</c:v>
                </c:pt>
                <c:pt idx="17">
                  <c:v>33635</c:v>
                </c:pt>
                <c:pt idx="18">
                  <c:v>33664</c:v>
                </c:pt>
                <c:pt idx="19">
                  <c:v>33695</c:v>
                </c:pt>
                <c:pt idx="20">
                  <c:v>33725</c:v>
                </c:pt>
                <c:pt idx="21">
                  <c:v>33756</c:v>
                </c:pt>
                <c:pt idx="22">
                  <c:v>33786</c:v>
                </c:pt>
                <c:pt idx="23">
                  <c:v>33817</c:v>
                </c:pt>
                <c:pt idx="24">
                  <c:v>33848</c:v>
                </c:pt>
                <c:pt idx="25">
                  <c:v>33878</c:v>
                </c:pt>
                <c:pt idx="26">
                  <c:v>33909</c:v>
                </c:pt>
                <c:pt idx="27">
                  <c:v>33939</c:v>
                </c:pt>
                <c:pt idx="28">
                  <c:v>33970</c:v>
                </c:pt>
                <c:pt idx="29">
                  <c:v>34001</c:v>
                </c:pt>
                <c:pt idx="30">
                  <c:v>34029</c:v>
                </c:pt>
                <c:pt idx="31">
                  <c:v>34060</c:v>
                </c:pt>
                <c:pt idx="32">
                  <c:v>34090</c:v>
                </c:pt>
                <c:pt idx="33">
                  <c:v>34121</c:v>
                </c:pt>
                <c:pt idx="34">
                  <c:v>34151</c:v>
                </c:pt>
                <c:pt idx="35">
                  <c:v>34182</c:v>
                </c:pt>
                <c:pt idx="36">
                  <c:v>34213</c:v>
                </c:pt>
                <c:pt idx="37">
                  <c:v>34243</c:v>
                </c:pt>
                <c:pt idx="38">
                  <c:v>34274</c:v>
                </c:pt>
                <c:pt idx="39">
                  <c:v>34304</c:v>
                </c:pt>
                <c:pt idx="40">
                  <c:v>34335</c:v>
                </c:pt>
                <c:pt idx="41">
                  <c:v>34366</c:v>
                </c:pt>
                <c:pt idx="42">
                  <c:v>34394</c:v>
                </c:pt>
                <c:pt idx="43">
                  <c:v>34425</c:v>
                </c:pt>
                <c:pt idx="44">
                  <c:v>34455</c:v>
                </c:pt>
                <c:pt idx="45">
                  <c:v>34486</c:v>
                </c:pt>
                <c:pt idx="46">
                  <c:v>34516</c:v>
                </c:pt>
                <c:pt idx="47">
                  <c:v>34547</c:v>
                </c:pt>
                <c:pt idx="48">
                  <c:v>34578</c:v>
                </c:pt>
                <c:pt idx="49">
                  <c:v>34608</c:v>
                </c:pt>
                <c:pt idx="50">
                  <c:v>34639</c:v>
                </c:pt>
                <c:pt idx="51">
                  <c:v>34669</c:v>
                </c:pt>
                <c:pt idx="52">
                  <c:v>34700</c:v>
                </c:pt>
                <c:pt idx="53">
                  <c:v>34731</c:v>
                </c:pt>
                <c:pt idx="54">
                  <c:v>34759</c:v>
                </c:pt>
                <c:pt idx="55">
                  <c:v>34790</c:v>
                </c:pt>
                <c:pt idx="56">
                  <c:v>34820</c:v>
                </c:pt>
                <c:pt idx="57">
                  <c:v>34851</c:v>
                </c:pt>
                <c:pt idx="58">
                  <c:v>34881</c:v>
                </c:pt>
                <c:pt idx="59">
                  <c:v>34912</c:v>
                </c:pt>
                <c:pt idx="60">
                  <c:v>34943</c:v>
                </c:pt>
                <c:pt idx="61">
                  <c:v>34973</c:v>
                </c:pt>
                <c:pt idx="62">
                  <c:v>35004</c:v>
                </c:pt>
                <c:pt idx="63">
                  <c:v>35034</c:v>
                </c:pt>
                <c:pt idx="64">
                  <c:v>35065</c:v>
                </c:pt>
                <c:pt idx="65">
                  <c:v>35096</c:v>
                </c:pt>
                <c:pt idx="66">
                  <c:v>35125</c:v>
                </c:pt>
                <c:pt idx="67">
                  <c:v>35156</c:v>
                </c:pt>
                <c:pt idx="68">
                  <c:v>35186</c:v>
                </c:pt>
                <c:pt idx="69">
                  <c:v>35217</c:v>
                </c:pt>
                <c:pt idx="70">
                  <c:v>35247</c:v>
                </c:pt>
                <c:pt idx="71">
                  <c:v>35278</c:v>
                </c:pt>
                <c:pt idx="72">
                  <c:v>35309</c:v>
                </c:pt>
                <c:pt idx="73">
                  <c:v>35339</c:v>
                </c:pt>
                <c:pt idx="74">
                  <c:v>35370</c:v>
                </c:pt>
                <c:pt idx="75">
                  <c:v>35400</c:v>
                </c:pt>
                <c:pt idx="76">
                  <c:v>35431</c:v>
                </c:pt>
                <c:pt idx="77">
                  <c:v>35462</c:v>
                </c:pt>
                <c:pt idx="78">
                  <c:v>35490</c:v>
                </c:pt>
                <c:pt idx="79">
                  <c:v>35521</c:v>
                </c:pt>
                <c:pt idx="80">
                  <c:v>35551</c:v>
                </c:pt>
                <c:pt idx="81">
                  <c:v>35582</c:v>
                </c:pt>
                <c:pt idx="82">
                  <c:v>35612</c:v>
                </c:pt>
                <c:pt idx="83">
                  <c:v>35643</c:v>
                </c:pt>
                <c:pt idx="84">
                  <c:v>35674</c:v>
                </c:pt>
                <c:pt idx="85">
                  <c:v>35704</c:v>
                </c:pt>
                <c:pt idx="86">
                  <c:v>35735</c:v>
                </c:pt>
                <c:pt idx="87">
                  <c:v>35765</c:v>
                </c:pt>
                <c:pt idx="88">
                  <c:v>35796</c:v>
                </c:pt>
                <c:pt idx="89">
                  <c:v>35827</c:v>
                </c:pt>
                <c:pt idx="90">
                  <c:v>35855</c:v>
                </c:pt>
                <c:pt idx="91">
                  <c:v>35886</c:v>
                </c:pt>
                <c:pt idx="92">
                  <c:v>35916</c:v>
                </c:pt>
                <c:pt idx="93">
                  <c:v>35947</c:v>
                </c:pt>
                <c:pt idx="94">
                  <c:v>35977</c:v>
                </c:pt>
                <c:pt idx="95">
                  <c:v>36008</c:v>
                </c:pt>
                <c:pt idx="96">
                  <c:v>36039</c:v>
                </c:pt>
                <c:pt idx="97">
                  <c:v>36069</c:v>
                </c:pt>
                <c:pt idx="98">
                  <c:v>36100</c:v>
                </c:pt>
                <c:pt idx="99">
                  <c:v>36130</c:v>
                </c:pt>
                <c:pt idx="100">
                  <c:v>36161</c:v>
                </c:pt>
                <c:pt idx="101">
                  <c:v>36192</c:v>
                </c:pt>
                <c:pt idx="102">
                  <c:v>36220</c:v>
                </c:pt>
                <c:pt idx="103">
                  <c:v>36251</c:v>
                </c:pt>
                <c:pt idx="104">
                  <c:v>36281</c:v>
                </c:pt>
                <c:pt idx="105">
                  <c:v>36312</c:v>
                </c:pt>
                <c:pt idx="106">
                  <c:v>36342</c:v>
                </c:pt>
                <c:pt idx="107">
                  <c:v>36373</c:v>
                </c:pt>
                <c:pt idx="108">
                  <c:v>36404</c:v>
                </c:pt>
                <c:pt idx="109">
                  <c:v>36434</c:v>
                </c:pt>
                <c:pt idx="110">
                  <c:v>36465</c:v>
                </c:pt>
                <c:pt idx="111">
                  <c:v>36495</c:v>
                </c:pt>
                <c:pt idx="112">
                  <c:v>36526</c:v>
                </c:pt>
                <c:pt idx="113">
                  <c:v>36557</c:v>
                </c:pt>
                <c:pt idx="114">
                  <c:v>36586</c:v>
                </c:pt>
                <c:pt idx="115">
                  <c:v>36617</c:v>
                </c:pt>
                <c:pt idx="116">
                  <c:v>36647</c:v>
                </c:pt>
                <c:pt idx="117">
                  <c:v>36678</c:v>
                </c:pt>
                <c:pt idx="118">
                  <c:v>36708</c:v>
                </c:pt>
                <c:pt idx="119">
                  <c:v>36739</c:v>
                </c:pt>
                <c:pt idx="120">
                  <c:v>36770</c:v>
                </c:pt>
                <c:pt idx="121">
                  <c:v>36800</c:v>
                </c:pt>
                <c:pt idx="122">
                  <c:v>36831</c:v>
                </c:pt>
                <c:pt idx="123">
                  <c:v>36861</c:v>
                </c:pt>
                <c:pt idx="124">
                  <c:v>36892</c:v>
                </c:pt>
                <c:pt idx="125">
                  <c:v>36923</c:v>
                </c:pt>
                <c:pt idx="126">
                  <c:v>36951</c:v>
                </c:pt>
                <c:pt idx="127">
                  <c:v>36982</c:v>
                </c:pt>
                <c:pt idx="128">
                  <c:v>37012</c:v>
                </c:pt>
                <c:pt idx="129">
                  <c:v>37043</c:v>
                </c:pt>
                <c:pt idx="130">
                  <c:v>37073</c:v>
                </c:pt>
                <c:pt idx="131">
                  <c:v>37104</c:v>
                </c:pt>
                <c:pt idx="132">
                  <c:v>37135</c:v>
                </c:pt>
                <c:pt idx="133">
                  <c:v>37165</c:v>
                </c:pt>
                <c:pt idx="134">
                  <c:v>37196</c:v>
                </c:pt>
                <c:pt idx="135">
                  <c:v>37226</c:v>
                </c:pt>
                <c:pt idx="136">
                  <c:v>37257</c:v>
                </c:pt>
                <c:pt idx="137">
                  <c:v>37288</c:v>
                </c:pt>
                <c:pt idx="138">
                  <c:v>37316</c:v>
                </c:pt>
                <c:pt idx="139">
                  <c:v>37347</c:v>
                </c:pt>
                <c:pt idx="140">
                  <c:v>37377</c:v>
                </c:pt>
                <c:pt idx="141">
                  <c:v>37408</c:v>
                </c:pt>
                <c:pt idx="142">
                  <c:v>37438</c:v>
                </c:pt>
                <c:pt idx="143">
                  <c:v>37469</c:v>
                </c:pt>
                <c:pt idx="144">
                  <c:v>37500</c:v>
                </c:pt>
                <c:pt idx="145">
                  <c:v>37530</c:v>
                </c:pt>
                <c:pt idx="146">
                  <c:v>37561</c:v>
                </c:pt>
                <c:pt idx="147">
                  <c:v>37591</c:v>
                </c:pt>
                <c:pt idx="148">
                  <c:v>37622</c:v>
                </c:pt>
                <c:pt idx="149">
                  <c:v>37653</c:v>
                </c:pt>
                <c:pt idx="150">
                  <c:v>37681</c:v>
                </c:pt>
                <c:pt idx="151">
                  <c:v>37712</c:v>
                </c:pt>
                <c:pt idx="152">
                  <c:v>37742</c:v>
                </c:pt>
                <c:pt idx="153">
                  <c:v>37773</c:v>
                </c:pt>
                <c:pt idx="154">
                  <c:v>37803</c:v>
                </c:pt>
                <c:pt idx="155">
                  <c:v>37834</c:v>
                </c:pt>
                <c:pt idx="156">
                  <c:v>37865</c:v>
                </c:pt>
                <c:pt idx="157">
                  <c:v>37895</c:v>
                </c:pt>
                <c:pt idx="158">
                  <c:v>37926</c:v>
                </c:pt>
                <c:pt idx="159">
                  <c:v>37956</c:v>
                </c:pt>
                <c:pt idx="160">
                  <c:v>37987</c:v>
                </c:pt>
                <c:pt idx="161">
                  <c:v>38018</c:v>
                </c:pt>
                <c:pt idx="162">
                  <c:v>38047</c:v>
                </c:pt>
                <c:pt idx="163">
                  <c:v>38078</c:v>
                </c:pt>
                <c:pt idx="164">
                  <c:v>38108</c:v>
                </c:pt>
                <c:pt idx="165">
                  <c:v>38139</c:v>
                </c:pt>
                <c:pt idx="166">
                  <c:v>38169</c:v>
                </c:pt>
                <c:pt idx="167">
                  <c:v>38200</c:v>
                </c:pt>
                <c:pt idx="168">
                  <c:v>38231</c:v>
                </c:pt>
                <c:pt idx="169">
                  <c:v>38261</c:v>
                </c:pt>
                <c:pt idx="170">
                  <c:v>38292</c:v>
                </c:pt>
                <c:pt idx="171">
                  <c:v>38322</c:v>
                </c:pt>
                <c:pt idx="172">
                  <c:v>38353</c:v>
                </c:pt>
                <c:pt idx="173">
                  <c:v>38384</c:v>
                </c:pt>
                <c:pt idx="174">
                  <c:v>38412</c:v>
                </c:pt>
                <c:pt idx="175">
                  <c:v>38443</c:v>
                </c:pt>
                <c:pt idx="176">
                  <c:v>38473</c:v>
                </c:pt>
                <c:pt idx="177">
                  <c:v>38504</c:v>
                </c:pt>
                <c:pt idx="178">
                  <c:v>38534</c:v>
                </c:pt>
                <c:pt idx="179">
                  <c:v>38565</c:v>
                </c:pt>
                <c:pt idx="180">
                  <c:v>38596</c:v>
                </c:pt>
                <c:pt idx="181">
                  <c:v>38626</c:v>
                </c:pt>
                <c:pt idx="182">
                  <c:v>38657</c:v>
                </c:pt>
                <c:pt idx="183">
                  <c:v>38687</c:v>
                </c:pt>
                <c:pt idx="184">
                  <c:v>38718</c:v>
                </c:pt>
                <c:pt idx="185">
                  <c:v>38749</c:v>
                </c:pt>
                <c:pt idx="186">
                  <c:v>38777</c:v>
                </c:pt>
                <c:pt idx="187">
                  <c:v>38808</c:v>
                </c:pt>
                <c:pt idx="188">
                  <c:v>38838</c:v>
                </c:pt>
                <c:pt idx="189">
                  <c:v>38869</c:v>
                </c:pt>
                <c:pt idx="190">
                  <c:v>38899</c:v>
                </c:pt>
                <c:pt idx="191">
                  <c:v>38930</c:v>
                </c:pt>
                <c:pt idx="192">
                  <c:v>38961</c:v>
                </c:pt>
                <c:pt idx="193">
                  <c:v>38991</c:v>
                </c:pt>
                <c:pt idx="194">
                  <c:v>39022</c:v>
                </c:pt>
                <c:pt idx="195">
                  <c:v>39052</c:v>
                </c:pt>
                <c:pt idx="196">
                  <c:v>39083</c:v>
                </c:pt>
                <c:pt idx="197">
                  <c:v>39114</c:v>
                </c:pt>
                <c:pt idx="198">
                  <c:v>39142</c:v>
                </c:pt>
                <c:pt idx="199">
                  <c:v>39173</c:v>
                </c:pt>
                <c:pt idx="200">
                  <c:v>39203</c:v>
                </c:pt>
                <c:pt idx="201">
                  <c:v>39234</c:v>
                </c:pt>
                <c:pt idx="202">
                  <c:v>39264</c:v>
                </c:pt>
                <c:pt idx="203">
                  <c:v>39295</c:v>
                </c:pt>
                <c:pt idx="204">
                  <c:v>39326</c:v>
                </c:pt>
                <c:pt idx="205">
                  <c:v>39356</c:v>
                </c:pt>
                <c:pt idx="206">
                  <c:v>39387</c:v>
                </c:pt>
                <c:pt idx="207">
                  <c:v>39417</c:v>
                </c:pt>
                <c:pt idx="208">
                  <c:v>39448</c:v>
                </c:pt>
                <c:pt idx="209">
                  <c:v>39479</c:v>
                </c:pt>
                <c:pt idx="210">
                  <c:v>39508</c:v>
                </c:pt>
                <c:pt idx="211">
                  <c:v>39539</c:v>
                </c:pt>
                <c:pt idx="212">
                  <c:v>39569</c:v>
                </c:pt>
                <c:pt idx="213">
                  <c:v>39600</c:v>
                </c:pt>
                <c:pt idx="214">
                  <c:v>39630</c:v>
                </c:pt>
                <c:pt idx="215">
                  <c:v>39661</c:v>
                </c:pt>
                <c:pt idx="216">
                  <c:v>39692</c:v>
                </c:pt>
                <c:pt idx="217">
                  <c:v>39722</c:v>
                </c:pt>
                <c:pt idx="218">
                  <c:v>39753</c:v>
                </c:pt>
                <c:pt idx="219">
                  <c:v>39783</c:v>
                </c:pt>
                <c:pt idx="220">
                  <c:v>39814</c:v>
                </c:pt>
                <c:pt idx="221">
                  <c:v>39845</c:v>
                </c:pt>
                <c:pt idx="222">
                  <c:v>39873</c:v>
                </c:pt>
                <c:pt idx="223">
                  <c:v>39904</c:v>
                </c:pt>
                <c:pt idx="224">
                  <c:v>39934</c:v>
                </c:pt>
                <c:pt idx="225">
                  <c:v>39965</c:v>
                </c:pt>
                <c:pt idx="226">
                  <c:v>39995</c:v>
                </c:pt>
                <c:pt idx="227">
                  <c:v>40026</c:v>
                </c:pt>
                <c:pt idx="228">
                  <c:v>40057</c:v>
                </c:pt>
                <c:pt idx="229">
                  <c:v>40087</c:v>
                </c:pt>
                <c:pt idx="230">
                  <c:v>40118</c:v>
                </c:pt>
                <c:pt idx="231">
                  <c:v>40148</c:v>
                </c:pt>
                <c:pt idx="232">
                  <c:v>40179</c:v>
                </c:pt>
                <c:pt idx="233">
                  <c:v>40210</c:v>
                </c:pt>
                <c:pt idx="234">
                  <c:v>40238</c:v>
                </c:pt>
                <c:pt idx="235">
                  <c:v>40269</c:v>
                </c:pt>
                <c:pt idx="236">
                  <c:v>40299</c:v>
                </c:pt>
                <c:pt idx="237">
                  <c:v>40330</c:v>
                </c:pt>
                <c:pt idx="238">
                  <c:v>40360</c:v>
                </c:pt>
                <c:pt idx="239">
                  <c:v>40391</c:v>
                </c:pt>
                <c:pt idx="240">
                  <c:v>40422</c:v>
                </c:pt>
                <c:pt idx="241">
                  <c:v>40452</c:v>
                </c:pt>
                <c:pt idx="242">
                  <c:v>40483</c:v>
                </c:pt>
                <c:pt idx="243">
                  <c:v>40513</c:v>
                </c:pt>
                <c:pt idx="244">
                  <c:v>40544</c:v>
                </c:pt>
                <c:pt idx="245">
                  <c:v>40575</c:v>
                </c:pt>
                <c:pt idx="246">
                  <c:v>40603</c:v>
                </c:pt>
                <c:pt idx="247">
                  <c:v>40634</c:v>
                </c:pt>
                <c:pt idx="248">
                  <c:v>40664</c:v>
                </c:pt>
                <c:pt idx="249">
                  <c:v>40695</c:v>
                </c:pt>
                <c:pt idx="250">
                  <c:v>40725</c:v>
                </c:pt>
                <c:pt idx="251">
                  <c:v>40756</c:v>
                </c:pt>
                <c:pt idx="252">
                  <c:v>40787</c:v>
                </c:pt>
                <c:pt idx="253">
                  <c:v>40817</c:v>
                </c:pt>
                <c:pt idx="254">
                  <c:v>40848</c:v>
                </c:pt>
                <c:pt idx="255">
                  <c:v>40878</c:v>
                </c:pt>
                <c:pt idx="256">
                  <c:v>40909</c:v>
                </c:pt>
                <c:pt idx="257">
                  <c:v>40940</c:v>
                </c:pt>
                <c:pt idx="258">
                  <c:v>40969</c:v>
                </c:pt>
                <c:pt idx="259">
                  <c:v>41000</c:v>
                </c:pt>
                <c:pt idx="260">
                  <c:v>41030</c:v>
                </c:pt>
                <c:pt idx="261">
                  <c:v>41061</c:v>
                </c:pt>
                <c:pt idx="262">
                  <c:v>41091</c:v>
                </c:pt>
                <c:pt idx="263">
                  <c:v>41122</c:v>
                </c:pt>
                <c:pt idx="264">
                  <c:v>41153</c:v>
                </c:pt>
                <c:pt idx="265">
                  <c:v>41183</c:v>
                </c:pt>
                <c:pt idx="266">
                  <c:v>41214</c:v>
                </c:pt>
                <c:pt idx="267">
                  <c:v>41244</c:v>
                </c:pt>
                <c:pt idx="268">
                  <c:v>41275</c:v>
                </c:pt>
                <c:pt idx="269">
                  <c:v>41306</c:v>
                </c:pt>
                <c:pt idx="270">
                  <c:v>41334</c:v>
                </c:pt>
                <c:pt idx="271">
                  <c:v>41365</c:v>
                </c:pt>
                <c:pt idx="272">
                  <c:v>41395</c:v>
                </c:pt>
                <c:pt idx="273">
                  <c:v>41426</c:v>
                </c:pt>
                <c:pt idx="274">
                  <c:v>41456</c:v>
                </c:pt>
                <c:pt idx="275">
                  <c:v>41487</c:v>
                </c:pt>
                <c:pt idx="276">
                  <c:v>41518</c:v>
                </c:pt>
                <c:pt idx="277">
                  <c:v>41548</c:v>
                </c:pt>
                <c:pt idx="278">
                  <c:v>41579</c:v>
                </c:pt>
                <c:pt idx="279">
                  <c:v>41609</c:v>
                </c:pt>
                <c:pt idx="280">
                  <c:v>41640</c:v>
                </c:pt>
                <c:pt idx="281">
                  <c:v>41671</c:v>
                </c:pt>
                <c:pt idx="282">
                  <c:v>41699</c:v>
                </c:pt>
                <c:pt idx="283">
                  <c:v>41730</c:v>
                </c:pt>
                <c:pt idx="284">
                  <c:v>41760</c:v>
                </c:pt>
                <c:pt idx="285">
                  <c:v>41791</c:v>
                </c:pt>
                <c:pt idx="286">
                  <c:v>41821</c:v>
                </c:pt>
                <c:pt idx="287">
                  <c:v>41852</c:v>
                </c:pt>
                <c:pt idx="288">
                  <c:v>41883</c:v>
                </c:pt>
                <c:pt idx="289">
                  <c:v>41913</c:v>
                </c:pt>
                <c:pt idx="290">
                  <c:v>41944</c:v>
                </c:pt>
                <c:pt idx="291">
                  <c:v>41974</c:v>
                </c:pt>
                <c:pt idx="292">
                  <c:v>42005</c:v>
                </c:pt>
                <c:pt idx="293">
                  <c:v>42036</c:v>
                </c:pt>
                <c:pt idx="294">
                  <c:v>42064</c:v>
                </c:pt>
                <c:pt idx="295">
                  <c:v>42095</c:v>
                </c:pt>
                <c:pt idx="296">
                  <c:v>42125</c:v>
                </c:pt>
                <c:pt idx="297">
                  <c:v>42156</c:v>
                </c:pt>
                <c:pt idx="298">
                  <c:v>42186</c:v>
                </c:pt>
                <c:pt idx="299">
                  <c:v>42217</c:v>
                </c:pt>
                <c:pt idx="300">
                  <c:v>42248</c:v>
                </c:pt>
                <c:pt idx="301">
                  <c:v>42278</c:v>
                </c:pt>
                <c:pt idx="302">
                  <c:v>42309</c:v>
                </c:pt>
                <c:pt idx="303">
                  <c:v>42339</c:v>
                </c:pt>
                <c:pt idx="304">
                  <c:v>42370</c:v>
                </c:pt>
                <c:pt idx="305">
                  <c:v>42401</c:v>
                </c:pt>
                <c:pt idx="306">
                  <c:v>42430</c:v>
                </c:pt>
                <c:pt idx="307">
                  <c:v>42461</c:v>
                </c:pt>
                <c:pt idx="308">
                  <c:v>42491</c:v>
                </c:pt>
                <c:pt idx="309">
                  <c:v>42522</c:v>
                </c:pt>
                <c:pt idx="310">
                  <c:v>42552</c:v>
                </c:pt>
                <c:pt idx="311">
                  <c:v>42583</c:v>
                </c:pt>
                <c:pt idx="312">
                  <c:v>42614</c:v>
                </c:pt>
                <c:pt idx="313">
                  <c:v>42644</c:v>
                </c:pt>
                <c:pt idx="314">
                  <c:v>42675</c:v>
                </c:pt>
                <c:pt idx="315">
                  <c:v>42705</c:v>
                </c:pt>
                <c:pt idx="316">
                  <c:v>42736</c:v>
                </c:pt>
                <c:pt idx="317">
                  <c:v>42767</c:v>
                </c:pt>
                <c:pt idx="318">
                  <c:v>42795</c:v>
                </c:pt>
                <c:pt idx="319">
                  <c:v>42826</c:v>
                </c:pt>
                <c:pt idx="320">
                  <c:v>42856</c:v>
                </c:pt>
                <c:pt idx="321">
                  <c:v>42887</c:v>
                </c:pt>
                <c:pt idx="322">
                  <c:v>42917</c:v>
                </c:pt>
                <c:pt idx="323">
                  <c:v>42948</c:v>
                </c:pt>
                <c:pt idx="324">
                  <c:v>42979</c:v>
                </c:pt>
                <c:pt idx="325">
                  <c:v>43009</c:v>
                </c:pt>
                <c:pt idx="326">
                  <c:v>43040</c:v>
                </c:pt>
                <c:pt idx="327">
                  <c:v>43070</c:v>
                </c:pt>
                <c:pt idx="328">
                  <c:v>43101</c:v>
                </c:pt>
                <c:pt idx="329">
                  <c:v>43132</c:v>
                </c:pt>
                <c:pt idx="330">
                  <c:v>43160</c:v>
                </c:pt>
                <c:pt idx="331">
                  <c:v>43191</c:v>
                </c:pt>
                <c:pt idx="332">
                  <c:v>43221</c:v>
                </c:pt>
                <c:pt idx="333">
                  <c:v>43252</c:v>
                </c:pt>
                <c:pt idx="334">
                  <c:v>43282</c:v>
                </c:pt>
                <c:pt idx="335">
                  <c:v>43313</c:v>
                </c:pt>
                <c:pt idx="336">
                  <c:v>43344</c:v>
                </c:pt>
                <c:pt idx="337">
                  <c:v>43374</c:v>
                </c:pt>
                <c:pt idx="338">
                  <c:v>43405</c:v>
                </c:pt>
                <c:pt idx="339">
                  <c:v>43435</c:v>
                </c:pt>
                <c:pt idx="340">
                  <c:v>43466</c:v>
                </c:pt>
                <c:pt idx="341">
                  <c:v>43497</c:v>
                </c:pt>
                <c:pt idx="342">
                  <c:v>43525</c:v>
                </c:pt>
                <c:pt idx="343">
                  <c:v>43556</c:v>
                </c:pt>
                <c:pt idx="344">
                  <c:v>43586</c:v>
                </c:pt>
                <c:pt idx="345">
                  <c:v>43617</c:v>
                </c:pt>
                <c:pt idx="346">
                  <c:v>43647</c:v>
                </c:pt>
                <c:pt idx="347">
                  <c:v>43678</c:v>
                </c:pt>
                <c:pt idx="348">
                  <c:v>43709</c:v>
                </c:pt>
                <c:pt idx="349">
                  <c:v>43739</c:v>
                </c:pt>
                <c:pt idx="350">
                  <c:v>43770</c:v>
                </c:pt>
                <c:pt idx="351">
                  <c:v>43800</c:v>
                </c:pt>
                <c:pt idx="352">
                  <c:v>43831</c:v>
                </c:pt>
                <c:pt idx="353">
                  <c:v>43862</c:v>
                </c:pt>
                <c:pt idx="354">
                  <c:v>43891</c:v>
                </c:pt>
                <c:pt idx="355">
                  <c:v>43922</c:v>
                </c:pt>
                <c:pt idx="356">
                  <c:v>43952</c:v>
                </c:pt>
                <c:pt idx="357">
                  <c:v>43983</c:v>
                </c:pt>
                <c:pt idx="358">
                  <c:v>44013</c:v>
                </c:pt>
                <c:pt idx="359">
                  <c:v>44044</c:v>
                </c:pt>
                <c:pt idx="360">
                  <c:v>44075</c:v>
                </c:pt>
                <c:pt idx="361">
                  <c:v>44105</c:v>
                </c:pt>
                <c:pt idx="362">
                  <c:v>44136</c:v>
                </c:pt>
                <c:pt idx="363">
                  <c:v>44166</c:v>
                </c:pt>
                <c:pt idx="364">
                  <c:v>44197</c:v>
                </c:pt>
                <c:pt idx="365">
                  <c:v>44228</c:v>
                </c:pt>
                <c:pt idx="366">
                  <c:v>44256</c:v>
                </c:pt>
                <c:pt idx="367">
                  <c:v>44287</c:v>
                </c:pt>
                <c:pt idx="368">
                  <c:v>44317</c:v>
                </c:pt>
                <c:pt idx="369">
                  <c:v>44348</c:v>
                </c:pt>
                <c:pt idx="370">
                  <c:v>44378</c:v>
                </c:pt>
                <c:pt idx="371">
                  <c:v>44409</c:v>
                </c:pt>
                <c:pt idx="372">
                  <c:v>44440</c:v>
                </c:pt>
                <c:pt idx="373">
                  <c:v>44470</c:v>
                </c:pt>
                <c:pt idx="374">
                  <c:v>44501</c:v>
                </c:pt>
                <c:pt idx="375">
                  <c:v>44531</c:v>
                </c:pt>
                <c:pt idx="376">
                  <c:v>44562</c:v>
                </c:pt>
                <c:pt idx="377">
                  <c:v>44593</c:v>
                </c:pt>
                <c:pt idx="378">
                  <c:v>44621</c:v>
                </c:pt>
                <c:pt idx="379">
                  <c:v>44652</c:v>
                </c:pt>
                <c:pt idx="380">
                  <c:v>44682</c:v>
                </c:pt>
                <c:pt idx="381">
                  <c:v>44713</c:v>
                </c:pt>
                <c:pt idx="382">
                  <c:v>44743</c:v>
                </c:pt>
                <c:pt idx="383">
                  <c:v>44774</c:v>
                </c:pt>
                <c:pt idx="384">
                  <c:v>44805</c:v>
                </c:pt>
                <c:pt idx="385">
                  <c:v>44835</c:v>
                </c:pt>
                <c:pt idx="386">
                  <c:v>44866</c:v>
                </c:pt>
                <c:pt idx="387">
                  <c:v>44896</c:v>
                </c:pt>
                <c:pt idx="388">
                  <c:v>44927</c:v>
                </c:pt>
                <c:pt idx="389">
                  <c:v>44958</c:v>
                </c:pt>
                <c:pt idx="390">
                  <c:v>44986</c:v>
                </c:pt>
                <c:pt idx="391">
                  <c:v>45017</c:v>
                </c:pt>
                <c:pt idx="392">
                  <c:v>45047</c:v>
                </c:pt>
                <c:pt idx="393">
                  <c:v>45078</c:v>
                </c:pt>
                <c:pt idx="394">
                  <c:v>45108</c:v>
                </c:pt>
                <c:pt idx="395">
                  <c:v>45139</c:v>
                </c:pt>
              </c:numCache>
            </c:numRef>
          </c:xVal>
          <c:yVal>
            <c:numRef>
              <c:f>'MODEL - pluie - débit'!$O$6:$O$401</c:f>
              <c:numCache>
                <c:formatCode>0.00</c:formatCode>
                <c:ptCount val="396"/>
                <c:pt idx="0">
                  <c:v>0</c:v>
                </c:pt>
                <c:pt idx="1">
                  <c:v>0</c:v>
                </c:pt>
                <c:pt idx="2">
                  <c:v>1.6250039029836258</c:v>
                </c:pt>
                <c:pt idx="3">
                  <c:v>21.968107460159992</c:v>
                </c:pt>
                <c:pt idx="4">
                  <c:v>6.1948476886560142</c:v>
                </c:pt>
                <c:pt idx="5">
                  <c:v>50.116997441125804</c:v>
                </c:pt>
                <c:pt idx="6">
                  <c:v>87.685616910509324</c:v>
                </c:pt>
                <c:pt idx="7">
                  <c:v>29.112803357215675</c:v>
                </c:pt>
                <c:pt idx="8">
                  <c:v>10.555218034307185</c:v>
                </c:pt>
                <c:pt idx="9">
                  <c:v>4.0109828530367304</c:v>
                </c:pt>
                <c:pt idx="10">
                  <c:v>1.524173484153958</c:v>
                </c:pt>
                <c:pt idx="11">
                  <c:v>0.57918592397850399</c:v>
                </c:pt>
                <c:pt idx="12">
                  <c:v>2.505529692396153</c:v>
                </c:pt>
                <c:pt idx="13">
                  <c:v>7.8692202734032612</c:v>
                </c:pt>
                <c:pt idx="14">
                  <c:v>1.4578559829538018</c:v>
                </c:pt>
                <c:pt idx="15">
                  <c:v>0.55398527352244475</c:v>
                </c:pt>
                <c:pt idx="16">
                  <c:v>0.21051440393852899</c:v>
                </c:pt>
                <c:pt idx="17">
                  <c:v>0.68998962807968522</c:v>
                </c:pt>
                <c:pt idx="18">
                  <c:v>1.3814853114358614</c:v>
                </c:pt>
                <c:pt idx="19">
                  <c:v>1.2141003657826466</c:v>
                </c:pt>
                <c:pt idx="20">
                  <c:v>4.3895116217076867E-3</c:v>
                </c:pt>
                <c:pt idx="21">
                  <c:v>1.668014416248921E-3</c:v>
                </c:pt>
                <c:pt idx="22">
                  <c:v>6.3384547817459005E-4</c:v>
                </c:pt>
                <c:pt idx="23">
                  <c:v>2.4086128170634419E-4</c:v>
                </c:pt>
                <c:pt idx="24">
                  <c:v>9.1527287048410804E-5</c:v>
                </c:pt>
                <c:pt idx="25">
                  <c:v>3.478036907839611E-5</c:v>
                </c:pt>
                <c:pt idx="26">
                  <c:v>1.321654024979052E-5</c:v>
                </c:pt>
                <c:pt idx="27">
                  <c:v>5.0222852949203966E-6</c:v>
                </c:pt>
                <c:pt idx="28">
                  <c:v>1.9084684120697508E-6</c:v>
                </c:pt>
                <c:pt idx="29">
                  <c:v>7.2521799658650543E-7</c:v>
                </c:pt>
                <c:pt idx="30">
                  <c:v>0.76332399071603518</c:v>
                </c:pt>
                <c:pt idx="31">
                  <c:v>1.0472147870709139E-7</c:v>
                </c:pt>
                <c:pt idx="32">
                  <c:v>3.9794161908694736E-8</c:v>
                </c:pt>
                <c:pt idx="33">
                  <c:v>1.5121781525304E-8</c:v>
                </c:pt>
                <c:pt idx="34">
                  <c:v>5.7462769796155189E-9</c:v>
                </c:pt>
                <c:pt idx="35">
                  <c:v>2.1835852522538976E-9</c:v>
                </c:pt>
                <c:pt idx="36">
                  <c:v>8.2976239585648096E-10</c:v>
                </c:pt>
                <c:pt idx="37">
                  <c:v>0.58204345372728372</c:v>
                </c:pt>
                <c:pt idx="38">
                  <c:v>21.179198082887218</c:v>
                </c:pt>
                <c:pt idx="39">
                  <c:v>5.6638219816681694</c:v>
                </c:pt>
                <c:pt idx="40">
                  <c:v>3.1815070251830013</c:v>
                </c:pt>
                <c:pt idx="41">
                  <c:v>16.275696336108474</c:v>
                </c:pt>
                <c:pt idx="42">
                  <c:v>4.5983001603507283</c:v>
                </c:pt>
                <c:pt idx="43">
                  <c:v>1.7473540609332765</c:v>
                </c:pt>
                <c:pt idx="44">
                  <c:v>0.66399454315464501</c:v>
                </c:pt>
                <c:pt idx="45">
                  <c:v>0.25231792639876516</c:v>
                </c:pt>
                <c:pt idx="46">
                  <c:v>9.5880812031530732E-2</c:v>
                </c:pt>
                <c:pt idx="47">
                  <c:v>3.643470857198168E-2</c:v>
                </c:pt>
                <c:pt idx="48">
                  <c:v>1.3845189257353042E-2</c:v>
                </c:pt>
                <c:pt idx="49">
                  <c:v>2.1445579764491107</c:v>
                </c:pt>
                <c:pt idx="50">
                  <c:v>1.9992453287617793E-3</c:v>
                </c:pt>
                <c:pt idx="51">
                  <c:v>7.5971322492947627E-4</c:v>
                </c:pt>
                <c:pt idx="52">
                  <c:v>2.8869102547320096E-4</c:v>
                </c:pt>
                <c:pt idx="53">
                  <c:v>1.0970258967981634E-4</c:v>
                </c:pt>
                <c:pt idx="54">
                  <c:v>4.1686984078330211E-5</c:v>
                </c:pt>
                <c:pt idx="55">
                  <c:v>2.0802168772352858</c:v>
                </c:pt>
                <c:pt idx="56">
                  <c:v>6.0196005009108828E-6</c:v>
                </c:pt>
                <c:pt idx="57">
                  <c:v>2.2874481903461354E-6</c:v>
                </c:pt>
                <c:pt idx="58">
                  <c:v>8.6923031233153148E-7</c:v>
                </c:pt>
                <c:pt idx="59">
                  <c:v>3.3030751868598196E-7</c:v>
                </c:pt>
                <c:pt idx="60">
                  <c:v>1.2551685710067313E-7</c:v>
                </c:pt>
                <c:pt idx="61">
                  <c:v>4.7696405698255785E-8</c:v>
                </c:pt>
                <c:pt idx="62">
                  <c:v>1.8124634165337196E-8</c:v>
                </c:pt>
                <c:pt idx="63">
                  <c:v>7.1734916156206907</c:v>
                </c:pt>
                <c:pt idx="64">
                  <c:v>57.163893020375149</c:v>
                </c:pt>
                <c:pt idx="65">
                  <c:v>28.172608163173763</c:v>
                </c:pt>
                <c:pt idx="66">
                  <c:v>28.6516393554028</c:v>
                </c:pt>
                <c:pt idx="67">
                  <c:v>8.9391250539214706</c:v>
                </c:pt>
                <c:pt idx="68">
                  <c:v>4.5283418993000151</c:v>
                </c:pt>
                <c:pt idx="69">
                  <c:v>1.2908096577862607</c:v>
                </c:pt>
                <c:pt idx="70">
                  <c:v>0.49050766995877898</c:v>
                </c:pt>
                <c:pt idx="71">
                  <c:v>0.18639291458433599</c:v>
                </c:pt>
                <c:pt idx="72">
                  <c:v>7.0829307542047679E-2</c:v>
                </c:pt>
                <c:pt idx="73">
                  <c:v>2.6915136865978122E-2</c:v>
                </c:pt>
                <c:pt idx="74">
                  <c:v>1.0227752009071688E-2</c:v>
                </c:pt>
                <c:pt idx="75">
                  <c:v>46.626557657690213</c:v>
                </c:pt>
                <c:pt idx="76">
                  <c:v>25.041218010073912</c:v>
                </c:pt>
                <c:pt idx="77">
                  <c:v>8.2074755773167674</c:v>
                </c:pt>
                <c:pt idx="78">
                  <c:v>3.1188407193803722</c:v>
                </c:pt>
                <c:pt idx="79">
                  <c:v>4.5231420622440348</c:v>
                </c:pt>
                <c:pt idx="80">
                  <c:v>0.45036059987852572</c:v>
                </c:pt>
                <c:pt idx="81">
                  <c:v>0.17113702795383975</c:v>
                </c:pt>
                <c:pt idx="82">
                  <c:v>6.5032070622459109E-2</c:v>
                </c:pt>
                <c:pt idx="83">
                  <c:v>2.471218683653446E-2</c:v>
                </c:pt>
                <c:pt idx="84">
                  <c:v>9.3906309978830961E-3</c:v>
                </c:pt>
                <c:pt idx="85">
                  <c:v>3.5684397791955771E-3</c:v>
                </c:pt>
                <c:pt idx="86">
                  <c:v>3.4556375026868826</c:v>
                </c:pt>
                <c:pt idx="87">
                  <c:v>13.205272504441254</c:v>
                </c:pt>
                <c:pt idx="88">
                  <c:v>3.7438183610342768</c:v>
                </c:pt>
                <c:pt idx="89">
                  <c:v>6.4641910185998679</c:v>
                </c:pt>
                <c:pt idx="90">
                  <c:v>1.4440834570568819</c:v>
                </c:pt>
                <c:pt idx="91">
                  <c:v>0.54875171368161502</c:v>
                </c:pt>
                <c:pt idx="92">
                  <c:v>0.20852565119901376</c:v>
                </c:pt>
                <c:pt idx="93">
                  <c:v>7.9239747455625231E-2</c:v>
                </c:pt>
                <c:pt idx="94">
                  <c:v>3.0111104033137586E-2</c:v>
                </c:pt>
                <c:pt idx="95">
                  <c:v>1.1442219532592285E-2</c:v>
                </c:pt>
                <c:pt idx="96">
                  <c:v>4.3480434223850672E-3</c:v>
                </c:pt>
                <c:pt idx="97">
                  <c:v>1.6522565005063258E-3</c:v>
                </c:pt>
                <c:pt idx="98">
                  <c:v>6.2785747019240389E-4</c:v>
                </c:pt>
                <c:pt idx="99">
                  <c:v>0.57429612479005943</c:v>
                </c:pt>
                <c:pt idx="100">
                  <c:v>9.1835500599448245</c:v>
                </c:pt>
                <c:pt idx="101">
                  <c:v>6.3316816170483436</c:v>
                </c:pt>
                <c:pt idx="102">
                  <c:v>1.9517197627458396</c:v>
                </c:pt>
                <c:pt idx="103">
                  <c:v>0.73441965040693924</c:v>
                </c:pt>
                <c:pt idx="104">
                  <c:v>0.27907946715463694</c:v>
                </c:pt>
                <c:pt idx="105">
                  <c:v>0.10605019751876203</c:v>
                </c:pt>
                <c:pt idx="106">
                  <c:v>4.0299075057129569E-2</c:v>
                </c:pt>
                <c:pt idx="107">
                  <c:v>1.5313648521709237E-2</c:v>
                </c:pt>
                <c:pt idx="108">
                  <c:v>5.819186438249511E-3</c:v>
                </c:pt>
                <c:pt idx="109">
                  <c:v>3.2108220625576389</c:v>
                </c:pt>
                <c:pt idx="110">
                  <c:v>8.4029052168322932E-4</c:v>
                </c:pt>
                <c:pt idx="111">
                  <c:v>3.1931039823962721E-4</c:v>
                </c:pt>
                <c:pt idx="112">
                  <c:v>1.2133795133105832E-4</c:v>
                </c:pt>
                <c:pt idx="113">
                  <c:v>4.6108421505802165E-5</c:v>
                </c:pt>
                <c:pt idx="114">
                  <c:v>1.7521200172204825E-5</c:v>
                </c:pt>
                <c:pt idx="115">
                  <c:v>1.9244823594608755</c:v>
                </c:pt>
                <c:pt idx="116">
                  <c:v>0.93422481822876313</c:v>
                </c:pt>
                <c:pt idx="117">
                  <c:v>9.614232958492233E-7</c:v>
                </c:pt>
                <c:pt idx="118">
                  <c:v>3.6534085242270484E-7</c:v>
                </c:pt>
                <c:pt idx="119">
                  <c:v>1.3882952392062782E-7</c:v>
                </c:pt>
                <c:pt idx="120">
                  <c:v>5.2755219089838576E-8</c:v>
                </c:pt>
                <c:pt idx="121">
                  <c:v>0.75613641250105956</c:v>
                </c:pt>
                <c:pt idx="122">
                  <c:v>7.6178536365726911E-9</c:v>
                </c:pt>
                <c:pt idx="123">
                  <c:v>15.224384854185473</c:v>
                </c:pt>
                <c:pt idx="124">
                  <c:v>10.739726427214606</c:v>
                </c:pt>
                <c:pt idx="125">
                  <c:v>3.2235539375506219</c:v>
                </c:pt>
                <c:pt idx="126">
                  <c:v>1.2249504962692364</c:v>
                </c:pt>
                <c:pt idx="127">
                  <c:v>0.46548118858230975</c:v>
                </c:pt>
                <c:pt idx="128">
                  <c:v>0.17688285166127771</c:v>
                </c:pt>
                <c:pt idx="129">
                  <c:v>6.721548363128553E-2</c:v>
                </c:pt>
                <c:pt idx="130">
                  <c:v>2.5541883779888502E-2</c:v>
                </c:pt>
                <c:pt idx="131">
                  <c:v>9.7059158363576314E-3</c:v>
                </c:pt>
                <c:pt idx="132">
                  <c:v>3.6882480178159001E-3</c:v>
                </c:pt>
                <c:pt idx="133">
                  <c:v>1.4015342467700422E-3</c:v>
                </c:pt>
                <c:pt idx="134">
                  <c:v>5.3258301377261596E-4</c:v>
                </c:pt>
                <c:pt idx="135">
                  <c:v>4.5503921332140047</c:v>
                </c:pt>
                <c:pt idx="136">
                  <c:v>0.53051252050720055</c:v>
                </c:pt>
                <c:pt idx="137">
                  <c:v>0.2015947577927362</c:v>
                </c:pt>
                <c:pt idx="138">
                  <c:v>5.2666245920053907</c:v>
                </c:pt>
                <c:pt idx="139">
                  <c:v>6.8548422678233552</c:v>
                </c:pt>
                <c:pt idx="140">
                  <c:v>1.5309275863807674</c:v>
                </c:pt>
                <c:pt idx="141">
                  <c:v>0.58175248282469172</c:v>
                </c:pt>
                <c:pt idx="142">
                  <c:v>0.22106594347338282</c:v>
                </c:pt>
                <c:pt idx="143">
                  <c:v>8.4005058519885475E-2</c:v>
                </c:pt>
                <c:pt idx="144">
                  <c:v>3.1921922237556473E-2</c:v>
                </c:pt>
                <c:pt idx="145">
                  <c:v>0.26195973581724386</c:v>
                </c:pt>
                <c:pt idx="146">
                  <c:v>27.196680045967685</c:v>
                </c:pt>
                <c:pt idx="147">
                  <c:v>13.419804291121128</c:v>
                </c:pt>
                <c:pt idx="148">
                  <c:v>7.0828666767370771</c:v>
                </c:pt>
                <c:pt idx="149">
                  <c:v>2.2706330156974137</c:v>
                </c:pt>
                <c:pt idx="150">
                  <c:v>1.8026529743666897</c:v>
                </c:pt>
                <c:pt idx="151">
                  <c:v>0.32787940746670646</c:v>
                </c:pt>
                <c:pt idx="152">
                  <c:v>0.12459417483734846</c:v>
                </c:pt>
                <c:pt idx="153">
                  <c:v>4.7345786438192414E-2</c:v>
                </c:pt>
                <c:pt idx="154">
                  <c:v>1.7991398846513115E-2</c:v>
                </c:pt>
                <c:pt idx="155">
                  <c:v>6.8367315616749847E-3</c:v>
                </c:pt>
                <c:pt idx="156">
                  <c:v>2.5979579934364942E-3</c:v>
                </c:pt>
                <c:pt idx="157">
                  <c:v>31.079871320654409</c:v>
                </c:pt>
                <c:pt idx="158">
                  <c:v>10.618779670929987</c:v>
                </c:pt>
                <c:pt idx="159">
                  <c:v>15.258456763169555</c:v>
                </c:pt>
                <c:pt idx="160">
                  <c:v>4.5364564109741856</c:v>
                </c:pt>
                <c:pt idx="161">
                  <c:v>2.6341179798378578</c:v>
                </c:pt>
                <c:pt idx="162">
                  <c:v>0.65506430574467223</c:v>
                </c:pt>
                <c:pt idx="163">
                  <c:v>0.90922985287394631</c:v>
                </c:pt>
                <c:pt idx="164">
                  <c:v>2.0286500840598345</c:v>
                </c:pt>
                <c:pt idx="165">
                  <c:v>3.5944688584821652E-2</c:v>
                </c:pt>
                <c:pt idx="166">
                  <c:v>1.3658981662232228E-2</c:v>
                </c:pt>
                <c:pt idx="167">
                  <c:v>5.190413031648247E-3</c:v>
                </c:pt>
                <c:pt idx="168">
                  <c:v>1.9723569520263343E-3</c:v>
                </c:pt>
                <c:pt idx="169">
                  <c:v>0.45421972366682134</c:v>
                </c:pt>
                <c:pt idx="170">
                  <c:v>0.48330291998490038</c:v>
                </c:pt>
                <c:pt idx="171">
                  <c:v>1.5604715846313362</c:v>
                </c:pt>
                <c:pt idx="172">
                  <c:v>2.5549403756140277E-2</c:v>
                </c:pt>
                <c:pt idx="173">
                  <c:v>9.7087734273333046E-3</c:v>
                </c:pt>
                <c:pt idx="174">
                  <c:v>3.6893339023866567E-3</c:v>
                </c:pt>
                <c:pt idx="175">
                  <c:v>1.4019468829069295E-3</c:v>
                </c:pt>
                <c:pt idx="176">
                  <c:v>5.3273981550463318E-4</c:v>
                </c:pt>
                <c:pt idx="177">
                  <c:v>2.0244112989176066E-4</c:v>
                </c:pt>
                <c:pt idx="178">
                  <c:v>7.692762935886906E-5</c:v>
                </c:pt>
                <c:pt idx="179">
                  <c:v>2.923249915637024E-5</c:v>
                </c:pt>
                <c:pt idx="180">
                  <c:v>1.1108349679420689E-5</c:v>
                </c:pt>
                <c:pt idx="181">
                  <c:v>4.2211728781798628E-6</c:v>
                </c:pt>
                <c:pt idx="182">
                  <c:v>2.348529371469303</c:v>
                </c:pt>
                <c:pt idx="183">
                  <c:v>6.0953736360917207E-7</c:v>
                </c:pt>
                <c:pt idx="184">
                  <c:v>14.618354621737822</c:v>
                </c:pt>
                <c:pt idx="185">
                  <c:v>14.985458148773072</c:v>
                </c:pt>
                <c:pt idx="186">
                  <c:v>4.5795938793215711</c:v>
                </c:pt>
                <c:pt idx="187">
                  <c:v>1.7402456741421972</c:v>
                </c:pt>
                <c:pt idx="188">
                  <c:v>0.66129335617403484</c:v>
                </c:pt>
                <c:pt idx="189">
                  <c:v>0.25129147534613328</c:v>
                </c:pt>
                <c:pt idx="190">
                  <c:v>9.5490760631530627E-2</c:v>
                </c:pt>
                <c:pt idx="191">
                  <c:v>3.6286489039981641E-2</c:v>
                </c:pt>
                <c:pt idx="192">
                  <c:v>1.3788865835193025E-2</c:v>
                </c:pt>
                <c:pt idx="193">
                  <c:v>5.2397690173733493E-3</c:v>
                </c:pt>
                <c:pt idx="194">
                  <c:v>1.9911122266018729E-3</c:v>
                </c:pt>
                <c:pt idx="195">
                  <c:v>7.5662264610871154E-4</c:v>
                </c:pt>
                <c:pt idx="196">
                  <c:v>2.8751660552131037E-4</c:v>
                </c:pt>
                <c:pt idx="197">
                  <c:v>0.82173014801180899</c:v>
                </c:pt>
                <c:pt idx="198">
                  <c:v>4.1517397837277223E-5</c:v>
                </c:pt>
                <c:pt idx="199">
                  <c:v>1.0077084796048861</c:v>
                </c:pt>
                <c:pt idx="200">
                  <c:v>5.9951122477028303E-6</c:v>
                </c:pt>
                <c:pt idx="201">
                  <c:v>2.2781426541270759E-6</c:v>
                </c:pt>
                <c:pt idx="202">
                  <c:v>8.6569420856828879E-7</c:v>
                </c:pt>
                <c:pt idx="203">
                  <c:v>3.2896379925594971E-7</c:v>
                </c:pt>
                <c:pt idx="204">
                  <c:v>1.2500624371726089E-7</c:v>
                </c:pt>
                <c:pt idx="205">
                  <c:v>4.750237261255915E-8</c:v>
                </c:pt>
                <c:pt idx="206">
                  <c:v>1.8050901592772475E-8</c:v>
                </c:pt>
                <c:pt idx="207">
                  <c:v>6.8593426052535403E-9</c:v>
                </c:pt>
                <c:pt idx="208">
                  <c:v>0.43510262636602487</c:v>
                </c:pt>
                <c:pt idx="209">
                  <c:v>0.19153222978894791</c:v>
                </c:pt>
                <c:pt idx="210">
                  <c:v>3.7638584743547241E-10</c:v>
                </c:pt>
                <c:pt idx="211">
                  <c:v>1.4302662202547949E-10</c:v>
                </c:pt>
                <c:pt idx="212">
                  <c:v>5.435011636968221E-11</c:v>
                </c:pt>
                <c:pt idx="213">
                  <c:v>2.0653044220479241E-11</c:v>
                </c:pt>
                <c:pt idx="214">
                  <c:v>7.8481568037821118E-12</c:v>
                </c:pt>
                <c:pt idx="215">
                  <c:v>2.9822995854372023E-12</c:v>
                </c:pt>
                <c:pt idx="216">
                  <c:v>2.7653925107644222</c:v>
                </c:pt>
                <c:pt idx="217">
                  <c:v>17.115413169926274</c:v>
                </c:pt>
                <c:pt idx="218">
                  <c:v>14.899172608931702</c:v>
                </c:pt>
                <c:pt idx="219">
                  <c:v>32.500339900218293</c:v>
                </c:pt>
                <c:pt idx="220">
                  <c:v>47.972474427755039</c:v>
                </c:pt>
                <c:pt idx="221">
                  <c:v>64.488143783045459</c:v>
                </c:pt>
                <c:pt idx="222">
                  <c:v>24.120836868346164</c:v>
                </c:pt>
                <c:pt idx="223">
                  <c:v>8.3560198717446639</c:v>
                </c:pt>
                <c:pt idx="224">
                  <c:v>3.1752875512629717</c:v>
                </c:pt>
                <c:pt idx="225">
                  <c:v>1.2066092694799295</c:v>
                </c:pt>
                <c:pt idx="226">
                  <c:v>0.45851152240237314</c:v>
                </c:pt>
                <c:pt idx="227">
                  <c:v>0.17423437851290183</c:v>
                </c:pt>
                <c:pt idx="228">
                  <c:v>12.416201095266993</c:v>
                </c:pt>
                <c:pt idx="229">
                  <c:v>2.1454315129804309</c:v>
                </c:pt>
                <c:pt idx="230">
                  <c:v>0.81526397493256364</c:v>
                </c:pt>
                <c:pt idx="231">
                  <c:v>55.931132952448039</c:v>
                </c:pt>
                <c:pt idx="232">
                  <c:v>74.756150081590761</c:v>
                </c:pt>
                <c:pt idx="233">
                  <c:v>91.53322086976371</c:v>
                </c:pt>
                <c:pt idx="234">
                  <c:v>59.18158982917236</c:v>
                </c:pt>
                <c:pt idx="235">
                  <c:v>19.575326644750891</c:v>
                </c:pt>
                <c:pt idx="236">
                  <c:v>7.4377630254358635</c:v>
                </c:pt>
                <c:pt idx="237">
                  <c:v>2.8263499496656279</c:v>
                </c:pt>
                <c:pt idx="238">
                  <c:v>1.0740129808729388</c:v>
                </c:pt>
                <c:pt idx="239">
                  <c:v>0.40812493273171674</c:v>
                </c:pt>
                <c:pt idx="240">
                  <c:v>0.15508747443805238</c:v>
                </c:pt>
                <c:pt idx="241">
                  <c:v>14.480224544259261</c:v>
                </c:pt>
                <c:pt idx="242">
                  <c:v>76.764762609018518</c:v>
                </c:pt>
                <c:pt idx="243">
                  <c:v>31.529948574513103</c:v>
                </c:pt>
                <c:pt idx="244">
                  <c:v>18.987199091963941</c:v>
                </c:pt>
                <c:pt idx="245">
                  <c:v>9.7649673358719262</c:v>
                </c:pt>
                <c:pt idx="246">
                  <c:v>17.151788914204829</c:v>
                </c:pt>
                <c:pt idx="247">
                  <c:v>20.408244483693668</c:v>
                </c:pt>
                <c:pt idx="248">
                  <c:v>14.374615873668446</c:v>
                </c:pt>
                <c:pt idx="249">
                  <c:v>3.6267450200564451</c:v>
                </c:pt>
                <c:pt idx="250">
                  <c:v>1.3781631076214491</c:v>
                </c:pt>
                <c:pt idx="251">
                  <c:v>0.52370198089615072</c:v>
                </c:pt>
                <c:pt idx="252">
                  <c:v>0.19900675274053733</c:v>
                </c:pt>
                <c:pt idx="253">
                  <c:v>2.0607912182411012</c:v>
                </c:pt>
                <c:pt idx="254">
                  <c:v>31.290771874897807</c:v>
                </c:pt>
                <c:pt idx="255">
                  <c:v>8.6562152421547012</c:v>
                </c:pt>
                <c:pt idx="256">
                  <c:v>3.836267220462541</c:v>
                </c:pt>
                <c:pt idx="257">
                  <c:v>1.2499574809671385</c:v>
                </c:pt>
                <c:pt idx="258">
                  <c:v>0.47498384276751265</c:v>
                </c:pt>
                <c:pt idx="259">
                  <c:v>20.521783075417126</c:v>
                </c:pt>
                <c:pt idx="260">
                  <c:v>5.3220544576485631</c:v>
                </c:pt>
                <c:pt idx="261">
                  <c:v>2.0223806939064541</c:v>
                </c:pt>
                <c:pt idx="262">
                  <c:v>0.76850466368445258</c:v>
                </c:pt>
                <c:pt idx="263">
                  <c:v>0.29203177220009197</c:v>
                </c:pt>
                <c:pt idx="264">
                  <c:v>0.16594516126895528</c:v>
                </c:pt>
                <c:pt idx="265">
                  <c:v>22.073403061114831</c:v>
                </c:pt>
                <c:pt idx="266">
                  <c:v>69.380260971500377</c:v>
                </c:pt>
                <c:pt idx="267">
                  <c:v>20.977138659296902</c:v>
                </c:pt>
                <c:pt idx="268">
                  <c:v>21.498196715722845</c:v>
                </c:pt>
                <c:pt idx="269">
                  <c:v>11.277358322407055</c:v>
                </c:pt>
                <c:pt idx="270">
                  <c:v>49.037338589984131</c:v>
                </c:pt>
                <c:pt idx="271">
                  <c:v>16.781009646731523</c:v>
                </c:pt>
                <c:pt idx="272">
                  <c:v>5.6906991480470941</c:v>
                </c:pt>
                <c:pt idx="273">
                  <c:v>2.1624656762578955</c:v>
                </c:pt>
                <c:pt idx="274">
                  <c:v>0.82173695697800053</c:v>
                </c:pt>
                <c:pt idx="275">
                  <c:v>0.31226004365164017</c:v>
                </c:pt>
                <c:pt idx="276">
                  <c:v>0.29980935558109306</c:v>
                </c:pt>
                <c:pt idx="277">
                  <c:v>4.5090350303296833E-2</c:v>
                </c:pt>
                <c:pt idx="278">
                  <c:v>8.6801869607588102</c:v>
                </c:pt>
                <c:pt idx="279">
                  <c:v>1.8001851188997748</c:v>
                </c:pt>
                <c:pt idx="280">
                  <c:v>40.000997760038906</c:v>
                </c:pt>
                <c:pt idx="281">
                  <c:v>15.279918738304943</c:v>
                </c:pt>
                <c:pt idx="282">
                  <c:v>5.2789966697661797</c:v>
                </c:pt>
                <c:pt idx="283">
                  <c:v>3.6757437593684861</c:v>
                </c:pt>
                <c:pt idx="284">
                  <c:v>0.7622871191142363</c:v>
                </c:pt>
                <c:pt idx="285">
                  <c:v>0.28966910526340978</c:v>
                </c:pt>
                <c:pt idx="286">
                  <c:v>0.11007426000009574</c:v>
                </c:pt>
                <c:pt idx="287">
                  <c:v>4.1828218800036378E-2</c:v>
                </c:pt>
                <c:pt idx="288">
                  <c:v>1.5894723144013828E-2</c:v>
                </c:pt>
                <c:pt idx="289">
                  <c:v>6.0399947947252534E-3</c:v>
                </c:pt>
                <c:pt idx="290">
                  <c:v>66.288491766489528</c:v>
                </c:pt>
                <c:pt idx="291">
                  <c:v>32.02048337223237</c:v>
                </c:pt>
                <c:pt idx="292">
                  <c:v>34.458457910416222</c:v>
                </c:pt>
                <c:pt idx="293">
                  <c:v>12.560587715229275</c:v>
                </c:pt>
                <c:pt idx="294">
                  <c:v>23.7826108913358</c:v>
                </c:pt>
                <c:pt idx="295">
                  <c:v>7.5763684900383543</c:v>
                </c:pt>
                <c:pt idx="296">
                  <c:v>2.698507791286008</c:v>
                </c:pt>
                <c:pt idx="297">
                  <c:v>1.0254329606886829</c:v>
                </c:pt>
                <c:pt idx="298">
                  <c:v>0.38966452506169963</c:v>
                </c:pt>
                <c:pt idx="299">
                  <c:v>0.14807251952344586</c:v>
                </c:pt>
                <c:pt idx="300">
                  <c:v>5.6267557418909424E-2</c:v>
                </c:pt>
                <c:pt idx="301">
                  <c:v>2.8578488220643226</c:v>
                </c:pt>
                <c:pt idx="302">
                  <c:v>8.1250352912905222E-3</c:v>
                </c:pt>
                <c:pt idx="303">
                  <c:v>3.0875134106903989E-3</c:v>
                </c:pt>
                <c:pt idx="304">
                  <c:v>1.1732550960623517E-3</c:v>
                </c:pt>
                <c:pt idx="305">
                  <c:v>23.109008149204847</c:v>
                </c:pt>
                <c:pt idx="306">
                  <c:v>11.848273905907023</c:v>
                </c:pt>
                <c:pt idx="307">
                  <c:v>3.7473730670797192</c:v>
                </c:pt>
                <c:pt idx="308">
                  <c:v>4.3155717274141319</c:v>
                </c:pt>
                <c:pt idx="309">
                  <c:v>0.54112067088631155</c:v>
                </c:pt>
                <c:pt idx="310">
                  <c:v>0.20562585493679836</c:v>
                </c:pt>
                <c:pt idx="311">
                  <c:v>7.8137824875983378E-2</c:v>
                </c:pt>
                <c:pt idx="312">
                  <c:v>2.9692373452873688E-2</c:v>
                </c:pt>
                <c:pt idx="313">
                  <c:v>1.1283101912091999E-2</c:v>
                </c:pt>
                <c:pt idx="314">
                  <c:v>15.02379441060117</c:v>
                </c:pt>
                <c:pt idx="315">
                  <c:v>19.057851840873777</c:v>
                </c:pt>
                <c:pt idx="316">
                  <c:v>13.101299510242814</c:v>
                </c:pt>
                <c:pt idx="317">
                  <c:v>23.775549683539595</c:v>
                </c:pt>
                <c:pt idx="318">
                  <c:v>8.0440396303825654</c:v>
                </c:pt>
                <c:pt idx="319">
                  <c:v>2.6999098016296967</c:v>
                </c:pt>
                <c:pt idx="320">
                  <c:v>1.0259657246192846</c:v>
                </c:pt>
                <c:pt idx="321">
                  <c:v>0.38986697535532822</c:v>
                </c:pt>
                <c:pt idx="322">
                  <c:v>0.14814945063502474</c:v>
                </c:pt>
                <c:pt idx="323">
                  <c:v>5.6296791241309409E-2</c:v>
                </c:pt>
                <c:pt idx="324">
                  <c:v>2.1392780671697573E-2</c:v>
                </c:pt>
                <c:pt idx="325">
                  <c:v>8.1292566552450801E-3</c:v>
                </c:pt>
                <c:pt idx="326">
                  <c:v>0.13392839441453672</c:v>
                </c:pt>
                <c:pt idx="327">
                  <c:v>5.8907070569284041</c:v>
                </c:pt>
                <c:pt idx="328">
                  <c:v>22.94759982620339</c:v>
                </c:pt>
                <c:pt idx="329">
                  <c:v>26.527333268282241</c:v>
                </c:pt>
                <c:pt idx="330">
                  <c:v>62.513073784964746</c:v>
                </c:pt>
                <c:pt idx="331">
                  <c:v>43.779238970099925</c:v>
                </c:pt>
                <c:pt idx="332">
                  <c:v>23.762665836487376</c:v>
                </c:pt>
                <c:pt idx="333">
                  <c:v>7.5595755716358681</c:v>
                </c:pt>
                <c:pt idx="334">
                  <c:v>2.8726387172216299</c:v>
                </c:pt>
                <c:pt idx="335">
                  <c:v>1.0916027125442191</c:v>
                </c:pt>
                <c:pt idx="336">
                  <c:v>0.41480903076680337</c:v>
                </c:pt>
                <c:pt idx="337">
                  <c:v>40.882240885304967</c:v>
                </c:pt>
                <c:pt idx="338">
                  <c:v>26.525294948171712</c:v>
                </c:pt>
                <c:pt idx="339">
                  <c:v>8.3192623276887545</c:v>
                </c:pt>
                <c:pt idx="340">
                  <c:v>4.3207447645026535</c:v>
                </c:pt>
                <c:pt idx="341">
                  <c:v>1.2013014801182564</c:v>
                </c:pt>
                <c:pt idx="342">
                  <c:v>0.45649456244493736</c:v>
                </c:pt>
                <c:pt idx="343">
                  <c:v>2.0100985738313679</c:v>
                </c:pt>
                <c:pt idx="344">
                  <c:v>6.5917814817048961E-2</c:v>
                </c:pt>
                <c:pt idx="345">
                  <c:v>2.5048769630478609E-2</c:v>
                </c:pt>
                <c:pt idx="346">
                  <c:v>9.5185324595818722E-3</c:v>
                </c:pt>
                <c:pt idx="347">
                  <c:v>3.6170423346411108E-3</c:v>
                </c:pt>
                <c:pt idx="348">
                  <c:v>1.3744760871636221E-3</c:v>
                </c:pt>
                <c:pt idx="349">
                  <c:v>5.2230091312217657E-4</c:v>
                </c:pt>
                <c:pt idx="350">
                  <c:v>6.4687348420251487</c:v>
                </c:pt>
                <c:pt idx="351">
                  <c:v>2.7239769049613027</c:v>
                </c:pt>
                <c:pt idx="352">
                  <c:v>0.60120591781165389</c:v>
                </c:pt>
                <c:pt idx="353">
                  <c:v>0.22845824876842843</c:v>
                </c:pt>
                <c:pt idx="354">
                  <c:v>8.6814134532002804E-2</c:v>
                </c:pt>
                <c:pt idx="355">
                  <c:v>3.2989371122161062E-2</c:v>
                </c:pt>
                <c:pt idx="356">
                  <c:v>1.2535961026421202E-2</c:v>
                </c:pt>
                <c:pt idx="357">
                  <c:v>4.7636651900400569E-3</c:v>
                </c:pt>
                <c:pt idx="358">
                  <c:v>1.8101927722152219E-3</c:v>
                </c:pt>
                <c:pt idx="359">
                  <c:v>6.8787325344178425E-4</c:v>
                </c:pt>
                <c:pt idx="360">
                  <c:v>2.6139183630787807E-4</c:v>
                </c:pt>
                <c:pt idx="361">
                  <c:v>9.9328897796993672E-5</c:v>
                </c:pt>
                <c:pt idx="362">
                  <c:v>0.43274459451426434</c:v>
                </c:pt>
                <c:pt idx="363">
                  <c:v>1.4343092841885885E-5</c:v>
                </c:pt>
                <c:pt idx="364">
                  <c:v>9.6460509278511815</c:v>
                </c:pt>
                <c:pt idx="365">
                  <c:v>4.1355531601567526</c:v>
                </c:pt>
                <c:pt idx="366">
                  <c:v>1.125466304805832</c:v>
                </c:pt>
                <c:pt idx="367">
                  <c:v>0.89711925277244253</c:v>
                </c:pt>
                <c:pt idx="368">
                  <c:v>0.16251733441396218</c:v>
                </c:pt>
                <c:pt idx="369">
                  <c:v>6.1756587077305629E-2</c:v>
                </c:pt>
                <c:pt idx="370">
                  <c:v>2.3467503089376136E-2</c:v>
                </c:pt>
                <c:pt idx="371">
                  <c:v>8.917651173962933E-3</c:v>
                </c:pt>
                <c:pt idx="372">
                  <c:v>3.3887074461059138E-3</c:v>
                </c:pt>
                <c:pt idx="373">
                  <c:v>1.2877088295202472E-3</c:v>
                </c:pt>
                <c:pt idx="374">
                  <c:v>0.75582713002782653</c:v>
                </c:pt>
                <c:pt idx="375">
                  <c:v>4.5308552151683816</c:v>
                </c:pt>
                <c:pt idx="376">
                  <c:v>0.77344691529991472</c:v>
                </c:pt>
                <c:pt idx="377">
                  <c:v>0.29390982781396757</c:v>
                </c:pt>
                <c:pt idx="378">
                  <c:v>10.798890903342526</c:v>
                </c:pt>
                <c:pt idx="379">
                  <c:v>2.4412479068246831</c:v>
                </c:pt>
                <c:pt idx="380">
                  <c:v>0.92767420459337968</c:v>
                </c:pt>
                <c:pt idx="381">
                  <c:v>0.35251619774548432</c:v>
                </c:pt>
                <c:pt idx="382">
                  <c:v>0.13395615514328402</c:v>
                </c:pt>
                <c:pt idx="383">
                  <c:v>5.0903338954447937E-2</c:v>
                </c:pt>
                <c:pt idx="384">
                  <c:v>1.9343268802690217E-2</c:v>
                </c:pt>
                <c:pt idx="385">
                  <c:v>7.3504421450222837E-3</c:v>
                </c:pt>
                <c:pt idx="386">
                  <c:v>2.7931680151084678E-3</c:v>
                </c:pt>
                <c:pt idx="387">
                  <c:v>2.0581032873087541</c:v>
                </c:pt>
                <c:pt idx="388">
                  <c:v>4.0333346138166277E-4</c:v>
                </c:pt>
                <c:pt idx="389">
                  <c:v>1.5326671532503184E-4</c:v>
                </c:pt>
                <c:pt idx="390">
                  <c:v>5.824135182351211E-5</c:v>
                </c:pt>
                <c:pt idx="391">
                  <c:v>2.21317136929346E-5</c:v>
                </c:pt>
                <c:pt idx="392">
                  <c:v>8.4100512033151465E-6</c:v>
                </c:pt>
                <c:pt idx="393">
                  <c:v>3.1958194572597563E-6</c:v>
                </c:pt>
                <c:pt idx="394">
                  <c:v>1.2144113937587076E-6</c:v>
                </c:pt>
                <c:pt idx="395">
                  <c:v>4.6147632962830882E-7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6E9-43AC-8791-FEAC602BB116}"/>
            </c:ext>
          </c:extLst>
        </c:ser>
        <c:ser>
          <c:idx val="1"/>
          <c:order val="1"/>
          <c:tx>
            <c:v>Observé 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4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'MODEL - pluie - débit'!$A$6:$A$401</c:f>
              <c:numCache>
                <c:formatCode>mmm\-yy</c:formatCode>
                <c:ptCount val="396"/>
                <c:pt idx="0">
                  <c:v>33117</c:v>
                </c:pt>
                <c:pt idx="1">
                  <c:v>33147</c:v>
                </c:pt>
                <c:pt idx="2">
                  <c:v>33178</c:v>
                </c:pt>
                <c:pt idx="3">
                  <c:v>33208</c:v>
                </c:pt>
                <c:pt idx="4">
                  <c:v>33239</c:v>
                </c:pt>
                <c:pt idx="5">
                  <c:v>33270</c:v>
                </c:pt>
                <c:pt idx="6">
                  <c:v>33298</c:v>
                </c:pt>
                <c:pt idx="7">
                  <c:v>33329</c:v>
                </c:pt>
                <c:pt idx="8">
                  <c:v>33359</c:v>
                </c:pt>
                <c:pt idx="9">
                  <c:v>33390</c:v>
                </c:pt>
                <c:pt idx="10">
                  <c:v>33420</c:v>
                </c:pt>
                <c:pt idx="11">
                  <c:v>33451</c:v>
                </c:pt>
                <c:pt idx="12">
                  <c:v>33482</c:v>
                </c:pt>
                <c:pt idx="13">
                  <c:v>33512</c:v>
                </c:pt>
                <c:pt idx="14">
                  <c:v>33543</c:v>
                </c:pt>
                <c:pt idx="15">
                  <c:v>33573</c:v>
                </c:pt>
                <c:pt idx="16">
                  <c:v>33604</c:v>
                </c:pt>
                <c:pt idx="17">
                  <c:v>33635</c:v>
                </c:pt>
                <c:pt idx="18">
                  <c:v>33664</c:v>
                </c:pt>
                <c:pt idx="19">
                  <c:v>33695</c:v>
                </c:pt>
                <c:pt idx="20">
                  <c:v>33725</c:v>
                </c:pt>
                <c:pt idx="21">
                  <c:v>33756</c:v>
                </c:pt>
                <c:pt idx="22">
                  <c:v>33786</c:v>
                </c:pt>
                <c:pt idx="23">
                  <c:v>33817</c:v>
                </c:pt>
                <c:pt idx="24">
                  <c:v>33848</c:v>
                </c:pt>
                <c:pt idx="25">
                  <c:v>33878</c:v>
                </c:pt>
                <c:pt idx="26">
                  <c:v>33909</c:v>
                </c:pt>
                <c:pt idx="27">
                  <c:v>33939</c:v>
                </c:pt>
                <c:pt idx="28">
                  <c:v>33970</c:v>
                </c:pt>
                <c:pt idx="29">
                  <c:v>34001</c:v>
                </c:pt>
                <c:pt idx="30">
                  <c:v>34029</c:v>
                </c:pt>
                <c:pt idx="31">
                  <c:v>34060</c:v>
                </c:pt>
                <c:pt idx="32">
                  <c:v>34090</c:v>
                </c:pt>
                <c:pt idx="33">
                  <c:v>34121</c:v>
                </c:pt>
                <c:pt idx="34">
                  <c:v>34151</c:v>
                </c:pt>
                <c:pt idx="35">
                  <c:v>34182</c:v>
                </c:pt>
                <c:pt idx="36">
                  <c:v>34213</c:v>
                </c:pt>
                <c:pt idx="37">
                  <c:v>34243</c:v>
                </c:pt>
                <c:pt idx="38">
                  <c:v>34274</c:v>
                </c:pt>
                <c:pt idx="39">
                  <c:v>34304</c:v>
                </c:pt>
                <c:pt idx="40">
                  <c:v>34335</c:v>
                </c:pt>
                <c:pt idx="41">
                  <c:v>34366</c:v>
                </c:pt>
                <c:pt idx="42">
                  <c:v>34394</c:v>
                </c:pt>
                <c:pt idx="43">
                  <c:v>34425</c:v>
                </c:pt>
                <c:pt idx="44">
                  <c:v>34455</c:v>
                </c:pt>
                <c:pt idx="45">
                  <c:v>34486</c:v>
                </c:pt>
                <c:pt idx="46">
                  <c:v>34516</c:v>
                </c:pt>
                <c:pt idx="47">
                  <c:v>34547</c:v>
                </c:pt>
                <c:pt idx="48">
                  <c:v>34578</c:v>
                </c:pt>
                <c:pt idx="49">
                  <c:v>34608</c:v>
                </c:pt>
                <c:pt idx="50">
                  <c:v>34639</c:v>
                </c:pt>
                <c:pt idx="51">
                  <c:v>34669</c:v>
                </c:pt>
                <c:pt idx="52">
                  <c:v>34700</c:v>
                </c:pt>
                <c:pt idx="53">
                  <c:v>34731</c:v>
                </c:pt>
                <c:pt idx="54">
                  <c:v>34759</c:v>
                </c:pt>
                <c:pt idx="55">
                  <c:v>34790</c:v>
                </c:pt>
                <c:pt idx="56">
                  <c:v>34820</c:v>
                </c:pt>
                <c:pt idx="57">
                  <c:v>34851</c:v>
                </c:pt>
                <c:pt idx="58">
                  <c:v>34881</c:v>
                </c:pt>
                <c:pt idx="59">
                  <c:v>34912</c:v>
                </c:pt>
                <c:pt idx="60">
                  <c:v>34943</c:v>
                </c:pt>
                <c:pt idx="61">
                  <c:v>34973</c:v>
                </c:pt>
                <c:pt idx="62">
                  <c:v>35004</c:v>
                </c:pt>
                <c:pt idx="63">
                  <c:v>35034</c:v>
                </c:pt>
                <c:pt idx="64">
                  <c:v>35065</c:v>
                </c:pt>
                <c:pt idx="65">
                  <c:v>35096</c:v>
                </c:pt>
                <c:pt idx="66">
                  <c:v>35125</c:v>
                </c:pt>
                <c:pt idx="67">
                  <c:v>35156</c:v>
                </c:pt>
                <c:pt idx="68">
                  <c:v>35186</c:v>
                </c:pt>
                <c:pt idx="69">
                  <c:v>35217</c:v>
                </c:pt>
                <c:pt idx="70">
                  <c:v>35247</c:v>
                </c:pt>
                <c:pt idx="71">
                  <c:v>35278</c:v>
                </c:pt>
                <c:pt idx="72">
                  <c:v>35309</c:v>
                </c:pt>
                <c:pt idx="73">
                  <c:v>35339</c:v>
                </c:pt>
                <c:pt idx="74">
                  <c:v>35370</c:v>
                </c:pt>
                <c:pt idx="75">
                  <c:v>35400</c:v>
                </c:pt>
                <c:pt idx="76">
                  <c:v>35431</c:v>
                </c:pt>
                <c:pt idx="77">
                  <c:v>35462</c:v>
                </c:pt>
                <c:pt idx="78">
                  <c:v>35490</c:v>
                </c:pt>
                <c:pt idx="79">
                  <c:v>35521</c:v>
                </c:pt>
                <c:pt idx="80">
                  <c:v>35551</c:v>
                </c:pt>
                <c:pt idx="81">
                  <c:v>35582</c:v>
                </c:pt>
                <c:pt idx="82">
                  <c:v>35612</c:v>
                </c:pt>
                <c:pt idx="83">
                  <c:v>35643</c:v>
                </c:pt>
                <c:pt idx="84">
                  <c:v>35674</c:v>
                </c:pt>
                <c:pt idx="85">
                  <c:v>35704</c:v>
                </c:pt>
                <c:pt idx="86">
                  <c:v>35735</c:v>
                </c:pt>
                <c:pt idx="87">
                  <c:v>35765</c:v>
                </c:pt>
                <c:pt idx="88">
                  <c:v>35796</c:v>
                </c:pt>
                <c:pt idx="89">
                  <c:v>35827</c:v>
                </c:pt>
                <c:pt idx="90">
                  <c:v>35855</c:v>
                </c:pt>
                <c:pt idx="91">
                  <c:v>35886</c:v>
                </c:pt>
                <c:pt idx="92">
                  <c:v>35916</c:v>
                </c:pt>
                <c:pt idx="93">
                  <c:v>35947</c:v>
                </c:pt>
                <c:pt idx="94">
                  <c:v>35977</c:v>
                </c:pt>
                <c:pt idx="95">
                  <c:v>36008</c:v>
                </c:pt>
                <c:pt idx="96">
                  <c:v>36039</c:v>
                </c:pt>
                <c:pt idx="97">
                  <c:v>36069</c:v>
                </c:pt>
                <c:pt idx="98">
                  <c:v>36100</c:v>
                </c:pt>
                <c:pt idx="99">
                  <c:v>36130</c:v>
                </c:pt>
                <c:pt idx="100">
                  <c:v>36161</c:v>
                </c:pt>
                <c:pt idx="101">
                  <c:v>36192</c:v>
                </c:pt>
                <c:pt idx="102">
                  <c:v>36220</c:v>
                </c:pt>
                <c:pt idx="103">
                  <c:v>36251</c:v>
                </c:pt>
                <c:pt idx="104">
                  <c:v>36281</c:v>
                </c:pt>
                <c:pt idx="105">
                  <c:v>36312</c:v>
                </c:pt>
                <c:pt idx="106">
                  <c:v>36342</c:v>
                </c:pt>
                <c:pt idx="107">
                  <c:v>36373</c:v>
                </c:pt>
                <c:pt idx="108">
                  <c:v>36404</c:v>
                </c:pt>
                <c:pt idx="109">
                  <c:v>36434</c:v>
                </c:pt>
                <c:pt idx="110">
                  <c:v>36465</c:v>
                </c:pt>
                <c:pt idx="111">
                  <c:v>36495</c:v>
                </c:pt>
                <c:pt idx="112">
                  <c:v>36526</c:v>
                </c:pt>
                <c:pt idx="113">
                  <c:v>36557</c:v>
                </c:pt>
                <c:pt idx="114">
                  <c:v>36586</c:v>
                </c:pt>
                <c:pt idx="115">
                  <c:v>36617</c:v>
                </c:pt>
                <c:pt idx="116">
                  <c:v>36647</c:v>
                </c:pt>
                <c:pt idx="117">
                  <c:v>36678</c:v>
                </c:pt>
                <c:pt idx="118">
                  <c:v>36708</c:v>
                </c:pt>
                <c:pt idx="119">
                  <c:v>36739</c:v>
                </c:pt>
                <c:pt idx="120">
                  <c:v>36770</c:v>
                </c:pt>
                <c:pt idx="121">
                  <c:v>36800</c:v>
                </c:pt>
                <c:pt idx="122">
                  <c:v>36831</c:v>
                </c:pt>
                <c:pt idx="123">
                  <c:v>36861</c:v>
                </c:pt>
                <c:pt idx="124">
                  <c:v>36892</c:v>
                </c:pt>
                <c:pt idx="125">
                  <c:v>36923</c:v>
                </c:pt>
                <c:pt idx="126">
                  <c:v>36951</c:v>
                </c:pt>
                <c:pt idx="127">
                  <c:v>36982</c:v>
                </c:pt>
                <c:pt idx="128">
                  <c:v>37012</c:v>
                </c:pt>
                <c:pt idx="129">
                  <c:v>37043</c:v>
                </c:pt>
                <c:pt idx="130">
                  <c:v>37073</c:v>
                </c:pt>
                <c:pt idx="131">
                  <c:v>37104</c:v>
                </c:pt>
                <c:pt idx="132">
                  <c:v>37135</c:v>
                </c:pt>
                <c:pt idx="133">
                  <c:v>37165</c:v>
                </c:pt>
                <c:pt idx="134">
                  <c:v>37196</c:v>
                </c:pt>
                <c:pt idx="135">
                  <c:v>37226</c:v>
                </c:pt>
                <c:pt idx="136">
                  <c:v>37257</c:v>
                </c:pt>
                <c:pt idx="137">
                  <c:v>37288</c:v>
                </c:pt>
                <c:pt idx="138">
                  <c:v>37316</c:v>
                </c:pt>
                <c:pt idx="139">
                  <c:v>37347</c:v>
                </c:pt>
                <c:pt idx="140">
                  <c:v>37377</c:v>
                </c:pt>
                <c:pt idx="141">
                  <c:v>37408</c:v>
                </c:pt>
                <c:pt idx="142">
                  <c:v>37438</c:v>
                </c:pt>
                <c:pt idx="143">
                  <c:v>37469</c:v>
                </c:pt>
                <c:pt idx="144">
                  <c:v>37500</c:v>
                </c:pt>
                <c:pt idx="145">
                  <c:v>37530</c:v>
                </c:pt>
                <c:pt idx="146">
                  <c:v>37561</c:v>
                </c:pt>
                <c:pt idx="147">
                  <c:v>37591</c:v>
                </c:pt>
                <c:pt idx="148">
                  <c:v>37622</c:v>
                </c:pt>
                <c:pt idx="149">
                  <c:v>37653</c:v>
                </c:pt>
                <c:pt idx="150">
                  <c:v>37681</c:v>
                </c:pt>
                <c:pt idx="151">
                  <c:v>37712</c:v>
                </c:pt>
                <c:pt idx="152">
                  <c:v>37742</c:v>
                </c:pt>
                <c:pt idx="153">
                  <c:v>37773</c:v>
                </c:pt>
                <c:pt idx="154">
                  <c:v>37803</c:v>
                </c:pt>
                <c:pt idx="155">
                  <c:v>37834</c:v>
                </c:pt>
                <c:pt idx="156">
                  <c:v>37865</c:v>
                </c:pt>
                <c:pt idx="157">
                  <c:v>37895</c:v>
                </c:pt>
                <c:pt idx="158">
                  <c:v>37926</c:v>
                </c:pt>
                <c:pt idx="159">
                  <c:v>37956</c:v>
                </c:pt>
                <c:pt idx="160">
                  <c:v>37987</c:v>
                </c:pt>
                <c:pt idx="161">
                  <c:v>38018</c:v>
                </c:pt>
                <c:pt idx="162">
                  <c:v>38047</c:v>
                </c:pt>
                <c:pt idx="163">
                  <c:v>38078</c:v>
                </c:pt>
                <c:pt idx="164">
                  <c:v>38108</c:v>
                </c:pt>
                <c:pt idx="165">
                  <c:v>38139</c:v>
                </c:pt>
                <c:pt idx="166">
                  <c:v>38169</c:v>
                </c:pt>
                <c:pt idx="167">
                  <c:v>38200</c:v>
                </c:pt>
                <c:pt idx="168">
                  <c:v>38231</c:v>
                </c:pt>
                <c:pt idx="169">
                  <c:v>38261</c:v>
                </c:pt>
                <c:pt idx="170">
                  <c:v>38292</c:v>
                </c:pt>
                <c:pt idx="171">
                  <c:v>38322</c:v>
                </c:pt>
                <c:pt idx="172">
                  <c:v>38353</c:v>
                </c:pt>
                <c:pt idx="173">
                  <c:v>38384</c:v>
                </c:pt>
                <c:pt idx="174">
                  <c:v>38412</c:v>
                </c:pt>
                <c:pt idx="175">
                  <c:v>38443</c:v>
                </c:pt>
                <c:pt idx="176">
                  <c:v>38473</c:v>
                </c:pt>
                <c:pt idx="177">
                  <c:v>38504</c:v>
                </c:pt>
                <c:pt idx="178">
                  <c:v>38534</c:v>
                </c:pt>
                <c:pt idx="179">
                  <c:v>38565</c:v>
                </c:pt>
                <c:pt idx="180">
                  <c:v>38596</c:v>
                </c:pt>
                <c:pt idx="181">
                  <c:v>38626</c:v>
                </c:pt>
                <c:pt idx="182">
                  <c:v>38657</c:v>
                </c:pt>
                <c:pt idx="183">
                  <c:v>38687</c:v>
                </c:pt>
                <c:pt idx="184">
                  <c:v>38718</c:v>
                </c:pt>
                <c:pt idx="185">
                  <c:v>38749</c:v>
                </c:pt>
                <c:pt idx="186">
                  <c:v>38777</c:v>
                </c:pt>
                <c:pt idx="187">
                  <c:v>38808</c:v>
                </c:pt>
                <c:pt idx="188">
                  <c:v>38838</c:v>
                </c:pt>
                <c:pt idx="189">
                  <c:v>38869</c:v>
                </c:pt>
                <c:pt idx="190">
                  <c:v>38899</c:v>
                </c:pt>
                <c:pt idx="191">
                  <c:v>38930</c:v>
                </c:pt>
                <c:pt idx="192">
                  <c:v>38961</c:v>
                </c:pt>
                <c:pt idx="193">
                  <c:v>38991</c:v>
                </c:pt>
                <c:pt idx="194">
                  <c:v>39022</c:v>
                </c:pt>
                <c:pt idx="195">
                  <c:v>39052</c:v>
                </c:pt>
                <c:pt idx="196">
                  <c:v>39083</c:v>
                </c:pt>
                <c:pt idx="197">
                  <c:v>39114</c:v>
                </c:pt>
                <c:pt idx="198">
                  <c:v>39142</c:v>
                </c:pt>
                <c:pt idx="199">
                  <c:v>39173</c:v>
                </c:pt>
                <c:pt idx="200">
                  <c:v>39203</c:v>
                </c:pt>
                <c:pt idx="201">
                  <c:v>39234</c:v>
                </c:pt>
                <c:pt idx="202">
                  <c:v>39264</c:v>
                </c:pt>
                <c:pt idx="203">
                  <c:v>39295</c:v>
                </c:pt>
                <c:pt idx="204">
                  <c:v>39326</c:v>
                </c:pt>
                <c:pt idx="205">
                  <c:v>39356</c:v>
                </c:pt>
                <c:pt idx="206">
                  <c:v>39387</c:v>
                </c:pt>
                <c:pt idx="207">
                  <c:v>39417</c:v>
                </c:pt>
                <c:pt idx="208">
                  <c:v>39448</c:v>
                </c:pt>
                <c:pt idx="209">
                  <c:v>39479</c:v>
                </c:pt>
                <c:pt idx="210">
                  <c:v>39508</c:v>
                </c:pt>
                <c:pt idx="211">
                  <c:v>39539</c:v>
                </c:pt>
                <c:pt idx="212">
                  <c:v>39569</c:v>
                </c:pt>
                <c:pt idx="213">
                  <c:v>39600</c:v>
                </c:pt>
                <c:pt idx="214">
                  <c:v>39630</c:v>
                </c:pt>
                <c:pt idx="215">
                  <c:v>39661</c:v>
                </c:pt>
                <c:pt idx="216">
                  <c:v>39692</c:v>
                </c:pt>
                <c:pt idx="217">
                  <c:v>39722</c:v>
                </c:pt>
                <c:pt idx="218">
                  <c:v>39753</c:v>
                </c:pt>
                <c:pt idx="219">
                  <c:v>39783</c:v>
                </c:pt>
                <c:pt idx="220">
                  <c:v>39814</c:v>
                </c:pt>
                <c:pt idx="221">
                  <c:v>39845</c:v>
                </c:pt>
                <c:pt idx="222">
                  <c:v>39873</c:v>
                </c:pt>
                <c:pt idx="223">
                  <c:v>39904</c:v>
                </c:pt>
                <c:pt idx="224">
                  <c:v>39934</c:v>
                </c:pt>
                <c:pt idx="225">
                  <c:v>39965</c:v>
                </c:pt>
                <c:pt idx="226">
                  <c:v>39995</c:v>
                </c:pt>
                <c:pt idx="227">
                  <c:v>40026</c:v>
                </c:pt>
                <c:pt idx="228">
                  <c:v>40057</c:v>
                </c:pt>
                <c:pt idx="229">
                  <c:v>40087</c:v>
                </c:pt>
                <c:pt idx="230">
                  <c:v>40118</c:v>
                </c:pt>
                <c:pt idx="231">
                  <c:v>40148</c:v>
                </c:pt>
                <c:pt idx="232">
                  <c:v>40179</c:v>
                </c:pt>
                <c:pt idx="233">
                  <c:v>40210</c:v>
                </c:pt>
                <c:pt idx="234">
                  <c:v>40238</c:v>
                </c:pt>
                <c:pt idx="235">
                  <c:v>40269</c:v>
                </c:pt>
                <c:pt idx="236">
                  <c:v>40299</c:v>
                </c:pt>
                <c:pt idx="237">
                  <c:v>40330</c:v>
                </c:pt>
                <c:pt idx="238">
                  <c:v>40360</c:v>
                </c:pt>
                <c:pt idx="239">
                  <c:v>40391</c:v>
                </c:pt>
                <c:pt idx="240">
                  <c:v>40422</c:v>
                </c:pt>
                <c:pt idx="241">
                  <c:v>40452</c:v>
                </c:pt>
                <c:pt idx="242">
                  <c:v>40483</c:v>
                </c:pt>
                <c:pt idx="243">
                  <c:v>40513</c:v>
                </c:pt>
                <c:pt idx="244">
                  <c:v>40544</c:v>
                </c:pt>
                <c:pt idx="245">
                  <c:v>40575</c:v>
                </c:pt>
                <c:pt idx="246">
                  <c:v>40603</c:v>
                </c:pt>
                <c:pt idx="247">
                  <c:v>40634</c:v>
                </c:pt>
                <c:pt idx="248">
                  <c:v>40664</c:v>
                </c:pt>
                <c:pt idx="249">
                  <c:v>40695</c:v>
                </c:pt>
                <c:pt idx="250">
                  <c:v>40725</c:v>
                </c:pt>
                <c:pt idx="251">
                  <c:v>40756</c:v>
                </c:pt>
                <c:pt idx="252">
                  <c:v>40787</c:v>
                </c:pt>
                <c:pt idx="253">
                  <c:v>40817</c:v>
                </c:pt>
                <c:pt idx="254">
                  <c:v>40848</c:v>
                </c:pt>
                <c:pt idx="255">
                  <c:v>40878</c:v>
                </c:pt>
                <c:pt idx="256">
                  <c:v>40909</c:v>
                </c:pt>
                <c:pt idx="257">
                  <c:v>40940</c:v>
                </c:pt>
                <c:pt idx="258">
                  <c:v>40969</c:v>
                </c:pt>
                <c:pt idx="259">
                  <c:v>41000</c:v>
                </c:pt>
                <c:pt idx="260">
                  <c:v>41030</c:v>
                </c:pt>
                <c:pt idx="261">
                  <c:v>41061</c:v>
                </c:pt>
                <c:pt idx="262">
                  <c:v>41091</c:v>
                </c:pt>
                <c:pt idx="263">
                  <c:v>41122</c:v>
                </c:pt>
                <c:pt idx="264">
                  <c:v>41153</c:v>
                </c:pt>
                <c:pt idx="265">
                  <c:v>41183</c:v>
                </c:pt>
                <c:pt idx="266">
                  <c:v>41214</c:v>
                </c:pt>
                <c:pt idx="267">
                  <c:v>41244</c:v>
                </c:pt>
                <c:pt idx="268">
                  <c:v>41275</c:v>
                </c:pt>
                <c:pt idx="269">
                  <c:v>41306</c:v>
                </c:pt>
                <c:pt idx="270">
                  <c:v>41334</c:v>
                </c:pt>
                <c:pt idx="271">
                  <c:v>41365</c:v>
                </c:pt>
                <c:pt idx="272">
                  <c:v>41395</c:v>
                </c:pt>
                <c:pt idx="273">
                  <c:v>41426</c:v>
                </c:pt>
                <c:pt idx="274">
                  <c:v>41456</c:v>
                </c:pt>
                <c:pt idx="275">
                  <c:v>41487</c:v>
                </c:pt>
                <c:pt idx="276">
                  <c:v>41518</c:v>
                </c:pt>
                <c:pt idx="277">
                  <c:v>41548</c:v>
                </c:pt>
                <c:pt idx="278">
                  <c:v>41579</c:v>
                </c:pt>
                <c:pt idx="279">
                  <c:v>41609</c:v>
                </c:pt>
                <c:pt idx="280">
                  <c:v>41640</c:v>
                </c:pt>
                <c:pt idx="281">
                  <c:v>41671</c:v>
                </c:pt>
                <c:pt idx="282">
                  <c:v>41699</c:v>
                </c:pt>
                <c:pt idx="283">
                  <c:v>41730</c:v>
                </c:pt>
                <c:pt idx="284">
                  <c:v>41760</c:v>
                </c:pt>
                <c:pt idx="285">
                  <c:v>41791</c:v>
                </c:pt>
                <c:pt idx="286">
                  <c:v>41821</c:v>
                </c:pt>
                <c:pt idx="287">
                  <c:v>41852</c:v>
                </c:pt>
                <c:pt idx="288">
                  <c:v>41883</c:v>
                </c:pt>
                <c:pt idx="289">
                  <c:v>41913</c:v>
                </c:pt>
                <c:pt idx="290">
                  <c:v>41944</c:v>
                </c:pt>
                <c:pt idx="291">
                  <c:v>41974</c:v>
                </c:pt>
                <c:pt idx="292">
                  <c:v>42005</c:v>
                </c:pt>
                <c:pt idx="293">
                  <c:v>42036</c:v>
                </c:pt>
                <c:pt idx="294">
                  <c:v>42064</c:v>
                </c:pt>
                <c:pt idx="295">
                  <c:v>42095</c:v>
                </c:pt>
                <c:pt idx="296">
                  <c:v>42125</c:v>
                </c:pt>
                <c:pt idx="297">
                  <c:v>42156</c:v>
                </c:pt>
                <c:pt idx="298">
                  <c:v>42186</c:v>
                </c:pt>
                <c:pt idx="299">
                  <c:v>42217</c:v>
                </c:pt>
                <c:pt idx="300">
                  <c:v>42248</c:v>
                </c:pt>
                <c:pt idx="301">
                  <c:v>42278</c:v>
                </c:pt>
                <c:pt idx="302">
                  <c:v>42309</c:v>
                </c:pt>
                <c:pt idx="303">
                  <c:v>42339</c:v>
                </c:pt>
                <c:pt idx="304">
                  <c:v>42370</c:v>
                </c:pt>
                <c:pt idx="305">
                  <c:v>42401</c:v>
                </c:pt>
                <c:pt idx="306">
                  <c:v>42430</c:v>
                </c:pt>
                <c:pt idx="307">
                  <c:v>42461</c:v>
                </c:pt>
                <c:pt idx="308">
                  <c:v>42491</c:v>
                </c:pt>
                <c:pt idx="309">
                  <c:v>42522</c:v>
                </c:pt>
                <c:pt idx="310">
                  <c:v>42552</c:v>
                </c:pt>
                <c:pt idx="311">
                  <c:v>42583</c:v>
                </c:pt>
                <c:pt idx="312">
                  <c:v>42614</c:v>
                </c:pt>
                <c:pt idx="313">
                  <c:v>42644</c:v>
                </c:pt>
                <c:pt idx="314">
                  <c:v>42675</c:v>
                </c:pt>
                <c:pt idx="315">
                  <c:v>42705</c:v>
                </c:pt>
                <c:pt idx="316">
                  <c:v>42736</c:v>
                </c:pt>
                <c:pt idx="317">
                  <c:v>42767</c:v>
                </c:pt>
                <c:pt idx="318">
                  <c:v>42795</c:v>
                </c:pt>
                <c:pt idx="319">
                  <c:v>42826</c:v>
                </c:pt>
                <c:pt idx="320">
                  <c:v>42856</c:v>
                </c:pt>
                <c:pt idx="321">
                  <c:v>42887</c:v>
                </c:pt>
                <c:pt idx="322">
                  <c:v>42917</c:v>
                </c:pt>
                <c:pt idx="323">
                  <c:v>42948</c:v>
                </c:pt>
                <c:pt idx="324">
                  <c:v>42979</c:v>
                </c:pt>
                <c:pt idx="325">
                  <c:v>43009</c:v>
                </c:pt>
                <c:pt idx="326">
                  <c:v>43040</c:v>
                </c:pt>
                <c:pt idx="327">
                  <c:v>43070</c:v>
                </c:pt>
                <c:pt idx="328">
                  <c:v>43101</c:v>
                </c:pt>
                <c:pt idx="329">
                  <c:v>43132</c:v>
                </c:pt>
                <c:pt idx="330">
                  <c:v>43160</c:v>
                </c:pt>
                <c:pt idx="331">
                  <c:v>43191</c:v>
                </c:pt>
                <c:pt idx="332">
                  <c:v>43221</c:v>
                </c:pt>
                <c:pt idx="333">
                  <c:v>43252</c:v>
                </c:pt>
                <c:pt idx="334">
                  <c:v>43282</c:v>
                </c:pt>
                <c:pt idx="335">
                  <c:v>43313</c:v>
                </c:pt>
                <c:pt idx="336">
                  <c:v>43344</c:v>
                </c:pt>
                <c:pt idx="337">
                  <c:v>43374</c:v>
                </c:pt>
                <c:pt idx="338">
                  <c:v>43405</c:v>
                </c:pt>
                <c:pt idx="339">
                  <c:v>43435</c:v>
                </c:pt>
                <c:pt idx="340">
                  <c:v>43466</c:v>
                </c:pt>
                <c:pt idx="341">
                  <c:v>43497</c:v>
                </c:pt>
                <c:pt idx="342">
                  <c:v>43525</c:v>
                </c:pt>
                <c:pt idx="343">
                  <c:v>43556</c:v>
                </c:pt>
                <c:pt idx="344">
                  <c:v>43586</c:v>
                </c:pt>
                <c:pt idx="345">
                  <c:v>43617</c:v>
                </c:pt>
                <c:pt idx="346">
                  <c:v>43647</c:v>
                </c:pt>
                <c:pt idx="347">
                  <c:v>43678</c:v>
                </c:pt>
                <c:pt idx="348">
                  <c:v>43709</c:v>
                </c:pt>
                <c:pt idx="349">
                  <c:v>43739</c:v>
                </c:pt>
                <c:pt idx="350">
                  <c:v>43770</c:v>
                </c:pt>
                <c:pt idx="351">
                  <c:v>43800</c:v>
                </c:pt>
                <c:pt idx="352">
                  <c:v>43831</c:v>
                </c:pt>
                <c:pt idx="353">
                  <c:v>43862</c:v>
                </c:pt>
                <c:pt idx="354">
                  <c:v>43891</c:v>
                </c:pt>
                <c:pt idx="355">
                  <c:v>43922</c:v>
                </c:pt>
                <c:pt idx="356">
                  <c:v>43952</c:v>
                </c:pt>
                <c:pt idx="357">
                  <c:v>43983</c:v>
                </c:pt>
                <c:pt idx="358">
                  <c:v>44013</c:v>
                </c:pt>
                <c:pt idx="359">
                  <c:v>44044</c:v>
                </c:pt>
                <c:pt idx="360">
                  <c:v>44075</c:v>
                </c:pt>
                <c:pt idx="361">
                  <c:v>44105</c:v>
                </c:pt>
                <c:pt idx="362">
                  <c:v>44136</c:v>
                </c:pt>
                <c:pt idx="363">
                  <c:v>44166</c:v>
                </c:pt>
                <c:pt idx="364">
                  <c:v>44197</c:v>
                </c:pt>
                <c:pt idx="365">
                  <c:v>44228</c:v>
                </c:pt>
                <c:pt idx="366">
                  <c:v>44256</c:v>
                </c:pt>
                <c:pt idx="367">
                  <c:v>44287</c:v>
                </c:pt>
                <c:pt idx="368">
                  <c:v>44317</c:v>
                </c:pt>
                <c:pt idx="369">
                  <c:v>44348</c:v>
                </c:pt>
                <c:pt idx="370">
                  <c:v>44378</c:v>
                </c:pt>
                <c:pt idx="371">
                  <c:v>44409</c:v>
                </c:pt>
                <c:pt idx="372">
                  <c:v>44440</c:v>
                </c:pt>
                <c:pt idx="373">
                  <c:v>44470</c:v>
                </c:pt>
                <c:pt idx="374">
                  <c:v>44501</c:v>
                </c:pt>
                <c:pt idx="375">
                  <c:v>44531</c:v>
                </c:pt>
                <c:pt idx="376">
                  <c:v>44562</c:v>
                </c:pt>
                <c:pt idx="377">
                  <c:v>44593</c:v>
                </c:pt>
                <c:pt idx="378">
                  <c:v>44621</c:v>
                </c:pt>
                <c:pt idx="379">
                  <c:v>44652</c:v>
                </c:pt>
                <c:pt idx="380">
                  <c:v>44682</c:v>
                </c:pt>
                <c:pt idx="381">
                  <c:v>44713</c:v>
                </c:pt>
                <c:pt idx="382">
                  <c:v>44743</c:v>
                </c:pt>
                <c:pt idx="383">
                  <c:v>44774</c:v>
                </c:pt>
                <c:pt idx="384">
                  <c:v>44805</c:v>
                </c:pt>
                <c:pt idx="385">
                  <c:v>44835</c:v>
                </c:pt>
                <c:pt idx="386">
                  <c:v>44866</c:v>
                </c:pt>
                <c:pt idx="387">
                  <c:v>44896</c:v>
                </c:pt>
                <c:pt idx="388">
                  <c:v>44927</c:v>
                </c:pt>
                <c:pt idx="389">
                  <c:v>44958</c:v>
                </c:pt>
                <c:pt idx="390">
                  <c:v>44986</c:v>
                </c:pt>
                <c:pt idx="391">
                  <c:v>45017</c:v>
                </c:pt>
                <c:pt idx="392">
                  <c:v>45047</c:v>
                </c:pt>
                <c:pt idx="393">
                  <c:v>45078</c:v>
                </c:pt>
                <c:pt idx="394">
                  <c:v>45108</c:v>
                </c:pt>
                <c:pt idx="395">
                  <c:v>45139</c:v>
                </c:pt>
              </c:numCache>
            </c:numRef>
          </c:xVal>
          <c:yVal>
            <c:numRef>
              <c:f>'MODEL - pluie - débit'!$P$6:$P$401</c:f>
              <c:numCache>
                <c:formatCode>General</c:formatCode>
                <c:ptCount val="396"/>
                <c:pt idx="0">
                  <c:v>4.1793365280925629E-2</c:v>
                </c:pt>
                <c:pt idx="1">
                  <c:v>0.13285533190928386</c:v>
                </c:pt>
                <c:pt idx="2">
                  <c:v>0.63777354985607604</c:v>
                </c:pt>
                <c:pt idx="3">
                  <c:v>2.7386546680021167</c:v>
                </c:pt>
                <c:pt idx="4">
                  <c:v>0.39584772806730345</c:v>
                </c:pt>
                <c:pt idx="5">
                  <c:v>9.5011949322592102</c:v>
                </c:pt>
                <c:pt idx="6">
                  <c:v>35.048663648190853</c:v>
                </c:pt>
                <c:pt idx="7">
                  <c:v>5.8473335212963313</c:v>
                </c:pt>
                <c:pt idx="8">
                  <c:v>0.55673519522598847</c:v>
                </c:pt>
                <c:pt idx="9">
                  <c:v>0.17227021298723</c:v>
                </c:pt>
                <c:pt idx="10">
                  <c:v>5.0118059991353894E-2</c:v>
                </c:pt>
                <c:pt idx="11">
                  <c:v>2.9391269079675337E-2</c:v>
                </c:pt>
                <c:pt idx="12">
                  <c:v>0.89227135957488302</c:v>
                </c:pt>
                <c:pt idx="13">
                  <c:v>2.6932935764167216</c:v>
                </c:pt>
                <c:pt idx="14">
                  <c:v>0.36339840786951166</c:v>
                </c:pt>
                <c:pt idx="15">
                  <c:v>0.7363107525509418</c:v>
                </c:pt>
                <c:pt idx="16">
                  <c:v>0.36900483491939207</c:v>
                </c:pt>
                <c:pt idx="17">
                  <c:v>0.49625373977879561</c:v>
                </c:pt>
                <c:pt idx="18">
                  <c:v>0.53991591407634765</c:v>
                </c:pt>
                <c:pt idx="19">
                  <c:v>4.2744758962117411</c:v>
                </c:pt>
                <c:pt idx="20">
                  <c:v>0.12673922967305085</c:v>
                </c:pt>
                <c:pt idx="21">
                  <c:v>0.84062427402447093</c:v>
                </c:pt>
                <c:pt idx="22">
                  <c:v>4.0774014908220102E-3</c:v>
                </c:pt>
                <c:pt idx="23">
                  <c:v>0</c:v>
                </c:pt>
                <c:pt idx="24">
                  <c:v>0</c:v>
                </c:pt>
                <c:pt idx="25">
                  <c:v>0.2864374547302459</c:v>
                </c:pt>
                <c:pt idx="26">
                  <c:v>1.868809016626755E-3</c:v>
                </c:pt>
                <c:pt idx="27">
                  <c:v>3.890520589159336E-2</c:v>
                </c:pt>
                <c:pt idx="28">
                  <c:v>4.756968405959015E-3</c:v>
                </c:pt>
                <c:pt idx="29">
                  <c:v>2.5483759317637576E-3</c:v>
                </c:pt>
                <c:pt idx="30">
                  <c:v>0.65561218137842203</c:v>
                </c:pt>
                <c:pt idx="31">
                  <c:v>2.9051485622106816E-2</c:v>
                </c:pt>
                <c:pt idx="32">
                  <c:v>5.0967518635275117E-4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9.0338227863737295</c:v>
                </c:pt>
                <c:pt idx="39">
                  <c:v>0.53838688851728955</c:v>
                </c:pt>
                <c:pt idx="40">
                  <c:v>1.9508667216295477</c:v>
                </c:pt>
                <c:pt idx="41">
                  <c:v>7.9556898755088774</c:v>
                </c:pt>
                <c:pt idx="42">
                  <c:v>6.0680228769870732</c:v>
                </c:pt>
                <c:pt idx="43">
                  <c:v>0.10159525381298182</c:v>
                </c:pt>
                <c:pt idx="44">
                  <c:v>1.6139714234503791E-2</c:v>
                </c:pt>
                <c:pt idx="45">
                  <c:v>1.1892421014897529E-3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0.93627331733000507</c:v>
                </c:pt>
                <c:pt idx="51">
                  <c:v>6.6257774225857696E-3</c:v>
                </c:pt>
                <c:pt idx="52">
                  <c:v>0</c:v>
                </c:pt>
                <c:pt idx="53">
                  <c:v>0.1911281948822815</c:v>
                </c:pt>
                <c:pt idx="54">
                  <c:v>9.6838285407022783E-3</c:v>
                </c:pt>
                <c:pt idx="55">
                  <c:v>8.4945864392125213E-4</c:v>
                </c:pt>
                <c:pt idx="56">
                  <c:v>1.6989172878425045E-4</c:v>
                </c:pt>
                <c:pt idx="57">
                  <c:v>0.3836155235948373</c:v>
                </c:pt>
                <c:pt idx="58">
                  <c:v>1.6989172878425047E-3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1.0341309531097322</c:v>
                </c:pt>
                <c:pt idx="63">
                  <c:v>5.5697304364628675</c:v>
                </c:pt>
                <c:pt idx="64">
                  <c:v>96.883646498608144</c:v>
                </c:pt>
                <c:pt idx="65">
                  <c:v>15.678118407396981</c:v>
                </c:pt>
                <c:pt idx="66">
                  <c:v>25.301295600923289</c:v>
                </c:pt>
                <c:pt idx="67">
                  <c:v>1.2001151721319447</c:v>
                </c:pt>
                <c:pt idx="68">
                  <c:v>1.1501670038693754</c:v>
                </c:pt>
                <c:pt idx="69">
                  <c:v>0.1053328718462353</c:v>
                </c:pt>
                <c:pt idx="70">
                  <c:v>4.7739575788374386E-2</c:v>
                </c:pt>
                <c:pt idx="71">
                  <c:v>3.6866505146182359E-2</c:v>
                </c:pt>
                <c:pt idx="72">
                  <c:v>8.0698571172519024E-2</c:v>
                </c:pt>
                <c:pt idx="73">
                  <c:v>0.14406818600904445</c:v>
                </c:pt>
                <c:pt idx="74">
                  <c:v>0.536687971229447</c:v>
                </c:pt>
                <c:pt idx="75">
                  <c:v>112.88931615910117</c:v>
                </c:pt>
                <c:pt idx="76">
                  <c:v>80.008810753654942</c:v>
                </c:pt>
                <c:pt idx="77">
                  <c:v>4.4927867676995028</c:v>
                </c:pt>
                <c:pt idx="78">
                  <c:v>0.97161079691712826</c:v>
                </c:pt>
                <c:pt idx="79">
                  <c:v>3.951681611521666</c:v>
                </c:pt>
                <c:pt idx="80">
                  <c:v>0.62095426870643544</c:v>
                </c:pt>
                <c:pt idx="81">
                  <c:v>0.41776376108047175</c:v>
                </c:pt>
                <c:pt idx="82">
                  <c:v>0.33400713878983629</c:v>
                </c:pt>
                <c:pt idx="83">
                  <c:v>0.29391269079675325</c:v>
                </c:pt>
                <c:pt idx="84">
                  <c:v>0.27012784876695817</c:v>
                </c:pt>
                <c:pt idx="85">
                  <c:v>1.023087990738756</c:v>
                </c:pt>
                <c:pt idx="86">
                  <c:v>3.412105480902885</c:v>
                </c:pt>
                <c:pt idx="87">
                  <c:v>3.8438003637436671</c:v>
                </c:pt>
                <c:pt idx="88">
                  <c:v>4.7233298436597293</c:v>
                </c:pt>
                <c:pt idx="89">
                  <c:v>14.225544126291641</c:v>
                </c:pt>
                <c:pt idx="90">
                  <c:v>0.54586212458379679</c:v>
                </c:pt>
                <c:pt idx="91">
                  <c:v>0.30036857649055471</c:v>
                </c:pt>
                <c:pt idx="92">
                  <c:v>0.20353029108353207</c:v>
                </c:pt>
                <c:pt idx="93">
                  <c:v>0.11535648384450607</c:v>
                </c:pt>
                <c:pt idx="94">
                  <c:v>4.926860134743264E-2</c:v>
                </c:pt>
                <c:pt idx="95">
                  <c:v>2.5823542775206074E-2</c:v>
                </c:pt>
                <c:pt idx="96">
                  <c:v>3.9414881077946114E-2</c:v>
                </c:pt>
                <c:pt idx="97">
                  <c:v>6.2690047921388437E-2</c:v>
                </c:pt>
                <c:pt idx="98">
                  <c:v>6.2350264463819915E-2</c:v>
                </c:pt>
                <c:pt idx="99">
                  <c:v>0.25093008341433792</c:v>
                </c:pt>
                <c:pt idx="100">
                  <c:v>5.0558079568905097</c:v>
                </c:pt>
                <c:pt idx="101">
                  <c:v>3.785357609041883</c:v>
                </c:pt>
                <c:pt idx="102">
                  <c:v>0.91860457753644165</c:v>
                </c:pt>
                <c:pt idx="103">
                  <c:v>6.8976041886405673E-2</c:v>
                </c:pt>
                <c:pt idx="104">
                  <c:v>2.3784842029795073E-2</c:v>
                </c:pt>
                <c:pt idx="105">
                  <c:v>7.30534433772277E-3</c:v>
                </c:pt>
                <c:pt idx="106">
                  <c:v>0</c:v>
                </c:pt>
                <c:pt idx="107">
                  <c:v>0</c:v>
                </c:pt>
                <c:pt idx="108">
                  <c:v>1.6989172878425043E-4</c:v>
                </c:pt>
                <c:pt idx="109">
                  <c:v>1.1892421014897529E-3</c:v>
                </c:pt>
                <c:pt idx="110">
                  <c:v>0.94561736241313832</c:v>
                </c:pt>
                <c:pt idx="111">
                  <c:v>0.20692812565921692</c:v>
                </c:pt>
                <c:pt idx="112">
                  <c:v>0.20336039935474773</c:v>
                </c:pt>
                <c:pt idx="113">
                  <c:v>0.10907048987948884</c:v>
                </c:pt>
                <c:pt idx="114">
                  <c:v>2.0726790911678561E-2</c:v>
                </c:pt>
                <c:pt idx="115">
                  <c:v>0.35320490414245653</c:v>
                </c:pt>
                <c:pt idx="116">
                  <c:v>2.2765491657089552E-2</c:v>
                </c:pt>
                <c:pt idx="117">
                  <c:v>8.4945864392125213E-4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1.4857031682182698</c:v>
                </c:pt>
                <c:pt idx="122">
                  <c:v>0.1060124387613723</c:v>
                </c:pt>
                <c:pt idx="123">
                  <c:v>11.917734882486384</c:v>
                </c:pt>
                <c:pt idx="124">
                  <c:v>6.6334225503810575</c:v>
                </c:pt>
                <c:pt idx="125">
                  <c:v>0.29238366523769477</c:v>
                </c:pt>
                <c:pt idx="126">
                  <c:v>0.13999078451822239</c:v>
                </c:pt>
                <c:pt idx="127">
                  <c:v>7.30534433772277E-3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19.041634853867571</c:v>
                </c:pt>
                <c:pt idx="136">
                  <c:v>0.14831547922865063</c:v>
                </c:pt>
                <c:pt idx="137">
                  <c:v>9.0722183170789769E-2</c:v>
                </c:pt>
                <c:pt idx="138">
                  <c:v>0.96821296234144316</c:v>
                </c:pt>
                <c:pt idx="139">
                  <c:v>2.6640721990658309</c:v>
                </c:pt>
                <c:pt idx="140">
                  <c:v>0.18518198437483285</c:v>
                </c:pt>
                <c:pt idx="141">
                  <c:v>1.0193503727055026E-3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1.6093843467732041</c:v>
                </c:pt>
                <c:pt idx="146">
                  <c:v>57.281374843813019</c:v>
                </c:pt>
                <c:pt idx="147">
                  <c:v>0.80426744406464135</c:v>
                </c:pt>
                <c:pt idx="148">
                  <c:v>7.8632687750502441</c:v>
                </c:pt>
                <c:pt idx="149">
                  <c:v>0.63573484911066502</c:v>
                </c:pt>
                <c:pt idx="150">
                  <c:v>1.6798894142186687</c:v>
                </c:pt>
                <c:pt idx="151">
                  <c:v>0.28371918706969823</c:v>
                </c:pt>
                <c:pt idx="152">
                  <c:v>0.28881593893322566</c:v>
                </c:pt>
                <c:pt idx="153">
                  <c:v>3.4997696129555611E-2</c:v>
                </c:pt>
                <c:pt idx="154">
                  <c:v>0</c:v>
                </c:pt>
                <c:pt idx="155">
                  <c:v>0</c:v>
                </c:pt>
                <c:pt idx="156">
                  <c:v>9.1911425272279496E-2</c:v>
                </c:pt>
                <c:pt idx="157">
                  <c:v>0.10991994852341007</c:v>
                </c:pt>
                <c:pt idx="158">
                  <c:v>4.6526548844854796</c:v>
                </c:pt>
                <c:pt idx="159">
                  <c:v>30.421492523023016</c:v>
                </c:pt>
                <c:pt idx="160">
                  <c:v>0.65357348063301135</c:v>
                </c:pt>
                <c:pt idx="161">
                  <c:v>0.15799930776935292</c:v>
                </c:pt>
                <c:pt idx="162">
                  <c:v>0.58035014552699937</c:v>
                </c:pt>
                <c:pt idx="163">
                  <c:v>2.478380539504645</c:v>
                </c:pt>
                <c:pt idx="164">
                  <c:v>2.2456288710702221</c:v>
                </c:pt>
                <c:pt idx="165">
                  <c:v>0.12283171991101313</c:v>
                </c:pt>
                <c:pt idx="166">
                  <c:v>7.3563118563580485E-2</c:v>
                </c:pt>
                <c:pt idx="167">
                  <c:v>7.3563118563580485E-2</c:v>
                </c:pt>
                <c:pt idx="168">
                  <c:v>8.6644781679967781E-2</c:v>
                </c:pt>
                <c:pt idx="169">
                  <c:v>0.40977884982761204</c:v>
                </c:pt>
                <c:pt idx="170">
                  <c:v>0.16530465210707573</c:v>
                </c:pt>
                <c:pt idx="171">
                  <c:v>1.549072783054795</c:v>
                </c:pt>
                <c:pt idx="172">
                  <c:v>0.18212393325671655</c:v>
                </c:pt>
                <c:pt idx="173">
                  <c:v>0.20183137379568961</c:v>
                </c:pt>
                <c:pt idx="174">
                  <c:v>0.84062427402447171</c:v>
                </c:pt>
                <c:pt idx="175">
                  <c:v>0.11297799964152659</c:v>
                </c:pt>
                <c:pt idx="176">
                  <c:v>5.1137410364059395E-2</c:v>
                </c:pt>
                <c:pt idx="177">
                  <c:v>5.1986869007980656E-2</c:v>
                </c:pt>
                <c:pt idx="178">
                  <c:v>4.4171849483905117E-2</c:v>
                </c:pt>
                <c:pt idx="179">
                  <c:v>3.8055747247672113E-2</c:v>
                </c:pt>
                <c:pt idx="180">
                  <c:v>4.6380441958100364E-2</c:v>
                </c:pt>
                <c:pt idx="181">
                  <c:v>7.2034093004522223E-2</c:v>
                </c:pt>
                <c:pt idx="182">
                  <c:v>1.6776808217444723</c:v>
                </c:pt>
                <c:pt idx="183">
                  <c:v>0.42082181219858833</c:v>
                </c:pt>
                <c:pt idx="184">
                  <c:v>20.884790219447908</c:v>
                </c:pt>
                <c:pt idx="185">
                  <c:v>25.207005691448018</c:v>
                </c:pt>
                <c:pt idx="186">
                  <c:v>11.029031249215969</c:v>
                </c:pt>
                <c:pt idx="187">
                  <c:v>0.11501670038693759</c:v>
                </c:pt>
                <c:pt idx="188">
                  <c:v>5.1307302092843642E-2</c:v>
                </c:pt>
                <c:pt idx="189">
                  <c:v>0.1557907152951577</c:v>
                </c:pt>
                <c:pt idx="190">
                  <c:v>0.15460147319366799</c:v>
                </c:pt>
                <c:pt idx="191">
                  <c:v>0.18925938586565505</c:v>
                </c:pt>
                <c:pt idx="192">
                  <c:v>0.1955453798306723</c:v>
                </c:pt>
                <c:pt idx="193">
                  <c:v>0.22646567446940585</c:v>
                </c:pt>
                <c:pt idx="194">
                  <c:v>0.26723968937762593</c:v>
                </c:pt>
                <c:pt idx="195">
                  <c:v>0.28966539757714715</c:v>
                </c:pt>
                <c:pt idx="196">
                  <c:v>0.32891038692630897</c:v>
                </c:pt>
                <c:pt idx="197">
                  <c:v>0.24515376463567343</c:v>
                </c:pt>
                <c:pt idx="198">
                  <c:v>0.14304883563633891</c:v>
                </c:pt>
                <c:pt idx="199">
                  <c:v>0.17634761447805195</c:v>
                </c:pt>
                <c:pt idx="200">
                  <c:v>0.10873070642192031</c:v>
                </c:pt>
                <c:pt idx="201">
                  <c:v>7.6281386224128486E-2</c:v>
                </c:pt>
                <c:pt idx="202">
                  <c:v>5.0797626906490888E-2</c:v>
                </c:pt>
                <c:pt idx="203">
                  <c:v>5.8442754701782174E-2</c:v>
                </c:pt>
                <c:pt idx="204">
                  <c:v>6.2180372735035697E-2</c:v>
                </c:pt>
                <c:pt idx="205">
                  <c:v>1.8676197745252654</c:v>
                </c:pt>
                <c:pt idx="206">
                  <c:v>3.3176456796988418</c:v>
                </c:pt>
                <c:pt idx="207">
                  <c:v>0.28320951188334548</c:v>
                </c:pt>
                <c:pt idx="208">
                  <c:v>9.4267823550516976</c:v>
                </c:pt>
                <c:pt idx="209">
                  <c:v>0.62146394389278814</c:v>
                </c:pt>
                <c:pt idx="210">
                  <c:v>0.25381824280367027</c:v>
                </c:pt>
                <c:pt idx="211">
                  <c:v>0.23597961128132378</c:v>
                </c:pt>
                <c:pt idx="212">
                  <c:v>0.10261460418568728</c:v>
                </c:pt>
                <c:pt idx="213">
                  <c:v>3.6696613417398112E-2</c:v>
                </c:pt>
                <c:pt idx="214">
                  <c:v>5.096751863527516E-3</c:v>
                </c:pt>
                <c:pt idx="215">
                  <c:v>1.5290255590582542E-3</c:v>
                </c:pt>
                <c:pt idx="216">
                  <c:v>5.7884586951409321E-2</c:v>
                </c:pt>
                <c:pt idx="217">
                  <c:v>0.17637134709607816</c:v>
                </c:pt>
                <c:pt idx="218">
                  <c:v>1.2438392228948365</c:v>
                </c:pt>
                <c:pt idx="219">
                  <c:v>17.87247767815203</c:v>
                </c:pt>
                <c:pt idx="220">
                  <c:v>40.085484101787209</c:v>
                </c:pt>
                <c:pt idx="221">
                  <c:v>146.76922368085229</c:v>
                </c:pt>
                <c:pt idx="222">
                  <c:v>9.2724042571928873</c:v>
                </c:pt>
                <c:pt idx="223">
                  <c:v>1.6218554691361993</c:v>
                </c:pt>
                <c:pt idx="224">
                  <c:v>0.53482097239611948</c:v>
                </c:pt>
                <c:pt idx="225">
                  <c:v>0.39731110855849977</c:v>
                </c:pt>
                <c:pt idx="226">
                  <c:v>0.36388479778374183</c:v>
                </c:pt>
                <c:pt idx="227">
                  <c:v>0.32475155590109928</c:v>
                </c:pt>
                <c:pt idx="228">
                  <c:v>0.8375600797382321</c:v>
                </c:pt>
                <c:pt idx="229">
                  <c:v>0.7761426306724174</c:v>
                </c:pt>
                <c:pt idx="230">
                  <c:v>0.6875493191881008</c:v>
                </c:pt>
                <c:pt idx="231">
                  <c:v>37.081736028670193</c:v>
                </c:pt>
                <c:pt idx="232">
                  <c:v>179.41504368695024</c:v>
                </c:pt>
                <c:pt idx="233">
                  <c:v>219.54292213411028</c:v>
                </c:pt>
                <c:pt idx="234">
                  <c:v>93.192826198648021</c:v>
                </c:pt>
                <c:pt idx="235">
                  <c:v>2.2947298226183102</c:v>
                </c:pt>
                <c:pt idx="236">
                  <c:v>1.544404261243469</c:v>
                </c:pt>
                <c:pt idx="237">
                  <c:v>1.1101339797958072</c:v>
                </c:pt>
                <c:pt idx="238">
                  <c:v>1.0052351508603896</c:v>
                </c:pt>
                <c:pt idx="239">
                  <c:v>0.89218356319942138</c:v>
                </c:pt>
                <c:pt idx="240">
                  <c:v>0.90196687367008233</c:v>
                </c:pt>
                <c:pt idx="241">
                  <c:v>14.444786151306371</c:v>
                </c:pt>
                <c:pt idx="242">
                  <c:v>50.19816602496018</c:v>
                </c:pt>
                <c:pt idx="243">
                  <c:v>145.86399570369193</c:v>
                </c:pt>
                <c:pt idx="244">
                  <c:v>9.6993370557875558</c:v>
                </c:pt>
                <c:pt idx="245">
                  <c:v>14.6347454296117</c:v>
                </c:pt>
                <c:pt idx="246">
                  <c:v>6.2077822522584141</c:v>
                </c:pt>
                <c:pt idx="247">
                  <c:v>2.6849752069479988</c:v>
                </c:pt>
                <c:pt idx="248">
                  <c:v>3.0548386944638111</c:v>
                </c:pt>
                <c:pt idx="249">
                  <c:v>0.85821373517629329</c:v>
                </c:pt>
                <c:pt idx="250">
                  <c:v>0.96284080548752582</c:v>
                </c:pt>
                <c:pt idx="251">
                  <c:v>0.96990652971633684</c:v>
                </c:pt>
                <c:pt idx="252">
                  <c:v>1.2468285677608721</c:v>
                </c:pt>
                <c:pt idx="253">
                  <c:v>1.6762071939732037</c:v>
                </c:pt>
                <c:pt idx="254">
                  <c:v>8.2073822090117936</c:v>
                </c:pt>
                <c:pt idx="255">
                  <c:v>2.895859899315576</c:v>
                </c:pt>
                <c:pt idx="256">
                  <c:v>2.264021098085403</c:v>
                </c:pt>
                <c:pt idx="257">
                  <c:v>1.8745909896282689</c:v>
                </c:pt>
                <c:pt idx="258">
                  <c:v>1.2326971193032512</c:v>
                </c:pt>
                <c:pt idx="259">
                  <c:v>1.4416795013015313</c:v>
                </c:pt>
                <c:pt idx="260">
                  <c:v>0.99545184038972878</c:v>
                </c:pt>
                <c:pt idx="261">
                  <c:v>0.9867555644158077</c:v>
                </c:pt>
                <c:pt idx="262">
                  <c:v>0.44731469540854296</c:v>
                </c:pt>
                <c:pt idx="263">
                  <c:v>0.40736617765334515</c:v>
                </c:pt>
                <c:pt idx="264">
                  <c:v>0.46198966111453438</c:v>
                </c:pt>
                <c:pt idx="265">
                  <c:v>2.0724312680349639</c:v>
                </c:pt>
                <c:pt idx="266">
                  <c:v>18.102385474212564</c:v>
                </c:pt>
                <c:pt idx="267">
                  <c:v>46.609049875348624</c:v>
                </c:pt>
                <c:pt idx="268">
                  <c:v>2.8306378295111685</c:v>
                </c:pt>
                <c:pt idx="269">
                  <c:v>2.2034189248921439</c:v>
                </c:pt>
                <c:pt idx="270">
                  <c:v>8.59355121397871</c:v>
                </c:pt>
                <c:pt idx="271">
                  <c:v>10.415421030515081</c:v>
                </c:pt>
                <c:pt idx="272">
                  <c:v>1.3767291901213121</c:v>
                </c:pt>
                <c:pt idx="273">
                  <c:v>0.45329338514061346</c:v>
                </c:pt>
                <c:pt idx="274">
                  <c:v>0.21169996824013082</c:v>
                </c:pt>
                <c:pt idx="275">
                  <c:v>0.30273910734211257</c:v>
                </c:pt>
                <c:pt idx="276">
                  <c:v>1.228620739940476</c:v>
                </c:pt>
                <c:pt idx="277">
                  <c:v>2.9135242098876004</c:v>
                </c:pt>
                <c:pt idx="278">
                  <c:v>3.0271193147969395</c:v>
                </c:pt>
                <c:pt idx="279">
                  <c:v>2.8281920018935032</c:v>
                </c:pt>
                <c:pt idx="280">
                  <c:v>3.6051499084384777</c:v>
                </c:pt>
                <c:pt idx="281">
                  <c:v>2.4075096516550931</c:v>
                </c:pt>
                <c:pt idx="282">
                  <c:v>10.558637825460588</c:v>
                </c:pt>
                <c:pt idx="283">
                  <c:v>1.9137242315109124</c:v>
                </c:pt>
                <c:pt idx="284">
                  <c:v>1.4259175010987999</c:v>
                </c:pt>
                <c:pt idx="285">
                  <c:v>1.045455427239772</c:v>
                </c:pt>
                <c:pt idx="286">
                  <c:v>0.88484608034642576</c:v>
                </c:pt>
                <c:pt idx="287">
                  <c:v>1.1234501523808731</c:v>
                </c:pt>
                <c:pt idx="288">
                  <c:v>0.67640721559651473</c:v>
                </c:pt>
                <c:pt idx="289">
                  <c:v>0.52802700679149417</c:v>
                </c:pt>
                <c:pt idx="290">
                  <c:v>9.7368397459250815</c:v>
                </c:pt>
                <c:pt idx="291">
                  <c:v>35.551191457260153</c:v>
                </c:pt>
                <c:pt idx="292">
                  <c:v>42.518267305491506</c:v>
                </c:pt>
                <c:pt idx="293">
                  <c:v>3.7557041862369767</c:v>
                </c:pt>
                <c:pt idx="294">
                  <c:v>3.850276187453364</c:v>
                </c:pt>
                <c:pt idx="295">
                  <c:v>1.8737757137557145</c:v>
                </c:pt>
                <c:pt idx="296">
                  <c:v>0.92533811534999366</c:v>
                </c:pt>
                <c:pt idx="297">
                  <c:v>0.45302162651642836</c:v>
                </c:pt>
                <c:pt idx="298">
                  <c:v>0.18425234719744371</c:v>
                </c:pt>
                <c:pt idx="299">
                  <c:v>2.3145682021838163</c:v>
                </c:pt>
                <c:pt idx="300">
                  <c:v>1.2634058438361582</c:v>
                </c:pt>
                <c:pt idx="301">
                  <c:v>2.1800476832122309</c:v>
                </c:pt>
                <c:pt idx="302">
                  <c:v>3.5638425975623544</c:v>
                </c:pt>
                <c:pt idx="303">
                  <c:v>1.7417010224017937</c:v>
                </c:pt>
                <c:pt idx="304">
                  <c:v>1.516413122952412</c:v>
                </c:pt>
                <c:pt idx="305">
                  <c:v>2.446642893537736</c:v>
                </c:pt>
                <c:pt idx="306">
                  <c:v>3.2654516282072028</c:v>
                </c:pt>
                <c:pt idx="307">
                  <c:v>0.64651376693616291</c:v>
                </c:pt>
                <c:pt idx="308">
                  <c:v>0.91555480487933283</c:v>
                </c:pt>
                <c:pt idx="309">
                  <c:v>1.4742905362037342</c:v>
                </c:pt>
                <c:pt idx="310">
                  <c:v>1.6531077109174781</c:v>
                </c:pt>
                <c:pt idx="311">
                  <c:v>0.50003586850043713</c:v>
                </c:pt>
                <c:pt idx="312">
                  <c:v>0.45410866101316888</c:v>
                </c:pt>
                <c:pt idx="313">
                  <c:v>0.2247443822010117</c:v>
                </c:pt>
                <c:pt idx="314">
                  <c:v>6.8423386397304391</c:v>
                </c:pt>
                <c:pt idx="315">
                  <c:v>3.9402282920586069</c:v>
                </c:pt>
                <c:pt idx="316">
                  <c:v>0.778316699665898</c:v>
                </c:pt>
                <c:pt idx="317">
                  <c:v>4.2473155373876796</c:v>
                </c:pt>
                <c:pt idx="318">
                  <c:v>0.9889296334092883</c:v>
                </c:pt>
                <c:pt idx="319">
                  <c:v>0.53454921377193476</c:v>
                </c:pt>
                <c:pt idx="320">
                  <c:v>0.47476231645123057</c:v>
                </c:pt>
                <c:pt idx="321">
                  <c:v>0.53781031726215478</c:v>
                </c:pt>
                <c:pt idx="322">
                  <c:v>0.76690283745012655</c:v>
                </c:pt>
                <c:pt idx="323">
                  <c:v>0.36252600466281698</c:v>
                </c:pt>
                <c:pt idx="324">
                  <c:v>0.31306593506114327</c:v>
                </c:pt>
                <c:pt idx="325">
                  <c:v>0.38209262560413837</c:v>
                </c:pt>
                <c:pt idx="326">
                  <c:v>1.7762143676732915</c:v>
                </c:pt>
                <c:pt idx="327">
                  <c:v>1.8226850924089295</c:v>
                </c:pt>
                <c:pt idx="328">
                  <c:v>5.3514708274514211</c:v>
                </c:pt>
                <c:pt idx="329">
                  <c:v>4.5250528513047703</c:v>
                </c:pt>
                <c:pt idx="330">
                  <c:v>65.555789394904011</c:v>
                </c:pt>
                <c:pt idx="331">
                  <c:v>12.109564293684496</c:v>
                </c:pt>
                <c:pt idx="332">
                  <c:v>1.2120434638651896</c:v>
                </c:pt>
                <c:pt idx="333">
                  <c:v>0.45247810926805881</c:v>
                </c:pt>
                <c:pt idx="334">
                  <c:v>0.4035615569147552</c:v>
                </c:pt>
                <c:pt idx="335">
                  <c:v>0.32230572828343407</c:v>
                </c:pt>
                <c:pt idx="336">
                  <c:v>0.41579069500308097</c:v>
                </c:pt>
                <c:pt idx="337">
                  <c:v>4.9949235125206712</c:v>
                </c:pt>
                <c:pt idx="338">
                  <c:v>18.361371443060889</c:v>
                </c:pt>
                <c:pt idx="339">
                  <c:v>8.1329203459851023</c:v>
                </c:pt>
                <c:pt idx="340">
                  <c:v>2.1876569246894109</c:v>
                </c:pt>
                <c:pt idx="341">
                  <c:v>1.6085392965511347</c:v>
                </c:pt>
                <c:pt idx="342">
                  <c:v>0.96691718485030131</c:v>
                </c:pt>
                <c:pt idx="343">
                  <c:v>1.5256529161747034</c:v>
                </c:pt>
                <c:pt idx="344">
                  <c:v>0.28942293475704656</c:v>
                </c:pt>
                <c:pt idx="345">
                  <c:v>0.16821858837052753</c:v>
                </c:pt>
                <c:pt idx="346">
                  <c:v>0.20381896813876524</c:v>
                </c:pt>
                <c:pt idx="347">
                  <c:v>0.14158624320039556</c:v>
                </c:pt>
                <c:pt idx="348">
                  <c:v>0.58699862823964366</c:v>
                </c:pt>
                <c:pt idx="349">
                  <c:v>1.7406139879050542</c:v>
                </c:pt>
                <c:pt idx="350">
                  <c:v>1.2916687407514009</c:v>
                </c:pt>
                <c:pt idx="351">
                  <c:v>4.1801911572139785</c:v>
                </c:pt>
                <c:pt idx="352">
                  <c:v>2.1661879933787951</c:v>
                </c:pt>
                <c:pt idx="353">
                  <c:v>1.0508905997234734</c:v>
                </c:pt>
                <c:pt idx="354">
                  <c:v>1.7832800919021021</c:v>
                </c:pt>
                <c:pt idx="355">
                  <c:v>2.8890659337109494</c:v>
                </c:pt>
                <c:pt idx="356">
                  <c:v>3.166259730379668</c:v>
                </c:pt>
                <c:pt idx="357">
                  <c:v>1.0699137034164246</c:v>
                </c:pt>
                <c:pt idx="358">
                  <c:v>0.80929718282299046</c:v>
                </c:pt>
                <c:pt idx="359">
                  <c:v>0.82560270027409111</c:v>
                </c:pt>
                <c:pt idx="360">
                  <c:v>0.90631501165704198</c:v>
                </c:pt>
                <c:pt idx="361">
                  <c:v>0.74679269926043546</c:v>
                </c:pt>
                <c:pt idx="362">
                  <c:v>0.93321911545135927</c:v>
                </c:pt>
                <c:pt idx="363">
                  <c:v>1.8993210244291066</c:v>
                </c:pt>
                <c:pt idx="364">
                  <c:v>73.06529545700873</c:v>
                </c:pt>
                <c:pt idx="365">
                  <c:v>3.3641000087863651</c:v>
                </c:pt>
                <c:pt idx="366">
                  <c:v>1.0432813582462928</c:v>
                </c:pt>
                <c:pt idx="367">
                  <c:v>0.48046924755911602</c:v>
                </c:pt>
                <c:pt idx="368">
                  <c:v>0.36279776328700203</c:v>
                </c:pt>
                <c:pt idx="369">
                  <c:v>0.41117079839193527</c:v>
                </c:pt>
                <c:pt idx="370">
                  <c:v>0.41008376389519519</c:v>
                </c:pt>
                <c:pt idx="371">
                  <c:v>0.42965038483651663</c:v>
                </c:pt>
                <c:pt idx="372">
                  <c:v>0.28824486112120451</c:v>
                </c:pt>
                <c:pt idx="373">
                  <c:v>0.44379406243222613</c:v>
                </c:pt>
                <c:pt idx="374">
                  <c:v>0.93675741273824797</c:v>
                </c:pt>
                <c:pt idx="375">
                  <c:v>1.2366370758366865</c:v>
                </c:pt>
                <c:pt idx="376">
                  <c:v>0.50600531843928498</c:v>
                </c:pt>
                <c:pt idx="377">
                  <c:v>0.50526858080911985</c:v>
                </c:pt>
                <c:pt idx="378">
                  <c:v>2.0201182763965959</c:v>
                </c:pt>
                <c:pt idx="379">
                  <c:v>2.6103608873331354</c:v>
                </c:pt>
                <c:pt idx="380">
                  <c:v>0.94169336462932007</c:v>
                </c:pt>
                <c:pt idx="381">
                  <c:v>0.31901636189629839</c:v>
                </c:pt>
                <c:pt idx="382">
                  <c:v>0.45331458231329991</c:v>
                </c:pt>
                <c:pt idx="383">
                  <c:v>0.31508618867333488</c:v>
                </c:pt>
                <c:pt idx="384">
                  <c:v>0.17562564143131437</c:v>
                </c:pt>
                <c:pt idx="385">
                  <c:v>0.20814156081505203</c:v>
                </c:pt>
                <c:pt idx="386">
                  <c:v>0.54263131525519703</c:v>
                </c:pt>
                <c:pt idx="387">
                  <c:v>14.968999841083301</c:v>
                </c:pt>
                <c:pt idx="388">
                  <c:v>15.351473200519919</c:v>
                </c:pt>
                <c:pt idx="389">
                  <c:v>0.8122490249988874</c:v>
                </c:pt>
                <c:pt idx="390">
                  <c:v>0.57302724561166696</c:v>
                </c:pt>
                <c:pt idx="391">
                  <c:v>0.2832023798494514</c:v>
                </c:pt>
                <c:pt idx="392">
                  <c:v>1.1320716947331431</c:v>
                </c:pt>
                <c:pt idx="393">
                  <c:v>0.30246979454554507</c:v>
                </c:pt>
                <c:pt idx="394">
                  <c:v>0.14136503168030898</c:v>
                </c:pt>
                <c:pt idx="395">
                  <c:v>1.7520278501208245E-2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E9-43AC-8791-FEAC602BB1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952911"/>
        <c:axId val="1"/>
      </c:scatterChart>
      <c:valAx>
        <c:axId val="142952911"/>
        <c:scaling>
          <c:orientation val="minMax"/>
          <c:max val="45500"/>
          <c:min val="33000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  <c:min val="0"/>
        </c:scaling>
        <c:delete val="0"/>
        <c:axPos val="l"/>
        <c:title>
          <c:tx>
            <c:rich>
              <a:bodyPr rot="0" vert="horz"/>
              <a:lstStyle/>
              <a:p>
                <a:pPr algn="ctr"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MA"/>
                  <a:t>mm ruisselés/mois</a:t>
                </a:r>
              </a:p>
            </c:rich>
          </c:tx>
          <c:layout>
            <c:manualLayout>
              <c:xMode val="edge"/>
              <c:yMode val="edge"/>
              <c:x val="0"/>
              <c:y val="4.8275862068965517E-2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42952911"/>
        <c:crosses val="autoZero"/>
        <c:crossBetween val="midCat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946215498083288"/>
          <c:y val="0.11075829254809336"/>
          <c:w val="0.26315789473684209"/>
          <c:h val="8.82758620689655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noFill/>
    <a:ln w="12700">
      <a:noFill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CEEC77B-4B6E-4204-8592-EA59587DB712}">
  <sheetPr codeName="Graph8"/>
  <sheetViews>
    <sheetView zoomScale="85" workbookViewId="0"/>
  </sheetViews>
  <pageMargins left="0.78740157499999996" right="0.78740157499999996" top="0.984251969" bottom="0.984251969" header="0.4921259845" footer="0.4921259845"/>
  <pageSetup paperSize="9" orientation="landscape" horizontalDpi="1200" verticalDpi="1200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5AD7283-0819-4B4E-B0A8-529614CA7B1E}">
  <sheetPr codeName="Graph9"/>
  <sheetViews>
    <sheetView tabSelected="1" zoomScale="85" workbookViewId="0"/>
  </sheetViews>
  <pageMargins left="0.51181102362204722" right="0.55118110236220474" top="0.31496062992125984" bottom="0.27559055118110237" header="0.31496062992125984" footer="0.15748031496062992"/>
  <pageSetup paperSize="9" orientation="landscape" horizontalDpi="1200" verticalDpi="1200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</xdr:row>
      <xdr:rowOff>134471</xdr:rowOff>
    </xdr:from>
    <xdr:to>
      <xdr:col>21</xdr:col>
      <xdr:colOff>255134</xdr:colOff>
      <xdr:row>40</xdr:row>
      <xdr:rowOff>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7358297-0DA8-3764-4484-3A3DE4A9EB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02946" y="304560"/>
          <a:ext cx="10630581" cy="6516020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16</xdr:row>
      <xdr:rowOff>0</xdr:rowOff>
    </xdr:from>
    <xdr:to>
      <xdr:col>34</xdr:col>
      <xdr:colOff>737566</xdr:colOff>
      <xdr:row>49</xdr:row>
      <xdr:rowOff>32439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1260BCC9-A0D2-FB49-6B9D-EDAD4A5424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709196" y="2738438"/>
          <a:ext cx="9156986" cy="564538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155206" cy="5647765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E3E70696-3D27-8874-C958-DF6A565A5B1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614647" cy="6902824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F2D7B33-402B-E55D-96F5-545383058B3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02EA2-6FC5-454C-A480-8A803C8F9C46}">
  <dimension ref="A1:M85"/>
  <sheetViews>
    <sheetView topLeftCell="A46" workbookViewId="0">
      <selection activeCell="A83" sqref="A83"/>
    </sheetView>
  </sheetViews>
  <sheetFormatPr baseColWidth="10" defaultRowHeight="12.75" x14ac:dyDescent="0.2"/>
  <sheetData>
    <row r="1" spans="1:13" x14ac:dyDescent="0.2">
      <c r="A1" s="61" t="s">
        <v>68</v>
      </c>
      <c r="B1" s="61" t="s">
        <v>36</v>
      </c>
      <c r="C1" s="61" t="s">
        <v>37</v>
      </c>
      <c r="D1" s="61" t="s">
        <v>38</v>
      </c>
      <c r="E1" s="61" t="s">
        <v>69</v>
      </c>
      <c r="F1" s="61" t="s">
        <v>39</v>
      </c>
      <c r="G1" s="61" t="s">
        <v>70</v>
      </c>
      <c r="H1" s="61" t="s">
        <v>40</v>
      </c>
      <c r="I1" s="61" t="s">
        <v>41</v>
      </c>
      <c r="J1" s="61" t="s">
        <v>42</v>
      </c>
      <c r="K1" s="61" t="s">
        <v>43</v>
      </c>
      <c r="L1" s="61" t="s">
        <v>44</v>
      </c>
      <c r="M1" s="61" t="s">
        <v>71</v>
      </c>
    </row>
    <row r="2" spans="1:13" x14ac:dyDescent="0.2">
      <c r="A2" s="62"/>
      <c r="B2" s="63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</row>
    <row r="3" spans="1:13" x14ac:dyDescent="0.2">
      <c r="A3" s="62"/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</row>
    <row r="4" spans="1:13" x14ac:dyDescent="0.2">
      <c r="A4" s="62"/>
      <c r="B4" s="63"/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</row>
    <row r="5" spans="1:13" x14ac:dyDescent="0.2">
      <c r="A5" s="62"/>
      <c r="B5" s="65"/>
      <c r="C5" s="65"/>
      <c r="D5" s="65"/>
      <c r="E5" s="65"/>
      <c r="F5" s="65"/>
      <c r="G5" s="65"/>
      <c r="H5" s="65"/>
      <c r="I5" s="65"/>
      <c r="J5" s="65"/>
      <c r="K5" s="65"/>
      <c r="L5" s="65"/>
      <c r="M5" s="65"/>
    </row>
    <row r="6" spans="1:13" x14ac:dyDescent="0.2">
      <c r="A6" s="62"/>
      <c r="B6" s="63"/>
      <c r="C6" s="64"/>
      <c r="D6" s="64"/>
      <c r="E6" s="64"/>
      <c r="F6" s="64"/>
      <c r="G6" s="64"/>
      <c r="H6" s="64"/>
      <c r="I6" s="64"/>
      <c r="J6" s="64"/>
      <c r="K6" s="64"/>
      <c r="L6" s="64"/>
      <c r="M6" s="64"/>
    </row>
    <row r="7" spans="1:13" x14ac:dyDescent="0.2">
      <c r="A7" s="62"/>
      <c r="B7" s="65"/>
      <c r="C7" s="65"/>
      <c r="D7" s="65"/>
      <c r="E7" s="65"/>
      <c r="F7" s="65"/>
      <c r="G7" s="65"/>
      <c r="H7" s="65"/>
      <c r="I7" s="65"/>
      <c r="J7" s="65"/>
      <c r="K7" s="65"/>
      <c r="L7" s="65"/>
      <c r="M7" s="65"/>
    </row>
    <row r="8" spans="1:13" x14ac:dyDescent="0.2">
      <c r="A8" s="62"/>
      <c r="B8" s="63"/>
      <c r="C8" s="64"/>
      <c r="D8" s="64"/>
      <c r="E8" s="64"/>
      <c r="F8" s="64"/>
      <c r="G8" s="64"/>
      <c r="H8" s="64"/>
      <c r="I8" s="64"/>
      <c r="J8" s="64"/>
      <c r="K8" s="64"/>
      <c r="L8" s="64"/>
      <c r="M8" s="64"/>
    </row>
    <row r="9" spans="1:13" x14ac:dyDescent="0.2">
      <c r="A9" s="62"/>
      <c r="B9" s="65"/>
      <c r="C9" s="65"/>
      <c r="D9" s="65"/>
      <c r="E9" s="65"/>
      <c r="F9" s="65"/>
      <c r="G9" s="65"/>
      <c r="H9" s="65"/>
      <c r="I9" s="65"/>
      <c r="J9" s="65"/>
      <c r="K9" s="65"/>
      <c r="L9" s="65"/>
      <c r="M9" s="65"/>
    </row>
    <row r="10" spans="1:13" x14ac:dyDescent="0.2">
      <c r="A10" s="62"/>
      <c r="B10" s="63"/>
      <c r="C10" s="64"/>
      <c r="D10" s="64"/>
      <c r="E10" s="64"/>
      <c r="F10" s="64"/>
      <c r="G10" s="64"/>
      <c r="H10" s="64"/>
      <c r="I10" s="64"/>
      <c r="J10" s="64"/>
      <c r="K10" s="64"/>
      <c r="L10" s="64"/>
      <c r="M10" s="64"/>
    </row>
    <row r="11" spans="1:13" x14ac:dyDescent="0.2">
      <c r="A11" s="62"/>
      <c r="B11" s="65"/>
      <c r="C11" s="65"/>
      <c r="D11" s="65"/>
      <c r="E11" s="65"/>
      <c r="F11" s="65"/>
      <c r="G11" s="65"/>
      <c r="H11" s="65"/>
      <c r="I11" s="65"/>
      <c r="J11" s="65"/>
      <c r="K11" s="65"/>
      <c r="L11" s="65"/>
      <c r="M11" s="65"/>
    </row>
    <row r="12" spans="1:13" x14ac:dyDescent="0.2">
      <c r="A12" s="62"/>
      <c r="B12" s="63"/>
      <c r="C12" s="64"/>
      <c r="D12" s="64"/>
      <c r="E12" s="64"/>
      <c r="F12" s="64"/>
      <c r="G12" s="64"/>
      <c r="H12" s="64"/>
      <c r="I12" s="64"/>
      <c r="J12" s="64"/>
      <c r="K12" s="64"/>
      <c r="L12" s="64"/>
      <c r="M12" s="64"/>
    </row>
    <row r="13" spans="1:13" x14ac:dyDescent="0.2">
      <c r="A13" s="62"/>
      <c r="B13" s="65"/>
      <c r="C13" s="65"/>
      <c r="D13" s="65"/>
      <c r="E13" s="65"/>
      <c r="F13" s="65"/>
      <c r="G13" s="65"/>
      <c r="H13" s="65"/>
      <c r="I13" s="65"/>
      <c r="J13" s="65"/>
      <c r="K13" s="65"/>
      <c r="L13" s="65"/>
      <c r="M13" s="65"/>
    </row>
    <row r="14" spans="1:13" x14ac:dyDescent="0.2">
      <c r="A14" s="62"/>
      <c r="B14" s="63"/>
      <c r="C14" s="64"/>
      <c r="D14" s="64"/>
      <c r="E14" s="64"/>
      <c r="F14" s="64"/>
      <c r="G14" s="64"/>
      <c r="H14" s="64"/>
      <c r="I14" s="64"/>
      <c r="J14" s="64"/>
      <c r="K14" s="64"/>
      <c r="L14" s="64"/>
      <c r="M14" s="64"/>
    </row>
    <row r="15" spans="1:13" x14ac:dyDescent="0.2">
      <c r="A15" s="62"/>
      <c r="B15" s="65"/>
      <c r="C15" s="65"/>
      <c r="D15" s="65"/>
      <c r="E15" s="65"/>
      <c r="F15" s="65"/>
      <c r="G15" s="65"/>
      <c r="H15" s="65"/>
      <c r="I15" s="65"/>
      <c r="J15" s="65"/>
      <c r="K15" s="65"/>
      <c r="L15" s="65"/>
      <c r="M15" s="65"/>
    </row>
    <row r="16" spans="1:13" x14ac:dyDescent="0.2">
      <c r="A16" s="62"/>
      <c r="B16" s="63"/>
      <c r="C16" s="64"/>
      <c r="D16" s="64"/>
      <c r="E16" s="64"/>
      <c r="F16" s="64"/>
      <c r="G16" s="64"/>
      <c r="H16" s="64"/>
      <c r="I16" s="64"/>
      <c r="J16" s="64"/>
      <c r="K16" s="64"/>
      <c r="L16" s="64"/>
      <c r="M16" s="64"/>
    </row>
    <row r="17" spans="1:13" x14ac:dyDescent="0.2">
      <c r="A17" s="62"/>
      <c r="B17" s="65"/>
      <c r="C17" s="65"/>
      <c r="D17" s="65"/>
      <c r="E17" s="65"/>
      <c r="F17" s="65"/>
      <c r="G17" s="65"/>
      <c r="H17" s="65"/>
      <c r="I17" s="65"/>
      <c r="J17" s="65"/>
      <c r="K17" s="65"/>
      <c r="L17" s="65"/>
      <c r="M17" s="65"/>
    </row>
    <row r="18" spans="1:13" x14ac:dyDescent="0.2">
      <c r="A18" s="62"/>
      <c r="B18" s="63"/>
      <c r="C18" s="64"/>
      <c r="D18" s="64"/>
      <c r="E18" s="64"/>
      <c r="F18" s="64"/>
      <c r="G18" s="64"/>
      <c r="H18" s="64"/>
      <c r="I18" s="64"/>
      <c r="J18" s="64"/>
      <c r="K18" s="64"/>
      <c r="L18" s="64"/>
      <c r="M18" s="64"/>
    </row>
    <row r="19" spans="1:13" x14ac:dyDescent="0.2">
      <c r="A19" s="62"/>
      <c r="B19" s="65"/>
      <c r="C19" s="65"/>
      <c r="D19" s="65"/>
      <c r="E19" s="65"/>
      <c r="F19" s="65"/>
      <c r="G19" s="65"/>
      <c r="H19" s="65"/>
      <c r="I19" s="65"/>
      <c r="J19" s="65"/>
      <c r="K19" s="65"/>
      <c r="L19" s="65"/>
      <c r="M19" s="65"/>
    </row>
    <row r="20" spans="1:13" x14ac:dyDescent="0.2">
      <c r="A20" s="62"/>
      <c r="B20" s="63"/>
      <c r="C20" s="64"/>
      <c r="D20" s="64"/>
      <c r="E20" s="64"/>
      <c r="F20" s="64"/>
      <c r="G20" s="64"/>
      <c r="H20" s="64"/>
      <c r="I20" s="64"/>
      <c r="J20" s="64"/>
      <c r="K20" s="64"/>
      <c r="L20" s="64"/>
      <c r="M20" s="64"/>
    </row>
    <row r="21" spans="1:13" x14ac:dyDescent="0.2">
      <c r="A21" s="62"/>
      <c r="B21" s="65"/>
      <c r="C21" s="65"/>
      <c r="D21" s="65"/>
      <c r="E21" s="65"/>
      <c r="F21" s="65"/>
      <c r="G21" s="65"/>
      <c r="H21" s="65"/>
      <c r="I21" s="65"/>
      <c r="J21" s="65"/>
      <c r="K21" s="65"/>
      <c r="L21" s="65"/>
      <c r="M21" s="65"/>
    </row>
    <row r="22" spans="1:13" x14ac:dyDescent="0.2">
      <c r="A22" s="62"/>
      <c r="B22" s="63"/>
      <c r="C22" s="64"/>
      <c r="D22" s="64"/>
      <c r="E22" s="64"/>
      <c r="F22" s="64"/>
      <c r="G22" s="64"/>
      <c r="H22" s="64"/>
      <c r="I22" s="64"/>
      <c r="J22" s="64"/>
      <c r="K22" s="64"/>
      <c r="L22" s="64"/>
      <c r="M22" s="64"/>
    </row>
    <row r="23" spans="1:13" x14ac:dyDescent="0.2">
      <c r="A23" s="62"/>
      <c r="B23" s="65"/>
      <c r="C23" s="65"/>
      <c r="D23" s="65"/>
      <c r="E23" s="65"/>
      <c r="F23" s="65"/>
      <c r="G23" s="65"/>
      <c r="H23" s="65"/>
      <c r="I23" s="65"/>
      <c r="J23" s="65"/>
      <c r="K23" s="65"/>
      <c r="L23" s="65"/>
      <c r="M23" s="65"/>
    </row>
    <row r="24" spans="1:13" x14ac:dyDescent="0.2">
      <c r="A24" s="62"/>
      <c r="B24" s="63"/>
      <c r="C24" s="64"/>
      <c r="D24" s="64"/>
      <c r="E24" s="64"/>
      <c r="F24" s="64"/>
      <c r="G24" s="64"/>
      <c r="H24" s="64"/>
      <c r="I24" s="64"/>
      <c r="J24" s="64"/>
      <c r="K24" s="64"/>
      <c r="L24" s="64"/>
      <c r="M24" s="64"/>
    </row>
    <row r="25" spans="1:13" x14ac:dyDescent="0.2">
      <c r="A25" s="62" t="s">
        <v>72</v>
      </c>
      <c r="B25" s="65">
        <v>22890</v>
      </c>
      <c r="C25" s="65">
        <v>22920</v>
      </c>
      <c r="D25" s="65">
        <v>22951</v>
      </c>
      <c r="E25" s="65">
        <v>22981</v>
      </c>
      <c r="F25" s="65">
        <v>23012</v>
      </c>
      <c r="G25" s="65">
        <v>23043</v>
      </c>
      <c r="H25" s="65">
        <v>23071</v>
      </c>
      <c r="I25" s="65">
        <v>23102</v>
      </c>
      <c r="J25" s="65">
        <v>23132</v>
      </c>
      <c r="K25" s="65">
        <v>23163</v>
      </c>
      <c r="L25" s="65">
        <v>23193</v>
      </c>
      <c r="M25" s="65">
        <v>23224</v>
      </c>
    </row>
    <row r="26" spans="1:13" x14ac:dyDescent="0.2">
      <c r="A26" s="62" t="s">
        <v>73</v>
      </c>
      <c r="B26" s="63">
        <v>23255</v>
      </c>
      <c r="C26" s="64">
        <v>23285</v>
      </c>
      <c r="D26" s="64">
        <v>23316</v>
      </c>
      <c r="E26" s="64">
        <v>23346</v>
      </c>
      <c r="F26" s="64">
        <v>23377</v>
      </c>
      <c r="G26" s="64">
        <v>23408</v>
      </c>
      <c r="H26" s="64">
        <v>23437</v>
      </c>
      <c r="I26" s="64">
        <v>23468</v>
      </c>
      <c r="J26" s="64">
        <v>23498</v>
      </c>
      <c r="K26" s="64">
        <v>23529</v>
      </c>
      <c r="L26" s="64">
        <v>23559</v>
      </c>
      <c r="M26" s="64">
        <v>23590</v>
      </c>
    </row>
    <row r="27" spans="1:13" x14ac:dyDescent="0.2">
      <c r="A27" s="62" t="s">
        <v>74</v>
      </c>
      <c r="B27" s="65">
        <v>23621</v>
      </c>
      <c r="C27" s="65">
        <v>23651</v>
      </c>
      <c r="D27" s="65">
        <v>23682</v>
      </c>
      <c r="E27" s="65">
        <v>23712</v>
      </c>
      <c r="F27" s="65">
        <v>23743</v>
      </c>
      <c r="G27" s="65">
        <v>23774</v>
      </c>
      <c r="H27" s="65">
        <v>23802</v>
      </c>
      <c r="I27" s="65">
        <v>23833</v>
      </c>
      <c r="J27" s="65">
        <v>23863</v>
      </c>
      <c r="K27" s="65">
        <v>23894</v>
      </c>
      <c r="L27" s="65">
        <v>23924</v>
      </c>
      <c r="M27" s="65">
        <v>23955</v>
      </c>
    </row>
    <row r="28" spans="1:13" x14ac:dyDescent="0.2">
      <c r="A28" s="62" t="s">
        <v>75</v>
      </c>
      <c r="B28" s="63">
        <v>23986</v>
      </c>
      <c r="C28" s="64">
        <v>24016</v>
      </c>
      <c r="D28" s="64">
        <v>24047</v>
      </c>
      <c r="E28" s="64">
        <v>24077</v>
      </c>
      <c r="F28" s="64">
        <v>24108</v>
      </c>
      <c r="G28" s="64">
        <v>24139</v>
      </c>
      <c r="H28" s="64">
        <v>24167</v>
      </c>
      <c r="I28" s="64">
        <v>24198</v>
      </c>
      <c r="J28" s="64">
        <v>24228</v>
      </c>
      <c r="K28" s="64">
        <v>24259</v>
      </c>
      <c r="L28" s="64">
        <v>24289</v>
      </c>
      <c r="M28" s="64">
        <v>24320</v>
      </c>
    </row>
    <row r="29" spans="1:13" x14ac:dyDescent="0.2">
      <c r="A29" s="62" t="s">
        <v>76</v>
      </c>
      <c r="B29" s="65">
        <v>24351</v>
      </c>
      <c r="C29" s="65">
        <v>24381</v>
      </c>
      <c r="D29" s="65">
        <v>24412</v>
      </c>
      <c r="E29" s="65">
        <v>24442</v>
      </c>
      <c r="F29" s="65">
        <v>24473</v>
      </c>
      <c r="G29" s="65">
        <v>24504</v>
      </c>
      <c r="H29" s="65">
        <v>24532</v>
      </c>
      <c r="I29" s="65">
        <v>24563</v>
      </c>
      <c r="J29" s="65">
        <v>24593</v>
      </c>
      <c r="K29" s="65">
        <v>24624</v>
      </c>
      <c r="L29" s="65">
        <v>24654</v>
      </c>
      <c r="M29" s="65">
        <v>24685</v>
      </c>
    </row>
    <row r="30" spans="1:13" x14ac:dyDescent="0.2">
      <c r="A30" s="62" t="s">
        <v>77</v>
      </c>
      <c r="B30" s="63">
        <v>24716</v>
      </c>
      <c r="C30" s="64">
        <v>24746</v>
      </c>
      <c r="D30" s="64">
        <v>24777</v>
      </c>
      <c r="E30" s="64">
        <v>24807</v>
      </c>
      <c r="F30" s="64">
        <v>24838</v>
      </c>
      <c r="G30" s="64">
        <v>24869</v>
      </c>
      <c r="H30" s="64">
        <v>24898</v>
      </c>
      <c r="I30" s="64">
        <v>24929</v>
      </c>
      <c r="J30" s="64">
        <v>24959</v>
      </c>
      <c r="K30" s="64">
        <v>24990</v>
      </c>
      <c r="L30" s="64">
        <v>25020</v>
      </c>
      <c r="M30" s="64">
        <v>25051</v>
      </c>
    </row>
    <row r="31" spans="1:13" x14ac:dyDescent="0.2">
      <c r="A31" s="62" t="s">
        <v>78</v>
      </c>
      <c r="B31" s="65">
        <v>25082</v>
      </c>
      <c r="C31" s="65">
        <v>25112</v>
      </c>
      <c r="D31" s="65">
        <v>25143</v>
      </c>
      <c r="E31" s="65">
        <v>25173</v>
      </c>
      <c r="F31" s="65">
        <v>25204</v>
      </c>
      <c r="G31" s="65">
        <v>25235</v>
      </c>
      <c r="H31" s="65">
        <v>25263</v>
      </c>
      <c r="I31" s="65">
        <v>25294</v>
      </c>
      <c r="J31" s="65">
        <v>25324</v>
      </c>
      <c r="K31" s="65">
        <v>25355</v>
      </c>
      <c r="L31" s="65">
        <v>25385</v>
      </c>
      <c r="M31" s="65">
        <v>25416</v>
      </c>
    </row>
    <row r="32" spans="1:13" x14ac:dyDescent="0.2">
      <c r="A32" s="62" t="s">
        <v>79</v>
      </c>
      <c r="B32" s="63">
        <v>25447</v>
      </c>
      <c r="C32" s="64">
        <v>25477</v>
      </c>
      <c r="D32" s="64">
        <v>25508</v>
      </c>
      <c r="E32" s="64">
        <v>25538</v>
      </c>
      <c r="F32" s="64">
        <v>25569</v>
      </c>
      <c r="G32" s="64">
        <v>25600</v>
      </c>
      <c r="H32" s="64">
        <v>25628</v>
      </c>
      <c r="I32" s="64">
        <v>25659</v>
      </c>
      <c r="J32" s="64">
        <v>25689</v>
      </c>
      <c r="K32" s="64">
        <v>25720</v>
      </c>
      <c r="L32" s="64">
        <v>25750</v>
      </c>
      <c r="M32" s="64">
        <v>25781</v>
      </c>
    </row>
    <row r="33" spans="1:13" x14ac:dyDescent="0.2">
      <c r="A33" s="62" t="s">
        <v>80</v>
      </c>
      <c r="B33" s="65">
        <v>25812</v>
      </c>
      <c r="C33" s="65">
        <v>25842</v>
      </c>
      <c r="D33" s="65">
        <v>25873</v>
      </c>
      <c r="E33" s="65">
        <v>25903</v>
      </c>
      <c r="F33" s="65">
        <v>25934</v>
      </c>
      <c r="G33" s="65">
        <v>25965</v>
      </c>
      <c r="H33" s="65">
        <v>25993</v>
      </c>
      <c r="I33" s="65">
        <v>26024</v>
      </c>
      <c r="J33" s="65">
        <v>26054</v>
      </c>
      <c r="K33" s="65">
        <v>26085</v>
      </c>
      <c r="L33" s="65">
        <v>26115</v>
      </c>
      <c r="M33" s="65">
        <v>26146</v>
      </c>
    </row>
    <row r="34" spans="1:13" x14ac:dyDescent="0.2">
      <c r="A34" s="62" t="s">
        <v>81</v>
      </c>
      <c r="B34" s="63">
        <v>26177</v>
      </c>
      <c r="C34" s="64">
        <v>26207</v>
      </c>
      <c r="D34" s="64">
        <v>26238</v>
      </c>
      <c r="E34" s="64">
        <v>26268</v>
      </c>
      <c r="F34" s="64">
        <v>26299</v>
      </c>
      <c r="G34" s="64">
        <v>26330</v>
      </c>
      <c r="H34" s="64">
        <v>26359</v>
      </c>
      <c r="I34" s="64">
        <v>26390</v>
      </c>
      <c r="J34" s="64">
        <v>26420</v>
      </c>
      <c r="K34" s="64">
        <v>26451</v>
      </c>
      <c r="L34" s="64">
        <v>26481</v>
      </c>
      <c r="M34" s="64">
        <v>26512</v>
      </c>
    </row>
    <row r="35" spans="1:13" x14ac:dyDescent="0.2">
      <c r="A35" s="62" t="s">
        <v>82</v>
      </c>
      <c r="B35" s="65">
        <v>26543</v>
      </c>
      <c r="C35" s="65">
        <v>26573</v>
      </c>
      <c r="D35" s="65">
        <v>26604</v>
      </c>
      <c r="E35" s="65">
        <v>26634</v>
      </c>
      <c r="F35" s="65">
        <v>26665</v>
      </c>
      <c r="G35" s="65">
        <v>26696</v>
      </c>
      <c r="H35" s="65">
        <v>26724</v>
      </c>
      <c r="I35" s="65">
        <v>26755</v>
      </c>
      <c r="J35" s="65">
        <v>26785</v>
      </c>
      <c r="K35" s="65">
        <v>26816</v>
      </c>
      <c r="L35" s="65">
        <v>26846</v>
      </c>
      <c r="M35" s="65">
        <v>26877</v>
      </c>
    </row>
    <row r="36" spans="1:13" x14ac:dyDescent="0.2">
      <c r="A36" s="62" t="s">
        <v>83</v>
      </c>
      <c r="B36" s="63">
        <v>26908</v>
      </c>
      <c r="C36" s="64">
        <v>26938</v>
      </c>
      <c r="D36" s="64">
        <v>26969</v>
      </c>
      <c r="E36" s="64">
        <v>26999</v>
      </c>
      <c r="F36" s="64">
        <v>27030</v>
      </c>
      <c r="G36" s="64">
        <v>27061</v>
      </c>
      <c r="H36" s="64">
        <v>27089</v>
      </c>
      <c r="I36" s="64">
        <v>27120</v>
      </c>
      <c r="J36" s="64">
        <v>27150</v>
      </c>
      <c r="K36" s="64">
        <v>27181</v>
      </c>
      <c r="L36" s="64">
        <v>27211</v>
      </c>
      <c r="M36" s="64">
        <v>27242</v>
      </c>
    </row>
    <row r="37" spans="1:13" x14ac:dyDescent="0.2">
      <c r="A37" s="62" t="s">
        <v>84</v>
      </c>
      <c r="B37" s="65">
        <v>27273</v>
      </c>
      <c r="C37" s="65">
        <v>27303</v>
      </c>
      <c r="D37" s="65">
        <v>27334</v>
      </c>
      <c r="E37" s="65">
        <v>27364</v>
      </c>
      <c r="F37" s="65">
        <v>27395</v>
      </c>
      <c r="G37" s="65">
        <v>27426</v>
      </c>
      <c r="H37" s="65">
        <v>27454</v>
      </c>
      <c r="I37" s="65">
        <v>27485</v>
      </c>
      <c r="J37" s="65">
        <v>27515</v>
      </c>
      <c r="K37" s="65">
        <v>27546</v>
      </c>
      <c r="L37" s="65">
        <v>27576</v>
      </c>
      <c r="M37" s="65">
        <v>27607</v>
      </c>
    </row>
    <row r="38" spans="1:13" x14ac:dyDescent="0.2">
      <c r="A38" s="62" t="s">
        <v>85</v>
      </c>
      <c r="B38" s="63">
        <v>27638</v>
      </c>
      <c r="C38" s="64">
        <v>27668</v>
      </c>
      <c r="D38" s="64">
        <v>27699</v>
      </c>
      <c r="E38" s="64">
        <v>27729</v>
      </c>
      <c r="F38" s="64">
        <v>27760</v>
      </c>
      <c r="G38" s="64">
        <v>27791</v>
      </c>
      <c r="H38" s="64">
        <v>27820</v>
      </c>
      <c r="I38" s="64">
        <v>27851</v>
      </c>
      <c r="J38" s="64">
        <v>27881</v>
      </c>
      <c r="K38" s="64">
        <v>27912</v>
      </c>
      <c r="L38" s="64">
        <v>27942</v>
      </c>
      <c r="M38" s="64">
        <v>27973</v>
      </c>
    </row>
    <row r="39" spans="1:13" x14ac:dyDescent="0.2">
      <c r="A39" s="62" t="s">
        <v>86</v>
      </c>
      <c r="B39" s="65">
        <v>28004</v>
      </c>
      <c r="C39" s="65">
        <v>28034</v>
      </c>
      <c r="D39" s="65">
        <v>28065</v>
      </c>
      <c r="E39" s="65">
        <v>28095</v>
      </c>
      <c r="F39" s="65">
        <v>28126</v>
      </c>
      <c r="G39" s="65">
        <v>28157</v>
      </c>
      <c r="H39" s="65">
        <v>28185</v>
      </c>
      <c r="I39" s="65">
        <v>28216</v>
      </c>
      <c r="J39" s="65">
        <v>28246</v>
      </c>
      <c r="K39" s="65">
        <v>28277</v>
      </c>
      <c r="L39" s="65">
        <v>28307</v>
      </c>
      <c r="M39" s="65">
        <v>28338</v>
      </c>
    </row>
    <row r="40" spans="1:13" x14ac:dyDescent="0.2">
      <c r="A40" s="62" t="s">
        <v>87</v>
      </c>
      <c r="B40" s="63">
        <v>28369</v>
      </c>
      <c r="C40" s="64">
        <v>28399</v>
      </c>
      <c r="D40" s="64">
        <v>28430</v>
      </c>
      <c r="E40" s="64">
        <v>28460</v>
      </c>
      <c r="F40" s="64">
        <v>28491</v>
      </c>
      <c r="G40" s="64">
        <v>28522</v>
      </c>
      <c r="H40" s="64">
        <v>28550</v>
      </c>
      <c r="I40" s="64">
        <v>28581</v>
      </c>
      <c r="J40" s="64">
        <v>28611</v>
      </c>
      <c r="K40" s="64">
        <v>28642</v>
      </c>
      <c r="L40" s="64">
        <v>28672</v>
      </c>
      <c r="M40" s="64">
        <v>28703</v>
      </c>
    </row>
    <row r="41" spans="1:13" x14ac:dyDescent="0.2">
      <c r="A41" s="62" t="s">
        <v>88</v>
      </c>
      <c r="B41" s="65">
        <v>28734</v>
      </c>
      <c r="C41" s="65">
        <v>28764</v>
      </c>
      <c r="D41" s="65">
        <v>28795</v>
      </c>
      <c r="E41" s="65">
        <v>28825</v>
      </c>
      <c r="F41" s="65">
        <v>28856</v>
      </c>
      <c r="G41" s="65">
        <v>28887</v>
      </c>
      <c r="H41" s="65">
        <v>28915</v>
      </c>
      <c r="I41" s="65">
        <v>28946</v>
      </c>
      <c r="J41" s="65">
        <v>28976</v>
      </c>
      <c r="K41" s="65">
        <v>29007</v>
      </c>
      <c r="L41" s="65">
        <v>29037</v>
      </c>
      <c r="M41" s="65">
        <v>29068</v>
      </c>
    </row>
    <row r="42" spans="1:13" x14ac:dyDescent="0.2">
      <c r="A42" s="62" t="s">
        <v>89</v>
      </c>
      <c r="B42" s="63">
        <v>29099</v>
      </c>
      <c r="C42" s="64">
        <v>29129</v>
      </c>
      <c r="D42" s="64">
        <v>29160</v>
      </c>
      <c r="E42" s="64">
        <v>29190</v>
      </c>
      <c r="F42" s="64">
        <v>29221</v>
      </c>
      <c r="G42" s="64">
        <v>29252</v>
      </c>
      <c r="H42" s="64">
        <v>29281</v>
      </c>
      <c r="I42" s="64">
        <v>29312</v>
      </c>
      <c r="J42" s="64">
        <v>29342</v>
      </c>
      <c r="K42" s="64">
        <v>29373</v>
      </c>
      <c r="L42" s="64">
        <v>29403</v>
      </c>
      <c r="M42" s="64">
        <v>29434</v>
      </c>
    </row>
    <row r="43" spans="1:13" x14ac:dyDescent="0.2">
      <c r="A43" s="62" t="s">
        <v>90</v>
      </c>
      <c r="B43" s="65">
        <v>29465</v>
      </c>
      <c r="C43" s="65">
        <v>29495</v>
      </c>
      <c r="D43" s="65">
        <v>29526</v>
      </c>
      <c r="E43" s="65">
        <v>29556</v>
      </c>
      <c r="F43" s="65">
        <v>29587</v>
      </c>
      <c r="G43" s="65">
        <v>29618</v>
      </c>
      <c r="H43" s="65">
        <v>29646</v>
      </c>
      <c r="I43" s="65">
        <v>29677</v>
      </c>
      <c r="J43" s="65">
        <v>29707</v>
      </c>
      <c r="K43" s="65">
        <v>29738</v>
      </c>
      <c r="L43" s="65">
        <v>29768</v>
      </c>
      <c r="M43" s="65">
        <v>29799</v>
      </c>
    </row>
    <row r="44" spans="1:13" x14ac:dyDescent="0.2">
      <c r="A44" s="62" t="s">
        <v>91</v>
      </c>
      <c r="B44" s="63">
        <v>29830</v>
      </c>
      <c r="C44" s="64">
        <v>29860</v>
      </c>
      <c r="D44" s="64">
        <v>29891</v>
      </c>
      <c r="E44" s="64">
        <v>29921</v>
      </c>
      <c r="F44" s="64">
        <v>29952</v>
      </c>
      <c r="G44" s="64">
        <v>29983</v>
      </c>
      <c r="H44" s="64">
        <v>30011</v>
      </c>
      <c r="I44" s="64">
        <v>30042</v>
      </c>
      <c r="J44" s="64">
        <v>30072</v>
      </c>
      <c r="K44" s="64">
        <v>30103</v>
      </c>
      <c r="L44" s="64">
        <v>30133</v>
      </c>
      <c r="M44" s="64">
        <v>30164</v>
      </c>
    </row>
    <row r="45" spans="1:13" x14ac:dyDescent="0.2">
      <c r="A45" s="62" t="s">
        <v>92</v>
      </c>
      <c r="B45" s="65">
        <v>30195</v>
      </c>
      <c r="C45" s="65">
        <v>30225</v>
      </c>
      <c r="D45" s="65">
        <v>30256</v>
      </c>
      <c r="E45" s="65">
        <v>30286</v>
      </c>
      <c r="F45" s="65">
        <v>30317</v>
      </c>
      <c r="G45" s="65">
        <v>30348</v>
      </c>
      <c r="H45" s="65">
        <v>30376</v>
      </c>
      <c r="I45" s="65">
        <v>30407</v>
      </c>
      <c r="J45" s="65">
        <v>30437</v>
      </c>
      <c r="K45" s="65">
        <v>30468</v>
      </c>
      <c r="L45" s="65">
        <v>30498</v>
      </c>
      <c r="M45" s="65">
        <v>30529</v>
      </c>
    </row>
    <row r="46" spans="1:13" x14ac:dyDescent="0.2">
      <c r="A46" s="62" t="s">
        <v>93</v>
      </c>
      <c r="B46" s="63">
        <v>30560</v>
      </c>
      <c r="C46" s="64">
        <v>30590</v>
      </c>
      <c r="D46" s="64">
        <v>30621</v>
      </c>
      <c r="E46" s="64">
        <v>30651</v>
      </c>
      <c r="F46" s="64">
        <v>30682</v>
      </c>
      <c r="G46" s="64">
        <v>30713</v>
      </c>
      <c r="H46" s="64">
        <v>30742</v>
      </c>
      <c r="I46" s="64">
        <v>30773</v>
      </c>
      <c r="J46" s="64">
        <v>30803</v>
      </c>
      <c r="K46" s="64">
        <v>30834</v>
      </c>
      <c r="L46" s="64">
        <v>30864</v>
      </c>
      <c r="M46" s="64">
        <v>30895</v>
      </c>
    </row>
    <row r="47" spans="1:13" x14ac:dyDescent="0.2">
      <c r="A47" s="62" t="s">
        <v>94</v>
      </c>
      <c r="B47" s="65">
        <v>30926</v>
      </c>
      <c r="C47" s="65">
        <v>30956</v>
      </c>
      <c r="D47" s="65">
        <v>30987</v>
      </c>
      <c r="E47" s="65">
        <v>31017</v>
      </c>
      <c r="F47" s="65">
        <v>31048</v>
      </c>
      <c r="G47" s="65">
        <v>31079</v>
      </c>
      <c r="H47" s="65">
        <v>31107</v>
      </c>
      <c r="I47" s="65">
        <v>31138</v>
      </c>
      <c r="J47" s="65">
        <v>31168</v>
      </c>
      <c r="K47" s="65">
        <v>31199</v>
      </c>
      <c r="L47" s="65">
        <v>31229</v>
      </c>
      <c r="M47" s="65">
        <v>31260</v>
      </c>
    </row>
    <row r="48" spans="1:13" x14ac:dyDescent="0.2">
      <c r="A48" s="66" t="s">
        <v>95</v>
      </c>
      <c r="B48" s="63">
        <v>31291</v>
      </c>
      <c r="C48" s="64">
        <v>31321</v>
      </c>
      <c r="D48" s="64">
        <v>31352</v>
      </c>
      <c r="E48" s="64">
        <v>31382</v>
      </c>
      <c r="F48" s="64">
        <v>31413</v>
      </c>
      <c r="G48" s="64">
        <v>31444</v>
      </c>
      <c r="H48" s="64">
        <v>31472</v>
      </c>
      <c r="I48" s="64">
        <v>31503</v>
      </c>
      <c r="J48" s="64">
        <v>31533</v>
      </c>
      <c r="K48" s="64">
        <v>31564</v>
      </c>
      <c r="L48" s="64">
        <v>31594</v>
      </c>
      <c r="M48" s="64">
        <v>31625</v>
      </c>
    </row>
    <row r="49" spans="1:13" x14ac:dyDescent="0.2">
      <c r="A49" s="66" t="s">
        <v>96</v>
      </c>
      <c r="B49" s="65">
        <v>31656</v>
      </c>
      <c r="C49" s="65">
        <v>31686</v>
      </c>
      <c r="D49" s="65">
        <v>31717</v>
      </c>
      <c r="E49" s="65">
        <v>31747</v>
      </c>
      <c r="F49" s="65">
        <v>31778</v>
      </c>
      <c r="G49" s="65">
        <v>31809</v>
      </c>
      <c r="H49" s="65">
        <v>31837</v>
      </c>
      <c r="I49" s="65">
        <v>31868</v>
      </c>
      <c r="J49" s="65">
        <v>31898</v>
      </c>
      <c r="K49" s="65">
        <v>31929</v>
      </c>
      <c r="L49" s="65">
        <v>31959</v>
      </c>
      <c r="M49" s="65">
        <v>31990</v>
      </c>
    </row>
    <row r="50" spans="1:13" x14ac:dyDescent="0.2">
      <c r="A50" s="66" t="s">
        <v>97</v>
      </c>
      <c r="B50" s="65">
        <v>32021</v>
      </c>
      <c r="C50" s="64">
        <v>32051</v>
      </c>
      <c r="D50" s="64">
        <v>32082</v>
      </c>
      <c r="E50" s="64">
        <v>32112</v>
      </c>
      <c r="F50" s="64">
        <v>32143</v>
      </c>
      <c r="G50" s="64">
        <v>32174</v>
      </c>
      <c r="H50" s="64">
        <v>32203</v>
      </c>
      <c r="I50" s="64">
        <v>32234</v>
      </c>
      <c r="J50" s="64">
        <v>32264</v>
      </c>
      <c r="K50" s="64">
        <v>32295</v>
      </c>
      <c r="L50" s="64">
        <v>32325</v>
      </c>
      <c r="M50" s="64">
        <v>32356</v>
      </c>
    </row>
    <row r="51" spans="1:13" x14ac:dyDescent="0.2">
      <c r="A51" s="66" t="s">
        <v>98</v>
      </c>
      <c r="B51" s="63">
        <v>32387</v>
      </c>
      <c r="C51" s="65">
        <v>32417</v>
      </c>
      <c r="D51" s="65">
        <v>32448</v>
      </c>
      <c r="E51" s="65">
        <v>32478</v>
      </c>
      <c r="F51" s="65">
        <v>32509</v>
      </c>
      <c r="G51" s="65">
        <v>32540</v>
      </c>
      <c r="H51" s="65">
        <v>32568</v>
      </c>
      <c r="I51" s="65">
        <v>32599</v>
      </c>
      <c r="J51" s="65">
        <v>32629</v>
      </c>
      <c r="K51" s="65">
        <v>32660</v>
      </c>
      <c r="L51" s="65">
        <v>32690</v>
      </c>
      <c r="M51" s="65">
        <v>32721</v>
      </c>
    </row>
    <row r="52" spans="1:13" x14ac:dyDescent="0.2">
      <c r="A52" s="66" t="s">
        <v>99</v>
      </c>
      <c r="B52" s="65">
        <v>32752</v>
      </c>
      <c r="C52" s="64">
        <v>32782</v>
      </c>
      <c r="D52" s="64">
        <v>32813</v>
      </c>
      <c r="E52" s="64">
        <v>32843</v>
      </c>
      <c r="F52" s="64">
        <v>32874</v>
      </c>
      <c r="G52" s="64">
        <v>32905</v>
      </c>
      <c r="H52" s="64">
        <v>32933</v>
      </c>
      <c r="I52" s="64">
        <v>32964</v>
      </c>
      <c r="J52" s="64">
        <v>32994</v>
      </c>
      <c r="K52" s="64">
        <v>33025</v>
      </c>
      <c r="L52" s="64">
        <v>33055</v>
      </c>
      <c r="M52" s="64">
        <v>33086</v>
      </c>
    </row>
    <row r="53" spans="1:13" x14ac:dyDescent="0.2">
      <c r="A53" s="66" t="s">
        <v>100</v>
      </c>
      <c r="B53" s="65">
        <v>33117</v>
      </c>
      <c r="C53" s="65">
        <v>33147</v>
      </c>
      <c r="D53" s="65">
        <v>33178</v>
      </c>
      <c r="E53" s="65">
        <v>33208</v>
      </c>
      <c r="F53" s="65">
        <v>33239</v>
      </c>
      <c r="G53" s="65">
        <v>33270</v>
      </c>
      <c r="H53" s="65">
        <v>33298</v>
      </c>
      <c r="I53" s="65">
        <v>33329</v>
      </c>
      <c r="J53" s="65">
        <v>33359</v>
      </c>
      <c r="K53" s="65">
        <v>33390</v>
      </c>
      <c r="L53" s="65">
        <v>33420</v>
      </c>
      <c r="M53" s="65">
        <v>33451</v>
      </c>
    </row>
    <row r="54" spans="1:13" x14ac:dyDescent="0.2">
      <c r="A54" s="66" t="s">
        <v>101</v>
      </c>
      <c r="B54" s="63">
        <v>33482</v>
      </c>
      <c r="C54" s="64">
        <v>33512</v>
      </c>
      <c r="D54" s="64">
        <v>33543</v>
      </c>
      <c r="E54" s="64">
        <v>33573</v>
      </c>
      <c r="F54" s="64">
        <v>33604</v>
      </c>
      <c r="G54" s="64">
        <v>33635</v>
      </c>
      <c r="H54" s="64">
        <v>33664</v>
      </c>
      <c r="I54" s="64">
        <v>33695</v>
      </c>
      <c r="J54" s="64">
        <v>33725</v>
      </c>
      <c r="K54" s="64">
        <v>33756</v>
      </c>
      <c r="L54" s="64">
        <v>33786</v>
      </c>
      <c r="M54" s="64">
        <v>33817</v>
      </c>
    </row>
    <row r="55" spans="1:13" x14ac:dyDescent="0.2">
      <c r="A55" s="66" t="s">
        <v>102</v>
      </c>
      <c r="B55" s="65">
        <v>33848</v>
      </c>
      <c r="C55" s="65">
        <v>33878</v>
      </c>
      <c r="D55" s="65">
        <v>33909</v>
      </c>
      <c r="E55" s="65">
        <v>33939</v>
      </c>
      <c r="F55" s="65">
        <v>33970</v>
      </c>
      <c r="G55" s="65">
        <v>34001</v>
      </c>
      <c r="H55" s="65">
        <v>34029</v>
      </c>
      <c r="I55" s="65">
        <v>34060</v>
      </c>
      <c r="J55" s="65">
        <v>34090</v>
      </c>
      <c r="K55" s="65">
        <v>34121</v>
      </c>
      <c r="L55" s="65">
        <v>34151</v>
      </c>
      <c r="M55" s="65">
        <v>34182</v>
      </c>
    </row>
    <row r="56" spans="1:13" x14ac:dyDescent="0.2">
      <c r="A56" s="66" t="s">
        <v>103</v>
      </c>
      <c r="B56" s="65">
        <v>34213</v>
      </c>
      <c r="C56" s="64">
        <v>34243</v>
      </c>
      <c r="D56" s="64">
        <v>34274</v>
      </c>
      <c r="E56" s="64">
        <v>34304</v>
      </c>
      <c r="F56" s="64">
        <v>34335</v>
      </c>
      <c r="G56" s="64">
        <v>34366</v>
      </c>
      <c r="H56" s="64">
        <v>34394</v>
      </c>
      <c r="I56" s="64">
        <v>34425</v>
      </c>
      <c r="J56" s="64">
        <v>34455</v>
      </c>
      <c r="K56" s="64">
        <v>34486</v>
      </c>
      <c r="L56" s="64">
        <v>34516</v>
      </c>
      <c r="M56" s="64">
        <v>34547</v>
      </c>
    </row>
    <row r="57" spans="1:13" x14ac:dyDescent="0.2">
      <c r="A57" s="66" t="s">
        <v>104</v>
      </c>
      <c r="B57" s="63">
        <v>34578</v>
      </c>
      <c r="C57" s="65">
        <v>34608</v>
      </c>
      <c r="D57" s="65">
        <v>34639</v>
      </c>
      <c r="E57" s="65">
        <v>34669</v>
      </c>
      <c r="F57" s="65">
        <v>34700</v>
      </c>
      <c r="G57" s="65">
        <v>34731</v>
      </c>
      <c r="H57" s="65">
        <v>34759</v>
      </c>
      <c r="I57" s="65">
        <v>34790</v>
      </c>
      <c r="J57" s="65">
        <v>34820</v>
      </c>
      <c r="K57" s="65">
        <v>34851</v>
      </c>
      <c r="L57" s="65">
        <v>34881</v>
      </c>
      <c r="M57" s="65">
        <v>34912</v>
      </c>
    </row>
    <row r="58" spans="1:13" x14ac:dyDescent="0.2">
      <c r="A58" s="66" t="s">
        <v>105</v>
      </c>
      <c r="B58" s="65">
        <v>34943</v>
      </c>
      <c r="C58" s="64">
        <v>34973</v>
      </c>
      <c r="D58" s="64">
        <v>35004</v>
      </c>
      <c r="E58" s="64">
        <v>35034</v>
      </c>
      <c r="F58" s="64">
        <v>35065</v>
      </c>
      <c r="G58" s="64">
        <v>35096</v>
      </c>
      <c r="H58" s="64">
        <v>35125</v>
      </c>
      <c r="I58" s="64">
        <v>35156</v>
      </c>
      <c r="J58" s="64">
        <v>35186</v>
      </c>
      <c r="K58" s="64">
        <v>35217</v>
      </c>
      <c r="L58" s="64">
        <v>35247</v>
      </c>
      <c r="M58" s="64">
        <v>35278</v>
      </c>
    </row>
    <row r="59" spans="1:13" x14ac:dyDescent="0.2">
      <c r="A59" s="66" t="s">
        <v>106</v>
      </c>
      <c r="B59" s="65">
        <v>35309</v>
      </c>
      <c r="C59" s="65">
        <v>35339</v>
      </c>
      <c r="D59" s="65">
        <v>35370</v>
      </c>
      <c r="E59" s="65">
        <v>35400</v>
      </c>
      <c r="F59" s="65">
        <v>35431</v>
      </c>
      <c r="G59" s="65">
        <v>35462</v>
      </c>
      <c r="H59" s="65">
        <v>35490</v>
      </c>
      <c r="I59" s="65">
        <v>35521</v>
      </c>
      <c r="J59" s="65">
        <v>35551</v>
      </c>
      <c r="K59" s="65">
        <v>35582</v>
      </c>
      <c r="L59" s="65">
        <v>35612</v>
      </c>
      <c r="M59" s="65">
        <v>35643</v>
      </c>
    </row>
    <row r="60" spans="1:13" x14ac:dyDescent="0.2">
      <c r="A60" s="66" t="s">
        <v>107</v>
      </c>
      <c r="B60" s="63">
        <v>35674</v>
      </c>
      <c r="C60" s="64">
        <v>35704</v>
      </c>
      <c r="D60" s="64">
        <v>35735</v>
      </c>
      <c r="E60" s="64">
        <v>35765</v>
      </c>
      <c r="F60" s="64">
        <v>35796</v>
      </c>
      <c r="G60" s="64">
        <v>35827</v>
      </c>
      <c r="H60" s="64">
        <v>35855</v>
      </c>
      <c r="I60" s="64">
        <v>35886</v>
      </c>
      <c r="J60" s="64">
        <v>35916</v>
      </c>
      <c r="K60" s="64">
        <v>35947</v>
      </c>
      <c r="L60" s="64">
        <v>35977</v>
      </c>
      <c r="M60" s="64">
        <v>36008</v>
      </c>
    </row>
    <row r="61" spans="1:13" x14ac:dyDescent="0.2">
      <c r="A61" s="66" t="s">
        <v>108</v>
      </c>
      <c r="B61" s="65">
        <v>36039</v>
      </c>
      <c r="C61" s="65">
        <v>36069</v>
      </c>
      <c r="D61" s="65">
        <v>36100</v>
      </c>
      <c r="E61" s="65">
        <v>36130</v>
      </c>
      <c r="F61" s="65">
        <v>36161</v>
      </c>
      <c r="G61" s="65">
        <v>36192</v>
      </c>
      <c r="H61" s="65">
        <v>36220</v>
      </c>
      <c r="I61" s="65">
        <v>36251</v>
      </c>
      <c r="J61" s="65">
        <v>36281</v>
      </c>
      <c r="K61" s="65">
        <v>36312</v>
      </c>
      <c r="L61" s="65">
        <v>36342</v>
      </c>
      <c r="M61" s="65">
        <v>36373</v>
      </c>
    </row>
    <row r="62" spans="1:13" x14ac:dyDescent="0.2">
      <c r="A62" s="66" t="s">
        <v>109</v>
      </c>
      <c r="B62" s="65">
        <v>36404</v>
      </c>
      <c r="C62" s="64">
        <v>36434</v>
      </c>
      <c r="D62" s="64">
        <v>36465</v>
      </c>
      <c r="E62" s="64">
        <v>36495</v>
      </c>
      <c r="F62" s="64">
        <v>36526</v>
      </c>
      <c r="G62" s="64">
        <v>36557</v>
      </c>
      <c r="H62" s="64">
        <v>36586</v>
      </c>
      <c r="I62" s="64">
        <v>36617</v>
      </c>
      <c r="J62" s="64">
        <v>36647</v>
      </c>
      <c r="K62" s="64">
        <v>36678</v>
      </c>
      <c r="L62" s="64">
        <v>36708</v>
      </c>
      <c r="M62" s="64">
        <v>36739</v>
      </c>
    </row>
    <row r="63" spans="1:13" x14ac:dyDescent="0.2">
      <c r="A63" s="66" t="s">
        <v>110</v>
      </c>
      <c r="B63" s="63">
        <v>36770</v>
      </c>
      <c r="C63" s="65">
        <v>36800</v>
      </c>
      <c r="D63" s="65">
        <v>36831</v>
      </c>
      <c r="E63" s="65">
        <v>36861</v>
      </c>
      <c r="F63" s="65">
        <v>36892</v>
      </c>
      <c r="G63" s="65">
        <v>36923</v>
      </c>
      <c r="H63" s="65">
        <v>36951</v>
      </c>
      <c r="I63" s="65">
        <v>36982</v>
      </c>
      <c r="J63" s="65">
        <v>37012</v>
      </c>
      <c r="K63" s="65">
        <v>37043</v>
      </c>
      <c r="L63" s="65">
        <v>37073</v>
      </c>
      <c r="M63" s="65">
        <v>37104</v>
      </c>
    </row>
    <row r="64" spans="1:13" x14ac:dyDescent="0.2">
      <c r="A64" s="67" t="s">
        <v>111</v>
      </c>
      <c r="B64" s="65">
        <v>37135</v>
      </c>
      <c r="C64" s="64">
        <v>37165</v>
      </c>
      <c r="D64" s="64">
        <v>37196</v>
      </c>
      <c r="E64" s="64">
        <v>37226</v>
      </c>
      <c r="F64" s="64">
        <v>37257</v>
      </c>
      <c r="G64" s="64">
        <v>37288</v>
      </c>
      <c r="H64" s="64">
        <v>37316</v>
      </c>
      <c r="I64" s="64">
        <v>37347</v>
      </c>
      <c r="J64" s="64">
        <v>37377</v>
      </c>
      <c r="K64" s="64">
        <v>37408</v>
      </c>
      <c r="L64" s="64">
        <v>37438</v>
      </c>
      <c r="M64" s="64">
        <v>37469</v>
      </c>
    </row>
    <row r="65" spans="1:13" x14ac:dyDescent="0.2">
      <c r="A65" s="67" t="s">
        <v>112</v>
      </c>
      <c r="B65" s="63">
        <v>37500</v>
      </c>
      <c r="C65" s="65">
        <v>37530</v>
      </c>
      <c r="D65" s="65">
        <v>37561</v>
      </c>
      <c r="E65" s="65">
        <v>37591</v>
      </c>
      <c r="F65" s="65">
        <v>37622</v>
      </c>
      <c r="G65" s="65">
        <v>37653</v>
      </c>
      <c r="H65" s="65">
        <v>37681</v>
      </c>
      <c r="I65" s="65">
        <v>37712</v>
      </c>
      <c r="J65" s="65">
        <v>37742</v>
      </c>
      <c r="K65" s="65">
        <v>37773</v>
      </c>
      <c r="L65" s="65">
        <v>37803</v>
      </c>
      <c r="M65" s="65">
        <v>37834</v>
      </c>
    </row>
    <row r="66" spans="1:13" x14ac:dyDescent="0.2">
      <c r="A66" s="67" t="s">
        <v>139</v>
      </c>
      <c r="B66" s="65">
        <v>37865</v>
      </c>
      <c r="C66" s="64">
        <v>37895</v>
      </c>
      <c r="D66" s="64">
        <v>37926</v>
      </c>
      <c r="E66" s="64">
        <v>37956</v>
      </c>
      <c r="F66" s="64">
        <v>37987</v>
      </c>
      <c r="G66" s="64">
        <v>38018</v>
      </c>
      <c r="H66" s="64">
        <v>38047</v>
      </c>
      <c r="I66" s="64">
        <v>38078</v>
      </c>
      <c r="J66" s="64">
        <v>38108</v>
      </c>
      <c r="K66" s="64">
        <v>38139</v>
      </c>
      <c r="L66" s="64">
        <v>38169</v>
      </c>
      <c r="M66" s="64">
        <v>38200</v>
      </c>
    </row>
    <row r="67" spans="1:13" x14ac:dyDescent="0.2">
      <c r="A67" s="67" t="s">
        <v>140</v>
      </c>
      <c r="B67" s="63">
        <v>38231</v>
      </c>
      <c r="C67" s="65">
        <v>38261</v>
      </c>
      <c r="D67" s="65">
        <v>38292</v>
      </c>
      <c r="E67" s="65">
        <v>38322</v>
      </c>
      <c r="F67" s="65">
        <v>38353</v>
      </c>
      <c r="G67" s="65">
        <v>38384</v>
      </c>
      <c r="H67" s="65">
        <v>38412</v>
      </c>
      <c r="I67" s="65">
        <v>38443</v>
      </c>
      <c r="J67" s="65">
        <v>38473</v>
      </c>
      <c r="K67" s="65">
        <v>38504</v>
      </c>
      <c r="L67" s="65">
        <v>38534</v>
      </c>
      <c r="M67" s="65">
        <v>38565</v>
      </c>
    </row>
    <row r="68" spans="1:13" x14ac:dyDescent="0.2">
      <c r="A68" s="67" t="s">
        <v>141</v>
      </c>
      <c r="B68" s="65">
        <v>38596</v>
      </c>
      <c r="C68" s="64">
        <v>38626</v>
      </c>
      <c r="D68" s="64">
        <v>38657</v>
      </c>
      <c r="E68" s="64">
        <v>38687</v>
      </c>
      <c r="F68" s="64">
        <v>38718</v>
      </c>
      <c r="G68" s="64">
        <v>38749</v>
      </c>
      <c r="H68" s="64">
        <v>38777</v>
      </c>
      <c r="I68" s="64">
        <v>38808</v>
      </c>
      <c r="J68" s="64">
        <v>38838</v>
      </c>
      <c r="K68" s="64">
        <v>38869</v>
      </c>
      <c r="L68" s="64">
        <v>38899</v>
      </c>
      <c r="M68" s="64">
        <v>38930</v>
      </c>
    </row>
    <row r="69" spans="1:13" x14ac:dyDescent="0.2">
      <c r="A69" s="67" t="s">
        <v>142</v>
      </c>
      <c r="B69" s="63">
        <v>38961</v>
      </c>
      <c r="C69" s="65">
        <v>38991</v>
      </c>
      <c r="D69" s="65">
        <v>39022</v>
      </c>
      <c r="E69" s="65">
        <v>39052</v>
      </c>
      <c r="F69" s="65">
        <v>39083</v>
      </c>
      <c r="G69" s="65">
        <v>39114</v>
      </c>
      <c r="H69" s="65">
        <v>39142</v>
      </c>
      <c r="I69" s="65">
        <v>39173</v>
      </c>
      <c r="J69" s="65">
        <v>39203</v>
      </c>
      <c r="K69" s="65">
        <v>39234</v>
      </c>
      <c r="L69" s="65">
        <v>39264</v>
      </c>
      <c r="M69" s="65">
        <v>39295</v>
      </c>
    </row>
    <row r="70" spans="1:13" x14ac:dyDescent="0.2">
      <c r="A70" s="67" t="s">
        <v>143</v>
      </c>
      <c r="B70" s="65">
        <v>39326</v>
      </c>
      <c r="C70" s="64">
        <v>39356</v>
      </c>
      <c r="D70" s="64">
        <v>39387</v>
      </c>
      <c r="E70" s="64">
        <v>39417</v>
      </c>
      <c r="F70" s="64">
        <v>39448</v>
      </c>
      <c r="G70" s="64">
        <v>39479</v>
      </c>
      <c r="H70" s="64">
        <v>39508</v>
      </c>
      <c r="I70" s="64">
        <v>39539</v>
      </c>
      <c r="J70" s="64">
        <v>39569</v>
      </c>
      <c r="K70" s="64">
        <v>39600</v>
      </c>
      <c r="L70" s="64">
        <v>39630</v>
      </c>
      <c r="M70" s="64">
        <v>39661</v>
      </c>
    </row>
    <row r="71" spans="1:13" x14ac:dyDescent="0.2">
      <c r="A71" s="67" t="s">
        <v>144</v>
      </c>
      <c r="B71" s="63">
        <v>39692</v>
      </c>
      <c r="C71" s="65">
        <v>39722</v>
      </c>
      <c r="D71" s="65">
        <v>39753</v>
      </c>
      <c r="E71" s="65">
        <v>39783</v>
      </c>
      <c r="F71" s="65">
        <v>39814</v>
      </c>
      <c r="G71" s="65">
        <v>39845</v>
      </c>
      <c r="H71" s="65">
        <v>39873</v>
      </c>
      <c r="I71" s="65">
        <v>39904</v>
      </c>
      <c r="J71" s="65">
        <v>39934</v>
      </c>
      <c r="K71" s="65">
        <v>39965</v>
      </c>
      <c r="L71" s="65">
        <v>39995</v>
      </c>
      <c r="M71" s="65">
        <v>40026</v>
      </c>
    </row>
    <row r="72" spans="1:13" x14ac:dyDescent="0.2">
      <c r="A72" s="67" t="s">
        <v>145</v>
      </c>
      <c r="B72" s="65">
        <v>40057</v>
      </c>
      <c r="C72" s="64">
        <v>40087</v>
      </c>
      <c r="D72" s="64">
        <v>40118</v>
      </c>
      <c r="E72" s="64">
        <v>40148</v>
      </c>
      <c r="F72" s="64">
        <v>40179</v>
      </c>
      <c r="G72" s="64">
        <v>40210</v>
      </c>
      <c r="H72" s="64">
        <v>40238</v>
      </c>
      <c r="I72" s="64">
        <v>40269</v>
      </c>
      <c r="J72" s="64">
        <v>40299</v>
      </c>
      <c r="K72" s="64">
        <v>40330</v>
      </c>
      <c r="L72" s="64">
        <v>40360</v>
      </c>
      <c r="M72" s="64">
        <v>40391</v>
      </c>
    </row>
    <row r="73" spans="1:13" x14ac:dyDescent="0.2">
      <c r="A73" s="67" t="s">
        <v>146</v>
      </c>
      <c r="B73" s="63">
        <v>40422</v>
      </c>
      <c r="C73" s="65">
        <v>40452</v>
      </c>
      <c r="D73" s="65">
        <v>40483</v>
      </c>
      <c r="E73" s="65">
        <v>40513</v>
      </c>
      <c r="F73" s="65">
        <v>40544</v>
      </c>
      <c r="G73" s="65">
        <v>40575</v>
      </c>
      <c r="H73" s="65">
        <v>40603</v>
      </c>
      <c r="I73" s="65">
        <v>40634</v>
      </c>
      <c r="J73" s="65">
        <v>40664</v>
      </c>
      <c r="K73" s="65">
        <v>40695</v>
      </c>
      <c r="L73" s="65">
        <v>40725</v>
      </c>
      <c r="M73" s="65">
        <v>40756</v>
      </c>
    </row>
    <row r="74" spans="1:13" x14ac:dyDescent="0.2">
      <c r="A74" s="67" t="s">
        <v>147</v>
      </c>
      <c r="B74" s="65">
        <v>40787</v>
      </c>
      <c r="C74" s="64">
        <v>40817</v>
      </c>
      <c r="D74" s="64">
        <v>40848</v>
      </c>
      <c r="E74" s="64">
        <v>40878</v>
      </c>
      <c r="F74" s="64">
        <v>40909</v>
      </c>
      <c r="G74" s="64">
        <v>40940</v>
      </c>
      <c r="H74" s="64">
        <v>40969</v>
      </c>
      <c r="I74" s="64">
        <v>41000</v>
      </c>
      <c r="J74" s="64">
        <v>41030</v>
      </c>
      <c r="K74" s="64">
        <v>41061</v>
      </c>
      <c r="L74" s="64">
        <v>41091</v>
      </c>
      <c r="M74" s="64">
        <v>41122</v>
      </c>
    </row>
    <row r="75" spans="1:13" x14ac:dyDescent="0.2">
      <c r="A75" s="67" t="s">
        <v>148</v>
      </c>
      <c r="B75" s="63">
        <v>41153</v>
      </c>
      <c r="C75" s="65">
        <v>41183</v>
      </c>
      <c r="D75" s="65">
        <v>41214</v>
      </c>
      <c r="E75" s="65">
        <v>41244</v>
      </c>
      <c r="F75" s="65">
        <v>41275</v>
      </c>
      <c r="G75" s="65">
        <v>41306</v>
      </c>
      <c r="H75" s="65">
        <v>41334</v>
      </c>
      <c r="I75" s="65">
        <v>41365</v>
      </c>
      <c r="J75" s="65">
        <v>41395</v>
      </c>
      <c r="K75" s="65">
        <v>41426</v>
      </c>
      <c r="L75" s="65">
        <v>41456</v>
      </c>
      <c r="M75" s="65">
        <v>41487</v>
      </c>
    </row>
    <row r="76" spans="1:13" x14ac:dyDescent="0.2">
      <c r="A76" s="67" t="s">
        <v>149</v>
      </c>
      <c r="B76" s="65">
        <v>41518</v>
      </c>
      <c r="C76" s="64">
        <v>41548</v>
      </c>
      <c r="D76" s="64">
        <v>41579</v>
      </c>
      <c r="E76" s="64">
        <v>41609</v>
      </c>
      <c r="F76" s="64">
        <v>41640</v>
      </c>
      <c r="G76" s="64">
        <v>41671</v>
      </c>
      <c r="H76" s="64">
        <v>41699</v>
      </c>
      <c r="I76" s="64">
        <v>41730</v>
      </c>
      <c r="J76" s="64">
        <v>41760</v>
      </c>
      <c r="K76" s="64">
        <v>41791</v>
      </c>
      <c r="L76" s="64">
        <v>41821</v>
      </c>
      <c r="M76" s="64">
        <v>41852</v>
      </c>
    </row>
    <row r="77" spans="1:13" x14ac:dyDescent="0.2">
      <c r="A77" s="67" t="s">
        <v>150</v>
      </c>
      <c r="B77" s="63">
        <v>41883</v>
      </c>
      <c r="C77" s="65">
        <v>41913</v>
      </c>
      <c r="D77" s="65">
        <v>41944</v>
      </c>
      <c r="E77" s="65">
        <v>41974</v>
      </c>
      <c r="F77" s="65">
        <v>42005</v>
      </c>
      <c r="G77" s="65">
        <v>42036</v>
      </c>
      <c r="H77" s="65">
        <v>42064</v>
      </c>
      <c r="I77" s="65">
        <v>42095</v>
      </c>
      <c r="J77" s="65">
        <v>42125</v>
      </c>
      <c r="K77" s="65">
        <v>42156</v>
      </c>
      <c r="L77" s="65">
        <v>42186</v>
      </c>
      <c r="M77" s="65">
        <v>42217</v>
      </c>
    </row>
    <row r="78" spans="1:13" x14ac:dyDescent="0.2">
      <c r="A78" s="67" t="s">
        <v>151</v>
      </c>
      <c r="B78" s="65">
        <v>42248</v>
      </c>
      <c r="C78" s="64">
        <v>42278</v>
      </c>
      <c r="D78" s="64">
        <v>42309</v>
      </c>
      <c r="E78" s="64">
        <v>42339</v>
      </c>
      <c r="F78" s="64">
        <v>42370</v>
      </c>
      <c r="G78" s="64">
        <v>42401</v>
      </c>
      <c r="H78" s="64">
        <v>42430</v>
      </c>
      <c r="I78" s="64">
        <v>42461</v>
      </c>
      <c r="J78" s="64">
        <v>42491</v>
      </c>
      <c r="K78" s="64">
        <v>42522</v>
      </c>
      <c r="L78" s="64">
        <v>42552</v>
      </c>
      <c r="M78" s="64">
        <v>42583</v>
      </c>
    </row>
    <row r="79" spans="1:13" x14ac:dyDescent="0.2">
      <c r="A79" s="67" t="s">
        <v>152</v>
      </c>
      <c r="B79" s="63">
        <v>42614</v>
      </c>
      <c r="C79" s="65">
        <v>42644</v>
      </c>
      <c r="D79" s="65">
        <v>42675</v>
      </c>
      <c r="E79" s="65">
        <v>42705</v>
      </c>
      <c r="F79" s="65">
        <v>42736</v>
      </c>
      <c r="G79" s="65">
        <v>42767</v>
      </c>
      <c r="H79" s="65">
        <v>42795</v>
      </c>
      <c r="I79" s="65">
        <v>42826</v>
      </c>
      <c r="J79" s="65">
        <v>42856</v>
      </c>
      <c r="K79" s="65">
        <v>42887</v>
      </c>
      <c r="L79" s="65">
        <v>42917</v>
      </c>
      <c r="M79" s="65">
        <v>42948</v>
      </c>
    </row>
    <row r="80" spans="1:13" x14ac:dyDescent="0.2">
      <c r="A80" s="67" t="s">
        <v>153</v>
      </c>
      <c r="B80" s="65">
        <v>42979</v>
      </c>
      <c r="C80" s="64">
        <v>43009</v>
      </c>
      <c r="D80" s="64">
        <v>43040</v>
      </c>
      <c r="E80" s="64">
        <v>43070</v>
      </c>
      <c r="F80" s="64">
        <v>43101</v>
      </c>
      <c r="G80" s="64">
        <v>43132</v>
      </c>
      <c r="H80" s="64">
        <v>43160</v>
      </c>
      <c r="I80" s="64">
        <v>43191</v>
      </c>
      <c r="J80" s="64">
        <v>43221</v>
      </c>
      <c r="K80" s="64">
        <v>43252</v>
      </c>
      <c r="L80" s="64">
        <v>43282</v>
      </c>
      <c r="M80" s="64">
        <v>43313</v>
      </c>
    </row>
    <row r="81" spans="1:13" x14ac:dyDescent="0.2">
      <c r="A81" s="67" t="s">
        <v>154</v>
      </c>
      <c r="B81" s="63">
        <v>43344</v>
      </c>
      <c r="C81" s="65">
        <v>43374</v>
      </c>
      <c r="D81" s="65">
        <v>43405</v>
      </c>
      <c r="E81" s="65">
        <v>43435</v>
      </c>
      <c r="F81" s="65">
        <v>43466</v>
      </c>
      <c r="G81" s="65">
        <v>43497</v>
      </c>
      <c r="H81" s="65">
        <v>43525</v>
      </c>
      <c r="I81" s="65">
        <v>43556</v>
      </c>
      <c r="J81" s="65">
        <v>43586</v>
      </c>
      <c r="K81" s="65">
        <v>43617</v>
      </c>
      <c r="L81" s="65">
        <v>43647</v>
      </c>
      <c r="M81" s="65">
        <v>43678</v>
      </c>
    </row>
    <row r="82" spans="1:13" x14ac:dyDescent="0.2">
      <c r="A82" s="67" t="s">
        <v>155</v>
      </c>
      <c r="B82" s="65">
        <v>43709</v>
      </c>
      <c r="C82" s="64">
        <v>43739</v>
      </c>
      <c r="D82" s="64">
        <v>43770</v>
      </c>
      <c r="E82" s="64">
        <v>43800</v>
      </c>
      <c r="F82" s="64">
        <v>43831</v>
      </c>
      <c r="G82" s="64">
        <v>43862</v>
      </c>
      <c r="H82" s="64">
        <v>43891</v>
      </c>
      <c r="I82" s="64">
        <v>43922</v>
      </c>
      <c r="J82" s="64">
        <v>43952</v>
      </c>
      <c r="K82" s="64">
        <v>43983</v>
      </c>
      <c r="L82" s="64">
        <v>44013</v>
      </c>
      <c r="M82" s="64">
        <v>44044</v>
      </c>
    </row>
    <row r="83" spans="1:13" x14ac:dyDescent="0.2">
      <c r="A83" s="67" t="s">
        <v>156</v>
      </c>
      <c r="B83" s="63">
        <v>44075</v>
      </c>
      <c r="C83" s="65">
        <v>44105</v>
      </c>
      <c r="D83" s="65">
        <v>44136</v>
      </c>
      <c r="E83" s="65">
        <v>44166</v>
      </c>
      <c r="F83" s="65">
        <v>44197</v>
      </c>
      <c r="G83" s="65">
        <v>44228</v>
      </c>
      <c r="H83" s="65">
        <v>44256</v>
      </c>
      <c r="I83" s="65">
        <v>44287</v>
      </c>
      <c r="J83" s="65">
        <v>44317</v>
      </c>
      <c r="K83" s="65">
        <v>44348</v>
      </c>
      <c r="L83" s="65">
        <v>44378</v>
      </c>
      <c r="M83" s="65">
        <v>44409</v>
      </c>
    </row>
    <row r="84" spans="1:13" x14ac:dyDescent="0.2">
      <c r="A84" s="67" t="s">
        <v>157</v>
      </c>
      <c r="B84" s="65">
        <v>44440</v>
      </c>
      <c r="C84" s="64">
        <v>44470</v>
      </c>
      <c r="D84" s="64">
        <v>44501</v>
      </c>
      <c r="E84" s="64">
        <v>44531</v>
      </c>
      <c r="F84" s="64">
        <v>44562</v>
      </c>
      <c r="G84" s="64">
        <v>44593</v>
      </c>
      <c r="H84" s="64">
        <v>44621</v>
      </c>
      <c r="I84" s="64">
        <v>44652</v>
      </c>
      <c r="J84" s="64">
        <v>44682</v>
      </c>
      <c r="K84" s="64">
        <v>44713</v>
      </c>
      <c r="L84" s="64">
        <v>44743</v>
      </c>
      <c r="M84" s="64">
        <v>44774</v>
      </c>
    </row>
    <row r="85" spans="1:13" x14ac:dyDescent="0.2">
      <c r="A85" s="67" t="s">
        <v>158</v>
      </c>
      <c r="B85" s="63">
        <v>44805</v>
      </c>
      <c r="C85" s="65">
        <v>44835</v>
      </c>
      <c r="D85" s="65">
        <v>44866</v>
      </c>
      <c r="E85" s="65">
        <v>44896</v>
      </c>
      <c r="F85" s="65">
        <v>44927</v>
      </c>
      <c r="G85" s="65">
        <v>44958</v>
      </c>
      <c r="H85" s="65">
        <v>44986</v>
      </c>
      <c r="I85" s="65">
        <v>45017</v>
      </c>
      <c r="J85" s="65">
        <v>45047</v>
      </c>
      <c r="K85" s="65">
        <v>45078</v>
      </c>
      <c r="L85" s="65">
        <v>45108</v>
      </c>
      <c r="M85" s="65">
        <v>45139</v>
      </c>
    </row>
  </sheetData>
  <phoneticPr fontId="0" type="noConversion"/>
  <pageMargins left="0.78740157499999996" right="0.78740157499999996" top="0.984251969" bottom="0.984251969" header="0.4921259845" footer="0.492125984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8E63A-1B98-4FF8-9CE0-49E16F26212A}">
  <sheetPr codeName="Feuil3">
    <pageSetUpPr fitToPage="1"/>
  </sheetPr>
  <dimension ref="A1:V769"/>
  <sheetViews>
    <sheetView topLeftCell="A379" zoomScale="133" workbookViewId="0">
      <selection activeCell="Q386" sqref="Q386:Q397"/>
    </sheetView>
  </sheetViews>
  <sheetFormatPr baseColWidth="10" defaultRowHeight="12.75" x14ac:dyDescent="0.2"/>
  <cols>
    <col min="1" max="1" width="2.42578125" bestFit="1" customWidth="1"/>
    <col min="2" max="2" width="11.5703125" bestFit="1" customWidth="1"/>
    <col min="3" max="3" width="5" bestFit="1" customWidth="1"/>
    <col min="4" max="5" width="5.28515625" bestFit="1" customWidth="1"/>
    <col min="6" max="7" width="5.85546875" bestFit="1" customWidth="1"/>
    <col min="8" max="8" width="6.28515625" bestFit="1" customWidth="1"/>
    <col min="9" max="10" width="6.85546875" bestFit="1" customWidth="1"/>
    <col min="11" max="13" width="5.85546875" bestFit="1" customWidth="1"/>
    <col min="14" max="14" width="5.7109375" bestFit="1" customWidth="1"/>
    <col min="15" max="15" width="6.42578125" customWidth="1"/>
    <col min="16" max="16" width="9" bestFit="1" customWidth="1"/>
    <col min="17" max="17" width="9.140625" customWidth="1"/>
    <col min="18" max="18" width="6" bestFit="1" customWidth="1"/>
    <col min="19" max="19" width="12.5703125" bestFit="1" customWidth="1"/>
  </cols>
  <sheetData>
    <row r="1" spans="1:22" x14ac:dyDescent="0.2">
      <c r="B1" s="69" t="s">
        <v>116</v>
      </c>
      <c r="C1" s="69"/>
      <c r="D1" s="70" t="s">
        <v>117</v>
      </c>
      <c r="E1" s="70" t="s">
        <v>118</v>
      </c>
      <c r="F1" s="70" t="s">
        <v>119</v>
      </c>
      <c r="G1" s="70" t="s">
        <v>120</v>
      </c>
      <c r="H1" s="70" t="s">
        <v>121</v>
      </c>
      <c r="I1" s="70" t="s">
        <v>122</v>
      </c>
      <c r="J1" s="70" t="s">
        <v>123</v>
      </c>
      <c r="K1" s="70" t="s">
        <v>124</v>
      </c>
      <c r="L1" s="70" t="s">
        <v>125</v>
      </c>
      <c r="M1" s="70" t="s">
        <v>126</v>
      </c>
      <c r="N1" s="70" t="s">
        <v>127</v>
      </c>
      <c r="O1" s="70" t="s">
        <v>128</v>
      </c>
      <c r="Q1" s="70" t="s">
        <v>129</v>
      </c>
      <c r="R1" s="70" t="s">
        <v>130</v>
      </c>
      <c r="S1" s="70" t="s">
        <v>131</v>
      </c>
      <c r="T1" s="75" t="s">
        <v>132</v>
      </c>
      <c r="V1" s="70" t="s">
        <v>134</v>
      </c>
    </row>
    <row r="2" spans="1:22" x14ac:dyDescent="0.2">
      <c r="A2">
        <v>1</v>
      </c>
      <c r="B2" s="71">
        <v>1990</v>
      </c>
      <c r="C2" s="71">
        <v>-91</v>
      </c>
      <c r="D2" s="72">
        <v>5.9300605997105365E-3</v>
      </c>
      <c r="E2" s="72">
        <v>1.8850843044608285E-2</v>
      </c>
      <c r="F2" s="72">
        <v>9.0493688989078627E-2</v>
      </c>
      <c r="G2" s="72">
        <v>0.38858771084282034</v>
      </c>
      <c r="H2" s="72">
        <v>5.6166834135469683E-2</v>
      </c>
      <c r="I2" s="72">
        <v>1.3481245489382592</v>
      </c>
      <c r="J2" s="72">
        <v>4.9730548850418002</v>
      </c>
      <c r="K2" s="72">
        <v>0.82967815333673633</v>
      </c>
      <c r="L2" s="72">
        <v>7.8995156850615492E-2</v>
      </c>
      <c r="M2" s="72">
        <v>2.4443420520758059E-2</v>
      </c>
      <c r="N2" s="72">
        <v>7.1112515321732038E-3</v>
      </c>
      <c r="O2" s="72">
        <v>4.1703271697151332E-3</v>
      </c>
      <c r="P2" s="18">
        <v>33117</v>
      </c>
      <c r="Q2">
        <v>5.9300605997105365E-3</v>
      </c>
      <c r="R2" s="72">
        <v>30</v>
      </c>
      <c r="S2" s="27">
        <f>Q2/R2/24/3600*1000000</f>
        <v>2.2878320214932625E-3</v>
      </c>
      <c r="T2">
        <f>Q2/'App MODELE'!$Q$4*1000</f>
        <v>4.1793365280925629E-2</v>
      </c>
      <c r="V2" s="37">
        <f>SUM(D2:O2)</f>
        <v>7.8256068810017458</v>
      </c>
    </row>
    <row r="3" spans="1:22" x14ac:dyDescent="0.2">
      <c r="A3">
        <v>1</v>
      </c>
      <c r="B3" s="71">
        <v>1991</v>
      </c>
      <c r="C3" s="71">
        <v>-92</v>
      </c>
      <c r="D3" s="72">
        <v>0.12660438321008013</v>
      </c>
      <c r="E3" s="72">
        <v>0.38215142555776854</v>
      </c>
      <c r="F3" s="72">
        <v>5.1562600092605007E-2</v>
      </c>
      <c r="G3" s="72">
        <v>0.10447513267945312</v>
      </c>
      <c r="H3" s="72">
        <v>5.2358096026712535E-2</v>
      </c>
      <c r="I3" s="72">
        <v>7.0413443137213302E-2</v>
      </c>
      <c r="J3" s="72">
        <v>7.6608669048292971E-2</v>
      </c>
      <c r="K3" s="72">
        <v>0.60650538491348382</v>
      </c>
      <c r="L3" s="72">
        <v>1.7983029298309184E-2</v>
      </c>
      <c r="M3" s="72">
        <v>0.11927617824133217</v>
      </c>
      <c r="N3" s="72">
        <v>5.7854249753273499E-4</v>
      </c>
      <c r="O3" s="72">
        <v>0</v>
      </c>
      <c r="P3" s="18">
        <v>33147</v>
      </c>
      <c r="Q3">
        <v>1.8850843044608285E-2</v>
      </c>
      <c r="R3" s="72">
        <v>31</v>
      </c>
      <c r="S3" s="27">
        <f t="shared" ref="S3:S66" si="0">Q3/R3/24/3600*1000000</f>
        <v>7.0380985082916245E-3</v>
      </c>
      <c r="T3">
        <f>Q3/'App MODELE'!$Q$4*1000</f>
        <v>0.13285533190928386</v>
      </c>
      <c r="V3" s="37">
        <f t="shared" ref="V3:V65" si="1">SUM(D3:O3)</f>
        <v>1.6085168847027833</v>
      </c>
    </row>
    <row r="4" spans="1:22" x14ac:dyDescent="0.2">
      <c r="A4">
        <v>1</v>
      </c>
      <c r="B4" s="71">
        <v>1992</v>
      </c>
      <c r="C4" s="71">
        <v>-93</v>
      </c>
      <c r="D4" s="72">
        <v>0</v>
      </c>
      <c r="E4" s="72">
        <v>4.0642610451674589E-2</v>
      </c>
      <c r="F4" s="72">
        <v>2.6516531136917023E-4</v>
      </c>
      <c r="G4" s="72">
        <v>5.5202596639581814E-3</v>
      </c>
      <c r="H4" s="72">
        <v>6.7496624712152457E-4</v>
      </c>
      <c r="I4" s="72">
        <v>3.6158906095795949E-4</v>
      </c>
      <c r="J4" s="72">
        <v>9.3024812415784294E-2</v>
      </c>
      <c r="K4" s="72">
        <v>4.1221152949207354E-3</v>
      </c>
      <c r="L4" s="72">
        <v>7.231781219159186E-5</v>
      </c>
      <c r="M4" s="72">
        <v>0</v>
      </c>
      <c r="N4" s="72">
        <v>0</v>
      </c>
      <c r="O4" s="72">
        <v>0</v>
      </c>
      <c r="P4" s="18">
        <v>33178</v>
      </c>
      <c r="Q4">
        <v>9.0493688989078627E-2</v>
      </c>
      <c r="R4" s="72">
        <v>30</v>
      </c>
      <c r="S4" s="27">
        <f t="shared" si="0"/>
        <v>3.4912688653193913E-2</v>
      </c>
      <c r="T4">
        <f>Q4/'App MODELE'!$Q$4*1000</f>
        <v>0.63777354985607604</v>
      </c>
      <c r="V4" s="37">
        <f t="shared" si="1"/>
        <v>0.14468383625797804</v>
      </c>
    </row>
    <row r="5" spans="1:22" x14ac:dyDescent="0.2">
      <c r="A5">
        <v>1</v>
      </c>
      <c r="B5" s="71">
        <v>1993</v>
      </c>
      <c r="C5" s="71">
        <v>-94</v>
      </c>
      <c r="D5" s="72">
        <v>0</v>
      </c>
      <c r="E5" s="72">
        <v>0</v>
      </c>
      <c r="F5" s="72">
        <v>1.2818091151585682</v>
      </c>
      <c r="G5" s="72">
        <v>7.6391715611718203E-2</v>
      </c>
      <c r="H5" s="72">
        <v>0.27680847913201651</v>
      </c>
      <c r="I5" s="72">
        <v>1.1288328364359546</v>
      </c>
      <c r="J5" s="72">
        <v>0.86099176601569571</v>
      </c>
      <c r="K5" s="72">
        <v>1.4415350563523988E-2</v>
      </c>
      <c r="L5" s="72">
        <v>2.2900640527337428E-3</v>
      </c>
      <c r="M5" s="72">
        <v>1.6874156178038101E-4</v>
      </c>
      <c r="N5" s="72">
        <v>0</v>
      </c>
      <c r="O5" s="72">
        <v>0</v>
      </c>
      <c r="P5" s="18">
        <v>33208</v>
      </c>
      <c r="Q5">
        <v>0.38858771084282034</v>
      </c>
      <c r="R5" s="72">
        <v>31</v>
      </c>
      <c r="S5" s="27">
        <f t="shared" si="0"/>
        <v>0.14508203063127997</v>
      </c>
      <c r="T5">
        <f>Q5/'App MODELE'!$Q$4*1000</f>
        <v>2.7386546680021167</v>
      </c>
      <c r="V5" s="37">
        <f t="shared" si="1"/>
        <v>3.6417080685319911</v>
      </c>
    </row>
    <row r="6" spans="1:22" x14ac:dyDescent="0.2">
      <c r="A6">
        <v>1</v>
      </c>
      <c r="B6" s="71">
        <v>1994</v>
      </c>
      <c r="C6" s="71">
        <v>-95</v>
      </c>
      <c r="D6" s="72">
        <v>0</v>
      </c>
      <c r="E6" s="72">
        <v>0</v>
      </c>
      <c r="F6" s="72">
        <v>0.13284782099595441</v>
      </c>
      <c r="G6" s="72">
        <v>9.4013155849069475E-4</v>
      </c>
      <c r="H6" s="72">
        <v>0</v>
      </c>
      <c r="I6" s="72">
        <v>2.7119179571846921E-2</v>
      </c>
      <c r="J6" s="72">
        <v>1.3740384316402461E-3</v>
      </c>
      <c r="K6" s="72">
        <v>1.2052968698598646E-4</v>
      </c>
      <c r="L6" s="72">
        <v>2.4105937397197293E-5</v>
      </c>
      <c r="M6" s="72">
        <v>5.443120664287146E-2</v>
      </c>
      <c r="N6" s="72">
        <v>2.4105937397197297E-4</v>
      </c>
      <c r="O6" s="72">
        <v>0</v>
      </c>
      <c r="P6" s="18">
        <v>33239</v>
      </c>
      <c r="Q6">
        <v>5.6166834135469683E-2</v>
      </c>
      <c r="R6" s="72">
        <v>31</v>
      </c>
      <c r="S6" s="27">
        <f t="shared" si="0"/>
        <v>2.0970293509359948E-2</v>
      </c>
      <c r="T6">
        <f>Q6/'App MODELE'!$Q$4*1000</f>
        <v>0.39584772806730345</v>
      </c>
      <c r="V6" s="37">
        <f t="shared" si="1"/>
        <v>0.21709807219915886</v>
      </c>
    </row>
    <row r="7" spans="1:22" x14ac:dyDescent="0.2">
      <c r="A7">
        <v>1</v>
      </c>
      <c r="B7" s="71">
        <v>1995</v>
      </c>
      <c r="C7" s="71">
        <v>-96</v>
      </c>
      <c r="D7" s="72">
        <v>0</v>
      </c>
      <c r="E7" s="72">
        <v>0</v>
      </c>
      <c r="F7" s="72">
        <v>0.14673284093673988</v>
      </c>
      <c r="G7" s="72">
        <v>0.79028905162971619</v>
      </c>
      <c r="H7" s="72">
        <v>13.746820601687508</v>
      </c>
      <c r="I7" s="72">
        <v>2.2245682208255575</v>
      </c>
      <c r="J7" s="72">
        <v>3.5900008328150048</v>
      </c>
      <c r="K7" s="72">
        <v>0.17028434177380164</v>
      </c>
      <c r="L7" s="72">
        <v>0.16319719617902567</v>
      </c>
      <c r="M7" s="72">
        <v>1.4945681186262326E-2</v>
      </c>
      <c r="N7" s="72">
        <v>6.7737684086124411E-3</v>
      </c>
      <c r="O7" s="72">
        <v>5.2309884151918147E-3</v>
      </c>
      <c r="P7" s="18">
        <v>33270</v>
      </c>
      <c r="Q7">
        <v>1.3481245489382592</v>
      </c>
      <c r="R7" s="72">
        <v>28</v>
      </c>
      <c r="S7" s="27">
        <f t="shared" si="0"/>
        <v>0.55726047823175395</v>
      </c>
      <c r="T7">
        <f>Q7/'App MODELE'!$Q$4*1000</f>
        <v>9.5011949322592102</v>
      </c>
      <c r="V7" s="37">
        <f t="shared" si="1"/>
        <v>20.858843523857423</v>
      </c>
    </row>
    <row r="8" spans="1:22" x14ac:dyDescent="0.2">
      <c r="A8">
        <v>1</v>
      </c>
      <c r="B8" s="71">
        <v>1996</v>
      </c>
      <c r="C8" s="71">
        <v>-97</v>
      </c>
      <c r="D8" s="72">
        <v>1.1450320263668722E-2</v>
      </c>
      <c r="E8" s="72">
        <v>2.0441834912823316E-2</v>
      </c>
      <c r="F8" s="72">
        <v>7.6150656237746223E-2</v>
      </c>
      <c r="G8" s="72">
        <v>16.017865069814864</v>
      </c>
      <c r="H8" s="72">
        <v>11.352450157836099</v>
      </c>
      <c r="I8" s="72">
        <v>0.63748151446888235</v>
      </c>
      <c r="J8" s="72">
        <v>0.13786185597457132</v>
      </c>
      <c r="K8" s="72">
        <v>0.56070410385880909</v>
      </c>
      <c r="L8" s="72">
        <v>8.8107201186756107E-2</v>
      </c>
      <c r="M8" s="72">
        <v>5.927650005970813E-2</v>
      </c>
      <c r="N8" s="72">
        <v>4.7392272922889868E-2</v>
      </c>
      <c r="O8" s="72">
        <v>4.1703271697151316E-2</v>
      </c>
      <c r="P8" s="18">
        <v>33298</v>
      </c>
      <c r="Q8">
        <v>4.9730548850418002</v>
      </c>
      <c r="R8" s="72">
        <v>31</v>
      </c>
      <c r="S8" s="27">
        <f t="shared" si="0"/>
        <v>1.8567259875454751</v>
      </c>
      <c r="T8">
        <f>Q8/'App MODELE'!$Q$4*1000</f>
        <v>35.048663648190853</v>
      </c>
      <c r="V8" s="37">
        <f t="shared" si="1"/>
        <v>29.05088475923397</v>
      </c>
    </row>
    <row r="9" spans="1:22" x14ac:dyDescent="0.2">
      <c r="A9">
        <v>1</v>
      </c>
      <c r="B9" s="71">
        <v>1997</v>
      </c>
      <c r="C9" s="71">
        <v>-98</v>
      </c>
      <c r="D9" s="72">
        <v>3.8328440461543697E-2</v>
      </c>
      <c r="E9" s="72">
        <v>0.14516595500592208</v>
      </c>
      <c r="F9" s="72">
        <v>0.48414364668531035</v>
      </c>
      <c r="G9" s="72">
        <v>0.54539683361158886</v>
      </c>
      <c r="H9" s="72">
        <v>0.67019327151687891</v>
      </c>
      <c r="I9" s="72">
        <v>2.0184624560795208</v>
      </c>
      <c r="J9" s="72">
        <v>7.7452376857194916E-2</v>
      </c>
      <c r="K9" s="72">
        <v>4.2619297318244799E-2</v>
      </c>
      <c r="L9" s="72">
        <v>2.8878913001842362E-2</v>
      </c>
      <c r="M9" s="72">
        <v>1.6367931492696965E-2</v>
      </c>
      <c r="N9" s="72">
        <v>6.9907218451872163E-3</v>
      </c>
      <c r="O9" s="72">
        <v>3.6641024843739895E-3</v>
      </c>
      <c r="P9" s="18">
        <v>33329</v>
      </c>
      <c r="Q9">
        <v>0.82967815333673633</v>
      </c>
      <c r="R9" s="72">
        <v>30</v>
      </c>
      <c r="S9" s="27">
        <f t="shared" si="0"/>
        <v>0.32009188014534579</v>
      </c>
      <c r="T9">
        <f>Q9/'App MODELE'!$Q$4*1000</f>
        <v>5.8473335212963313</v>
      </c>
      <c r="V9" s="37">
        <f t="shared" si="1"/>
        <v>4.0776639463603059</v>
      </c>
    </row>
    <row r="10" spans="1:22" x14ac:dyDescent="0.2">
      <c r="A10">
        <v>1</v>
      </c>
      <c r="B10" s="71">
        <v>1998</v>
      </c>
      <c r="C10" s="71">
        <v>-99</v>
      </c>
      <c r="D10" s="72">
        <v>5.5925774761497737E-3</v>
      </c>
      <c r="E10" s="72">
        <v>8.8950908995658051E-3</v>
      </c>
      <c r="F10" s="72">
        <v>8.8468790247714073E-3</v>
      </c>
      <c r="G10" s="72">
        <v>3.5604469535660405E-2</v>
      </c>
      <c r="H10" s="72">
        <v>0.71736859100319428</v>
      </c>
      <c r="I10" s="72">
        <v>0.53710439114695274</v>
      </c>
      <c r="J10" s="72">
        <v>0.1303408035066457</v>
      </c>
      <c r="K10" s="72">
        <v>9.7870105832621006E-3</v>
      </c>
      <c r="L10" s="72">
        <v>3.3748312356076224E-3</v>
      </c>
      <c r="M10" s="72">
        <v>1.0365553080794838E-3</v>
      </c>
      <c r="N10" s="72">
        <v>0</v>
      </c>
      <c r="O10" s="72">
        <v>0</v>
      </c>
      <c r="P10" s="18">
        <v>33359</v>
      </c>
      <c r="Q10">
        <v>7.8995156850615492E-2</v>
      </c>
      <c r="R10" s="72">
        <v>31</v>
      </c>
      <c r="S10" s="27">
        <f t="shared" si="0"/>
        <v>2.9493412802649156E-2</v>
      </c>
      <c r="T10">
        <f>Q10/'App MODELE'!$Q$4*1000</f>
        <v>0.55673519522598847</v>
      </c>
      <c r="V10" s="37">
        <f t="shared" si="1"/>
        <v>1.4579511997198895</v>
      </c>
    </row>
    <row r="11" spans="1:22" x14ac:dyDescent="0.2">
      <c r="A11">
        <v>1</v>
      </c>
      <c r="B11" s="71">
        <v>1999</v>
      </c>
      <c r="C11" s="71">
        <v>0</v>
      </c>
      <c r="D11" s="72">
        <v>2.410593739719729E-5</v>
      </c>
      <c r="E11" s="72">
        <v>1.6874156178038103E-4</v>
      </c>
      <c r="F11" s="72">
        <v>0.13417364755280017</v>
      </c>
      <c r="G11" s="72">
        <v>2.9361031749786284E-2</v>
      </c>
      <c r="H11" s="72">
        <v>2.8854807064445154E-2</v>
      </c>
      <c r="I11" s="72">
        <v>1.5476011809000668E-2</v>
      </c>
      <c r="J11" s="72">
        <v>2.9409243624580706E-3</v>
      </c>
      <c r="K11" s="72">
        <v>5.0116243848773147E-2</v>
      </c>
      <c r="L11" s="72">
        <v>3.230195611224436E-3</v>
      </c>
      <c r="M11" s="72">
        <v>1.2052968698598646E-4</v>
      </c>
      <c r="N11" s="72">
        <v>0</v>
      </c>
      <c r="O11" s="72">
        <v>0</v>
      </c>
      <c r="P11" s="18">
        <v>33390</v>
      </c>
      <c r="Q11">
        <v>2.4443420520758059E-2</v>
      </c>
      <c r="R11" s="72">
        <v>30</v>
      </c>
      <c r="S11" s="27">
        <f t="shared" si="0"/>
        <v>9.4303319910332018E-3</v>
      </c>
      <c r="T11">
        <f>Q11/'App MODELE'!$Q$4*1000</f>
        <v>0.17227021298723</v>
      </c>
      <c r="V11" s="37">
        <f t="shared" si="1"/>
        <v>0.26446623918465156</v>
      </c>
    </row>
    <row r="12" spans="1:22" x14ac:dyDescent="0.2">
      <c r="A12">
        <v>1</v>
      </c>
      <c r="B12" s="71">
        <v>2000</v>
      </c>
      <c r="C12" s="71">
        <v>1</v>
      </c>
      <c r="D12" s="72">
        <v>0</v>
      </c>
      <c r="E12" s="72">
        <v>0.21080642253849027</v>
      </c>
      <c r="F12" s="72">
        <v>1.5042104935851114E-2</v>
      </c>
      <c r="G12" s="72">
        <v>1.6910074024759927</v>
      </c>
      <c r="H12" s="72">
        <v>0.94121632567356817</v>
      </c>
      <c r="I12" s="72">
        <v>4.1486318260576506E-2</v>
      </c>
      <c r="J12" s="72">
        <v>1.986329241529057E-2</v>
      </c>
      <c r="K12" s="72">
        <v>1.0365553080794838E-3</v>
      </c>
      <c r="L12" s="72">
        <v>0</v>
      </c>
      <c r="M12" s="72">
        <v>0</v>
      </c>
      <c r="N12" s="72">
        <v>0</v>
      </c>
      <c r="O12" s="72">
        <v>0</v>
      </c>
      <c r="P12" s="18">
        <v>33420</v>
      </c>
      <c r="Q12">
        <v>7.1112515321732038E-3</v>
      </c>
      <c r="R12" s="72">
        <v>31</v>
      </c>
      <c r="S12" s="27">
        <f t="shared" si="0"/>
        <v>2.6550371610563036E-3</v>
      </c>
      <c r="T12">
        <f>Q12/'App MODELE'!$Q$4*1000</f>
        <v>5.0118059991353894E-2</v>
      </c>
      <c r="V12" s="37">
        <f t="shared" si="1"/>
        <v>2.9204584216078491</v>
      </c>
    </row>
    <row r="13" spans="1:22" x14ac:dyDescent="0.2">
      <c r="A13">
        <v>1</v>
      </c>
      <c r="B13" s="71">
        <v>2001</v>
      </c>
      <c r="C13" s="71">
        <v>2</v>
      </c>
      <c r="D13" s="72">
        <v>0</v>
      </c>
      <c r="E13" s="72">
        <v>0</v>
      </c>
      <c r="F13" s="72">
        <v>0</v>
      </c>
      <c r="G13" s="72">
        <v>2.7018175694152697</v>
      </c>
      <c r="H13" s="72">
        <v>2.1044483347753235E-2</v>
      </c>
      <c r="I13" s="72">
        <v>1.2872570570103358E-2</v>
      </c>
      <c r="J13" s="72">
        <v>0.13737973722662736</v>
      </c>
      <c r="K13" s="72">
        <v>0.37800520432545076</v>
      </c>
      <c r="L13" s="72">
        <v>2.6275471762945028E-2</v>
      </c>
      <c r="M13" s="72">
        <v>1.4463562438318375E-4</v>
      </c>
      <c r="N13" s="72">
        <v>0</v>
      </c>
      <c r="O13" s="72">
        <v>0</v>
      </c>
      <c r="P13" s="18">
        <v>33451</v>
      </c>
      <c r="Q13">
        <v>4.1703271697151332E-3</v>
      </c>
      <c r="R13" s="72">
        <v>31</v>
      </c>
      <c r="S13" s="27">
        <f t="shared" si="0"/>
        <v>1.5570217927550526E-3</v>
      </c>
      <c r="T13">
        <f>Q13/'App MODELE'!$Q$4*1000</f>
        <v>2.9391269079675337E-2</v>
      </c>
      <c r="V13" s="37">
        <f t="shared" si="1"/>
        <v>3.2775396722725327</v>
      </c>
    </row>
    <row r="14" spans="1:22" x14ac:dyDescent="0.2">
      <c r="A14">
        <v>1</v>
      </c>
      <c r="B14" s="71">
        <v>2002</v>
      </c>
      <c r="C14" s="71">
        <v>3</v>
      </c>
      <c r="D14" s="72">
        <v>0</v>
      </c>
      <c r="E14" s="72">
        <v>0.2283555449636499</v>
      </c>
      <c r="F14" s="72">
        <v>8.127654276588629</v>
      </c>
      <c r="G14" s="72">
        <v>0.11411750763833195</v>
      </c>
      <c r="H14" s="72">
        <v>1.1157192064918791</v>
      </c>
      <c r="I14" s="72">
        <v>9.0204417740312251E-2</v>
      </c>
      <c r="J14" s="72">
        <v>0.23835950898348687</v>
      </c>
      <c r="K14" s="72">
        <v>4.0256915453319476E-2</v>
      </c>
      <c r="L14" s="72">
        <v>4.0980093575235382E-2</v>
      </c>
      <c r="M14" s="72">
        <v>4.9658231038226452E-3</v>
      </c>
      <c r="N14" s="72">
        <v>0</v>
      </c>
      <c r="O14" s="72">
        <v>0</v>
      </c>
      <c r="P14" s="18">
        <v>33482</v>
      </c>
      <c r="Q14">
        <v>0.12660438321008013</v>
      </c>
      <c r="R14" s="72">
        <v>30</v>
      </c>
      <c r="S14" s="27">
        <f t="shared" si="0"/>
        <v>4.8844283645864239E-2</v>
      </c>
      <c r="T14">
        <f>Q14/'App MODELE'!$Q$4*1000</f>
        <v>0.89227135957488302</v>
      </c>
      <c r="V14" s="37">
        <f t="shared" si="1"/>
        <v>10.000613294538665</v>
      </c>
    </row>
    <row r="15" spans="1:22" x14ac:dyDescent="0.2">
      <c r="A15">
        <v>1</v>
      </c>
      <c r="B15" s="71">
        <v>2003</v>
      </c>
      <c r="C15" s="71">
        <v>4</v>
      </c>
      <c r="D15" s="72">
        <v>1.3041312131883736E-2</v>
      </c>
      <c r="E15" s="72">
        <v>1.5596541495986655E-2</v>
      </c>
      <c r="F15" s="72">
        <v>0.66016520155964464</v>
      </c>
      <c r="G15" s="72">
        <v>4.3165055740917353</v>
      </c>
      <c r="H15" s="72">
        <v>9.2735541167017974E-2</v>
      </c>
      <c r="I15" s="72">
        <v>2.2418521779393484E-2</v>
      </c>
      <c r="J15" s="72">
        <v>8.2345882148825933E-2</v>
      </c>
      <c r="K15" s="72">
        <v>0.35165741475031403</v>
      </c>
      <c r="L15" s="72">
        <v>0.31863228051615378</v>
      </c>
      <c r="M15" s="72">
        <v>1.742859273817365E-2</v>
      </c>
      <c r="N15" s="72">
        <v>1.0437870892986435E-2</v>
      </c>
      <c r="O15" s="72">
        <v>1.0437870892986435E-2</v>
      </c>
      <c r="P15" s="18">
        <v>33512</v>
      </c>
      <c r="Q15">
        <v>0.38215142555776854</v>
      </c>
      <c r="R15" s="72">
        <v>31</v>
      </c>
      <c r="S15" s="27">
        <f t="shared" si="0"/>
        <v>0.14267899699737474</v>
      </c>
      <c r="T15">
        <f>Q15/'App MODELE'!$Q$4*1000</f>
        <v>2.6932935764167216</v>
      </c>
      <c r="V15" s="37">
        <f t="shared" si="1"/>
        <v>5.9114026041651027</v>
      </c>
    </row>
    <row r="16" spans="1:22" x14ac:dyDescent="0.2">
      <c r="A16">
        <v>1</v>
      </c>
      <c r="B16" s="71">
        <v>2004</v>
      </c>
      <c r="C16" s="71">
        <v>5</v>
      </c>
      <c r="D16" s="72">
        <v>1.2294028072570627E-2</v>
      </c>
      <c r="E16" s="72">
        <v>5.8143521002039872E-2</v>
      </c>
      <c r="F16" s="72">
        <v>2.3455077087472975E-2</v>
      </c>
      <c r="G16" s="72">
        <v>0.21979793718764482</v>
      </c>
      <c r="H16" s="72">
        <v>2.5841564889795509E-2</v>
      </c>
      <c r="I16" s="72">
        <v>2.8637853627870396E-2</v>
      </c>
      <c r="J16" s="72">
        <v>0.11927617824133228</v>
      </c>
      <c r="K16" s="72">
        <v>1.6030448369136207E-2</v>
      </c>
      <c r="L16" s="72">
        <v>7.2558871565563867E-3</v>
      </c>
      <c r="M16" s="72">
        <v>7.3764168435423742E-3</v>
      </c>
      <c r="N16" s="72">
        <v>6.2675437232712966E-3</v>
      </c>
      <c r="O16" s="72">
        <v>5.3997299769721957E-3</v>
      </c>
      <c r="P16" s="18">
        <v>33543</v>
      </c>
      <c r="Q16">
        <v>5.1562600092605007E-2</v>
      </c>
      <c r="R16" s="72">
        <v>30</v>
      </c>
      <c r="S16" s="27">
        <f t="shared" si="0"/>
        <v>1.9892978430788966E-2</v>
      </c>
      <c r="T16">
        <f>Q16/'App MODELE'!$Q$4*1000</f>
        <v>0.36339840786951166</v>
      </c>
      <c r="V16" s="37">
        <f t="shared" si="1"/>
        <v>0.52977618617820499</v>
      </c>
    </row>
    <row r="17" spans="1:22" x14ac:dyDescent="0.2">
      <c r="A17">
        <v>1</v>
      </c>
      <c r="B17" s="71">
        <v>2005</v>
      </c>
      <c r="C17" s="71">
        <v>6</v>
      </c>
      <c r="D17" s="72">
        <v>6.5809209094348604E-3</v>
      </c>
      <c r="E17" s="72">
        <v>1.0220917456411658E-2</v>
      </c>
      <c r="F17" s="72">
        <v>0.23804613179732315</v>
      </c>
      <c r="G17" s="72">
        <v>5.9710406932857694E-2</v>
      </c>
      <c r="H17" s="72">
        <v>2.9633428842374632</v>
      </c>
      <c r="I17" s="72">
        <v>3.576622037559559</v>
      </c>
      <c r="J17" s="72">
        <v>1.5649092439512537</v>
      </c>
      <c r="K17" s="72">
        <v>1.6319719617902573E-2</v>
      </c>
      <c r="L17" s="72">
        <v>7.2799930939535839E-3</v>
      </c>
      <c r="M17" s="72">
        <v>2.2105144593229924E-2</v>
      </c>
      <c r="N17" s="72">
        <v>2.1936403031449548E-2</v>
      </c>
      <c r="O17" s="72">
        <v>2.6854014260477791E-2</v>
      </c>
      <c r="P17" s="18">
        <v>33573</v>
      </c>
      <c r="Q17">
        <v>0.10447513267945312</v>
      </c>
      <c r="R17" s="72">
        <v>31</v>
      </c>
      <c r="S17" s="27">
        <f t="shared" si="0"/>
        <v>3.9006545952603465E-2</v>
      </c>
      <c r="T17">
        <f>Q17/'App MODELE'!$Q$4*1000</f>
        <v>0.7363107525509418</v>
      </c>
      <c r="V17" s="37">
        <f t="shared" si="1"/>
        <v>8.5139278174413171</v>
      </c>
    </row>
    <row r="18" spans="1:22" x14ac:dyDescent="0.2">
      <c r="A18">
        <v>1</v>
      </c>
      <c r="B18" s="71">
        <v>2006</v>
      </c>
      <c r="C18" s="71">
        <v>7</v>
      </c>
      <c r="D18" s="72">
        <v>2.774593394417409E-2</v>
      </c>
      <c r="E18" s="72">
        <v>3.2133214550463994E-2</v>
      </c>
      <c r="F18" s="72">
        <v>3.7918639525791345E-2</v>
      </c>
      <c r="G18" s="72">
        <v>4.11006232622214E-2</v>
      </c>
      <c r="H18" s="72">
        <v>4.6669094800973976E-2</v>
      </c>
      <c r="I18" s="72">
        <v>3.47848676641557E-2</v>
      </c>
      <c r="J18" s="72">
        <v>2.0297199288440128E-2</v>
      </c>
      <c r="K18" s="72">
        <v>2.502196301829079E-2</v>
      </c>
      <c r="L18" s="72">
        <v>1.5427799934206272E-2</v>
      </c>
      <c r="M18" s="72">
        <v>1.0823565891341589E-2</v>
      </c>
      <c r="N18" s="72">
        <v>7.2076752817619915E-3</v>
      </c>
      <c r="O18" s="72">
        <v>8.292442464635872E-3</v>
      </c>
      <c r="P18" s="18">
        <v>33604</v>
      </c>
      <c r="Q18">
        <v>5.2358096026712535E-2</v>
      </c>
      <c r="R18" s="72">
        <v>31</v>
      </c>
      <c r="S18" s="27">
        <f t="shared" si="0"/>
        <v>1.9548273606150138E-2</v>
      </c>
      <c r="T18">
        <f>Q18/'App MODELE'!$Q$4*1000</f>
        <v>0.36900483491939207</v>
      </c>
      <c r="V18" s="37">
        <f t="shared" si="1"/>
        <v>0.30742301962645718</v>
      </c>
    </row>
    <row r="19" spans="1:22" x14ac:dyDescent="0.2">
      <c r="A19">
        <v>1</v>
      </c>
      <c r="B19" s="71">
        <v>2007</v>
      </c>
      <c r="C19" s="71">
        <v>8</v>
      </c>
      <c r="D19" s="72">
        <v>8.8227730873742145E-3</v>
      </c>
      <c r="E19" s="72">
        <v>0.26499656980738989</v>
      </c>
      <c r="F19" s="72">
        <v>0.47074074549246858</v>
      </c>
      <c r="G19" s="72">
        <v>4.0184597641127882E-2</v>
      </c>
      <c r="H19" s="72">
        <v>1.3375661483582852</v>
      </c>
      <c r="I19" s="72">
        <v>8.8179518998947701E-2</v>
      </c>
      <c r="J19" s="72">
        <v>3.6014270471412771E-2</v>
      </c>
      <c r="K19" s="72">
        <v>3.3483147044707028E-2</v>
      </c>
      <c r="L19" s="72">
        <v>1.4559986187907168E-2</v>
      </c>
      <c r="M19" s="72">
        <v>5.2068824777946176E-3</v>
      </c>
      <c r="N19" s="72">
        <v>7.2317812191591909E-4</v>
      </c>
      <c r="O19" s="72">
        <v>2.1695343657477566E-4</v>
      </c>
      <c r="P19" s="18">
        <v>33635</v>
      </c>
      <c r="Q19">
        <v>7.0413443137213302E-2</v>
      </c>
      <c r="R19" s="72">
        <v>29</v>
      </c>
      <c r="S19" s="27">
        <f t="shared" si="0"/>
        <v>2.8102427816576191E-2</v>
      </c>
      <c r="T19">
        <f>Q19/'App MODELE'!$Q$4*1000</f>
        <v>0.49625373977879561</v>
      </c>
      <c r="V19" s="37">
        <f t="shared" si="1"/>
        <v>2.3006947711259054</v>
      </c>
    </row>
    <row r="20" spans="1:22" x14ac:dyDescent="0.2">
      <c r="A20">
        <v>1</v>
      </c>
      <c r="B20" s="71">
        <v>2008</v>
      </c>
      <c r="C20" s="71">
        <v>9</v>
      </c>
      <c r="D20" s="72">
        <v>8.213244042535468E-3</v>
      </c>
      <c r="E20" s="72">
        <v>2.5025330439462527E-2</v>
      </c>
      <c r="F20" s="72">
        <v>0.17648834733654833</v>
      </c>
      <c r="G20" s="72">
        <v>2.5359258577529911</v>
      </c>
      <c r="H20" s="72">
        <v>5.6877293392025861</v>
      </c>
      <c r="I20" s="72">
        <v>20.825085148076131</v>
      </c>
      <c r="J20" s="72">
        <v>1.3156614400530986</v>
      </c>
      <c r="K20" s="72">
        <v>0.23012507251573527</v>
      </c>
      <c r="L20" s="72">
        <v>7.5885747773285384E-2</v>
      </c>
      <c r="M20" s="72">
        <v>5.6374473193365526E-2</v>
      </c>
      <c r="N20" s="72">
        <v>5.163161395753512E-2</v>
      </c>
      <c r="O20" s="72">
        <v>4.6078998266806968E-2</v>
      </c>
      <c r="P20" s="18">
        <v>33664</v>
      </c>
      <c r="Q20">
        <v>7.6608669048292971E-2</v>
      </c>
      <c r="R20" s="72">
        <v>31</v>
      </c>
      <c r="S20" s="27">
        <f t="shared" si="0"/>
        <v>2.8602400331650603E-2</v>
      </c>
      <c r="T20">
        <f>Q20/'App MODELE'!$Q$4*1000</f>
        <v>0.53991591407634765</v>
      </c>
      <c r="V20" s="37">
        <f t="shared" si="1"/>
        <v>31.034224612610082</v>
      </c>
    </row>
    <row r="21" spans="1:22" x14ac:dyDescent="0.2">
      <c r="A21">
        <v>1</v>
      </c>
      <c r="B21" s="71">
        <v>2009</v>
      </c>
      <c r="C21" s="71">
        <v>10</v>
      </c>
      <c r="D21" s="72">
        <v>0.11884139971405773</v>
      </c>
      <c r="E21" s="72">
        <v>0.11012687786610929</v>
      </c>
      <c r="F21" s="72">
        <v>9.7556372899599619E-2</v>
      </c>
      <c r="G21" s="72">
        <v>5.2615275251080131</v>
      </c>
      <c r="H21" s="72">
        <v>25.457200548741369</v>
      </c>
      <c r="I21" s="72">
        <v>31.150945221608904</v>
      </c>
      <c r="J21" s="72">
        <v>13.223130109326167</v>
      </c>
      <c r="K21" s="72">
        <v>0.32559921453131196</v>
      </c>
      <c r="L21" s="72">
        <v>0.21913552062783578</v>
      </c>
      <c r="M21" s="72">
        <v>0.15751691039322704</v>
      </c>
      <c r="N21" s="72">
        <v>0.14263281555558069</v>
      </c>
      <c r="O21" s="72">
        <v>0.12659192578236589</v>
      </c>
      <c r="P21" s="18">
        <v>33695</v>
      </c>
      <c r="Q21">
        <v>0.60650538491348382</v>
      </c>
      <c r="R21" s="72">
        <v>30</v>
      </c>
      <c r="S21" s="27">
        <f t="shared" si="0"/>
        <v>0.23399127504378234</v>
      </c>
      <c r="T21">
        <f>Q21/'App MODELE'!$Q$4*1000</f>
        <v>4.2744758962117411</v>
      </c>
      <c r="V21" s="37">
        <f t="shared" si="1"/>
        <v>76.390804442154533</v>
      </c>
    </row>
    <row r="22" spans="1:22" x14ac:dyDescent="0.2">
      <c r="A22">
        <v>1</v>
      </c>
      <c r="B22" s="71">
        <v>2010</v>
      </c>
      <c r="C22" s="71">
        <v>11</v>
      </c>
      <c r="D22" s="72">
        <v>0.12798007970504796</v>
      </c>
      <c r="E22" s="72">
        <v>2.0495707070088609</v>
      </c>
      <c r="F22" s="72">
        <v>7.1226177772815999</v>
      </c>
      <c r="G22" s="72">
        <v>20.696642350396846</v>
      </c>
      <c r="H22" s="72">
        <v>1.376238934845696</v>
      </c>
      <c r="I22" s="72">
        <v>2.0765240290076039</v>
      </c>
      <c r="J22" s="72">
        <v>0.88082222377294628</v>
      </c>
      <c r="K22" s="72">
        <v>0.38097113211385153</v>
      </c>
      <c r="L22" s="72">
        <v>0.43345106235747011</v>
      </c>
      <c r="M22" s="72">
        <v>0.12177194688416423</v>
      </c>
      <c r="N22" s="72">
        <v>0.13661748189062503</v>
      </c>
      <c r="O22" s="72">
        <v>0.13762003750145102</v>
      </c>
      <c r="P22" s="18">
        <v>33725</v>
      </c>
      <c r="Q22">
        <v>1.7983029298309184E-2</v>
      </c>
      <c r="R22" s="72">
        <v>31</v>
      </c>
      <c r="S22" s="27">
        <f t="shared" si="0"/>
        <v>6.7140939733830573E-3</v>
      </c>
      <c r="T22">
        <f>Q22/'App MODELE'!$Q$4*1000</f>
        <v>0.12673922967305085</v>
      </c>
      <c r="V22" s="37">
        <f t="shared" si="1"/>
        <v>35.540827762766156</v>
      </c>
    </row>
    <row r="23" spans="1:22" x14ac:dyDescent="0.2">
      <c r="A23">
        <v>1</v>
      </c>
      <c r="B23" s="71">
        <v>2011</v>
      </c>
      <c r="C23" s="71">
        <v>12</v>
      </c>
      <c r="D23" s="72">
        <v>0.17691250547959014</v>
      </c>
      <c r="E23" s="72">
        <v>0.23783703875285786</v>
      </c>
      <c r="F23" s="72">
        <v>1.1645454616366833</v>
      </c>
      <c r="G23" s="72">
        <v>0.41089356111388703</v>
      </c>
      <c r="H23" s="72">
        <v>0.32124195360733776</v>
      </c>
      <c r="I23" s="72">
        <v>0.26598571551835504</v>
      </c>
      <c r="J23" s="72">
        <v>0.17490739425793828</v>
      </c>
      <c r="K23" s="72">
        <v>0.20455990443967426</v>
      </c>
      <c r="L23" s="72">
        <v>0.14124466163289862</v>
      </c>
      <c r="M23" s="72">
        <v>0.14001074703495894</v>
      </c>
      <c r="N23" s="72">
        <v>6.3469482131518151E-2</v>
      </c>
      <c r="O23" s="72">
        <v>5.7801186947233137E-2</v>
      </c>
      <c r="P23" s="18">
        <v>33756</v>
      </c>
      <c r="Q23">
        <v>0.11927617824133217</v>
      </c>
      <c r="R23" s="72">
        <v>30</v>
      </c>
      <c r="S23" s="27">
        <f t="shared" si="0"/>
        <v>4.601704407458803E-2</v>
      </c>
      <c r="T23">
        <f>Q23/'App MODELE'!$Q$4*1000</f>
        <v>0.84062427402447093</v>
      </c>
      <c r="V23" s="37">
        <f t="shared" si="1"/>
        <v>3.3594096125529331</v>
      </c>
    </row>
    <row r="24" spans="1:22" x14ac:dyDescent="0.2">
      <c r="A24">
        <v>1</v>
      </c>
      <c r="B24" s="71">
        <v>2012</v>
      </c>
      <c r="C24" s="71">
        <v>13</v>
      </c>
      <c r="D24" s="72">
        <v>6.5551713015541274E-2</v>
      </c>
      <c r="E24" s="72">
        <v>0.29405727262148101</v>
      </c>
      <c r="F24" s="72">
        <v>2.5685474749360204</v>
      </c>
      <c r="G24" s="72">
        <v>6.613358086813216</v>
      </c>
      <c r="H24" s="72">
        <v>0.40163920162933969</v>
      </c>
      <c r="I24" s="72">
        <v>0.31264311125294625</v>
      </c>
      <c r="J24" s="72">
        <v>1.2193389817514391</v>
      </c>
      <c r="K24" s="72">
        <v>1.4778440900197847</v>
      </c>
      <c r="L24" s="72">
        <v>0.19534410478631295</v>
      </c>
      <c r="M24" s="72">
        <v>6.4317798417601643E-2</v>
      </c>
      <c r="N24" s="72">
        <v>3.0038108493592158E-2</v>
      </c>
      <c r="O24" s="72">
        <v>4.2955651940772346E-2</v>
      </c>
      <c r="P24" s="18">
        <v>33786</v>
      </c>
      <c r="Q24">
        <v>5.7854249753273499E-4</v>
      </c>
      <c r="R24" s="72">
        <v>31</v>
      </c>
      <c r="S24" s="27">
        <f t="shared" si="0"/>
        <v>2.1600302327237717E-4</v>
      </c>
      <c r="T24">
        <f>Q24/'App MODELE'!$Q$4*1000</f>
        <v>4.0774014908220102E-3</v>
      </c>
      <c r="V24" s="37">
        <f t="shared" si="1"/>
        <v>13.285635595678048</v>
      </c>
    </row>
    <row r="25" spans="1:22" x14ac:dyDescent="0.2">
      <c r="A25">
        <v>1</v>
      </c>
      <c r="B25" s="71">
        <v>2013</v>
      </c>
      <c r="C25" s="71">
        <v>14</v>
      </c>
      <c r="D25" s="72">
        <v>0.17432899679015412</v>
      </c>
      <c r="E25" s="72">
        <v>0.4133999501409516</v>
      </c>
      <c r="F25" s="72">
        <v>0.42951795957653771</v>
      </c>
      <c r="G25" s="72">
        <v>0.40129216314866917</v>
      </c>
      <c r="H25" s="72">
        <v>0.51153472050833559</v>
      </c>
      <c r="I25" s="72">
        <v>0.34160154447334112</v>
      </c>
      <c r="J25" s="72">
        <v>1.4981651210546028</v>
      </c>
      <c r="K25" s="72">
        <v>0.27153833120908333</v>
      </c>
      <c r="L25" s="72">
        <v>0.20232343423090871</v>
      </c>
      <c r="M25" s="72">
        <v>0.14833967057105124</v>
      </c>
      <c r="N25" s="72">
        <v>0.12555081034035434</v>
      </c>
      <c r="O25" s="72">
        <v>0.15940634212132207</v>
      </c>
      <c r="P25" s="18">
        <v>33817</v>
      </c>
      <c r="Q25">
        <v>0</v>
      </c>
      <c r="R25" s="72">
        <v>31</v>
      </c>
      <c r="S25" s="27">
        <f t="shared" si="0"/>
        <v>0</v>
      </c>
      <c r="T25">
        <f>Q25/'App MODELE'!$Q$4*1000</f>
        <v>0</v>
      </c>
      <c r="V25" s="37">
        <f t="shared" si="1"/>
        <v>4.6769990441653126</v>
      </c>
    </row>
    <row r="26" spans="1:22" x14ac:dyDescent="0.2">
      <c r="A26">
        <v>1</v>
      </c>
      <c r="B26" s="71">
        <v>2014</v>
      </c>
      <c r="C26" s="71">
        <v>15</v>
      </c>
      <c r="D26" s="72">
        <v>9.5975419820989477E-2</v>
      </c>
      <c r="E26" s="72">
        <v>7.4921751993645092E-2</v>
      </c>
      <c r="F26" s="72">
        <v>1.3815601915493096</v>
      </c>
      <c r="G26" s="72">
        <v>5.0443585558706419</v>
      </c>
      <c r="H26" s="72">
        <v>6.0329169479761893</v>
      </c>
      <c r="I26" s="72">
        <v>0.53289686698516459</v>
      </c>
      <c r="J26" s="72">
        <v>0.54631568823775778</v>
      </c>
      <c r="K26" s="72">
        <v>0.26587003602479831</v>
      </c>
      <c r="L26" s="72">
        <v>0.13129622518701059</v>
      </c>
      <c r="M26" s="72">
        <v>6.4279238586416015E-2</v>
      </c>
      <c r="N26" s="72">
        <v>2.6143565543845285E-2</v>
      </c>
      <c r="O26" s="72">
        <v>0.32841408220786167</v>
      </c>
      <c r="P26" s="18">
        <v>33848</v>
      </c>
      <c r="Q26">
        <v>0</v>
      </c>
      <c r="R26" s="72">
        <v>30</v>
      </c>
      <c r="S26" s="27">
        <f t="shared" si="0"/>
        <v>0</v>
      </c>
      <c r="T26">
        <f>Q26/'App MODELE'!$Q$4*1000</f>
        <v>0</v>
      </c>
      <c r="V26" s="37">
        <f t="shared" si="1"/>
        <v>14.524948569983634</v>
      </c>
    </row>
    <row r="27" spans="1:22" x14ac:dyDescent="0.2">
      <c r="A27">
        <v>1</v>
      </c>
      <c r="B27" s="71">
        <v>2015</v>
      </c>
      <c r="C27" s="71">
        <v>16</v>
      </c>
      <c r="D27" s="72">
        <v>0.17926465518191248</v>
      </c>
      <c r="E27" s="72">
        <v>0.3093269657709834</v>
      </c>
      <c r="F27" s="72">
        <v>0.50567362616812239</v>
      </c>
      <c r="G27" s="72">
        <v>0.24712995806859048</v>
      </c>
      <c r="H27" s="72">
        <v>0.21516385801571772</v>
      </c>
      <c r="I27" s="72">
        <v>0.34715416016406936</v>
      </c>
      <c r="J27" s="72">
        <v>0.46333493152631994</v>
      </c>
      <c r="K27" s="72">
        <v>9.1733838390572156E-2</v>
      </c>
      <c r="L27" s="72">
        <v>0.12990807126432852</v>
      </c>
      <c r="M27" s="72">
        <v>0.20918708418194784</v>
      </c>
      <c r="N27" s="72">
        <v>0.23455945310208096</v>
      </c>
      <c r="O27" s="72">
        <v>7.0950089381527026E-2</v>
      </c>
      <c r="P27" s="18">
        <v>33878</v>
      </c>
      <c r="Q27">
        <v>4.0642610451674589E-2</v>
      </c>
      <c r="R27" s="72">
        <v>31</v>
      </c>
      <c r="S27" s="27">
        <f t="shared" si="0"/>
        <v>1.5174212384884481E-2</v>
      </c>
      <c r="T27">
        <f>Q27/'App MODELE'!$Q$4*1000</f>
        <v>0.2864374547302459</v>
      </c>
      <c r="V27" s="37">
        <f t="shared" si="1"/>
        <v>3.0033866912161722</v>
      </c>
    </row>
    <row r="28" spans="1:22" x14ac:dyDescent="0.2">
      <c r="A28">
        <v>1</v>
      </c>
      <c r="B28" s="71">
        <v>2016</v>
      </c>
      <c r="C28" s="71">
        <v>17</v>
      </c>
      <c r="D28" s="72">
        <v>6.4433477911158527E-2</v>
      </c>
      <c r="E28" s="72">
        <v>3.1888980390501545E-2</v>
      </c>
      <c r="F28" s="72">
        <v>0.97085942959135185</v>
      </c>
      <c r="G28" s="72">
        <v>0.55907899236019565</v>
      </c>
      <c r="H28" s="72">
        <v>0.11043535651559425</v>
      </c>
      <c r="I28" s="72">
        <v>0.6026516015999378</v>
      </c>
      <c r="J28" s="72">
        <v>0.14031922568444391</v>
      </c>
      <c r="K28" s="72">
        <v>7.5847187942099811E-2</v>
      </c>
      <c r="L28" s="72">
        <v>6.73640250812651E-2</v>
      </c>
      <c r="M28" s="72">
        <v>7.6309905916327136E-2</v>
      </c>
      <c r="N28" s="72">
        <v>0.10881584360579845</v>
      </c>
      <c r="O28" s="72">
        <v>5.1438814801607093E-2</v>
      </c>
      <c r="P28" s="18">
        <v>33909</v>
      </c>
      <c r="Q28">
        <v>2.6516531136917023E-4</v>
      </c>
      <c r="R28" s="72">
        <v>30</v>
      </c>
      <c r="S28" s="27">
        <f t="shared" si="0"/>
        <v>1.0230143185538975E-4</v>
      </c>
      <c r="T28">
        <f>Q28/'App MODELE'!$Q$4*1000</f>
        <v>1.868809016626755E-3</v>
      </c>
      <c r="V28" s="37">
        <f t="shared" si="1"/>
        <v>2.8594428414002806</v>
      </c>
    </row>
    <row r="29" spans="1:22" x14ac:dyDescent="0.2">
      <c r="A29">
        <v>1</v>
      </c>
      <c r="B29" s="71">
        <v>2017</v>
      </c>
      <c r="C29" s="71">
        <v>18</v>
      </c>
      <c r="D29" s="72">
        <v>4.4420925525825612E-2</v>
      </c>
      <c r="E29" s="72">
        <v>5.4215122646971189E-2</v>
      </c>
      <c r="F29" s="72">
        <v>0.2520270566291633</v>
      </c>
      <c r="G29" s="72">
        <v>0.258620787761903</v>
      </c>
      <c r="H29" s="72">
        <v>0.75932019570708209</v>
      </c>
      <c r="I29" s="72">
        <v>0.64205974907163377</v>
      </c>
      <c r="J29" s="72">
        <v>9.3017109572429302</v>
      </c>
      <c r="K29" s="72">
        <v>1.7182260776308931</v>
      </c>
      <c r="L29" s="72">
        <v>0.17197684708783173</v>
      </c>
      <c r="M29" s="72">
        <v>6.4202118924044857E-2</v>
      </c>
      <c r="N29" s="72">
        <v>5.7261349310634604E-2</v>
      </c>
      <c r="O29" s="72">
        <v>4.573195978613645E-2</v>
      </c>
      <c r="P29" s="18">
        <v>33939</v>
      </c>
      <c r="Q29">
        <v>5.5202596639581814E-3</v>
      </c>
      <c r="R29" s="72">
        <v>31</v>
      </c>
      <c r="S29" s="27">
        <f t="shared" si="0"/>
        <v>2.0610288470572658E-3</v>
      </c>
      <c r="T29">
        <f>Q29/'App MODELE'!$Q$4*1000</f>
        <v>3.890520589159336E-2</v>
      </c>
      <c r="V29" s="37">
        <f t="shared" si="1"/>
        <v>13.36977314732505</v>
      </c>
    </row>
    <row r="30" spans="1:22" x14ac:dyDescent="0.2">
      <c r="A30">
        <v>1</v>
      </c>
      <c r="B30" s="71">
        <v>2018</v>
      </c>
      <c r="C30" s="71">
        <v>19</v>
      </c>
      <c r="D30" s="72">
        <v>5.8996541713987154E-2</v>
      </c>
      <c r="E30" s="72">
        <v>0.70872969719155798</v>
      </c>
      <c r="F30" s="72">
        <v>2.6052949940559089</v>
      </c>
      <c r="G30" s="72">
        <v>1.1539800678918259</v>
      </c>
      <c r="H30" s="72">
        <v>0.31040664104418053</v>
      </c>
      <c r="I30" s="72">
        <v>0.2282356407876405</v>
      </c>
      <c r="J30" s="72">
        <v>0.13719587935840924</v>
      </c>
      <c r="K30" s="72">
        <v>0.21647489227602867</v>
      </c>
      <c r="L30" s="72">
        <v>4.1066220212677335E-2</v>
      </c>
      <c r="M30" s="72">
        <v>2.3868535503894148E-2</v>
      </c>
      <c r="N30" s="72">
        <v>2.8919873389209396E-2</v>
      </c>
      <c r="O30" s="72">
        <v>2.0089672047704125E-2</v>
      </c>
      <c r="P30" s="18">
        <v>33970</v>
      </c>
      <c r="Q30">
        <v>6.7496624712152457E-4</v>
      </c>
      <c r="R30" s="72">
        <v>31</v>
      </c>
      <c r="S30" s="27">
        <f t="shared" si="0"/>
        <v>2.5200352715110683E-4</v>
      </c>
      <c r="T30">
        <f>Q30/'App MODELE'!$Q$4*1000</f>
        <v>4.756968405959015E-3</v>
      </c>
      <c r="V30" s="37">
        <f t="shared" si="1"/>
        <v>5.5332586554730243</v>
      </c>
    </row>
    <row r="31" spans="1:22" x14ac:dyDescent="0.2">
      <c r="A31">
        <v>1</v>
      </c>
      <c r="B31" s="71">
        <v>2019</v>
      </c>
      <c r="C31" s="71">
        <v>20</v>
      </c>
      <c r="D31" s="72">
        <v>8.3289235360923031E-2</v>
      </c>
      <c r="E31" s="72">
        <v>0.2469757187438481</v>
      </c>
      <c r="F31" s="72">
        <v>0.18327487762521624</v>
      </c>
      <c r="G31" s="72">
        <v>0.59312732329709139</v>
      </c>
      <c r="H31" s="72">
        <v>0.3073604143805172</v>
      </c>
      <c r="I31" s="72">
        <v>0.14911086719476363</v>
      </c>
      <c r="J31" s="72">
        <v>0.25302961223998927</v>
      </c>
      <c r="K31" s="72">
        <v>0.40992956533424657</v>
      </c>
      <c r="L31" s="72">
        <v>0.44926059314357103</v>
      </c>
      <c r="M31" s="72">
        <v>0.15181005537775646</v>
      </c>
      <c r="N31" s="72">
        <v>0.11483117727075409</v>
      </c>
      <c r="O31" s="72">
        <v>0.11714476714189079</v>
      </c>
      <c r="P31" s="18">
        <v>34001</v>
      </c>
      <c r="Q31">
        <v>3.6158906095795949E-4</v>
      </c>
      <c r="R31" s="72">
        <v>28</v>
      </c>
      <c r="S31" s="27">
        <f t="shared" si="0"/>
        <v>1.4946637771079676E-4</v>
      </c>
      <c r="T31">
        <f>Q31/'App MODELE'!$Q$4*1000</f>
        <v>2.5483759317637576E-3</v>
      </c>
      <c r="V31" s="37">
        <f t="shared" si="1"/>
        <v>3.0591442071105677</v>
      </c>
    </row>
    <row r="32" spans="1:22" x14ac:dyDescent="0.2">
      <c r="A32">
        <v>1</v>
      </c>
      <c r="B32" s="71">
        <v>2020</v>
      </c>
      <c r="C32" s="71">
        <v>21</v>
      </c>
      <c r="D32" s="72">
        <v>0.12859703700401767</v>
      </c>
      <c r="E32" s="72">
        <v>0.10596241609806319</v>
      </c>
      <c r="F32" s="72">
        <v>0.13241446029139337</v>
      </c>
      <c r="G32" s="72">
        <v>0.2694946601562459</v>
      </c>
      <c r="H32" s="72">
        <v>10.367234772394967</v>
      </c>
      <c r="I32" s="72">
        <v>0.47733215024669728</v>
      </c>
      <c r="J32" s="72">
        <v>0.14803119192156647</v>
      </c>
      <c r="K32" s="72">
        <v>6.8173781536162964E-2</v>
      </c>
      <c r="L32" s="72">
        <v>5.1477374632792706E-2</v>
      </c>
      <c r="M32" s="72">
        <v>5.834102458383169E-2</v>
      </c>
      <c r="N32" s="72">
        <v>5.8186785259089241E-2</v>
      </c>
      <c r="O32" s="72">
        <v>6.0963093104453338E-2</v>
      </c>
      <c r="P32" s="18">
        <v>34029</v>
      </c>
      <c r="Q32">
        <v>9.3024812415784294E-2</v>
      </c>
      <c r="R32" s="72">
        <v>31</v>
      </c>
      <c r="S32" s="27">
        <f t="shared" si="0"/>
        <v>3.4731486117004294E-2</v>
      </c>
      <c r="T32">
        <f>Q32/'App MODELE'!$Q$4*1000</f>
        <v>0.65561218137842203</v>
      </c>
      <c r="V32" s="37">
        <f t="shared" si="1"/>
        <v>11.926208747229282</v>
      </c>
    </row>
    <row r="33" spans="1:22" x14ac:dyDescent="0.2">
      <c r="A33">
        <v>1</v>
      </c>
      <c r="B33" s="71">
        <v>2021</v>
      </c>
      <c r="C33" s="71">
        <v>22</v>
      </c>
      <c r="D33" s="72">
        <v>4.0899063344487702E-2</v>
      </c>
      <c r="E33" s="72">
        <v>6.2969939518508558E-2</v>
      </c>
      <c r="F33" s="72">
        <v>0.13291650929342999</v>
      </c>
      <c r="G33" s="72">
        <v>0.17546643469046741</v>
      </c>
      <c r="H33" s="72">
        <v>7.1797094633350128E-2</v>
      </c>
      <c r="I33" s="72">
        <v>7.1692558931006012E-2</v>
      </c>
      <c r="J33" s="72">
        <v>0.28663458223791294</v>
      </c>
      <c r="K33" s="72">
        <v>0.3703841063036985</v>
      </c>
      <c r="L33" s="72">
        <v>0.13361687150725421</v>
      </c>
      <c r="M33" s="72">
        <v>4.5265231589465778E-2</v>
      </c>
      <c r="N33" s="72">
        <v>6.4320806084434121E-2</v>
      </c>
      <c r="O33" s="72">
        <v>4.4707579310859481E-2</v>
      </c>
      <c r="P33" s="18">
        <v>34060</v>
      </c>
      <c r="Q33">
        <v>4.1221152949207354E-3</v>
      </c>
      <c r="R33" s="72">
        <v>30</v>
      </c>
      <c r="S33" s="27">
        <f t="shared" si="0"/>
        <v>1.5903222588428763E-3</v>
      </c>
      <c r="T33">
        <f>Q33/'App MODELE'!$Q$4*1000</f>
        <v>2.9051485622106816E-2</v>
      </c>
      <c r="V33" s="37">
        <f t="shared" si="1"/>
        <v>1.5006707774448746</v>
      </c>
    </row>
    <row r="34" spans="1:22" x14ac:dyDescent="0.2">
      <c r="A34">
        <v>1</v>
      </c>
      <c r="B34" s="71">
        <v>2022</v>
      </c>
      <c r="C34" s="71">
        <v>23</v>
      </c>
      <c r="D34" s="72">
        <v>2.4919522262689193E-2</v>
      </c>
      <c r="E34" s="72">
        <v>2.9533206064047732E-2</v>
      </c>
      <c r="F34" s="72">
        <v>7.6993957321559905E-2</v>
      </c>
      <c r="G34" s="72">
        <v>2.1239513874513092</v>
      </c>
      <c r="H34" s="72">
        <v>2.1782205324217712</v>
      </c>
      <c r="I34" s="72">
        <v>0.11525001415709213</v>
      </c>
      <c r="J34" s="72">
        <v>8.1306835879839418E-2</v>
      </c>
      <c r="K34" s="72">
        <v>4.0183585676838655E-2</v>
      </c>
      <c r="L34" s="72">
        <v>0.16062965276568567</v>
      </c>
      <c r="M34" s="72">
        <v>4.2917439148067386E-2</v>
      </c>
      <c r="N34" s="72">
        <v>2.0058284345119037E-2</v>
      </c>
      <c r="O34" s="72">
        <v>2.4859523165364377E-3</v>
      </c>
      <c r="P34" s="18">
        <v>34090</v>
      </c>
      <c r="Q34">
        <v>7.231781219159186E-5</v>
      </c>
      <c r="R34" s="72">
        <v>31</v>
      </c>
      <c r="S34" s="27">
        <f t="shared" si="0"/>
        <v>2.700037790904714E-5</v>
      </c>
      <c r="T34">
        <f>Q34/'App MODELE'!$Q$4*1000</f>
        <v>5.0967518635275117E-4</v>
      </c>
      <c r="V34" s="37">
        <f t="shared" si="1"/>
        <v>4.8964503698105561</v>
      </c>
    </row>
    <row r="35" spans="1:22" x14ac:dyDescent="0.2">
      <c r="A35">
        <v>1</v>
      </c>
      <c r="B35" s="71">
        <v>2023</v>
      </c>
      <c r="C35" s="71">
        <v>24</v>
      </c>
      <c r="D35" s="72"/>
      <c r="E35" s="72"/>
      <c r="F35" s="72"/>
      <c r="G35" s="72"/>
      <c r="H35" s="72"/>
      <c r="I35" s="72"/>
      <c r="J35" s="72"/>
      <c r="K35" s="72"/>
      <c r="L35" s="72"/>
      <c r="M35" s="72"/>
      <c r="N35" s="72"/>
      <c r="O35" s="72"/>
      <c r="P35" s="18">
        <v>34121</v>
      </c>
      <c r="Q35">
        <v>0</v>
      </c>
      <c r="R35" s="72">
        <v>30</v>
      </c>
      <c r="S35" s="27">
        <f t="shared" si="0"/>
        <v>0</v>
      </c>
      <c r="T35">
        <f>Q35/'App MODELE'!$Q$4*1000</f>
        <v>0</v>
      </c>
      <c r="V35" s="37">
        <f t="shared" si="1"/>
        <v>0</v>
      </c>
    </row>
    <row r="36" spans="1:22" x14ac:dyDescent="0.2">
      <c r="A36">
        <v>1</v>
      </c>
      <c r="B36" s="71">
        <v>2024</v>
      </c>
      <c r="C36" s="71">
        <v>25</v>
      </c>
      <c r="D36" s="72"/>
      <c r="E36" s="72"/>
      <c r="F36" s="72"/>
      <c r="G36" s="72"/>
      <c r="H36" s="72"/>
      <c r="I36" s="72"/>
      <c r="J36" s="72"/>
      <c r="K36" s="72"/>
      <c r="L36" s="72"/>
      <c r="M36" s="72"/>
      <c r="N36" s="72"/>
      <c r="O36" s="72"/>
      <c r="P36" s="18">
        <v>34151</v>
      </c>
      <c r="Q36">
        <v>0</v>
      </c>
      <c r="R36" s="72">
        <v>31</v>
      </c>
      <c r="S36" s="27">
        <f t="shared" si="0"/>
        <v>0</v>
      </c>
      <c r="T36">
        <f>Q36/'App MODELE'!$Q$4*1000</f>
        <v>0</v>
      </c>
      <c r="V36" s="37">
        <f t="shared" si="1"/>
        <v>0</v>
      </c>
    </row>
    <row r="37" spans="1:22" x14ac:dyDescent="0.2">
      <c r="B37" s="71"/>
      <c r="C37" s="71"/>
      <c r="D37" s="72"/>
      <c r="E37" s="72"/>
      <c r="F37" s="72"/>
      <c r="G37" s="72"/>
      <c r="H37" s="72"/>
      <c r="I37" s="72"/>
      <c r="J37" s="72"/>
      <c r="K37" s="72"/>
      <c r="L37" s="72"/>
      <c r="M37" s="72"/>
      <c r="N37" s="72"/>
      <c r="O37" s="72"/>
      <c r="P37" s="18">
        <v>34182</v>
      </c>
      <c r="Q37">
        <v>0</v>
      </c>
      <c r="R37" s="72">
        <v>31</v>
      </c>
      <c r="S37" s="27">
        <f t="shared" si="0"/>
        <v>0</v>
      </c>
      <c r="T37">
        <f>Q37/'App MODELE'!$Q$4*1000</f>
        <v>0</v>
      </c>
      <c r="V37" s="37">
        <f t="shared" si="1"/>
        <v>0</v>
      </c>
    </row>
    <row r="38" spans="1:22" x14ac:dyDescent="0.2">
      <c r="B38" s="71"/>
      <c r="C38" s="71"/>
      <c r="D38" s="72"/>
      <c r="E38" s="72"/>
      <c r="F38" s="72"/>
      <c r="G38" s="72"/>
      <c r="H38" s="72"/>
      <c r="I38" s="72"/>
      <c r="J38" s="72"/>
      <c r="K38" s="72"/>
      <c r="L38" s="72"/>
      <c r="M38" s="72"/>
      <c r="N38" s="72"/>
      <c r="O38" s="72"/>
      <c r="P38" s="18">
        <v>34213</v>
      </c>
      <c r="Q38">
        <v>0</v>
      </c>
      <c r="R38" s="72">
        <v>30</v>
      </c>
      <c r="S38" s="27">
        <f t="shared" si="0"/>
        <v>0</v>
      </c>
      <c r="T38">
        <f>Q38/'App MODELE'!$Q$4*1000</f>
        <v>0</v>
      </c>
      <c r="V38" s="37">
        <f t="shared" si="1"/>
        <v>0</v>
      </c>
    </row>
    <row r="39" spans="1:22" x14ac:dyDescent="0.2">
      <c r="B39" s="71"/>
      <c r="C39" s="71"/>
      <c r="D39" s="72"/>
      <c r="E39" s="72"/>
      <c r="F39" s="72"/>
      <c r="G39" s="72"/>
      <c r="H39" s="72"/>
      <c r="I39" s="72"/>
      <c r="J39" s="72"/>
      <c r="K39" s="72"/>
      <c r="L39" s="72"/>
      <c r="M39" s="72"/>
      <c r="N39" s="72"/>
      <c r="O39" s="72"/>
      <c r="P39" s="18">
        <v>34243</v>
      </c>
      <c r="Q39">
        <v>0</v>
      </c>
      <c r="R39" s="72">
        <v>31</v>
      </c>
      <c r="S39" s="27">
        <f t="shared" si="0"/>
        <v>0</v>
      </c>
      <c r="T39">
        <f>Q39/'App MODELE'!$Q$4*1000</f>
        <v>0</v>
      </c>
      <c r="V39" s="37">
        <f t="shared" si="1"/>
        <v>0</v>
      </c>
    </row>
    <row r="40" spans="1:22" x14ac:dyDescent="0.2">
      <c r="B40" s="71"/>
      <c r="C40" s="71"/>
      <c r="D40" s="72"/>
      <c r="E40" s="72"/>
      <c r="F40" s="72"/>
      <c r="G40" s="72"/>
      <c r="H40" s="72"/>
      <c r="I40" s="72"/>
      <c r="J40" s="72"/>
      <c r="K40" s="72"/>
      <c r="L40" s="72"/>
      <c r="M40" s="72"/>
      <c r="N40" s="72"/>
      <c r="O40" s="72"/>
      <c r="P40" s="18">
        <v>34274</v>
      </c>
      <c r="Q40">
        <v>1.2818091151585682</v>
      </c>
      <c r="R40" s="72">
        <v>30</v>
      </c>
      <c r="S40" s="27">
        <f t="shared" si="0"/>
        <v>0.49452512158895384</v>
      </c>
      <c r="T40">
        <f>Q40/'App MODELE'!$Q$4*1000</f>
        <v>9.0338227863737295</v>
      </c>
      <c r="V40" s="37">
        <f t="shared" si="1"/>
        <v>0</v>
      </c>
    </row>
    <row r="41" spans="1:22" x14ac:dyDescent="0.2">
      <c r="B41" s="71"/>
      <c r="C41" s="71"/>
      <c r="D41" s="72"/>
      <c r="E41" s="72"/>
      <c r="F41" s="72"/>
      <c r="G41" s="72"/>
      <c r="H41" s="72"/>
      <c r="I41" s="72"/>
      <c r="J41" s="72"/>
      <c r="K41" s="72"/>
      <c r="L41" s="72"/>
      <c r="M41" s="72"/>
      <c r="N41" s="72"/>
      <c r="O41" s="72"/>
      <c r="P41" s="18">
        <v>34304</v>
      </c>
      <c r="Q41">
        <v>7.6391715611718203E-2</v>
      </c>
      <c r="R41" s="72">
        <v>31</v>
      </c>
      <c r="S41" s="27">
        <f t="shared" si="0"/>
        <v>2.8521399197923462E-2</v>
      </c>
      <c r="T41">
        <f>Q41/'App MODELE'!$Q$4*1000</f>
        <v>0.53838688851728955</v>
      </c>
      <c r="V41" s="37">
        <f t="shared" si="1"/>
        <v>0</v>
      </c>
    </row>
    <row r="42" spans="1:22" x14ac:dyDescent="0.2">
      <c r="B42" s="71"/>
      <c r="C42" s="71"/>
      <c r="D42" s="72"/>
      <c r="E42" s="72"/>
      <c r="F42" s="72"/>
      <c r="G42" s="72"/>
      <c r="H42" s="72"/>
      <c r="I42" s="72"/>
      <c r="J42" s="72"/>
      <c r="K42" s="72"/>
      <c r="L42" s="72"/>
      <c r="M42" s="72"/>
      <c r="N42" s="72"/>
      <c r="O42" s="72"/>
      <c r="P42" s="18">
        <v>34335</v>
      </c>
      <c r="Q42">
        <v>0.27680847913201651</v>
      </c>
      <c r="R42" s="72">
        <v>31</v>
      </c>
      <c r="S42" s="27">
        <f t="shared" si="0"/>
        <v>0.10334844650986279</v>
      </c>
      <c r="T42">
        <f>Q42/'App MODELE'!$Q$4*1000</f>
        <v>1.9508667216295477</v>
      </c>
      <c r="V42" s="37">
        <f t="shared" si="1"/>
        <v>0</v>
      </c>
    </row>
    <row r="43" spans="1:22" x14ac:dyDescent="0.2">
      <c r="B43" s="71"/>
      <c r="C43" s="71"/>
      <c r="D43" s="72"/>
      <c r="E43" s="72"/>
      <c r="F43" s="72"/>
      <c r="G43" s="72"/>
      <c r="H43" s="72"/>
      <c r="I43" s="72"/>
      <c r="J43" s="72"/>
      <c r="K43" s="72"/>
      <c r="L43" s="72"/>
      <c r="M43" s="72"/>
      <c r="N43" s="72"/>
      <c r="O43" s="72"/>
      <c r="P43" s="18">
        <v>34366</v>
      </c>
      <c r="Q43">
        <v>1.1288328364359546</v>
      </c>
      <c r="R43" s="72">
        <v>28</v>
      </c>
      <c r="S43" s="27">
        <f t="shared" si="0"/>
        <v>0.46661410236274581</v>
      </c>
      <c r="T43">
        <f>Q43/'App MODELE'!$Q$4*1000</f>
        <v>7.9556898755088774</v>
      </c>
      <c r="V43" s="37">
        <f t="shared" si="1"/>
        <v>0</v>
      </c>
    </row>
    <row r="44" spans="1:22" x14ac:dyDescent="0.2">
      <c r="B44" s="71"/>
      <c r="C44" s="71"/>
      <c r="D44" s="72"/>
      <c r="E44" s="72"/>
      <c r="F44" s="72"/>
      <c r="G44" s="72"/>
      <c r="H44" s="72"/>
      <c r="I44" s="72"/>
      <c r="J44" s="72"/>
      <c r="K44" s="72"/>
      <c r="L44" s="72"/>
      <c r="M44" s="72"/>
      <c r="N44" s="72"/>
      <c r="O44" s="72"/>
      <c r="P44" s="18">
        <v>34394</v>
      </c>
      <c r="Q44">
        <v>0.86099176601569571</v>
      </c>
      <c r="R44" s="72">
        <v>31</v>
      </c>
      <c r="S44" s="27">
        <f t="shared" si="0"/>
        <v>0.32145749925914563</v>
      </c>
      <c r="T44">
        <f>Q44/'App MODELE'!$Q$4*1000</f>
        <v>6.0680228769870732</v>
      </c>
      <c r="V44" s="37">
        <f t="shared" si="1"/>
        <v>0</v>
      </c>
    </row>
    <row r="45" spans="1:22" x14ac:dyDescent="0.2">
      <c r="B45" s="71"/>
      <c r="C45" s="71"/>
      <c r="D45" s="72"/>
      <c r="E45" s="72"/>
      <c r="F45" s="72"/>
      <c r="G45" s="72"/>
      <c r="H45" s="72"/>
      <c r="I45" s="72"/>
      <c r="J45" s="72"/>
      <c r="K45" s="72"/>
      <c r="L45" s="72"/>
      <c r="M45" s="72"/>
      <c r="N45" s="72"/>
      <c r="O45" s="72"/>
      <c r="P45" s="18">
        <v>34425</v>
      </c>
      <c r="Q45">
        <v>1.4415350563523988E-2</v>
      </c>
      <c r="R45" s="72">
        <v>30</v>
      </c>
      <c r="S45" s="27">
        <f t="shared" si="0"/>
        <v>5.561477840865736E-3</v>
      </c>
      <c r="T45">
        <f>Q45/'App MODELE'!$Q$4*1000</f>
        <v>0.10159525381298182</v>
      </c>
      <c r="V45" s="37">
        <f t="shared" si="1"/>
        <v>0</v>
      </c>
    </row>
    <row r="46" spans="1:22" x14ac:dyDescent="0.2">
      <c r="B46" s="71"/>
      <c r="C46" s="71"/>
      <c r="D46" s="72"/>
      <c r="E46" s="72"/>
      <c r="F46" s="72"/>
      <c r="G46" s="72"/>
      <c r="H46" s="72"/>
      <c r="I46" s="72"/>
      <c r="J46" s="72"/>
      <c r="K46" s="72"/>
      <c r="L46" s="72"/>
      <c r="M46" s="72"/>
      <c r="N46" s="72"/>
      <c r="O46" s="72"/>
      <c r="P46" s="18">
        <v>34455</v>
      </c>
      <c r="Q46">
        <v>2.2900640527337428E-3</v>
      </c>
      <c r="R46" s="72">
        <v>31</v>
      </c>
      <c r="S46" s="27">
        <f t="shared" si="0"/>
        <v>8.5501196711982642E-4</v>
      </c>
      <c r="T46">
        <f>Q46/'App MODELE'!$Q$4*1000</f>
        <v>1.6139714234503791E-2</v>
      </c>
      <c r="V46" s="37">
        <f t="shared" si="1"/>
        <v>0</v>
      </c>
    </row>
    <row r="47" spans="1:22" x14ac:dyDescent="0.2">
      <c r="B47" s="71"/>
      <c r="C47" s="71"/>
      <c r="D47" s="72"/>
      <c r="E47" s="72"/>
      <c r="F47" s="72"/>
      <c r="G47" s="72"/>
      <c r="H47" s="72"/>
      <c r="I47" s="72"/>
      <c r="J47" s="72"/>
      <c r="K47" s="72"/>
      <c r="L47" s="72"/>
      <c r="M47" s="72"/>
      <c r="N47" s="72"/>
      <c r="O47" s="72"/>
      <c r="P47" s="18">
        <v>34486</v>
      </c>
      <c r="Q47">
        <v>1.6874156178038101E-4</v>
      </c>
      <c r="R47" s="72">
        <v>30</v>
      </c>
      <c r="S47" s="27">
        <f t="shared" si="0"/>
        <v>6.5100911180702555E-5</v>
      </c>
      <c r="T47">
        <f>Q47/'App MODELE'!$Q$4*1000</f>
        <v>1.1892421014897529E-3</v>
      </c>
      <c r="V47" s="37">
        <f t="shared" si="1"/>
        <v>0</v>
      </c>
    </row>
    <row r="48" spans="1:22" x14ac:dyDescent="0.2">
      <c r="B48" s="71"/>
      <c r="C48" s="71"/>
      <c r="D48" s="72"/>
      <c r="E48" s="72"/>
      <c r="F48" s="72"/>
      <c r="G48" s="72"/>
      <c r="H48" s="72"/>
      <c r="I48" s="72"/>
      <c r="J48" s="72"/>
      <c r="K48" s="72"/>
      <c r="L48" s="72"/>
      <c r="M48" s="72"/>
      <c r="N48" s="72"/>
      <c r="O48" s="72"/>
      <c r="P48" s="18">
        <v>34516</v>
      </c>
      <c r="Q48">
        <v>0</v>
      </c>
      <c r="R48" s="72">
        <v>31</v>
      </c>
      <c r="S48" s="27">
        <f t="shared" si="0"/>
        <v>0</v>
      </c>
      <c r="T48">
        <f>Q48/'App MODELE'!$Q$4*1000</f>
        <v>0</v>
      </c>
      <c r="V48" s="37">
        <f t="shared" si="1"/>
        <v>0</v>
      </c>
    </row>
    <row r="49" spans="2:22" x14ac:dyDescent="0.2">
      <c r="B49" s="71"/>
      <c r="C49" s="71"/>
      <c r="D49" s="72"/>
      <c r="E49" s="72"/>
      <c r="F49" s="72"/>
      <c r="G49" s="72"/>
      <c r="H49" s="72"/>
      <c r="I49" s="72"/>
      <c r="J49" s="72"/>
      <c r="K49" s="72"/>
      <c r="L49" s="72"/>
      <c r="M49" s="72"/>
      <c r="N49" s="72"/>
      <c r="O49" s="72"/>
      <c r="P49" s="18">
        <v>34547</v>
      </c>
      <c r="Q49">
        <v>0</v>
      </c>
      <c r="R49" s="72">
        <v>31</v>
      </c>
      <c r="S49" s="27">
        <f t="shared" si="0"/>
        <v>0</v>
      </c>
      <c r="T49">
        <f>Q49/'App MODELE'!$Q$4*1000</f>
        <v>0</v>
      </c>
      <c r="V49" s="37">
        <f t="shared" si="1"/>
        <v>0</v>
      </c>
    </row>
    <row r="50" spans="2:22" x14ac:dyDescent="0.2">
      <c r="B50" s="71"/>
      <c r="C50" s="71"/>
      <c r="D50" s="72"/>
      <c r="E50" s="72"/>
      <c r="F50" s="72"/>
      <c r="G50" s="72"/>
      <c r="H50" s="72"/>
      <c r="I50" s="72"/>
      <c r="J50" s="72"/>
      <c r="K50" s="72"/>
      <c r="L50" s="72"/>
      <c r="M50" s="72"/>
      <c r="N50" s="72"/>
      <c r="O50" s="72"/>
      <c r="P50" s="18">
        <v>34578</v>
      </c>
      <c r="Q50">
        <v>0</v>
      </c>
      <c r="R50" s="72">
        <v>30</v>
      </c>
      <c r="S50" s="27">
        <f t="shared" si="0"/>
        <v>0</v>
      </c>
      <c r="T50">
        <f>Q50/'App MODELE'!$Q$4*1000</f>
        <v>0</v>
      </c>
      <c r="V50" s="37">
        <f t="shared" si="1"/>
        <v>0</v>
      </c>
    </row>
    <row r="51" spans="2:22" x14ac:dyDescent="0.2">
      <c r="B51" s="71"/>
      <c r="C51" s="71"/>
      <c r="D51" s="72"/>
      <c r="E51" s="72"/>
      <c r="F51" s="72"/>
      <c r="G51" s="72"/>
      <c r="H51" s="72"/>
      <c r="I51" s="72"/>
      <c r="J51" s="72"/>
      <c r="K51" s="72"/>
      <c r="L51" s="72"/>
      <c r="M51" s="72"/>
      <c r="N51" s="72"/>
      <c r="O51" s="72"/>
      <c r="P51" s="18">
        <v>34608</v>
      </c>
      <c r="Q51">
        <v>0</v>
      </c>
      <c r="R51" s="72">
        <v>31</v>
      </c>
      <c r="S51" s="27">
        <f t="shared" si="0"/>
        <v>0</v>
      </c>
      <c r="T51">
        <f>Q51/'App MODELE'!$Q$4*1000</f>
        <v>0</v>
      </c>
      <c r="V51" s="37">
        <f t="shared" si="1"/>
        <v>0</v>
      </c>
    </row>
    <row r="52" spans="2:22" x14ac:dyDescent="0.2">
      <c r="B52" s="71"/>
      <c r="C52" s="71"/>
      <c r="D52" s="72"/>
      <c r="E52" s="72"/>
      <c r="F52" s="72"/>
      <c r="G52" s="72"/>
      <c r="H52" s="72"/>
      <c r="I52" s="72"/>
      <c r="J52" s="72"/>
      <c r="K52" s="72"/>
      <c r="L52" s="72"/>
      <c r="M52" s="72"/>
      <c r="N52" s="72"/>
      <c r="O52" s="72"/>
      <c r="P52" s="18">
        <v>34639</v>
      </c>
      <c r="Q52">
        <v>0.13284782099595441</v>
      </c>
      <c r="R52" s="72">
        <v>30</v>
      </c>
      <c r="S52" s="27">
        <f t="shared" si="0"/>
        <v>5.1253017359550304E-2</v>
      </c>
      <c r="T52">
        <f>Q52/'App MODELE'!$Q$4*1000</f>
        <v>0.93627331733000507</v>
      </c>
      <c r="V52" s="37">
        <f t="shared" si="1"/>
        <v>0</v>
      </c>
    </row>
    <row r="53" spans="2:22" x14ac:dyDescent="0.2">
      <c r="B53" s="71"/>
      <c r="C53" s="71"/>
      <c r="D53" s="72"/>
      <c r="E53" s="72"/>
      <c r="F53" s="72"/>
      <c r="G53" s="72"/>
      <c r="H53" s="72"/>
      <c r="I53" s="72"/>
      <c r="J53" s="72"/>
      <c r="K53" s="72"/>
      <c r="L53" s="72"/>
      <c r="M53" s="72"/>
      <c r="N53" s="72"/>
      <c r="O53" s="72"/>
      <c r="P53" s="18">
        <v>34669</v>
      </c>
      <c r="Q53">
        <v>9.4013155849069475E-4</v>
      </c>
      <c r="R53" s="72">
        <v>31</v>
      </c>
      <c r="S53" s="27">
        <f t="shared" si="0"/>
        <v>3.5100491281761303E-4</v>
      </c>
      <c r="T53">
        <f>Q53/'App MODELE'!$Q$4*1000</f>
        <v>6.6257774225857696E-3</v>
      </c>
      <c r="V53" s="37">
        <f t="shared" si="1"/>
        <v>0</v>
      </c>
    </row>
    <row r="54" spans="2:22" x14ac:dyDescent="0.2">
      <c r="B54" s="71"/>
      <c r="C54" s="71"/>
      <c r="D54" s="72"/>
      <c r="E54" s="72"/>
      <c r="F54" s="72"/>
      <c r="G54" s="72"/>
      <c r="H54" s="72"/>
      <c r="I54" s="72"/>
      <c r="J54" s="72"/>
      <c r="K54" s="72"/>
      <c r="L54" s="72"/>
      <c r="M54" s="72"/>
      <c r="N54" s="72"/>
      <c r="O54" s="72"/>
      <c r="P54" s="18">
        <v>34700</v>
      </c>
      <c r="Q54">
        <v>0</v>
      </c>
      <c r="R54" s="72">
        <v>31</v>
      </c>
      <c r="S54" s="27">
        <f t="shared" si="0"/>
        <v>0</v>
      </c>
      <c r="T54">
        <f>Q54/'App MODELE'!$Q$4*1000</f>
        <v>0</v>
      </c>
      <c r="V54" s="37">
        <f t="shared" si="1"/>
        <v>0</v>
      </c>
    </row>
    <row r="55" spans="2:22" x14ac:dyDescent="0.2">
      <c r="B55" s="71"/>
      <c r="C55" s="71"/>
      <c r="D55" s="72"/>
      <c r="E55" s="72"/>
      <c r="F55" s="72"/>
      <c r="G55" s="72"/>
      <c r="H55" s="72"/>
      <c r="I55" s="72"/>
      <c r="J55" s="72"/>
      <c r="K55" s="72"/>
      <c r="L55" s="72"/>
      <c r="M55" s="72"/>
      <c r="N55" s="72"/>
      <c r="O55" s="72"/>
      <c r="P55" s="18">
        <v>34731</v>
      </c>
      <c r="Q55">
        <v>2.7119179571846921E-2</v>
      </c>
      <c r="R55" s="72">
        <v>28</v>
      </c>
      <c r="S55" s="27">
        <f t="shared" si="0"/>
        <v>1.1209978328309739E-2</v>
      </c>
      <c r="T55">
        <f>Q55/'App MODELE'!$Q$4*1000</f>
        <v>0.1911281948822815</v>
      </c>
      <c r="V55" s="37">
        <f t="shared" si="1"/>
        <v>0</v>
      </c>
    </row>
    <row r="56" spans="2:22" x14ac:dyDescent="0.2">
      <c r="B56" s="71"/>
      <c r="C56" s="71"/>
      <c r="D56" s="72"/>
      <c r="E56" s="72"/>
      <c r="F56" s="72"/>
      <c r="G56" s="72"/>
      <c r="H56" s="72"/>
      <c r="I56" s="72"/>
      <c r="J56" s="72"/>
      <c r="K56" s="72"/>
      <c r="L56" s="72"/>
      <c r="M56" s="72"/>
      <c r="N56" s="72"/>
      <c r="O56" s="72"/>
      <c r="P56" s="18">
        <v>34759</v>
      </c>
      <c r="Q56">
        <v>1.3740384316402461E-3</v>
      </c>
      <c r="R56" s="72">
        <v>31</v>
      </c>
      <c r="S56" s="27">
        <f t="shared" si="0"/>
        <v>5.1300718027189594E-4</v>
      </c>
      <c r="T56">
        <f>Q56/'App MODELE'!$Q$4*1000</f>
        <v>9.6838285407022783E-3</v>
      </c>
      <c r="V56" s="37">
        <f t="shared" si="1"/>
        <v>0</v>
      </c>
    </row>
    <row r="57" spans="2:22" x14ac:dyDescent="0.2">
      <c r="B57" s="71"/>
      <c r="C57" s="71"/>
      <c r="D57" s="72"/>
      <c r="E57" s="73"/>
      <c r="F57" s="73"/>
      <c r="G57" s="73"/>
      <c r="H57" s="73"/>
      <c r="I57" s="73"/>
      <c r="J57" s="73"/>
      <c r="K57" s="73"/>
      <c r="L57" s="73"/>
      <c r="M57" s="73"/>
      <c r="N57" s="73"/>
      <c r="O57" s="73"/>
      <c r="P57" s="18">
        <v>34790</v>
      </c>
      <c r="Q57">
        <v>1.2052968698598646E-4</v>
      </c>
      <c r="R57" s="72">
        <v>30</v>
      </c>
      <c r="S57" s="27">
        <f t="shared" si="0"/>
        <v>4.6500650843358969E-5</v>
      </c>
      <c r="T57">
        <f>Q57/'App MODELE'!$Q$4*1000</f>
        <v>8.4945864392125213E-4</v>
      </c>
      <c r="V57" s="37">
        <f t="shared" si="1"/>
        <v>0</v>
      </c>
    </row>
    <row r="58" spans="2:22" x14ac:dyDescent="0.2">
      <c r="B58" s="71"/>
      <c r="C58" s="71"/>
      <c r="D58" s="72"/>
      <c r="E58" s="72"/>
      <c r="F58" s="72"/>
      <c r="G58" s="72"/>
      <c r="H58" s="72"/>
      <c r="I58" s="72"/>
      <c r="J58" s="72"/>
      <c r="K58" s="72"/>
      <c r="L58" s="72"/>
      <c r="M58" s="72"/>
      <c r="N58" s="72"/>
      <c r="O58" s="72"/>
      <c r="P58" s="18">
        <v>34820</v>
      </c>
      <c r="Q58">
        <v>2.4105937397197293E-5</v>
      </c>
      <c r="R58" s="72">
        <v>31</v>
      </c>
      <c r="S58" s="27">
        <f t="shared" si="0"/>
        <v>9.0001259696823834E-6</v>
      </c>
      <c r="T58">
        <f>Q58/'App MODELE'!$Q$4*1000</f>
        <v>1.6989172878425045E-4</v>
      </c>
      <c r="V58" s="37">
        <f t="shared" si="1"/>
        <v>0</v>
      </c>
    </row>
    <row r="59" spans="2:22" x14ac:dyDescent="0.2">
      <c r="B59" s="71"/>
      <c r="C59" s="71"/>
      <c r="D59" s="72"/>
      <c r="E59" s="72"/>
      <c r="F59" s="72"/>
      <c r="G59" s="72"/>
      <c r="H59" s="72"/>
      <c r="I59" s="72"/>
      <c r="J59" s="72"/>
      <c r="K59" s="72"/>
      <c r="L59" s="72"/>
      <c r="M59" s="72"/>
      <c r="N59" s="72"/>
      <c r="O59" s="72"/>
      <c r="P59" s="18">
        <v>34851</v>
      </c>
      <c r="Q59">
        <v>5.443120664287146E-2</v>
      </c>
      <c r="R59" s="72">
        <v>30</v>
      </c>
      <c r="S59" s="27">
        <f t="shared" si="0"/>
        <v>2.0999693920860901E-2</v>
      </c>
      <c r="T59">
        <f>Q59/'App MODELE'!$Q$4*1000</f>
        <v>0.3836155235948373</v>
      </c>
      <c r="V59" s="37">
        <f t="shared" si="1"/>
        <v>0</v>
      </c>
    </row>
    <row r="60" spans="2:22" x14ac:dyDescent="0.2">
      <c r="B60" s="71"/>
      <c r="C60" s="71"/>
      <c r="D60" s="72"/>
      <c r="E60" s="72"/>
      <c r="F60" s="72"/>
      <c r="G60" s="72"/>
      <c r="H60" s="72"/>
      <c r="I60" s="72"/>
      <c r="J60" s="72"/>
      <c r="K60" s="72"/>
      <c r="L60" s="72"/>
      <c r="M60" s="72"/>
      <c r="N60" s="72"/>
      <c r="O60" s="72"/>
      <c r="P60" s="18">
        <v>34881</v>
      </c>
      <c r="Q60">
        <v>2.4105937397197297E-4</v>
      </c>
      <c r="R60" s="72">
        <v>31</v>
      </c>
      <c r="S60" s="27">
        <f t="shared" si="0"/>
        <v>9.0001259696823841E-5</v>
      </c>
      <c r="T60">
        <f>Q60/'App MODELE'!$Q$4*1000</f>
        <v>1.6989172878425047E-3</v>
      </c>
      <c r="V60" s="37">
        <f t="shared" si="1"/>
        <v>0</v>
      </c>
    </row>
    <row r="61" spans="2:22" x14ac:dyDescent="0.2">
      <c r="B61" s="71"/>
      <c r="C61" s="71"/>
      <c r="D61" s="72"/>
      <c r="E61" s="72"/>
      <c r="F61" s="72"/>
      <c r="G61" s="72"/>
      <c r="H61" s="72"/>
      <c r="I61" s="72"/>
      <c r="J61" s="72"/>
      <c r="K61" s="72"/>
      <c r="L61" s="72"/>
      <c r="M61" s="72"/>
      <c r="N61" s="72"/>
      <c r="O61" s="72"/>
      <c r="P61" s="18">
        <v>34912</v>
      </c>
      <c r="Q61">
        <v>0</v>
      </c>
      <c r="R61" s="72">
        <v>31</v>
      </c>
      <c r="S61" s="27">
        <f t="shared" si="0"/>
        <v>0</v>
      </c>
      <c r="T61">
        <f>Q61/'App MODELE'!$Q$4*1000</f>
        <v>0</v>
      </c>
      <c r="V61" s="37">
        <f t="shared" si="1"/>
        <v>0</v>
      </c>
    </row>
    <row r="62" spans="2:22" x14ac:dyDescent="0.2">
      <c r="B62" s="71"/>
      <c r="C62" s="74"/>
      <c r="D62" s="72"/>
      <c r="E62" s="72"/>
      <c r="F62" s="72"/>
      <c r="G62" s="72"/>
      <c r="H62" s="72"/>
      <c r="I62" s="72"/>
      <c r="J62" s="72"/>
      <c r="K62" s="72"/>
      <c r="L62" s="72"/>
      <c r="M62" s="72"/>
      <c r="N62" s="72"/>
      <c r="O62" s="72"/>
      <c r="P62" s="18">
        <v>34943</v>
      </c>
      <c r="Q62">
        <v>0</v>
      </c>
      <c r="R62" s="72">
        <v>30</v>
      </c>
      <c r="S62" s="27">
        <f t="shared" si="0"/>
        <v>0</v>
      </c>
      <c r="T62">
        <f>Q62/'App MODELE'!$Q$4*1000</f>
        <v>0</v>
      </c>
      <c r="V62" s="37">
        <f t="shared" si="1"/>
        <v>0</v>
      </c>
    </row>
    <row r="63" spans="2:22" x14ac:dyDescent="0.2">
      <c r="B63" s="71"/>
      <c r="C63" s="74"/>
      <c r="D63" s="72"/>
      <c r="E63" s="72"/>
      <c r="F63" s="72"/>
      <c r="G63" s="72"/>
      <c r="H63" s="72"/>
      <c r="I63" s="72"/>
      <c r="J63" s="72"/>
      <c r="K63" s="72"/>
      <c r="L63" s="72"/>
      <c r="M63" s="72"/>
      <c r="N63" s="72"/>
      <c r="O63" s="72"/>
      <c r="P63" s="18">
        <v>34973</v>
      </c>
      <c r="Q63">
        <v>0</v>
      </c>
      <c r="R63" s="72">
        <v>31</v>
      </c>
      <c r="S63" s="27">
        <f t="shared" si="0"/>
        <v>0</v>
      </c>
      <c r="T63">
        <f>Q63/'App MODELE'!$Q$4*1000</f>
        <v>0</v>
      </c>
      <c r="V63" s="37">
        <f t="shared" si="1"/>
        <v>0</v>
      </c>
    </row>
    <row r="64" spans="2:22" x14ac:dyDescent="0.2">
      <c r="B64" s="71"/>
      <c r="C64" s="74"/>
      <c r="D64" s="72"/>
      <c r="E64" s="72"/>
      <c r="F64" s="72"/>
      <c r="G64" s="72"/>
      <c r="H64" s="72"/>
      <c r="I64" s="72"/>
      <c r="J64" s="72"/>
      <c r="K64" s="72"/>
      <c r="L64" s="72"/>
      <c r="M64" s="72"/>
      <c r="N64" s="72"/>
      <c r="O64" s="72"/>
      <c r="P64" s="18">
        <v>35004</v>
      </c>
      <c r="Q64">
        <v>0.14673284093673988</v>
      </c>
      <c r="R64" s="72">
        <v>30</v>
      </c>
      <c r="S64" s="27">
        <f t="shared" si="0"/>
        <v>5.66098923367052E-2</v>
      </c>
      <c r="T64">
        <f>Q64/'App MODELE'!$Q$4*1000</f>
        <v>1.0341309531097322</v>
      </c>
      <c r="V64" s="37">
        <f t="shared" si="1"/>
        <v>0</v>
      </c>
    </row>
    <row r="65" spans="2:22" x14ac:dyDescent="0.2">
      <c r="B65" s="71"/>
      <c r="C65" s="74"/>
      <c r="D65" s="72"/>
      <c r="E65" s="72"/>
      <c r="F65" s="72"/>
      <c r="G65" s="72"/>
      <c r="H65" s="72"/>
      <c r="I65" s="72"/>
      <c r="J65" s="72"/>
      <c r="K65" s="72"/>
      <c r="L65" s="72"/>
      <c r="M65" s="72"/>
      <c r="N65" s="72"/>
      <c r="O65" s="72"/>
      <c r="P65" s="18">
        <v>35034</v>
      </c>
      <c r="Q65">
        <v>0.79028905162971619</v>
      </c>
      <c r="R65" s="72">
        <v>31</v>
      </c>
      <c r="S65" s="27">
        <f t="shared" si="0"/>
        <v>0.29506012979006729</v>
      </c>
      <c r="T65">
        <f>Q65/'App MODELE'!$Q$4*1000</f>
        <v>5.5697304364628675</v>
      </c>
      <c r="V65" s="37">
        <f t="shared" si="1"/>
        <v>0</v>
      </c>
    </row>
    <row r="66" spans="2:22" x14ac:dyDescent="0.2">
      <c r="P66" s="18">
        <v>35065</v>
      </c>
      <c r="Q66">
        <v>13.746820601687508</v>
      </c>
      <c r="R66" s="72">
        <v>31</v>
      </c>
      <c r="S66" s="27">
        <f t="shared" si="0"/>
        <v>5.1324748363528627</v>
      </c>
      <c r="T66">
        <f>Q66/'App MODELE'!$Q$4*1000</f>
        <v>96.883646498608144</v>
      </c>
    </row>
    <row r="67" spans="2:22" x14ac:dyDescent="0.2">
      <c r="P67" s="18">
        <v>35096</v>
      </c>
      <c r="Q67">
        <v>2.2245682208255575</v>
      </c>
      <c r="R67" s="72">
        <v>29</v>
      </c>
      <c r="S67" s="27">
        <f t="shared" ref="S67:S130" si="2">Q67/R67/24/3600*1000000</f>
        <v>0.88783853002297142</v>
      </c>
      <c r="T67">
        <f>Q67/'App MODELE'!$Q$4*1000</f>
        <v>15.678118407396981</v>
      </c>
    </row>
    <row r="68" spans="2:22" x14ac:dyDescent="0.2">
      <c r="P68" s="18">
        <v>35125</v>
      </c>
      <c r="Q68">
        <v>3.5900008328150048</v>
      </c>
      <c r="R68" s="72">
        <v>31</v>
      </c>
      <c r="S68" s="27">
        <f t="shared" si="2"/>
        <v>1.3403527601609189</v>
      </c>
      <c r="T68">
        <f>Q68/'App MODELE'!$Q$4*1000</f>
        <v>25.301295600923289</v>
      </c>
    </row>
    <row r="69" spans="2:22" x14ac:dyDescent="0.2">
      <c r="P69" s="18">
        <v>35156</v>
      </c>
      <c r="Q69">
        <v>0.17028434177380164</v>
      </c>
      <c r="R69" s="72">
        <v>30</v>
      </c>
      <c r="S69" s="27">
        <f t="shared" si="2"/>
        <v>6.569611951149755E-2</v>
      </c>
      <c r="T69">
        <f>Q69/'App MODELE'!$Q$4*1000</f>
        <v>1.2001151721319447</v>
      </c>
    </row>
    <row r="70" spans="2:22" x14ac:dyDescent="0.2">
      <c r="P70" s="18">
        <v>35186</v>
      </c>
      <c r="Q70">
        <v>0.16319719617902567</v>
      </c>
      <c r="R70" s="72">
        <v>31</v>
      </c>
      <c r="S70" s="27">
        <f t="shared" si="2"/>
        <v>6.0930852814749727E-2</v>
      </c>
      <c r="T70">
        <f>Q70/'App MODELE'!$Q$4*1000</f>
        <v>1.1501670038693754</v>
      </c>
    </row>
    <row r="71" spans="2:22" x14ac:dyDescent="0.2">
      <c r="P71" s="18">
        <v>35217</v>
      </c>
      <c r="Q71">
        <v>1.4945681186262326E-2</v>
      </c>
      <c r="R71" s="72">
        <v>30</v>
      </c>
      <c r="S71" s="27">
        <f t="shared" si="2"/>
        <v>5.766080704576515E-3</v>
      </c>
      <c r="T71">
        <f>Q71/'App MODELE'!$Q$4*1000</f>
        <v>0.1053328718462353</v>
      </c>
    </row>
    <row r="72" spans="2:22" x14ac:dyDescent="0.2">
      <c r="P72" s="18">
        <v>35247</v>
      </c>
      <c r="Q72">
        <v>6.7737684086124411E-3</v>
      </c>
      <c r="R72" s="72">
        <v>31</v>
      </c>
      <c r="S72" s="27">
        <f t="shared" si="2"/>
        <v>2.5290353974807499E-3</v>
      </c>
      <c r="T72">
        <f>Q72/'App MODELE'!$Q$4*1000</f>
        <v>4.7739575788374386E-2</v>
      </c>
    </row>
    <row r="73" spans="2:22" x14ac:dyDescent="0.2">
      <c r="P73" s="18">
        <v>35278</v>
      </c>
      <c r="Q73">
        <v>5.2309884151918147E-3</v>
      </c>
      <c r="R73" s="72">
        <v>31</v>
      </c>
      <c r="S73" s="27">
        <f t="shared" si="2"/>
        <v>1.953027335421078E-3</v>
      </c>
      <c r="T73">
        <f>Q73/'App MODELE'!$Q$4*1000</f>
        <v>3.6866505146182359E-2</v>
      </c>
    </row>
    <row r="74" spans="2:22" x14ac:dyDescent="0.2">
      <c r="P74" s="18">
        <v>35309</v>
      </c>
      <c r="Q74">
        <v>1.1450320263668722E-2</v>
      </c>
      <c r="R74" s="72">
        <v>30</v>
      </c>
      <c r="S74" s="27">
        <f t="shared" si="2"/>
        <v>4.4175618301191058E-3</v>
      </c>
      <c r="T74">
        <f>Q74/'App MODELE'!$Q$4*1000</f>
        <v>8.0698571172519024E-2</v>
      </c>
    </row>
    <row r="75" spans="2:22" x14ac:dyDescent="0.2">
      <c r="P75" s="18">
        <v>35339</v>
      </c>
      <c r="Q75">
        <v>2.0441834912823316E-2</v>
      </c>
      <c r="R75" s="72">
        <v>31</v>
      </c>
      <c r="S75" s="27">
        <f t="shared" si="2"/>
        <v>7.632106822290664E-3</v>
      </c>
      <c r="T75">
        <f>Q75/'App MODELE'!$Q$4*1000</f>
        <v>0.14406818600904445</v>
      </c>
    </row>
    <row r="76" spans="2:22" x14ac:dyDescent="0.2">
      <c r="P76" s="18">
        <v>35370</v>
      </c>
      <c r="Q76">
        <v>7.6150656237746223E-2</v>
      </c>
      <c r="R76" s="72">
        <v>30</v>
      </c>
      <c r="S76" s="27">
        <f t="shared" si="2"/>
        <v>2.937911120283419E-2</v>
      </c>
      <c r="T76">
        <f>Q76/'App MODELE'!$Q$4*1000</f>
        <v>0.536687971229447</v>
      </c>
    </row>
    <row r="77" spans="2:22" x14ac:dyDescent="0.2">
      <c r="P77" s="18">
        <v>35400</v>
      </c>
      <c r="Q77">
        <v>16.017865069814864</v>
      </c>
      <c r="R77" s="72">
        <v>31</v>
      </c>
      <c r="S77" s="27">
        <f t="shared" si="2"/>
        <v>5.9803857040826101</v>
      </c>
      <c r="T77">
        <f>Q77/'App MODELE'!$Q$4*1000</f>
        <v>112.88931615910117</v>
      </c>
    </row>
    <row r="78" spans="2:22" x14ac:dyDescent="0.2">
      <c r="P78" s="18">
        <v>35431</v>
      </c>
      <c r="Q78">
        <v>11.352450157836099</v>
      </c>
      <c r="R78" s="72">
        <v>31</v>
      </c>
      <c r="S78" s="27">
        <f t="shared" si="2"/>
        <v>4.2385193241622234</v>
      </c>
      <c r="T78">
        <f>Q78/'App MODELE'!$Q$4*1000</f>
        <v>80.008810753654942</v>
      </c>
    </row>
    <row r="79" spans="2:22" x14ac:dyDescent="0.2">
      <c r="P79" s="18">
        <v>35462</v>
      </c>
      <c r="Q79">
        <v>0.63748151446888235</v>
      </c>
      <c r="R79" s="72">
        <v>28</v>
      </c>
      <c r="S79" s="27">
        <f t="shared" si="2"/>
        <v>0.26350922390413456</v>
      </c>
      <c r="T79">
        <f>Q79/'App MODELE'!$Q$4*1000</f>
        <v>4.4927867676995028</v>
      </c>
    </row>
    <row r="80" spans="2:22" x14ac:dyDescent="0.2">
      <c r="P80" s="18">
        <v>35490</v>
      </c>
      <c r="Q80">
        <v>0.13786185597457132</v>
      </c>
      <c r="R80" s="72">
        <v>31</v>
      </c>
      <c r="S80" s="27">
        <f t="shared" si="2"/>
        <v>5.1471720420613543E-2</v>
      </c>
      <c r="T80">
        <f>Q80/'App MODELE'!$Q$4*1000</f>
        <v>0.97161079691712826</v>
      </c>
    </row>
    <row r="81" spans="16:20" x14ac:dyDescent="0.2">
      <c r="P81" s="18">
        <v>35521</v>
      </c>
      <c r="Q81">
        <v>0.56070410385880909</v>
      </c>
      <c r="R81" s="72">
        <v>30</v>
      </c>
      <c r="S81" s="27">
        <f t="shared" si="2"/>
        <v>0.21632102772330597</v>
      </c>
      <c r="T81">
        <f>Q81/'App MODELE'!$Q$4*1000</f>
        <v>3.951681611521666</v>
      </c>
    </row>
    <row r="82" spans="16:20" x14ac:dyDescent="0.2">
      <c r="P82" s="18">
        <v>35551</v>
      </c>
      <c r="Q82">
        <v>8.8107201186756107E-2</v>
      </c>
      <c r="R82" s="72">
        <v>31</v>
      </c>
      <c r="S82" s="27">
        <f t="shared" si="2"/>
        <v>3.2895460419189108E-2</v>
      </c>
      <c r="T82">
        <f>Q82/'App MODELE'!$Q$4*1000</f>
        <v>0.62095426870643544</v>
      </c>
    </row>
    <row r="83" spans="16:20" x14ac:dyDescent="0.2">
      <c r="P83" s="18">
        <v>35582</v>
      </c>
      <c r="Q83">
        <v>5.927650005970813E-2</v>
      </c>
      <c r="R83" s="72">
        <v>30</v>
      </c>
      <c r="S83" s="27">
        <f t="shared" si="2"/>
        <v>2.2869020084763939E-2</v>
      </c>
      <c r="T83">
        <f>Q83/'App MODELE'!$Q$4*1000</f>
        <v>0.41776376108047175</v>
      </c>
    </row>
    <row r="84" spans="16:20" x14ac:dyDescent="0.2">
      <c r="P84" s="18">
        <v>35612</v>
      </c>
      <c r="Q84">
        <v>4.7392272922889868E-2</v>
      </c>
      <c r="R84" s="72">
        <v>31</v>
      </c>
      <c r="S84" s="27">
        <f t="shared" si="2"/>
        <v>1.7694247656395563E-2</v>
      </c>
      <c r="T84">
        <f>Q84/'App MODELE'!$Q$4*1000</f>
        <v>0.33400713878983629</v>
      </c>
    </row>
    <row r="85" spans="16:20" x14ac:dyDescent="0.2">
      <c r="P85" s="18">
        <v>35643</v>
      </c>
      <c r="Q85">
        <v>4.1703271697151316E-2</v>
      </c>
      <c r="R85" s="72">
        <v>31</v>
      </c>
      <c r="S85" s="27">
        <f t="shared" si="2"/>
        <v>1.5570217927550522E-2</v>
      </c>
      <c r="T85">
        <f>Q85/'App MODELE'!$Q$4*1000</f>
        <v>0.29391269079675325</v>
      </c>
    </row>
    <row r="86" spans="16:20" x14ac:dyDescent="0.2">
      <c r="P86" s="18">
        <v>35674</v>
      </c>
      <c r="Q86">
        <v>3.8328440461543697E-2</v>
      </c>
      <c r="R86" s="72">
        <v>30</v>
      </c>
      <c r="S86" s="27">
        <f t="shared" si="2"/>
        <v>1.4787206968188154E-2</v>
      </c>
      <c r="T86">
        <f>Q86/'App MODELE'!$Q$4*1000</f>
        <v>0.27012784876695817</v>
      </c>
    </row>
    <row r="87" spans="16:20" x14ac:dyDescent="0.2">
      <c r="P87" s="18">
        <v>35704</v>
      </c>
      <c r="Q87">
        <v>0.14516595500592208</v>
      </c>
      <c r="R87" s="72">
        <v>31</v>
      </c>
      <c r="S87" s="27">
        <f t="shared" si="2"/>
        <v>5.4198758589427305E-2</v>
      </c>
      <c r="T87">
        <f>Q87/'App MODELE'!$Q$4*1000</f>
        <v>1.023087990738756</v>
      </c>
    </row>
    <row r="88" spans="16:20" x14ac:dyDescent="0.2">
      <c r="P88" s="18">
        <v>35735</v>
      </c>
      <c r="Q88">
        <v>0.48414364668531035</v>
      </c>
      <c r="R88" s="72">
        <v>30</v>
      </c>
      <c r="S88" s="27">
        <f t="shared" si="2"/>
        <v>0.1867838143076043</v>
      </c>
      <c r="T88">
        <f>Q88/'App MODELE'!$Q$4*1000</f>
        <v>3.412105480902885</v>
      </c>
    </row>
    <row r="89" spans="16:20" x14ac:dyDescent="0.2">
      <c r="P89" s="18">
        <v>35765</v>
      </c>
      <c r="Q89">
        <v>0.54539683361158886</v>
      </c>
      <c r="R89" s="72">
        <v>31</v>
      </c>
      <c r="S89" s="27">
        <f t="shared" si="2"/>
        <v>0.20362785006406395</v>
      </c>
      <c r="T89">
        <f>Q89/'App MODELE'!$Q$4*1000</f>
        <v>3.8438003637436671</v>
      </c>
    </row>
    <row r="90" spans="16:20" x14ac:dyDescent="0.2">
      <c r="P90" s="18">
        <v>35796</v>
      </c>
      <c r="Q90">
        <v>0.67019327151687891</v>
      </c>
      <c r="R90" s="72">
        <v>31</v>
      </c>
      <c r="S90" s="27">
        <f t="shared" si="2"/>
        <v>0.25022150220910955</v>
      </c>
      <c r="T90">
        <f>Q90/'App MODELE'!$Q$4*1000</f>
        <v>4.7233298436597293</v>
      </c>
    </row>
    <row r="91" spans="16:20" x14ac:dyDescent="0.2">
      <c r="P91" s="18">
        <v>35827</v>
      </c>
      <c r="Q91">
        <v>2.0184624560795208</v>
      </c>
      <c r="R91" s="72">
        <v>28</v>
      </c>
      <c r="S91" s="27">
        <f t="shared" si="2"/>
        <v>0.83435121365720943</v>
      </c>
      <c r="T91">
        <f>Q91/'App MODELE'!$Q$4*1000</f>
        <v>14.225544126291641</v>
      </c>
    </row>
    <row r="92" spans="16:20" x14ac:dyDescent="0.2">
      <c r="P92" s="18">
        <v>35855</v>
      </c>
      <c r="Q92">
        <v>7.7452376857194916E-2</v>
      </c>
      <c r="R92" s="72">
        <v>31</v>
      </c>
      <c r="S92" s="27">
        <f t="shared" si="2"/>
        <v>2.8917404740589497E-2</v>
      </c>
      <c r="T92">
        <f>Q92/'App MODELE'!$Q$4*1000</f>
        <v>0.54586212458379679</v>
      </c>
    </row>
    <row r="93" spans="16:20" x14ac:dyDescent="0.2">
      <c r="P93" s="18">
        <v>35886</v>
      </c>
      <c r="Q93">
        <v>4.2619297318244799E-2</v>
      </c>
      <c r="R93" s="72">
        <v>30</v>
      </c>
      <c r="S93" s="27">
        <f t="shared" si="2"/>
        <v>1.6442630138211727E-2</v>
      </c>
      <c r="T93">
        <f>Q93/'App MODELE'!$Q$4*1000</f>
        <v>0.30036857649055471</v>
      </c>
    </row>
    <row r="94" spans="16:20" x14ac:dyDescent="0.2">
      <c r="P94" s="18">
        <v>35916</v>
      </c>
      <c r="Q94">
        <v>2.8878913001842362E-2</v>
      </c>
      <c r="R94" s="72">
        <v>31</v>
      </c>
      <c r="S94" s="27">
        <f t="shared" si="2"/>
        <v>1.0782150911679497E-2</v>
      </c>
      <c r="T94">
        <f>Q94/'App MODELE'!$Q$4*1000</f>
        <v>0.20353029108353207</v>
      </c>
    </row>
    <row r="95" spans="16:20" x14ac:dyDescent="0.2">
      <c r="P95" s="18">
        <v>35947</v>
      </c>
      <c r="Q95">
        <v>1.6367931492696965E-2</v>
      </c>
      <c r="R95" s="72">
        <v>30</v>
      </c>
      <c r="S95" s="27">
        <f t="shared" si="2"/>
        <v>6.3147883845281498E-3</v>
      </c>
      <c r="T95">
        <f>Q95/'App MODELE'!$Q$4*1000</f>
        <v>0.11535648384450607</v>
      </c>
    </row>
    <row r="96" spans="16:20" x14ac:dyDescent="0.2">
      <c r="P96" s="18">
        <v>35977</v>
      </c>
      <c r="Q96">
        <v>6.9907218451872163E-3</v>
      </c>
      <c r="R96" s="72">
        <v>31</v>
      </c>
      <c r="S96" s="27">
        <f t="shared" si="2"/>
        <v>2.6100365312078915E-3</v>
      </c>
      <c r="T96">
        <f>Q96/'App MODELE'!$Q$4*1000</f>
        <v>4.926860134743264E-2</v>
      </c>
    </row>
    <row r="97" spans="16:20" x14ac:dyDescent="0.2">
      <c r="P97" s="18">
        <v>36008</v>
      </c>
      <c r="Q97">
        <v>3.6641024843739895E-3</v>
      </c>
      <c r="R97" s="72">
        <v>31</v>
      </c>
      <c r="S97" s="27">
        <f t="shared" si="2"/>
        <v>1.3680191473917224E-3</v>
      </c>
      <c r="T97">
        <f>Q97/'App MODELE'!$Q$4*1000</f>
        <v>2.5823542775206074E-2</v>
      </c>
    </row>
    <row r="98" spans="16:20" x14ac:dyDescent="0.2">
      <c r="P98" s="18">
        <v>36039</v>
      </c>
      <c r="Q98">
        <v>5.5925774761497737E-3</v>
      </c>
      <c r="R98" s="72">
        <v>30</v>
      </c>
      <c r="S98" s="27">
        <f t="shared" si="2"/>
        <v>2.1576301991318571E-3</v>
      </c>
      <c r="T98">
        <f>Q98/'App MODELE'!$Q$4*1000</f>
        <v>3.9414881077946114E-2</v>
      </c>
    </row>
    <row r="99" spans="16:20" x14ac:dyDescent="0.2">
      <c r="P99" s="18">
        <v>36069</v>
      </c>
      <c r="Q99">
        <v>8.8950908995658051E-3</v>
      </c>
      <c r="R99" s="72">
        <v>31</v>
      </c>
      <c r="S99" s="27">
        <f t="shared" si="2"/>
        <v>3.3210464828128008E-3</v>
      </c>
      <c r="T99">
        <f>Q99/'App MODELE'!$Q$4*1000</f>
        <v>6.2690047921388437E-2</v>
      </c>
    </row>
    <row r="100" spans="16:20" x14ac:dyDescent="0.2">
      <c r="P100" s="18">
        <v>36100</v>
      </c>
      <c r="Q100">
        <v>8.8468790247714073E-3</v>
      </c>
      <c r="R100" s="72">
        <v>30</v>
      </c>
      <c r="S100" s="27">
        <f t="shared" si="2"/>
        <v>3.4131477719025489E-3</v>
      </c>
      <c r="T100">
        <f>Q100/'App MODELE'!$Q$4*1000</f>
        <v>6.2350264463819915E-2</v>
      </c>
    </row>
    <row r="101" spans="16:20" x14ac:dyDescent="0.2">
      <c r="P101" s="18">
        <v>36130</v>
      </c>
      <c r="Q101">
        <v>3.5604469535660405E-2</v>
      </c>
      <c r="R101" s="72">
        <v>31</v>
      </c>
      <c r="S101" s="27">
        <f t="shared" si="2"/>
        <v>1.3293186057220878E-2</v>
      </c>
      <c r="T101">
        <f>Q101/'App MODELE'!$Q$4*1000</f>
        <v>0.25093008341433792</v>
      </c>
    </row>
    <row r="102" spans="16:20" x14ac:dyDescent="0.2">
      <c r="P102" s="18">
        <v>36161</v>
      </c>
      <c r="Q102">
        <v>0.71736859100319428</v>
      </c>
      <c r="R102" s="72">
        <v>31</v>
      </c>
      <c r="S102" s="27">
        <f t="shared" si="2"/>
        <v>0.26783474873177804</v>
      </c>
      <c r="T102">
        <f>Q102/'App MODELE'!$Q$4*1000</f>
        <v>5.0558079568905097</v>
      </c>
    </row>
    <row r="103" spans="16:20" x14ac:dyDescent="0.2">
      <c r="P103" s="18">
        <v>36192</v>
      </c>
      <c r="Q103">
        <v>0.53710439114695274</v>
      </c>
      <c r="R103" s="72">
        <v>28</v>
      </c>
      <c r="S103" s="27">
        <f t="shared" si="2"/>
        <v>0.22201735745161738</v>
      </c>
      <c r="T103">
        <f>Q103/'App MODELE'!$Q$4*1000</f>
        <v>3.785357609041883</v>
      </c>
    </row>
    <row r="104" spans="16:20" x14ac:dyDescent="0.2">
      <c r="P104" s="18">
        <v>36220</v>
      </c>
      <c r="Q104">
        <v>0.1303408035066457</v>
      </c>
      <c r="R104" s="72">
        <v>31</v>
      </c>
      <c r="S104" s="27">
        <f t="shared" si="2"/>
        <v>4.8663681118072614E-2</v>
      </c>
      <c r="T104">
        <f>Q104/'App MODELE'!$Q$4*1000</f>
        <v>0.91860457753644165</v>
      </c>
    </row>
    <row r="105" spans="16:20" x14ac:dyDescent="0.2">
      <c r="P105" s="18">
        <v>36251</v>
      </c>
      <c r="Q105">
        <v>9.7870105832621006E-3</v>
      </c>
      <c r="R105" s="72">
        <v>30</v>
      </c>
      <c r="S105" s="27">
        <f t="shared" si="2"/>
        <v>3.7758528484807493E-3</v>
      </c>
      <c r="T105">
        <f>Q105/'App MODELE'!$Q$4*1000</f>
        <v>6.8976041886405673E-2</v>
      </c>
    </row>
    <row r="106" spans="16:20" x14ac:dyDescent="0.2">
      <c r="P106" s="18">
        <v>36281</v>
      </c>
      <c r="Q106">
        <v>3.3748312356076224E-3</v>
      </c>
      <c r="R106" s="72">
        <v>31</v>
      </c>
      <c r="S106" s="27">
        <f t="shared" si="2"/>
        <v>1.2600176357555341E-3</v>
      </c>
      <c r="T106">
        <f>Q106/'App MODELE'!$Q$4*1000</f>
        <v>2.3784842029795073E-2</v>
      </c>
    </row>
    <row r="107" spans="16:20" x14ac:dyDescent="0.2">
      <c r="P107" s="18">
        <v>36312</v>
      </c>
      <c r="Q107">
        <v>1.0365553080794838E-3</v>
      </c>
      <c r="R107" s="72">
        <v>30</v>
      </c>
      <c r="S107" s="27">
        <f t="shared" si="2"/>
        <v>3.9990559725288727E-4</v>
      </c>
      <c r="T107">
        <f>Q107/'App MODELE'!$Q$4*1000</f>
        <v>7.30534433772277E-3</v>
      </c>
    </row>
    <row r="108" spans="16:20" x14ac:dyDescent="0.2">
      <c r="P108" s="18">
        <v>36342</v>
      </c>
      <c r="Q108">
        <v>0</v>
      </c>
      <c r="R108" s="72">
        <v>31</v>
      </c>
      <c r="S108" s="27">
        <f t="shared" si="2"/>
        <v>0</v>
      </c>
      <c r="T108">
        <f>Q108/'App MODELE'!$Q$4*1000</f>
        <v>0</v>
      </c>
    </row>
    <row r="109" spans="16:20" x14ac:dyDescent="0.2">
      <c r="P109" s="18">
        <v>36373</v>
      </c>
      <c r="Q109">
        <v>0</v>
      </c>
      <c r="R109" s="72">
        <v>31</v>
      </c>
      <c r="S109" s="27">
        <f t="shared" si="2"/>
        <v>0</v>
      </c>
      <c r="T109">
        <f>Q109/'App MODELE'!$Q$4*1000</f>
        <v>0</v>
      </c>
    </row>
    <row r="110" spans="16:20" x14ac:dyDescent="0.2">
      <c r="P110" s="18">
        <v>36404</v>
      </c>
      <c r="Q110">
        <v>2.410593739719729E-5</v>
      </c>
      <c r="R110" s="72">
        <v>30</v>
      </c>
      <c r="S110" s="27">
        <f t="shared" si="2"/>
        <v>9.3001301686717931E-6</v>
      </c>
      <c r="T110">
        <f>Q110/'App MODELE'!$Q$4*1000</f>
        <v>1.6989172878425043E-4</v>
      </c>
    </row>
    <row r="111" spans="16:20" x14ac:dyDescent="0.2">
      <c r="P111" s="18">
        <v>36434</v>
      </c>
      <c r="Q111">
        <v>1.6874156178038103E-4</v>
      </c>
      <c r="R111" s="72">
        <v>31</v>
      </c>
      <c r="S111" s="27">
        <f t="shared" si="2"/>
        <v>6.300088178777668E-5</v>
      </c>
      <c r="T111">
        <f>Q111/'App MODELE'!$Q$4*1000</f>
        <v>1.1892421014897529E-3</v>
      </c>
    </row>
    <row r="112" spans="16:20" x14ac:dyDescent="0.2">
      <c r="P112" s="18">
        <v>36465</v>
      </c>
      <c r="Q112">
        <v>0.13417364755280017</v>
      </c>
      <c r="R112" s="72">
        <v>30</v>
      </c>
      <c r="S112" s="27">
        <f t="shared" si="2"/>
        <v>5.1764524518827223E-2</v>
      </c>
      <c r="T112">
        <f>Q112/'App MODELE'!$Q$4*1000</f>
        <v>0.94561736241313832</v>
      </c>
    </row>
    <row r="113" spans="16:20" x14ac:dyDescent="0.2">
      <c r="P113" s="18">
        <v>36495</v>
      </c>
      <c r="Q113">
        <v>2.9361031749786284E-2</v>
      </c>
      <c r="R113" s="72">
        <v>31</v>
      </c>
      <c r="S113" s="27">
        <f t="shared" si="2"/>
        <v>1.0962153431073134E-2</v>
      </c>
      <c r="T113">
        <f>Q113/'App MODELE'!$Q$4*1000</f>
        <v>0.20692812565921692</v>
      </c>
    </row>
    <row r="114" spans="16:20" x14ac:dyDescent="0.2">
      <c r="P114" s="18">
        <v>36526</v>
      </c>
      <c r="Q114">
        <v>2.8854807064445154E-2</v>
      </c>
      <c r="R114" s="72">
        <v>31</v>
      </c>
      <c r="S114" s="27">
        <f t="shared" si="2"/>
        <v>1.077315078570981E-2</v>
      </c>
      <c r="T114">
        <f>Q114/'App MODELE'!$Q$4*1000</f>
        <v>0.20336039935474773</v>
      </c>
    </row>
    <row r="115" spans="16:20" x14ac:dyDescent="0.2">
      <c r="P115" s="18">
        <v>36557</v>
      </c>
      <c r="Q115">
        <v>1.5476011809000668E-2</v>
      </c>
      <c r="R115" s="72">
        <v>29</v>
      </c>
      <c r="S115" s="27">
        <f t="shared" si="2"/>
        <v>6.176569208573064E-3</v>
      </c>
      <c r="T115">
        <f>Q115/'App MODELE'!$Q$4*1000</f>
        <v>0.10907048987948884</v>
      </c>
    </row>
    <row r="116" spans="16:20" x14ac:dyDescent="0.2">
      <c r="P116" s="18">
        <v>36586</v>
      </c>
      <c r="Q116">
        <v>2.9409243624580706E-3</v>
      </c>
      <c r="R116" s="72">
        <v>31</v>
      </c>
      <c r="S116" s="27">
        <f t="shared" si="2"/>
        <v>1.098015368301251E-3</v>
      </c>
      <c r="T116">
        <f>Q116/'App MODELE'!$Q$4*1000</f>
        <v>2.0726790911678561E-2</v>
      </c>
    </row>
    <row r="117" spans="16:20" x14ac:dyDescent="0.2">
      <c r="P117" s="18">
        <v>36617</v>
      </c>
      <c r="Q117">
        <v>5.0116243848773147E-2</v>
      </c>
      <c r="R117" s="72">
        <v>30</v>
      </c>
      <c r="S117" s="27">
        <f t="shared" si="2"/>
        <v>1.9334970620668652E-2</v>
      </c>
      <c r="T117">
        <f>Q117/'App MODELE'!$Q$4*1000</f>
        <v>0.35320490414245653</v>
      </c>
    </row>
    <row r="118" spans="16:20" x14ac:dyDescent="0.2">
      <c r="P118" s="18">
        <v>36647</v>
      </c>
      <c r="Q118">
        <v>3.230195611224436E-3</v>
      </c>
      <c r="R118" s="72">
        <v>31</v>
      </c>
      <c r="S118" s="27">
        <f t="shared" si="2"/>
        <v>1.2060168799374387E-3</v>
      </c>
      <c r="T118">
        <f>Q118/'App MODELE'!$Q$4*1000</f>
        <v>2.2765491657089552E-2</v>
      </c>
    </row>
    <row r="119" spans="16:20" x14ac:dyDescent="0.2">
      <c r="P119" s="18">
        <v>36678</v>
      </c>
      <c r="Q119">
        <v>1.2052968698598646E-4</v>
      </c>
      <c r="R119" s="72">
        <v>30</v>
      </c>
      <c r="S119" s="27">
        <f t="shared" si="2"/>
        <v>4.6500650843358969E-5</v>
      </c>
      <c r="T119">
        <f>Q119/'App MODELE'!$Q$4*1000</f>
        <v>8.4945864392125213E-4</v>
      </c>
    </row>
    <row r="120" spans="16:20" x14ac:dyDescent="0.2">
      <c r="P120" s="18">
        <v>36708</v>
      </c>
      <c r="Q120">
        <v>0</v>
      </c>
      <c r="R120" s="72">
        <v>31</v>
      </c>
      <c r="S120" s="27">
        <f t="shared" si="2"/>
        <v>0</v>
      </c>
      <c r="T120">
        <f>Q120/'App MODELE'!$Q$4*1000</f>
        <v>0</v>
      </c>
    </row>
    <row r="121" spans="16:20" x14ac:dyDescent="0.2">
      <c r="P121" s="18">
        <v>36739</v>
      </c>
      <c r="Q121">
        <v>0</v>
      </c>
      <c r="R121" s="72">
        <v>31</v>
      </c>
      <c r="S121" s="27">
        <f t="shared" si="2"/>
        <v>0</v>
      </c>
      <c r="T121">
        <f>Q121/'App MODELE'!$Q$4*1000</f>
        <v>0</v>
      </c>
    </row>
    <row r="122" spans="16:20" x14ac:dyDescent="0.2">
      <c r="P122" s="18">
        <v>36770</v>
      </c>
      <c r="Q122">
        <v>0</v>
      </c>
      <c r="R122" s="72">
        <v>30</v>
      </c>
      <c r="S122" s="27">
        <f t="shared" si="2"/>
        <v>0</v>
      </c>
      <c r="T122">
        <f>Q122/'App MODELE'!$Q$4*1000</f>
        <v>0</v>
      </c>
    </row>
    <row r="123" spans="16:20" x14ac:dyDescent="0.2">
      <c r="P123" s="18">
        <v>36800</v>
      </c>
      <c r="Q123">
        <v>0.21080642253849027</v>
      </c>
      <c r="R123" s="72">
        <v>31</v>
      </c>
      <c r="S123" s="27">
        <f t="shared" si="2"/>
        <v>7.8706101604872403E-2</v>
      </c>
      <c r="T123">
        <f>Q123/'App MODELE'!$Q$4*1000</f>
        <v>1.4857031682182698</v>
      </c>
    </row>
    <row r="124" spans="16:20" x14ac:dyDescent="0.2">
      <c r="P124" s="18">
        <v>36831</v>
      </c>
      <c r="Q124">
        <v>1.5042104935851114E-2</v>
      </c>
      <c r="R124" s="72">
        <v>30</v>
      </c>
      <c r="S124" s="27">
        <f t="shared" si="2"/>
        <v>5.8032812252512009E-3</v>
      </c>
      <c r="T124">
        <f>Q124/'App MODELE'!$Q$4*1000</f>
        <v>0.1060124387613723</v>
      </c>
    </row>
    <row r="125" spans="16:20" x14ac:dyDescent="0.2">
      <c r="P125" s="18">
        <v>36861</v>
      </c>
      <c r="Q125">
        <v>1.6910074024759927</v>
      </c>
      <c r="R125" s="72">
        <v>31</v>
      </c>
      <c r="S125" s="27">
        <f t="shared" si="2"/>
        <v>0.63134983664724931</v>
      </c>
      <c r="T125">
        <f>Q125/'App MODELE'!$Q$4*1000</f>
        <v>11.917734882486384</v>
      </c>
    </row>
    <row r="126" spans="16:20" x14ac:dyDescent="0.2">
      <c r="P126" s="18">
        <v>36892</v>
      </c>
      <c r="Q126">
        <v>0.94121632567356817</v>
      </c>
      <c r="R126" s="72">
        <v>31</v>
      </c>
      <c r="S126" s="27">
        <f t="shared" si="2"/>
        <v>0.35140991848624853</v>
      </c>
      <c r="T126">
        <f>Q126/'App MODELE'!$Q$4*1000</f>
        <v>6.6334225503810575</v>
      </c>
    </row>
    <row r="127" spans="16:20" x14ac:dyDescent="0.2">
      <c r="P127" s="18">
        <v>36923</v>
      </c>
      <c r="Q127">
        <v>4.1486318260576506E-2</v>
      </c>
      <c r="R127" s="72">
        <v>28</v>
      </c>
      <c r="S127" s="27">
        <f t="shared" si="2"/>
        <v>1.714877573601873E-2</v>
      </c>
      <c r="T127">
        <f>Q127/'App MODELE'!$Q$4*1000</f>
        <v>0.29238366523769477</v>
      </c>
    </row>
    <row r="128" spans="16:20" x14ac:dyDescent="0.2">
      <c r="P128" s="18">
        <v>36951</v>
      </c>
      <c r="Q128">
        <v>1.986329241529057E-2</v>
      </c>
      <c r="R128" s="72">
        <v>31</v>
      </c>
      <c r="S128" s="27">
        <f t="shared" si="2"/>
        <v>7.4161037990182841E-3</v>
      </c>
      <c r="T128">
        <f>Q128/'App MODELE'!$Q$4*1000</f>
        <v>0.13999078451822239</v>
      </c>
    </row>
    <row r="129" spans="16:20" x14ac:dyDescent="0.2">
      <c r="P129" s="18">
        <v>36982</v>
      </c>
      <c r="Q129">
        <v>1.0365553080794838E-3</v>
      </c>
      <c r="R129" s="72">
        <v>30</v>
      </c>
      <c r="S129" s="27">
        <f t="shared" si="2"/>
        <v>3.9990559725288727E-4</v>
      </c>
      <c r="T129">
        <f>Q129/'App MODELE'!$Q$4*1000</f>
        <v>7.30534433772277E-3</v>
      </c>
    </row>
    <row r="130" spans="16:20" x14ac:dyDescent="0.2">
      <c r="P130" s="18">
        <v>37012</v>
      </c>
      <c r="Q130">
        <v>0</v>
      </c>
      <c r="R130" s="72">
        <v>31</v>
      </c>
      <c r="S130" s="27">
        <f t="shared" si="2"/>
        <v>0</v>
      </c>
      <c r="T130">
        <f>Q130/'App MODELE'!$Q$4*1000</f>
        <v>0</v>
      </c>
    </row>
    <row r="131" spans="16:20" x14ac:dyDescent="0.2">
      <c r="P131" s="18">
        <v>37043</v>
      </c>
      <c r="Q131">
        <v>0</v>
      </c>
      <c r="R131" s="72">
        <v>30</v>
      </c>
      <c r="S131" s="27">
        <f t="shared" ref="S131:S194" si="3">Q131/R131/24/3600*1000000</f>
        <v>0</v>
      </c>
      <c r="T131">
        <f>Q131/'App MODELE'!$Q$4*1000</f>
        <v>0</v>
      </c>
    </row>
    <row r="132" spans="16:20" x14ac:dyDescent="0.2">
      <c r="P132" s="18">
        <v>37073</v>
      </c>
      <c r="Q132">
        <v>0</v>
      </c>
      <c r="R132" s="72">
        <v>31</v>
      </c>
      <c r="S132" s="27">
        <f t="shared" si="3"/>
        <v>0</v>
      </c>
      <c r="T132">
        <f>Q132/'App MODELE'!$Q$4*1000</f>
        <v>0</v>
      </c>
    </row>
    <row r="133" spans="16:20" x14ac:dyDescent="0.2">
      <c r="P133" s="18">
        <v>37104</v>
      </c>
      <c r="Q133">
        <v>0</v>
      </c>
      <c r="R133" s="72">
        <v>31</v>
      </c>
      <c r="S133" s="27">
        <f t="shared" si="3"/>
        <v>0</v>
      </c>
      <c r="T133">
        <f>Q133/'App MODELE'!$Q$4*1000</f>
        <v>0</v>
      </c>
    </row>
    <row r="134" spans="16:20" x14ac:dyDescent="0.2">
      <c r="P134" s="18">
        <v>37135</v>
      </c>
      <c r="Q134">
        <v>0</v>
      </c>
      <c r="R134" s="72">
        <v>30</v>
      </c>
      <c r="S134" s="27">
        <f t="shared" si="3"/>
        <v>0</v>
      </c>
      <c r="T134">
        <f>Q134/'App MODELE'!$Q$4*1000</f>
        <v>0</v>
      </c>
    </row>
    <row r="135" spans="16:20" x14ac:dyDescent="0.2">
      <c r="P135" s="18">
        <v>37165</v>
      </c>
      <c r="Q135">
        <v>0</v>
      </c>
      <c r="R135" s="72">
        <v>31</v>
      </c>
      <c r="S135" s="27">
        <f t="shared" si="3"/>
        <v>0</v>
      </c>
      <c r="T135">
        <f>Q135/'App MODELE'!$Q$4*1000</f>
        <v>0</v>
      </c>
    </row>
    <row r="136" spans="16:20" x14ac:dyDescent="0.2">
      <c r="P136" s="18">
        <v>37196</v>
      </c>
      <c r="Q136">
        <v>0</v>
      </c>
      <c r="R136" s="72">
        <v>30</v>
      </c>
      <c r="S136" s="27">
        <f t="shared" si="3"/>
        <v>0</v>
      </c>
      <c r="T136">
        <f>Q136/'App MODELE'!$Q$4*1000</f>
        <v>0</v>
      </c>
    </row>
    <row r="137" spans="16:20" x14ac:dyDescent="0.2">
      <c r="P137" s="18">
        <v>37226</v>
      </c>
      <c r="Q137">
        <v>2.7018175694152697</v>
      </c>
      <c r="R137" s="72">
        <v>31</v>
      </c>
      <c r="S137" s="27">
        <f t="shared" si="3"/>
        <v>1.008743118807971</v>
      </c>
      <c r="T137">
        <f>Q137/'App MODELE'!$Q$4*1000</f>
        <v>19.041634853867571</v>
      </c>
    </row>
    <row r="138" spans="16:20" x14ac:dyDescent="0.2">
      <c r="P138" s="18">
        <v>37257</v>
      </c>
      <c r="Q138">
        <v>2.1044483347753235E-2</v>
      </c>
      <c r="R138" s="72">
        <v>31</v>
      </c>
      <c r="S138" s="27">
        <f t="shared" si="3"/>
        <v>7.8571099715327181E-3</v>
      </c>
      <c r="T138">
        <f>Q138/'App MODELE'!$Q$4*1000</f>
        <v>0.14831547922865063</v>
      </c>
    </row>
    <row r="139" spans="16:20" x14ac:dyDescent="0.2">
      <c r="P139" s="18">
        <v>37288</v>
      </c>
      <c r="Q139">
        <v>1.2872570570103358E-2</v>
      </c>
      <c r="R139" s="72">
        <v>28</v>
      </c>
      <c r="S139" s="27">
        <f t="shared" si="3"/>
        <v>5.3210030465043641E-3</v>
      </c>
      <c r="T139">
        <f>Q139/'App MODELE'!$Q$4*1000</f>
        <v>9.0722183170789769E-2</v>
      </c>
    </row>
    <row r="140" spans="16:20" x14ac:dyDescent="0.2">
      <c r="P140" s="18">
        <v>37316</v>
      </c>
      <c r="Q140">
        <v>0.13737973722662736</v>
      </c>
      <c r="R140" s="72">
        <v>31</v>
      </c>
      <c r="S140" s="27">
        <f t="shared" si="3"/>
        <v>5.1291717901219891E-2</v>
      </c>
      <c r="T140">
        <f>Q140/'App MODELE'!$Q$4*1000</f>
        <v>0.96821296234144316</v>
      </c>
    </row>
    <row r="141" spans="16:20" x14ac:dyDescent="0.2">
      <c r="P141" s="18">
        <v>37347</v>
      </c>
      <c r="Q141">
        <v>0.37800520432545076</v>
      </c>
      <c r="R141" s="72">
        <v>30</v>
      </c>
      <c r="S141" s="27">
        <f t="shared" si="3"/>
        <v>0.1458353411749424</v>
      </c>
      <c r="T141">
        <f>Q141/'App MODELE'!$Q$4*1000</f>
        <v>2.6640721990658309</v>
      </c>
    </row>
    <row r="142" spans="16:20" x14ac:dyDescent="0.2">
      <c r="P142" s="18">
        <v>37377</v>
      </c>
      <c r="Q142">
        <v>2.6275471762945028E-2</v>
      </c>
      <c r="R142" s="72">
        <v>31</v>
      </c>
      <c r="S142" s="27">
        <f t="shared" si="3"/>
        <v>9.8101373069537888E-3</v>
      </c>
      <c r="T142">
        <f>Q142/'App MODELE'!$Q$4*1000</f>
        <v>0.18518198437483285</v>
      </c>
    </row>
    <row r="143" spans="16:20" x14ac:dyDescent="0.2">
      <c r="P143" s="18">
        <v>37408</v>
      </c>
      <c r="Q143">
        <v>1.4463562438318375E-4</v>
      </c>
      <c r="R143" s="72">
        <v>30</v>
      </c>
      <c r="S143" s="27">
        <f t="shared" si="3"/>
        <v>5.5800781012030772E-5</v>
      </c>
      <c r="T143">
        <f>Q143/'App MODELE'!$Q$4*1000</f>
        <v>1.0193503727055026E-3</v>
      </c>
    </row>
    <row r="144" spans="16:20" x14ac:dyDescent="0.2">
      <c r="P144" s="18">
        <v>37438</v>
      </c>
      <c r="Q144">
        <v>0</v>
      </c>
      <c r="R144" s="72">
        <v>31</v>
      </c>
      <c r="S144" s="27">
        <f t="shared" si="3"/>
        <v>0</v>
      </c>
      <c r="T144">
        <f>Q144/'App MODELE'!$Q$4*1000</f>
        <v>0</v>
      </c>
    </row>
    <row r="145" spans="16:20" x14ac:dyDescent="0.2">
      <c r="P145" s="18">
        <v>37469</v>
      </c>
      <c r="Q145">
        <v>0</v>
      </c>
      <c r="R145" s="72">
        <v>31</v>
      </c>
      <c r="S145" s="27">
        <f t="shared" si="3"/>
        <v>0</v>
      </c>
      <c r="T145">
        <f>Q145/'App MODELE'!$Q$4*1000</f>
        <v>0</v>
      </c>
    </row>
    <row r="146" spans="16:20" x14ac:dyDescent="0.2">
      <c r="P146" s="18">
        <v>37500</v>
      </c>
      <c r="Q146">
        <v>0</v>
      </c>
      <c r="R146" s="72">
        <v>30</v>
      </c>
      <c r="S146" s="27">
        <f t="shared" si="3"/>
        <v>0</v>
      </c>
      <c r="T146">
        <f>Q146/'App MODELE'!$Q$4*1000</f>
        <v>0</v>
      </c>
    </row>
    <row r="147" spans="16:20" x14ac:dyDescent="0.2">
      <c r="P147" s="18">
        <v>37530</v>
      </c>
      <c r="Q147">
        <v>0.2283555449636499</v>
      </c>
      <c r="R147" s="72">
        <v>31</v>
      </c>
      <c r="S147" s="27">
        <f t="shared" si="3"/>
        <v>8.52581933108012E-2</v>
      </c>
      <c r="T147">
        <f>Q147/'App MODELE'!$Q$4*1000</f>
        <v>1.6093843467732041</v>
      </c>
    </row>
    <row r="148" spans="16:20" x14ac:dyDescent="0.2">
      <c r="P148" s="18">
        <v>37561</v>
      </c>
      <c r="Q148">
        <v>8.127654276588629</v>
      </c>
      <c r="R148" s="72">
        <v>30</v>
      </c>
      <c r="S148" s="27">
        <f t="shared" si="3"/>
        <v>3.1356690881900571</v>
      </c>
      <c r="T148">
        <f>Q148/'App MODELE'!$Q$4*1000</f>
        <v>57.281374843813019</v>
      </c>
    </row>
    <row r="149" spans="16:20" x14ac:dyDescent="0.2">
      <c r="P149" s="18">
        <v>37591</v>
      </c>
      <c r="Q149">
        <v>0.11411750763833195</v>
      </c>
      <c r="R149" s="72">
        <v>31</v>
      </c>
      <c r="S149" s="27">
        <f t="shared" si="3"/>
        <v>4.2606596340476387E-2</v>
      </c>
      <c r="T149">
        <f>Q149/'App MODELE'!$Q$4*1000</f>
        <v>0.80426744406464135</v>
      </c>
    </row>
    <row r="150" spans="16:20" x14ac:dyDescent="0.2">
      <c r="P150" s="18">
        <v>37622</v>
      </c>
      <c r="Q150">
        <v>1.1157192064918791</v>
      </c>
      <c r="R150" s="72">
        <v>31</v>
      </c>
      <c r="S150" s="27">
        <f t="shared" si="3"/>
        <v>0.41656183038077926</v>
      </c>
      <c r="T150">
        <f>Q150/'App MODELE'!$Q$4*1000</f>
        <v>7.8632687750502441</v>
      </c>
    </row>
    <row r="151" spans="16:20" x14ac:dyDescent="0.2">
      <c r="P151" s="18">
        <v>37653</v>
      </c>
      <c r="Q151">
        <v>9.0204417740312251E-2</v>
      </c>
      <c r="R151" s="72">
        <v>28</v>
      </c>
      <c r="S151" s="27">
        <f t="shared" si="3"/>
        <v>3.7286879026253418E-2</v>
      </c>
      <c r="T151">
        <f>Q151/'App MODELE'!$Q$4*1000</f>
        <v>0.63573484911066502</v>
      </c>
    </row>
    <row r="152" spans="16:20" x14ac:dyDescent="0.2">
      <c r="P152" s="18">
        <v>37681</v>
      </c>
      <c r="Q152">
        <v>0.23835950898348687</v>
      </c>
      <c r="R152" s="72">
        <v>31</v>
      </c>
      <c r="S152" s="27">
        <f t="shared" si="3"/>
        <v>8.8993245588219416E-2</v>
      </c>
      <c r="T152">
        <f>Q152/'App MODELE'!$Q$4*1000</f>
        <v>1.6798894142186687</v>
      </c>
    </row>
    <row r="153" spans="16:20" x14ac:dyDescent="0.2">
      <c r="P153" s="18">
        <v>37712</v>
      </c>
      <c r="Q153">
        <v>4.0256915453319476E-2</v>
      </c>
      <c r="R153" s="72">
        <v>30</v>
      </c>
      <c r="S153" s="27">
        <f t="shared" si="3"/>
        <v>1.5531217381681898E-2</v>
      </c>
      <c r="T153">
        <f>Q153/'App MODELE'!$Q$4*1000</f>
        <v>0.28371918706969823</v>
      </c>
    </row>
    <row r="154" spans="16:20" x14ac:dyDescent="0.2">
      <c r="P154" s="18">
        <v>37742</v>
      </c>
      <c r="Q154">
        <v>4.0980093575235382E-2</v>
      </c>
      <c r="R154" s="72">
        <v>31</v>
      </c>
      <c r="S154" s="27">
        <f t="shared" si="3"/>
        <v>1.5300214148460044E-2</v>
      </c>
      <c r="T154">
        <f>Q154/'App MODELE'!$Q$4*1000</f>
        <v>0.28881593893322566</v>
      </c>
    </row>
    <row r="155" spans="16:20" x14ac:dyDescent="0.2">
      <c r="P155" s="18">
        <v>37773</v>
      </c>
      <c r="Q155">
        <v>4.9658231038226452E-3</v>
      </c>
      <c r="R155" s="72">
        <v>30</v>
      </c>
      <c r="S155" s="27">
        <f t="shared" si="3"/>
        <v>1.915826814746391E-3</v>
      </c>
      <c r="T155">
        <f>Q155/'App MODELE'!$Q$4*1000</f>
        <v>3.4997696129555611E-2</v>
      </c>
    </row>
    <row r="156" spans="16:20" x14ac:dyDescent="0.2">
      <c r="P156" s="18">
        <v>37803</v>
      </c>
      <c r="Q156">
        <v>0</v>
      </c>
      <c r="R156" s="72">
        <v>31</v>
      </c>
      <c r="S156" s="27">
        <f t="shared" si="3"/>
        <v>0</v>
      </c>
      <c r="T156">
        <f>Q156/'App MODELE'!$Q$4*1000</f>
        <v>0</v>
      </c>
    </row>
    <row r="157" spans="16:20" x14ac:dyDescent="0.2">
      <c r="P157" s="18">
        <v>37834</v>
      </c>
      <c r="Q157">
        <v>0</v>
      </c>
      <c r="R157" s="72">
        <v>31</v>
      </c>
      <c r="S157" s="27">
        <f t="shared" si="3"/>
        <v>0</v>
      </c>
      <c r="T157">
        <f>Q157/'App MODELE'!$Q$4*1000</f>
        <v>0</v>
      </c>
    </row>
    <row r="158" spans="16:20" x14ac:dyDescent="0.2">
      <c r="P158" s="18">
        <v>37865</v>
      </c>
      <c r="Q158">
        <v>1.3041312131883736E-2</v>
      </c>
      <c r="R158" s="72">
        <v>30</v>
      </c>
      <c r="S158" s="27">
        <f t="shared" si="3"/>
        <v>5.0313704212514411E-3</v>
      </c>
      <c r="T158">
        <f>Q158/'App MODELE'!$Q$4*1000</f>
        <v>9.1911425272279496E-2</v>
      </c>
    </row>
    <row r="159" spans="16:20" x14ac:dyDescent="0.2">
      <c r="P159" s="18">
        <v>37895</v>
      </c>
      <c r="Q159">
        <v>1.5596541495986655E-2</v>
      </c>
      <c r="R159" s="72">
        <v>31</v>
      </c>
      <c r="S159" s="27">
        <f t="shared" si="3"/>
        <v>5.8230815023845037E-3</v>
      </c>
      <c r="T159">
        <f>Q159/'App MODELE'!$Q$4*1000</f>
        <v>0.10991994852341007</v>
      </c>
    </row>
    <row r="160" spans="16:20" x14ac:dyDescent="0.2">
      <c r="P160" s="18">
        <v>37926</v>
      </c>
      <c r="Q160">
        <v>0.66016520155964464</v>
      </c>
      <c r="R160" s="72">
        <v>30</v>
      </c>
      <c r="S160" s="27">
        <f t="shared" si="3"/>
        <v>0.25469336479924559</v>
      </c>
      <c r="T160">
        <f>Q160/'App MODELE'!$Q$4*1000</f>
        <v>4.6526548844854796</v>
      </c>
    </row>
    <row r="161" spans="16:20" x14ac:dyDescent="0.2">
      <c r="P161" s="18">
        <v>37956</v>
      </c>
      <c r="Q161">
        <v>4.3165055740917353</v>
      </c>
      <c r="R161" s="72">
        <v>31</v>
      </c>
      <c r="S161" s="27">
        <f t="shared" si="3"/>
        <v>1.6115985566352058</v>
      </c>
      <c r="T161">
        <f>Q161/'App MODELE'!$Q$4*1000</f>
        <v>30.421492523023016</v>
      </c>
    </row>
    <row r="162" spans="16:20" x14ac:dyDescent="0.2">
      <c r="P162" s="18">
        <v>37987</v>
      </c>
      <c r="Q162">
        <v>9.2735541167017974E-2</v>
      </c>
      <c r="R162" s="72">
        <v>31</v>
      </c>
      <c r="S162" s="27">
        <f t="shared" si="3"/>
        <v>3.4623484605368113E-2</v>
      </c>
      <c r="T162">
        <f>Q162/'App MODELE'!$Q$4*1000</f>
        <v>0.65357348063301135</v>
      </c>
    </row>
    <row r="163" spans="16:20" x14ac:dyDescent="0.2">
      <c r="P163" s="18">
        <v>38018</v>
      </c>
      <c r="Q163">
        <v>2.2418521779393484E-2</v>
      </c>
      <c r="R163" s="72">
        <v>29</v>
      </c>
      <c r="S163" s="27">
        <f t="shared" si="3"/>
        <v>8.9473666105497601E-3</v>
      </c>
      <c r="T163">
        <f>Q163/'App MODELE'!$Q$4*1000</f>
        <v>0.15799930776935292</v>
      </c>
    </row>
    <row r="164" spans="16:20" x14ac:dyDescent="0.2">
      <c r="P164" s="18">
        <v>38047</v>
      </c>
      <c r="Q164">
        <v>8.2345882148825933E-2</v>
      </c>
      <c r="R164" s="72">
        <v>31</v>
      </c>
      <c r="S164" s="27">
        <f t="shared" si="3"/>
        <v>3.0744430312435012E-2</v>
      </c>
      <c r="T164">
        <f>Q164/'App MODELE'!$Q$4*1000</f>
        <v>0.58035014552699937</v>
      </c>
    </row>
    <row r="165" spans="16:20" x14ac:dyDescent="0.2">
      <c r="P165" s="18">
        <v>38078</v>
      </c>
      <c r="Q165">
        <v>0.35165741475031403</v>
      </c>
      <c r="R165" s="72">
        <v>30</v>
      </c>
      <c r="S165" s="27">
        <f t="shared" si="3"/>
        <v>0.13567029890058413</v>
      </c>
      <c r="T165">
        <f>Q165/'App MODELE'!$Q$4*1000</f>
        <v>2.478380539504645</v>
      </c>
    </row>
    <row r="166" spans="16:20" x14ac:dyDescent="0.2">
      <c r="P166" s="18">
        <v>38108</v>
      </c>
      <c r="Q166">
        <v>0.31863228051615378</v>
      </c>
      <c r="R166" s="72">
        <v>31</v>
      </c>
      <c r="S166" s="27">
        <f t="shared" si="3"/>
        <v>0.11896366506726172</v>
      </c>
      <c r="T166">
        <f>Q166/'App MODELE'!$Q$4*1000</f>
        <v>2.2456288710702221</v>
      </c>
    </row>
    <row r="167" spans="16:20" x14ac:dyDescent="0.2">
      <c r="P167" s="18">
        <v>38139</v>
      </c>
      <c r="Q167">
        <v>1.742859273817365E-2</v>
      </c>
      <c r="R167" s="72">
        <v>30</v>
      </c>
      <c r="S167" s="27">
        <f t="shared" si="3"/>
        <v>6.7239941119497113E-3</v>
      </c>
      <c r="T167">
        <f>Q167/'App MODELE'!$Q$4*1000</f>
        <v>0.12283171991101313</v>
      </c>
    </row>
    <row r="168" spans="16:20" x14ac:dyDescent="0.2">
      <c r="P168" s="18">
        <v>38169</v>
      </c>
      <c r="Q168">
        <v>1.0437870892986435E-2</v>
      </c>
      <c r="R168" s="72">
        <v>31</v>
      </c>
      <c r="S168" s="27">
        <f t="shared" si="3"/>
        <v>3.8970545448724745E-3</v>
      </c>
      <c r="T168">
        <f>Q168/'App MODELE'!$Q$4*1000</f>
        <v>7.3563118563580485E-2</v>
      </c>
    </row>
    <row r="169" spans="16:20" x14ac:dyDescent="0.2">
      <c r="P169" s="18">
        <v>38200</v>
      </c>
      <c r="Q169">
        <v>1.0437870892986435E-2</v>
      </c>
      <c r="R169" s="72">
        <v>31</v>
      </c>
      <c r="S169" s="27">
        <f t="shared" si="3"/>
        <v>3.8970545448724745E-3</v>
      </c>
      <c r="T169">
        <f>Q169/'App MODELE'!$Q$4*1000</f>
        <v>7.3563118563580485E-2</v>
      </c>
    </row>
    <row r="170" spans="16:20" x14ac:dyDescent="0.2">
      <c r="P170" s="18">
        <v>38231</v>
      </c>
      <c r="Q170">
        <v>1.2294028072570627E-2</v>
      </c>
      <c r="R170" s="72">
        <v>30</v>
      </c>
      <c r="S170" s="27">
        <f t="shared" si="3"/>
        <v>4.7430663860226182E-3</v>
      </c>
      <c r="T170">
        <f>Q170/'App MODELE'!$Q$4*1000</f>
        <v>8.6644781679967781E-2</v>
      </c>
    </row>
    <row r="171" spans="16:20" x14ac:dyDescent="0.2">
      <c r="P171" s="18">
        <v>38261</v>
      </c>
      <c r="Q171">
        <v>5.8143521002039872E-2</v>
      </c>
      <c r="R171" s="72">
        <v>31</v>
      </c>
      <c r="S171" s="27">
        <f t="shared" si="3"/>
        <v>2.170830383887391E-2</v>
      </c>
      <c r="T171">
        <f>Q171/'App MODELE'!$Q$4*1000</f>
        <v>0.40977884982761204</v>
      </c>
    </row>
    <row r="172" spans="16:20" x14ac:dyDescent="0.2">
      <c r="P172" s="18">
        <v>38292</v>
      </c>
      <c r="Q172">
        <v>2.3455077087472975E-2</v>
      </c>
      <c r="R172" s="72">
        <v>30</v>
      </c>
      <c r="S172" s="27">
        <f t="shared" si="3"/>
        <v>9.049026654117661E-3</v>
      </c>
      <c r="T172">
        <f>Q172/'App MODELE'!$Q$4*1000</f>
        <v>0.16530465210707573</v>
      </c>
    </row>
    <row r="173" spans="16:20" x14ac:dyDescent="0.2">
      <c r="P173" s="18">
        <v>38322</v>
      </c>
      <c r="Q173">
        <v>0.21979793718764482</v>
      </c>
      <c r="R173" s="72">
        <v>31</v>
      </c>
      <c r="S173" s="27">
        <f t="shared" si="3"/>
        <v>8.2063148591563925E-2</v>
      </c>
      <c r="T173">
        <f>Q173/'App MODELE'!$Q$4*1000</f>
        <v>1.549072783054795</v>
      </c>
    </row>
    <row r="174" spans="16:20" x14ac:dyDescent="0.2">
      <c r="P174" s="18">
        <v>38353</v>
      </c>
      <c r="Q174">
        <v>2.5841564889795509E-2</v>
      </c>
      <c r="R174" s="72">
        <v>31</v>
      </c>
      <c r="S174" s="27">
        <f t="shared" si="3"/>
        <v>9.6481350394995169E-3</v>
      </c>
      <c r="T174">
        <f>Q174/'App MODELE'!$Q$4*1000</f>
        <v>0.18212393325671655</v>
      </c>
    </row>
    <row r="175" spans="16:20" x14ac:dyDescent="0.2">
      <c r="P175" s="18">
        <v>38384</v>
      </c>
      <c r="Q175">
        <v>2.8637853627870396E-2</v>
      </c>
      <c r="R175" s="72">
        <v>28</v>
      </c>
      <c r="S175" s="27">
        <f t="shared" si="3"/>
        <v>1.1837737114695103E-2</v>
      </c>
      <c r="T175">
        <f>Q175/'App MODELE'!$Q$4*1000</f>
        <v>0.20183137379568961</v>
      </c>
    </row>
    <row r="176" spans="16:20" x14ac:dyDescent="0.2">
      <c r="P176" s="18">
        <v>38412</v>
      </c>
      <c r="Q176">
        <v>0.11927617824133228</v>
      </c>
      <c r="R176" s="72">
        <v>31</v>
      </c>
      <c r="S176" s="27">
        <f t="shared" si="3"/>
        <v>4.4532623297988454E-2</v>
      </c>
      <c r="T176">
        <f>Q176/'App MODELE'!$Q$4*1000</f>
        <v>0.84062427402447171</v>
      </c>
    </row>
    <row r="177" spans="16:20" x14ac:dyDescent="0.2">
      <c r="P177" s="18">
        <v>38443</v>
      </c>
      <c r="Q177">
        <v>1.6030448369136207E-2</v>
      </c>
      <c r="R177" s="72">
        <v>30</v>
      </c>
      <c r="S177" s="27">
        <f t="shared" si="3"/>
        <v>6.1845865621667478E-3</v>
      </c>
      <c r="T177">
        <f>Q177/'App MODELE'!$Q$4*1000</f>
        <v>0.11297799964152659</v>
      </c>
    </row>
    <row r="178" spans="16:20" x14ac:dyDescent="0.2">
      <c r="P178" s="18">
        <v>38473</v>
      </c>
      <c r="Q178">
        <v>7.2558871565563867E-3</v>
      </c>
      <c r="R178" s="72">
        <v>31</v>
      </c>
      <c r="S178" s="27">
        <f t="shared" si="3"/>
        <v>2.7090379168743977E-3</v>
      </c>
      <c r="T178">
        <f>Q178/'App MODELE'!$Q$4*1000</f>
        <v>5.1137410364059395E-2</v>
      </c>
    </row>
    <row r="179" spans="16:20" x14ac:dyDescent="0.2">
      <c r="P179" s="18">
        <v>38504</v>
      </c>
      <c r="Q179">
        <v>7.3764168435423742E-3</v>
      </c>
      <c r="R179" s="72">
        <v>30</v>
      </c>
      <c r="S179" s="27">
        <f t="shared" si="3"/>
        <v>2.8458398316135703E-3</v>
      </c>
      <c r="T179">
        <f>Q179/'App MODELE'!$Q$4*1000</f>
        <v>5.1986869007980656E-2</v>
      </c>
    </row>
    <row r="180" spans="16:20" x14ac:dyDescent="0.2">
      <c r="P180" s="18">
        <v>38534</v>
      </c>
      <c r="Q180">
        <v>6.2675437232712966E-3</v>
      </c>
      <c r="R180" s="72">
        <v>31</v>
      </c>
      <c r="S180" s="27">
        <f t="shared" si="3"/>
        <v>2.3400327521174197E-3</v>
      </c>
      <c r="T180">
        <f>Q180/'App MODELE'!$Q$4*1000</f>
        <v>4.4171849483905117E-2</v>
      </c>
    </row>
    <row r="181" spans="16:20" x14ac:dyDescent="0.2">
      <c r="P181" s="18">
        <v>38565</v>
      </c>
      <c r="Q181">
        <v>5.3997299769721957E-3</v>
      </c>
      <c r="R181" s="72">
        <v>31</v>
      </c>
      <c r="S181" s="27">
        <f t="shared" si="3"/>
        <v>2.0160282172088546E-3</v>
      </c>
      <c r="T181">
        <f>Q181/'App MODELE'!$Q$4*1000</f>
        <v>3.8055747247672113E-2</v>
      </c>
    </row>
    <row r="182" spans="16:20" x14ac:dyDescent="0.2">
      <c r="P182" s="18">
        <v>38596</v>
      </c>
      <c r="Q182">
        <v>6.5809209094348604E-3</v>
      </c>
      <c r="R182" s="72">
        <v>30</v>
      </c>
      <c r="S182" s="27">
        <f t="shared" si="3"/>
        <v>2.5389355360474E-3</v>
      </c>
      <c r="T182">
        <f>Q182/'App MODELE'!$Q$4*1000</f>
        <v>4.6380441958100364E-2</v>
      </c>
    </row>
    <row r="183" spans="16:20" x14ac:dyDescent="0.2">
      <c r="P183" s="18">
        <v>38626</v>
      </c>
      <c r="Q183">
        <v>1.0220917456411658E-2</v>
      </c>
      <c r="R183" s="72">
        <v>31</v>
      </c>
      <c r="S183" s="27">
        <f t="shared" si="3"/>
        <v>3.816053411145332E-3</v>
      </c>
      <c r="T183">
        <f>Q183/'App MODELE'!$Q$4*1000</f>
        <v>7.2034093004522223E-2</v>
      </c>
    </row>
    <row r="184" spans="16:20" x14ac:dyDescent="0.2">
      <c r="P184" s="18">
        <v>38657</v>
      </c>
      <c r="Q184">
        <v>0.23804613179732315</v>
      </c>
      <c r="R184" s="72">
        <v>30</v>
      </c>
      <c r="S184" s="27">
        <f t="shared" si="3"/>
        <v>9.1838785415633936E-2</v>
      </c>
      <c r="T184">
        <f>Q184/'App MODELE'!$Q$4*1000</f>
        <v>1.6776808217444723</v>
      </c>
    </row>
    <row r="185" spans="16:20" x14ac:dyDescent="0.2">
      <c r="P185" s="18">
        <v>38687</v>
      </c>
      <c r="Q185">
        <v>5.9710406932857694E-2</v>
      </c>
      <c r="R185" s="72">
        <v>31</v>
      </c>
      <c r="S185" s="27">
        <f t="shared" si="3"/>
        <v>2.2293312026903263E-2</v>
      </c>
      <c r="T185">
        <f>Q185/'App MODELE'!$Q$4*1000</f>
        <v>0.42082181219858833</v>
      </c>
    </row>
    <row r="186" spans="16:20" x14ac:dyDescent="0.2">
      <c r="P186" s="18">
        <v>38718</v>
      </c>
      <c r="Q186">
        <v>2.9633428842374632</v>
      </c>
      <c r="R186" s="72">
        <v>31</v>
      </c>
      <c r="S186" s="27">
        <f t="shared" si="3"/>
        <v>1.1063854854530553</v>
      </c>
      <c r="T186">
        <f>Q186/'App MODELE'!$Q$4*1000</f>
        <v>20.884790219447908</v>
      </c>
    </row>
    <row r="187" spans="16:20" x14ac:dyDescent="0.2">
      <c r="P187" s="18">
        <v>38749</v>
      </c>
      <c r="Q187">
        <v>3.576622037559559</v>
      </c>
      <c r="R187" s="72">
        <v>28</v>
      </c>
      <c r="S187" s="27">
        <f t="shared" si="3"/>
        <v>1.4784317284885744</v>
      </c>
      <c r="T187">
        <f>Q187/'App MODELE'!$Q$4*1000</f>
        <v>25.207005691448018</v>
      </c>
    </row>
    <row r="188" spans="16:20" x14ac:dyDescent="0.2">
      <c r="P188" s="18">
        <v>38777</v>
      </c>
      <c r="Q188">
        <v>1.5649092439512537</v>
      </c>
      <c r="R188" s="72">
        <v>31</v>
      </c>
      <c r="S188" s="27">
        <f t="shared" si="3"/>
        <v>0.58427017769984091</v>
      </c>
      <c r="T188">
        <f>Q188/'App MODELE'!$Q$4*1000</f>
        <v>11.029031249215969</v>
      </c>
    </row>
    <row r="189" spans="16:20" x14ac:dyDescent="0.2">
      <c r="P189" s="18">
        <v>38808</v>
      </c>
      <c r="Q189">
        <v>1.6319719617902573E-2</v>
      </c>
      <c r="R189" s="72">
        <v>30</v>
      </c>
      <c r="S189" s="27">
        <f t="shared" si="3"/>
        <v>6.2961881241908081E-3</v>
      </c>
      <c r="T189">
        <f>Q189/'App MODELE'!$Q$4*1000</f>
        <v>0.11501670038693759</v>
      </c>
    </row>
    <row r="190" spans="16:20" x14ac:dyDescent="0.2">
      <c r="P190" s="18">
        <v>38838</v>
      </c>
      <c r="Q190">
        <v>7.2799930939535839E-3</v>
      </c>
      <c r="R190" s="72">
        <v>31</v>
      </c>
      <c r="S190" s="27">
        <f t="shared" si="3"/>
        <v>2.7180380428440797E-3</v>
      </c>
      <c r="T190">
        <f>Q190/'App MODELE'!$Q$4*1000</f>
        <v>5.1307302092843642E-2</v>
      </c>
    </row>
    <row r="191" spans="16:20" x14ac:dyDescent="0.2">
      <c r="P191" s="18">
        <v>38869</v>
      </c>
      <c r="Q191">
        <v>2.2105144593229924E-2</v>
      </c>
      <c r="R191" s="72">
        <v>30</v>
      </c>
      <c r="S191" s="27">
        <f t="shared" si="3"/>
        <v>8.5282193646720374E-3</v>
      </c>
      <c r="T191">
        <f>Q191/'App MODELE'!$Q$4*1000</f>
        <v>0.1557907152951577</v>
      </c>
    </row>
    <row r="192" spans="16:20" x14ac:dyDescent="0.2">
      <c r="P192" s="18">
        <v>38899</v>
      </c>
      <c r="Q192">
        <v>2.1936403031449548E-2</v>
      </c>
      <c r="R192" s="72">
        <v>31</v>
      </c>
      <c r="S192" s="27">
        <f t="shared" si="3"/>
        <v>8.1901146324109726E-3</v>
      </c>
      <c r="T192">
        <f>Q192/'App MODELE'!$Q$4*1000</f>
        <v>0.15460147319366799</v>
      </c>
    </row>
    <row r="193" spans="16:20" x14ac:dyDescent="0.2">
      <c r="P193" s="18">
        <v>38930</v>
      </c>
      <c r="Q193">
        <v>2.6854014260477791E-2</v>
      </c>
      <c r="R193" s="72">
        <v>31</v>
      </c>
      <c r="S193" s="27">
        <f t="shared" si="3"/>
        <v>1.0026140330226176E-2</v>
      </c>
      <c r="T193">
        <f>Q193/'App MODELE'!$Q$4*1000</f>
        <v>0.18925938586565505</v>
      </c>
    </row>
    <row r="194" spans="16:20" x14ac:dyDescent="0.2">
      <c r="P194" s="18">
        <v>38961</v>
      </c>
      <c r="Q194">
        <v>2.774593394417409E-2</v>
      </c>
      <c r="R194" s="72">
        <v>30</v>
      </c>
      <c r="S194" s="27">
        <f t="shared" si="3"/>
        <v>1.0704449824141239E-2</v>
      </c>
      <c r="T194">
        <f>Q194/'App MODELE'!$Q$4*1000</f>
        <v>0.1955453798306723</v>
      </c>
    </row>
    <row r="195" spans="16:20" x14ac:dyDescent="0.2">
      <c r="P195" s="18">
        <v>38991</v>
      </c>
      <c r="Q195">
        <v>3.2133214550463994E-2</v>
      </c>
      <c r="R195" s="72">
        <v>31</v>
      </c>
      <c r="S195" s="27">
        <f t="shared" ref="S195:S258" si="4">Q195/R195/24/3600*1000000</f>
        <v>1.1997167917586617E-2</v>
      </c>
      <c r="T195">
        <f>Q195/'App MODELE'!$Q$4*1000</f>
        <v>0.22646567446940585</v>
      </c>
    </row>
    <row r="196" spans="16:20" x14ac:dyDescent="0.2">
      <c r="P196" s="18">
        <v>39022</v>
      </c>
      <c r="Q196">
        <v>3.7918639525791345E-2</v>
      </c>
      <c r="R196" s="72">
        <v>30</v>
      </c>
      <c r="S196" s="27">
        <f t="shared" si="4"/>
        <v>1.4629104755320735E-2</v>
      </c>
      <c r="T196">
        <f>Q196/'App MODELE'!$Q$4*1000</f>
        <v>0.26723968937762593</v>
      </c>
    </row>
    <row r="197" spans="16:20" x14ac:dyDescent="0.2">
      <c r="P197" s="18">
        <v>39052</v>
      </c>
      <c r="Q197">
        <v>4.11006232622214E-2</v>
      </c>
      <c r="R197" s="72">
        <v>31</v>
      </c>
      <c r="S197" s="27">
        <f t="shared" si="4"/>
        <v>1.5345214778308467E-2</v>
      </c>
      <c r="T197">
        <f>Q197/'App MODELE'!$Q$4*1000</f>
        <v>0.28966539757714715</v>
      </c>
    </row>
    <row r="198" spans="16:20" x14ac:dyDescent="0.2">
      <c r="P198" s="18">
        <v>39083</v>
      </c>
      <c r="Q198">
        <v>4.6669094800973976E-2</v>
      </c>
      <c r="R198" s="72">
        <v>31</v>
      </c>
      <c r="S198" s="27">
        <f t="shared" si="4"/>
        <v>1.7424243877305099E-2</v>
      </c>
      <c r="T198">
        <f>Q198/'App MODELE'!$Q$4*1000</f>
        <v>0.32891038692630897</v>
      </c>
    </row>
    <row r="199" spans="16:20" x14ac:dyDescent="0.2">
      <c r="P199" s="18">
        <v>39114</v>
      </c>
      <c r="Q199">
        <v>3.47848676641557E-2</v>
      </c>
      <c r="R199" s="72">
        <v>28</v>
      </c>
      <c r="S199" s="27">
        <f t="shared" si="4"/>
        <v>1.4378665535778648E-2</v>
      </c>
      <c r="T199">
        <f>Q199/'App MODELE'!$Q$4*1000</f>
        <v>0.24515376463567343</v>
      </c>
    </row>
    <row r="200" spans="16:20" x14ac:dyDescent="0.2">
      <c r="P200" s="18">
        <v>39142</v>
      </c>
      <c r="Q200">
        <v>2.0297199288440128E-2</v>
      </c>
      <c r="R200" s="72">
        <v>31</v>
      </c>
      <c r="S200" s="27">
        <f t="shared" si="4"/>
        <v>7.578106066472569E-3</v>
      </c>
      <c r="T200">
        <f>Q200/'App MODELE'!$Q$4*1000</f>
        <v>0.14304883563633891</v>
      </c>
    </row>
    <row r="201" spans="16:20" x14ac:dyDescent="0.2">
      <c r="P201" s="18">
        <v>39173</v>
      </c>
      <c r="Q201">
        <v>2.502196301829079E-2</v>
      </c>
      <c r="R201" s="72">
        <v>30</v>
      </c>
      <c r="S201" s="27">
        <f t="shared" si="4"/>
        <v>9.6535351150813225E-3</v>
      </c>
      <c r="T201">
        <f>Q201/'App MODELE'!$Q$4*1000</f>
        <v>0.17634761447805195</v>
      </c>
    </row>
    <row r="202" spans="16:20" x14ac:dyDescent="0.2">
      <c r="P202" s="18">
        <v>39203</v>
      </c>
      <c r="Q202">
        <v>1.5427799934206272E-2</v>
      </c>
      <c r="R202" s="72">
        <v>31</v>
      </c>
      <c r="S202" s="27">
        <f t="shared" si="4"/>
        <v>5.7600806205967258E-3</v>
      </c>
      <c r="T202">
        <f>Q202/'App MODELE'!$Q$4*1000</f>
        <v>0.10873070642192031</v>
      </c>
    </row>
    <row r="203" spans="16:20" x14ac:dyDescent="0.2">
      <c r="P203" s="18">
        <v>39234</v>
      </c>
      <c r="Q203">
        <v>1.0823565891341589E-2</v>
      </c>
      <c r="R203" s="72">
        <v>30</v>
      </c>
      <c r="S203" s="27">
        <f t="shared" si="4"/>
        <v>4.1757584457336374E-3</v>
      </c>
      <c r="T203">
        <f>Q203/'App MODELE'!$Q$4*1000</f>
        <v>7.6281386224128486E-2</v>
      </c>
    </row>
    <row r="204" spans="16:20" x14ac:dyDescent="0.2">
      <c r="P204" s="18">
        <v>39264</v>
      </c>
      <c r="Q204">
        <v>7.2076752817619915E-3</v>
      </c>
      <c r="R204" s="72">
        <v>31</v>
      </c>
      <c r="S204" s="27">
        <f t="shared" si="4"/>
        <v>2.6910376649350331E-3</v>
      </c>
      <c r="T204">
        <f>Q204/'App MODELE'!$Q$4*1000</f>
        <v>5.0797626906490888E-2</v>
      </c>
    </row>
    <row r="205" spans="16:20" x14ac:dyDescent="0.2">
      <c r="P205" s="18">
        <v>39295</v>
      </c>
      <c r="Q205">
        <v>8.292442464635872E-3</v>
      </c>
      <c r="R205" s="72">
        <v>31</v>
      </c>
      <c r="S205" s="27">
        <f t="shared" si="4"/>
        <v>3.0960433335707406E-3</v>
      </c>
      <c r="T205">
        <f>Q205/'App MODELE'!$Q$4*1000</f>
        <v>5.8442754701782174E-2</v>
      </c>
    </row>
    <row r="206" spans="16:20" x14ac:dyDescent="0.2">
      <c r="P206" s="18">
        <v>39326</v>
      </c>
      <c r="Q206">
        <v>8.8227730873742145E-3</v>
      </c>
      <c r="R206" s="72">
        <v>30</v>
      </c>
      <c r="S206" s="27">
        <f t="shared" si="4"/>
        <v>3.4038476417338789E-3</v>
      </c>
      <c r="T206">
        <f>Q206/'App MODELE'!$Q$4*1000</f>
        <v>6.2180372735035697E-2</v>
      </c>
    </row>
    <row r="207" spans="16:20" x14ac:dyDescent="0.2">
      <c r="P207" s="18">
        <v>39356</v>
      </c>
      <c r="Q207">
        <v>0.26499656980738989</v>
      </c>
      <c r="R207" s="72">
        <v>31</v>
      </c>
      <c r="S207" s="27">
        <f t="shared" si="4"/>
        <v>9.8938384784718447E-2</v>
      </c>
      <c r="T207">
        <f>Q207/'App MODELE'!$Q$4*1000</f>
        <v>1.8676197745252654</v>
      </c>
    </row>
    <row r="208" spans="16:20" x14ac:dyDescent="0.2">
      <c r="P208" s="18">
        <v>39387</v>
      </c>
      <c r="Q208">
        <v>0.47074074549246858</v>
      </c>
      <c r="R208" s="72">
        <v>30</v>
      </c>
      <c r="S208" s="27">
        <f t="shared" si="4"/>
        <v>0.18161294193382274</v>
      </c>
      <c r="T208">
        <f>Q208/'App MODELE'!$Q$4*1000</f>
        <v>3.3176456796988418</v>
      </c>
    </row>
    <row r="209" spans="16:20" x14ac:dyDescent="0.2">
      <c r="P209" s="18">
        <v>39417</v>
      </c>
      <c r="Q209">
        <v>4.0184597641127882E-2</v>
      </c>
      <c r="R209" s="72">
        <v>31</v>
      </c>
      <c r="S209" s="27">
        <f t="shared" si="4"/>
        <v>1.5003209991460528E-2</v>
      </c>
      <c r="T209">
        <f>Q209/'App MODELE'!$Q$4*1000</f>
        <v>0.28320951188334548</v>
      </c>
    </row>
    <row r="210" spans="16:20" x14ac:dyDescent="0.2">
      <c r="P210" s="18">
        <v>39448</v>
      </c>
      <c r="Q210">
        <v>1.3375661483582852</v>
      </c>
      <c r="R210" s="72">
        <v>31</v>
      </c>
      <c r="S210" s="27">
        <f t="shared" si="4"/>
        <v>0.499389989679766</v>
      </c>
      <c r="T210">
        <f>Q210/'App MODELE'!$Q$4*1000</f>
        <v>9.4267823550516976</v>
      </c>
    </row>
    <row r="211" spans="16:20" x14ac:dyDescent="0.2">
      <c r="P211" s="18">
        <v>39479</v>
      </c>
      <c r="Q211">
        <v>8.8179518998947701E-2</v>
      </c>
      <c r="R211" s="72">
        <v>29</v>
      </c>
      <c r="S211" s="27">
        <f t="shared" si="4"/>
        <v>3.5192975334829062E-2</v>
      </c>
      <c r="T211">
        <f>Q211/'App MODELE'!$Q$4*1000</f>
        <v>0.62146394389278814</v>
      </c>
    </row>
    <row r="212" spans="16:20" x14ac:dyDescent="0.2">
      <c r="P212" s="18">
        <v>39508</v>
      </c>
      <c r="Q212">
        <v>3.6014270471412771E-2</v>
      </c>
      <c r="R212" s="72">
        <v>31</v>
      </c>
      <c r="S212" s="27">
        <f t="shared" si="4"/>
        <v>1.3446188198705484E-2</v>
      </c>
      <c r="T212">
        <f>Q212/'App MODELE'!$Q$4*1000</f>
        <v>0.25381824280367027</v>
      </c>
    </row>
    <row r="213" spans="16:20" x14ac:dyDescent="0.2">
      <c r="P213" s="18">
        <v>39539</v>
      </c>
      <c r="Q213">
        <v>3.3483147044707028E-2</v>
      </c>
      <c r="R213" s="72">
        <v>30</v>
      </c>
      <c r="S213" s="27">
        <f t="shared" si="4"/>
        <v>1.2917880804285119E-2</v>
      </c>
      <c r="T213">
        <f>Q213/'App MODELE'!$Q$4*1000</f>
        <v>0.23597961128132378</v>
      </c>
    </row>
    <row r="214" spans="16:20" x14ac:dyDescent="0.2">
      <c r="P214" s="18">
        <v>39569</v>
      </c>
      <c r="Q214">
        <v>1.4559986187907168E-2</v>
      </c>
      <c r="R214" s="72">
        <v>31</v>
      </c>
      <c r="S214" s="27">
        <f t="shared" si="4"/>
        <v>5.4360760856881594E-3</v>
      </c>
      <c r="T214">
        <f>Q214/'App MODELE'!$Q$4*1000</f>
        <v>0.10261460418568728</v>
      </c>
    </row>
    <row r="215" spans="16:20" x14ac:dyDescent="0.2">
      <c r="P215" s="18">
        <v>39600</v>
      </c>
      <c r="Q215">
        <v>5.2068824777946176E-3</v>
      </c>
      <c r="R215" s="72">
        <v>30</v>
      </c>
      <c r="S215" s="27">
        <f t="shared" si="4"/>
        <v>2.0088281164331091E-3</v>
      </c>
      <c r="T215">
        <f>Q215/'App MODELE'!$Q$4*1000</f>
        <v>3.6696613417398112E-2</v>
      </c>
    </row>
    <row r="216" spans="16:20" x14ac:dyDescent="0.2">
      <c r="P216" s="18">
        <v>39630</v>
      </c>
      <c r="Q216">
        <v>7.2317812191591909E-4</v>
      </c>
      <c r="R216" s="72">
        <v>31</v>
      </c>
      <c r="S216" s="27">
        <f t="shared" si="4"/>
        <v>2.700037790904716E-4</v>
      </c>
      <c r="T216">
        <f>Q216/'App MODELE'!$Q$4*1000</f>
        <v>5.096751863527516E-3</v>
      </c>
    </row>
    <row r="217" spans="16:20" x14ac:dyDescent="0.2">
      <c r="P217" s="18">
        <v>39661</v>
      </c>
      <c r="Q217">
        <v>2.1695343657477566E-4</v>
      </c>
      <c r="R217" s="72">
        <v>31</v>
      </c>
      <c r="S217" s="27">
        <f t="shared" si="4"/>
        <v>8.1001133727141454E-5</v>
      </c>
      <c r="T217">
        <f>Q217/'App MODELE'!$Q$4*1000</f>
        <v>1.5290255590582542E-3</v>
      </c>
    </row>
    <row r="218" spans="16:20" x14ac:dyDescent="0.2">
      <c r="P218" s="18">
        <v>39692</v>
      </c>
      <c r="Q218">
        <v>8.213244042535468E-3</v>
      </c>
      <c r="R218" s="72">
        <v>30</v>
      </c>
      <c r="S218" s="27">
        <f t="shared" si="4"/>
        <v>3.1686898312251032E-3</v>
      </c>
      <c r="T218">
        <f>Q218/'App MODELE'!$Q$4*1000</f>
        <v>5.7884586951409321E-2</v>
      </c>
    </row>
    <row r="219" spans="16:20" x14ac:dyDescent="0.2">
      <c r="P219" s="18">
        <v>39722</v>
      </c>
      <c r="Q219">
        <v>2.5025330439462527E-2</v>
      </c>
      <c r="R219" s="72">
        <v>31</v>
      </c>
      <c r="S219" s="27">
        <f t="shared" si="4"/>
        <v>9.3433880075651614E-3</v>
      </c>
      <c r="T219">
        <f>Q219/'App MODELE'!$Q$4*1000</f>
        <v>0.17637134709607816</v>
      </c>
    </row>
    <row r="220" spans="16:20" x14ac:dyDescent="0.2">
      <c r="P220" s="18">
        <v>39753</v>
      </c>
      <c r="Q220">
        <v>0.17648834733654833</v>
      </c>
      <c r="R220" s="72">
        <v>30</v>
      </c>
      <c r="S220" s="27">
        <f t="shared" si="4"/>
        <v>6.8089640176137473E-2</v>
      </c>
      <c r="T220">
        <f>Q220/'App MODELE'!$Q$4*1000</f>
        <v>1.2438392228948365</v>
      </c>
    </row>
    <row r="221" spans="16:20" x14ac:dyDescent="0.2">
      <c r="P221" s="18">
        <v>39783</v>
      </c>
      <c r="Q221">
        <v>2.5359258577529911</v>
      </c>
      <c r="R221" s="72">
        <v>31</v>
      </c>
      <c r="S221" s="27">
        <f t="shared" si="4"/>
        <v>0.94680624916106293</v>
      </c>
      <c r="T221">
        <f>Q221/'App MODELE'!$Q$4*1000</f>
        <v>17.87247767815203</v>
      </c>
    </row>
    <row r="222" spans="16:20" x14ac:dyDescent="0.2">
      <c r="P222" s="18">
        <v>39814</v>
      </c>
      <c r="Q222">
        <v>5.6877293392025861</v>
      </c>
      <c r="R222" s="72">
        <v>31</v>
      </c>
      <c r="S222" s="27">
        <f t="shared" si="4"/>
        <v>2.1235548608133907</v>
      </c>
      <c r="T222">
        <f>Q222/'App MODELE'!$Q$4*1000</f>
        <v>40.085484101787209</v>
      </c>
    </row>
    <row r="223" spans="16:20" x14ac:dyDescent="0.2">
      <c r="P223" s="18">
        <v>39845</v>
      </c>
      <c r="Q223">
        <v>20.825085148076131</v>
      </c>
      <c r="R223" s="72">
        <v>28</v>
      </c>
      <c r="S223" s="27">
        <f t="shared" si="4"/>
        <v>8.6082527893833216</v>
      </c>
      <c r="T223">
        <f>Q223/'App MODELE'!$Q$4*1000</f>
        <v>146.76922368085229</v>
      </c>
    </row>
    <row r="224" spans="16:20" x14ac:dyDescent="0.2">
      <c r="P224" s="18">
        <v>39873</v>
      </c>
      <c r="Q224">
        <v>1.3156614400530986</v>
      </c>
      <c r="R224" s="72">
        <v>31</v>
      </c>
      <c r="S224" s="27">
        <f t="shared" si="4"/>
        <v>0.49121170850250101</v>
      </c>
      <c r="T224">
        <f>Q224/'App MODELE'!$Q$4*1000</f>
        <v>9.2724042571928873</v>
      </c>
    </row>
    <row r="225" spans="16:20" x14ac:dyDescent="0.2">
      <c r="P225" s="18">
        <v>39904</v>
      </c>
      <c r="Q225">
        <v>0.23012507251573527</v>
      </c>
      <c r="R225" s="72">
        <v>30</v>
      </c>
      <c r="S225" s="27">
        <f t="shared" si="4"/>
        <v>8.8782821186626254E-2</v>
      </c>
      <c r="T225">
        <f>Q225/'App MODELE'!$Q$4*1000</f>
        <v>1.6218554691361993</v>
      </c>
    </row>
    <row r="226" spans="16:20" x14ac:dyDescent="0.2">
      <c r="P226" s="18">
        <v>39934</v>
      </c>
      <c r="Q226">
        <v>7.5885747773285384E-2</v>
      </c>
      <c r="R226" s="72">
        <v>31</v>
      </c>
      <c r="S226" s="27">
        <f t="shared" si="4"/>
        <v>2.8332492448209894E-2</v>
      </c>
      <c r="T226">
        <f>Q226/'App MODELE'!$Q$4*1000</f>
        <v>0.53482097239611948</v>
      </c>
    </row>
    <row r="227" spans="16:20" x14ac:dyDescent="0.2">
      <c r="P227" s="18">
        <v>39965</v>
      </c>
      <c r="Q227">
        <v>5.6374473193365526E-2</v>
      </c>
      <c r="R227" s="72">
        <v>30</v>
      </c>
      <c r="S227" s="27">
        <f t="shared" si="4"/>
        <v>2.1749410954230528E-2</v>
      </c>
      <c r="T227">
        <f>Q227/'App MODELE'!$Q$4*1000</f>
        <v>0.39731110855849977</v>
      </c>
    </row>
    <row r="228" spans="16:20" x14ac:dyDescent="0.2">
      <c r="P228" s="18">
        <v>39995</v>
      </c>
      <c r="Q228">
        <v>5.163161395753512E-2</v>
      </c>
      <c r="R228" s="72">
        <v>31</v>
      </c>
      <c r="S228" s="27">
        <f t="shared" si="4"/>
        <v>1.9277036274468012E-2</v>
      </c>
      <c r="T228">
        <f>Q228/'App MODELE'!$Q$4*1000</f>
        <v>0.36388479778374183</v>
      </c>
    </row>
    <row r="229" spans="16:20" x14ac:dyDescent="0.2">
      <c r="P229" s="18">
        <v>40026</v>
      </c>
      <c r="Q229">
        <v>4.6078998266806968E-2</v>
      </c>
      <c r="R229" s="72">
        <v>31</v>
      </c>
      <c r="S229" s="27">
        <f t="shared" si="4"/>
        <v>1.7203927070940477E-2</v>
      </c>
      <c r="T229">
        <f>Q229/'App MODELE'!$Q$4*1000</f>
        <v>0.32475155590109928</v>
      </c>
    </row>
    <row r="230" spans="16:20" x14ac:dyDescent="0.2">
      <c r="P230" s="18">
        <v>40057</v>
      </c>
      <c r="Q230">
        <v>0.11884139971405773</v>
      </c>
      <c r="R230" s="72">
        <v>30</v>
      </c>
      <c r="S230" s="27">
        <f t="shared" si="4"/>
        <v>4.5849305445238318E-2</v>
      </c>
      <c r="T230">
        <f>Q230/'App MODELE'!$Q$4*1000</f>
        <v>0.8375600797382321</v>
      </c>
    </row>
    <row r="231" spans="16:20" x14ac:dyDescent="0.2">
      <c r="P231" s="18">
        <v>40087</v>
      </c>
      <c r="Q231">
        <v>0.11012687786610929</v>
      </c>
      <c r="R231" s="72">
        <v>31</v>
      </c>
      <c r="S231" s="27">
        <f t="shared" si="4"/>
        <v>4.1116665869963147E-2</v>
      </c>
      <c r="T231">
        <f>Q231/'App MODELE'!$Q$4*1000</f>
        <v>0.7761426306724174</v>
      </c>
    </row>
    <row r="232" spans="16:20" x14ac:dyDescent="0.2">
      <c r="P232" s="18">
        <v>40118</v>
      </c>
      <c r="Q232">
        <v>9.7556372899599619E-2</v>
      </c>
      <c r="R232" s="72">
        <v>30</v>
      </c>
      <c r="S232" s="27">
        <f t="shared" si="4"/>
        <v>3.7637489544598626E-2</v>
      </c>
      <c r="T232">
        <f>Q232/'App MODELE'!$Q$4*1000</f>
        <v>0.6875493191881008</v>
      </c>
    </row>
    <row r="233" spans="16:20" x14ac:dyDescent="0.2">
      <c r="P233" s="18">
        <v>40148</v>
      </c>
      <c r="Q233">
        <v>5.2615275251080131</v>
      </c>
      <c r="R233" s="72">
        <v>31</v>
      </c>
      <c r="S233" s="27">
        <f t="shared" si="4"/>
        <v>1.9644293328509606</v>
      </c>
      <c r="T233">
        <f>Q233/'App MODELE'!$Q$4*1000</f>
        <v>37.081736028670193</v>
      </c>
    </row>
    <row r="234" spans="16:20" x14ac:dyDescent="0.2">
      <c r="P234" s="18">
        <v>40179</v>
      </c>
      <c r="Q234">
        <v>25.457200548741369</v>
      </c>
      <c r="R234" s="72">
        <v>31</v>
      </c>
      <c r="S234" s="27">
        <f t="shared" si="4"/>
        <v>9.5046298345061846</v>
      </c>
      <c r="T234">
        <f>Q234/'App MODELE'!$Q$4*1000</f>
        <v>179.41504368695024</v>
      </c>
    </row>
    <row r="235" spans="16:20" x14ac:dyDescent="0.2">
      <c r="P235" s="18">
        <v>40210</v>
      </c>
      <c r="Q235">
        <v>31.150945221608904</v>
      </c>
      <c r="R235" s="72">
        <v>28</v>
      </c>
      <c r="S235" s="27">
        <f t="shared" si="4"/>
        <v>12.876548124011618</v>
      </c>
      <c r="T235">
        <f>Q235/'App MODELE'!$Q$4*1000</f>
        <v>219.54292213411028</v>
      </c>
    </row>
    <row r="236" spans="16:20" x14ac:dyDescent="0.2">
      <c r="P236" s="18">
        <v>40238</v>
      </c>
      <c r="Q236">
        <v>13.223130109326167</v>
      </c>
      <c r="R236" s="72">
        <v>31</v>
      </c>
      <c r="S236" s="27">
        <f t="shared" si="4"/>
        <v>4.9369512056922664</v>
      </c>
      <c r="T236">
        <f>Q236/'App MODELE'!$Q$4*1000</f>
        <v>93.192826198648021</v>
      </c>
    </row>
    <row r="237" spans="16:20" x14ac:dyDescent="0.2">
      <c r="P237" s="18">
        <v>40269</v>
      </c>
      <c r="Q237">
        <v>0.32559921453131196</v>
      </c>
      <c r="R237" s="72">
        <v>30</v>
      </c>
      <c r="S237" s="27">
        <f t="shared" si="4"/>
        <v>0.12561698091485801</v>
      </c>
      <c r="T237">
        <f>Q237/'App MODELE'!$Q$4*1000</f>
        <v>2.2947298226183102</v>
      </c>
    </row>
    <row r="238" spans="16:20" x14ac:dyDescent="0.2">
      <c r="P238" s="18">
        <v>40299</v>
      </c>
      <c r="Q238">
        <v>0.21913552062783578</v>
      </c>
      <c r="R238" s="72">
        <v>31</v>
      </c>
      <c r="S238" s="27">
        <f t="shared" si="4"/>
        <v>8.1815830580882543E-2</v>
      </c>
      <c r="T238">
        <f>Q238/'App MODELE'!$Q$4*1000</f>
        <v>1.544404261243469</v>
      </c>
    </row>
    <row r="239" spans="16:20" x14ac:dyDescent="0.2">
      <c r="P239" s="18">
        <v>40330</v>
      </c>
      <c r="Q239">
        <v>0.15751691039322704</v>
      </c>
      <c r="R239" s="72">
        <v>30</v>
      </c>
      <c r="S239" s="27">
        <f t="shared" si="4"/>
        <v>6.0770412960349934E-2</v>
      </c>
      <c r="T239">
        <f>Q239/'App MODELE'!$Q$4*1000</f>
        <v>1.1101339797958072</v>
      </c>
    </row>
    <row r="240" spans="16:20" x14ac:dyDescent="0.2">
      <c r="P240" s="18">
        <v>40360</v>
      </c>
      <c r="Q240">
        <v>0.14263281555558069</v>
      </c>
      <c r="R240" s="72">
        <v>31</v>
      </c>
      <c r="S240" s="27">
        <f t="shared" si="4"/>
        <v>5.3252992665614056E-2</v>
      </c>
      <c r="T240">
        <f>Q240/'App MODELE'!$Q$4*1000</f>
        <v>1.0052351508603896</v>
      </c>
    </row>
    <row r="241" spans="16:20" x14ac:dyDescent="0.2">
      <c r="P241" s="18">
        <v>40391</v>
      </c>
      <c r="Q241">
        <v>0.12659192578236589</v>
      </c>
      <c r="R241" s="72">
        <v>31</v>
      </c>
      <c r="S241" s="27">
        <f t="shared" si="4"/>
        <v>4.7264010522090012E-2</v>
      </c>
      <c r="T241">
        <f>Q241/'App MODELE'!$Q$4*1000</f>
        <v>0.89218356319942138</v>
      </c>
    </row>
    <row r="242" spans="16:20" x14ac:dyDescent="0.2">
      <c r="P242" s="18">
        <v>40422</v>
      </c>
      <c r="Q242">
        <v>0.12798007970504796</v>
      </c>
      <c r="R242" s="72">
        <v>30</v>
      </c>
      <c r="S242" s="27">
        <f t="shared" si="4"/>
        <v>4.9375030750404315E-2</v>
      </c>
      <c r="T242">
        <f>Q242/'App MODELE'!$Q$4*1000</f>
        <v>0.90196687367008233</v>
      </c>
    </row>
    <row r="243" spans="16:20" x14ac:dyDescent="0.2">
      <c r="P243" s="18">
        <v>40452</v>
      </c>
      <c r="Q243">
        <v>2.0495707070088609</v>
      </c>
      <c r="R243" s="72">
        <v>31</v>
      </c>
      <c r="S243" s="27">
        <f t="shared" si="4"/>
        <v>0.76522203816041701</v>
      </c>
      <c r="T243">
        <f>Q243/'App MODELE'!$Q$4*1000</f>
        <v>14.444786151306371</v>
      </c>
    </row>
    <row r="244" spans="16:20" x14ac:dyDescent="0.2">
      <c r="P244" s="18">
        <v>40483</v>
      </c>
      <c r="Q244">
        <v>7.1226177772815999</v>
      </c>
      <c r="R244" s="72">
        <v>30</v>
      </c>
      <c r="S244" s="27">
        <f t="shared" si="4"/>
        <v>2.7479235251858021</v>
      </c>
      <c r="T244">
        <f>Q244/'App MODELE'!$Q$4*1000</f>
        <v>50.19816602496018</v>
      </c>
    </row>
    <row r="245" spans="16:20" x14ac:dyDescent="0.2">
      <c r="P245" s="18">
        <v>40513</v>
      </c>
      <c r="Q245">
        <v>20.696642350396846</v>
      </c>
      <c r="R245" s="72">
        <v>31</v>
      </c>
      <c r="S245" s="27">
        <f t="shared" si="4"/>
        <v>7.7272410209068276</v>
      </c>
      <c r="T245">
        <f>Q245/'App MODELE'!$Q$4*1000</f>
        <v>145.86399570369193</v>
      </c>
    </row>
    <row r="246" spans="16:20" x14ac:dyDescent="0.2">
      <c r="P246" s="18">
        <v>40544</v>
      </c>
      <c r="Q246">
        <v>1.376238934845696</v>
      </c>
      <c r="R246" s="72">
        <v>31</v>
      </c>
      <c r="S246" s="27">
        <f t="shared" si="4"/>
        <v>0.51382875404931905</v>
      </c>
      <c r="T246">
        <f>Q246/'App MODELE'!$Q$4*1000</f>
        <v>9.6993370557875558</v>
      </c>
    </row>
    <row r="247" spans="16:20" x14ac:dyDescent="0.2">
      <c r="P247" s="18">
        <v>40575</v>
      </c>
      <c r="Q247">
        <v>2.0765240290076039</v>
      </c>
      <c r="R247" s="72">
        <v>28</v>
      </c>
      <c r="S247" s="27">
        <f t="shared" si="4"/>
        <v>0.85835153315459822</v>
      </c>
      <c r="T247">
        <f>Q247/'App MODELE'!$Q$4*1000</f>
        <v>14.6347454296117</v>
      </c>
    </row>
    <row r="248" spans="16:20" x14ac:dyDescent="0.2">
      <c r="P248" s="18">
        <v>40603</v>
      </c>
      <c r="Q248">
        <v>0.88082222377294628</v>
      </c>
      <c r="R248" s="72">
        <v>31</v>
      </c>
      <c r="S248" s="27">
        <f t="shared" si="4"/>
        <v>0.32886134400124933</v>
      </c>
      <c r="T248">
        <f>Q248/'App MODELE'!$Q$4*1000</f>
        <v>6.2077822522584141</v>
      </c>
    </row>
    <row r="249" spans="16:20" x14ac:dyDescent="0.2">
      <c r="P249" s="18">
        <v>40634</v>
      </c>
      <c r="Q249">
        <v>0.38097113211385153</v>
      </c>
      <c r="R249" s="72">
        <v>30</v>
      </c>
      <c r="S249" s="27">
        <f t="shared" si="4"/>
        <v>0.14697960343898595</v>
      </c>
      <c r="T249">
        <f>Q249/'App MODELE'!$Q$4*1000</f>
        <v>2.6849752069479988</v>
      </c>
    </row>
    <row r="250" spans="16:20" x14ac:dyDescent="0.2">
      <c r="P250" s="18">
        <v>40664</v>
      </c>
      <c r="Q250">
        <v>0.43345106235747011</v>
      </c>
      <c r="R250" s="72">
        <v>31</v>
      </c>
      <c r="S250" s="27">
        <f t="shared" si="4"/>
        <v>0.16183208720036965</v>
      </c>
      <c r="T250">
        <f>Q250/'App MODELE'!$Q$4*1000</f>
        <v>3.0548386944638111</v>
      </c>
    </row>
    <row r="251" spans="16:20" x14ac:dyDescent="0.2">
      <c r="P251" s="18">
        <v>40695</v>
      </c>
      <c r="Q251">
        <v>0.12177194688416423</v>
      </c>
      <c r="R251" s="72">
        <v>30</v>
      </c>
      <c r="S251" s="27">
        <f t="shared" si="4"/>
        <v>4.6979917779384338E-2</v>
      </c>
      <c r="T251">
        <f>Q251/'App MODELE'!$Q$4*1000</f>
        <v>0.85821373517629329</v>
      </c>
    </row>
    <row r="252" spans="16:20" x14ac:dyDescent="0.2">
      <c r="P252" s="18">
        <v>40725</v>
      </c>
      <c r="Q252">
        <v>0.13661748189062503</v>
      </c>
      <c r="R252" s="72">
        <v>31</v>
      </c>
      <c r="S252" s="27">
        <f t="shared" si="4"/>
        <v>5.1007124361792493E-2</v>
      </c>
      <c r="T252">
        <f>Q252/'App MODELE'!$Q$4*1000</f>
        <v>0.96284080548752582</v>
      </c>
    </row>
    <row r="253" spans="16:20" x14ac:dyDescent="0.2">
      <c r="P253" s="18">
        <v>40756</v>
      </c>
      <c r="Q253">
        <v>0.13762003750145102</v>
      </c>
      <c r="R253" s="72">
        <v>31</v>
      </c>
      <c r="S253" s="27">
        <f t="shared" si="4"/>
        <v>5.1381435745762781E-2</v>
      </c>
      <c r="T253">
        <f>Q253/'App MODELE'!$Q$4*1000</f>
        <v>0.96990652971633684</v>
      </c>
    </row>
    <row r="254" spans="16:20" x14ac:dyDescent="0.2">
      <c r="P254" s="18">
        <v>40787</v>
      </c>
      <c r="Q254">
        <v>0.17691250547959014</v>
      </c>
      <c r="R254" s="72">
        <v>30</v>
      </c>
      <c r="S254" s="27">
        <f t="shared" si="4"/>
        <v>6.8253281435027069E-2</v>
      </c>
      <c r="T254">
        <f>Q254/'App MODELE'!$Q$4*1000</f>
        <v>1.2468285677608721</v>
      </c>
    </row>
    <row r="255" spans="16:20" x14ac:dyDescent="0.2">
      <c r="P255" s="18">
        <v>40817</v>
      </c>
      <c r="Q255">
        <v>0.23783703875285786</v>
      </c>
      <c r="R255" s="72">
        <v>31</v>
      </c>
      <c r="S255" s="27">
        <f t="shared" si="4"/>
        <v>8.8798177551096868E-2</v>
      </c>
      <c r="T255">
        <f>Q255/'App MODELE'!$Q$4*1000</f>
        <v>1.6762071939732037</v>
      </c>
    </row>
    <row r="256" spans="16:20" x14ac:dyDescent="0.2">
      <c r="P256" s="18">
        <v>40848</v>
      </c>
      <c r="Q256">
        <v>1.1645454616366833</v>
      </c>
      <c r="R256" s="72">
        <v>30</v>
      </c>
      <c r="S256" s="27">
        <f t="shared" si="4"/>
        <v>0.44928451452032531</v>
      </c>
      <c r="T256">
        <f>Q256/'App MODELE'!$Q$4*1000</f>
        <v>8.2073822090117936</v>
      </c>
    </row>
    <row r="257" spans="16:20" x14ac:dyDescent="0.2">
      <c r="P257" s="18">
        <v>40878</v>
      </c>
      <c r="Q257">
        <v>0.41089356111388703</v>
      </c>
      <c r="R257" s="72">
        <v>31</v>
      </c>
      <c r="S257" s="27">
        <f t="shared" si="4"/>
        <v>0.15341008106103907</v>
      </c>
      <c r="T257">
        <f>Q257/'App MODELE'!$Q$4*1000</f>
        <v>2.895859899315576</v>
      </c>
    </row>
    <row r="258" spans="16:20" x14ac:dyDescent="0.2">
      <c r="P258" s="18">
        <v>40909</v>
      </c>
      <c r="Q258">
        <v>0.32124195360733776</v>
      </c>
      <c r="R258" s="72">
        <v>31</v>
      </c>
      <c r="S258" s="27">
        <f t="shared" si="4"/>
        <v>0.11993800537908368</v>
      </c>
      <c r="T258">
        <f>Q258/'App MODELE'!$Q$4*1000</f>
        <v>2.264021098085403</v>
      </c>
    </row>
    <row r="259" spans="16:20" x14ac:dyDescent="0.2">
      <c r="P259" s="18">
        <v>40940</v>
      </c>
      <c r="Q259">
        <v>0.26598571551835504</v>
      </c>
      <c r="R259" s="72">
        <v>29</v>
      </c>
      <c r="S259" s="27">
        <f t="shared" ref="S259:S322" si="5">Q259/R259/24/3600*1000000</f>
        <v>0.10615649565707018</v>
      </c>
      <c r="T259">
        <f>Q259/'App MODELE'!$Q$4*1000</f>
        <v>1.8745909896282689</v>
      </c>
    </row>
    <row r="260" spans="16:20" x14ac:dyDescent="0.2">
      <c r="P260" s="18">
        <v>40969</v>
      </c>
      <c r="Q260">
        <v>0.17490739425793828</v>
      </c>
      <c r="R260" s="72">
        <v>31</v>
      </c>
      <c r="S260" s="27">
        <f t="shared" si="5"/>
        <v>6.5302939911117922E-2</v>
      </c>
      <c r="T260">
        <f>Q260/'App MODELE'!$Q$4*1000</f>
        <v>1.2326971193032512</v>
      </c>
    </row>
    <row r="261" spans="16:20" x14ac:dyDescent="0.2">
      <c r="P261" s="18">
        <v>41000</v>
      </c>
      <c r="Q261">
        <v>0.20455990443967426</v>
      </c>
      <c r="R261" s="72">
        <v>30</v>
      </c>
      <c r="S261" s="27">
        <f t="shared" si="5"/>
        <v>7.891971621901013E-2</v>
      </c>
      <c r="T261">
        <f>Q261/'App MODELE'!$Q$4*1000</f>
        <v>1.4416795013015313</v>
      </c>
    </row>
    <row r="262" spans="16:20" x14ac:dyDescent="0.2">
      <c r="P262" s="18">
        <v>41030</v>
      </c>
      <c r="Q262">
        <v>0.14124466163289862</v>
      </c>
      <c r="R262" s="72">
        <v>31</v>
      </c>
      <c r="S262" s="27">
        <f t="shared" si="5"/>
        <v>5.2734715364732156E-2</v>
      </c>
      <c r="T262">
        <f>Q262/'App MODELE'!$Q$4*1000</f>
        <v>0.99545184038972878</v>
      </c>
    </row>
    <row r="263" spans="16:20" x14ac:dyDescent="0.2">
      <c r="P263" s="18">
        <v>41061</v>
      </c>
      <c r="Q263">
        <v>0.14001074703495894</v>
      </c>
      <c r="R263" s="72">
        <v>30</v>
      </c>
      <c r="S263" s="27">
        <f t="shared" si="5"/>
        <v>5.4016491911635399E-2</v>
      </c>
      <c r="T263">
        <f>Q263/'App MODELE'!$Q$4*1000</f>
        <v>0.9867555644158077</v>
      </c>
    </row>
    <row r="264" spans="16:20" x14ac:dyDescent="0.2">
      <c r="P264" s="18">
        <v>41091</v>
      </c>
      <c r="Q264">
        <v>6.3469482131518151E-2</v>
      </c>
      <c r="R264" s="72">
        <v>31</v>
      </c>
      <c r="S264" s="27">
        <f t="shared" si="5"/>
        <v>2.3696789923655221E-2</v>
      </c>
      <c r="T264">
        <f>Q264/'App MODELE'!$Q$4*1000</f>
        <v>0.44731469540854296</v>
      </c>
    </row>
    <row r="265" spans="16:20" x14ac:dyDescent="0.2">
      <c r="P265" s="18">
        <v>41122</v>
      </c>
      <c r="Q265">
        <v>5.7801186947233137E-2</v>
      </c>
      <c r="R265" s="72">
        <v>31</v>
      </c>
      <c r="S265" s="27">
        <f t="shared" si="5"/>
        <v>2.1580490945054185E-2</v>
      </c>
      <c r="T265">
        <f>Q265/'App MODELE'!$Q$4*1000</f>
        <v>0.40736617765334515</v>
      </c>
    </row>
    <row r="266" spans="16:20" x14ac:dyDescent="0.2">
      <c r="P266" s="18">
        <v>41153</v>
      </c>
      <c r="Q266">
        <v>6.5551713015541274E-2</v>
      </c>
      <c r="R266" s="72">
        <v>30</v>
      </c>
      <c r="S266" s="27">
        <f t="shared" si="5"/>
        <v>2.5290012737477344E-2</v>
      </c>
      <c r="T266">
        <f>Q266/'App MODELE'!$Q$4*1000</f>
        <v>0.46198966111453438</v>
      </c>
    </row>
    <row r="267" spans="16:20" x14ac:dyDescent="0.2">
      <c r="P267" s="18">
        <v>41183</v>
      </c>
      <c r="Q267">
        <v>0.29405727262148101</v>
      </c>
      <c r="R267" s="72">
        <v>31</v>
      </c>
      <c r="S267" s="27">
        <f t="shared" si="5"/>
        <v>0.10978840823681339</v>
      </c>
      <c r="T267">
        <f>Q267/'App MODELE'!$Q$4*1000</f>
        <v>2.0724312680349639</v>
      </c>
    </row>
    <row r="268" spans="16:20" x14ac:dyDescent="0.2">
      <c r="P268" s="18">
        <v>41214</v>
      </c>
      <c r="Q268">
        <v>2.5685474749360204</v>
      </c>
      <c r="R268" s="72">
        <v>30</v>
      </c>
      <c r="S268" s="27">
        <f t="shared" si="5"/>
        <v>0.99095195792284752</v>
      </c>
      <c r="T268">
        <f>Q268/'App MODELE'!$Q$4*1000</f>
        <v>18.102385474212564</v>
      </c>
    </row>
    <row r="269" spans="16:20" x14ac:dyDescent="0.2">
      <c r="P269" s="18">
        <v>41244</v>
      </c>
      <c r="Q269">
        <v>6.613358086813216</v>
      </c>
      <c r="R269" s="72">
        <v>31</v>
      </c>
      <c r="S269" s="27">
        <f t="shared" si="5"/>
        <v>2.4691450443597733</v>
      </c>
      <c r="T269">
        <f>Q269/'App MODELE'!$Q$4*1000</f>
        <v>46.609049875348624</v>
      </c>
    </row>
    <row r="270" spans="16:20" x14ac:dyDescent="0.2">
      <c r="P270" s="18">
        <v>41275</v>
      </c>
      <c r="Q270">
        <v>0.40163920162933969</v>
      </c>
      <c r="R270" s="72">
        <v>31</v>
      </c>
      <c r="S270" s="27">
        <f t="shared" si="5"/>
        <v>0.14995489905515966</v>
      </c>
      <c r="T270">
        <f>Q270/'App MODELE'!$Q$4*1000</f>
        <v>2.8306378295111685</v>
      </c>
    </row>
    <row r="271" spans="16:20" x14ac:dyDescent="0.2">
      <c r="P271" s="18">
        <v>41306</v>
      </c>
      <c r="Q271">
        <v>0.31264311125294625</v>
      </c>
      <c r="R271" s="72">
        <v>28</v>
      </c>
      <c r="S271" s="27">
        <f t="shared" si="5"/>
        <v>0.12923409029966365</v>
      </c>
      <c r="T271">
        <f>Q271/'App MODELE'!$Q$4*1000</f>
        <v>2.2034189248921439</v>
      </c>
    </row>
    <row r="272" spans="16:20" x14ac:dyDescent="0.2">
      <c r="P272" s="18">
        <v>41334</v>
      </c>
      <c r="Q272">
        <v>1.2193389817514391</v>
      </c>
      <c r="R272" s="72">
        <v>31</v>
      </c>
      <c r="S272" s="27">
        <f t="shared" si="5"/>
        <v>0.45524902245797449</v>
      </c>
      <c r="T272">
        <f>Q272/'App MODELE'!$Q$4*1000</f>
        <v>8.59355121397871</v>
      </c>
    </row>
    <row r="273" spans="16:20" x14ac:dyDescent="0.2">
      <c r="P273" s="18">
        <v>41365</v>
      </c>
      <c r="Q273">
        <v>1.4778440900197847</v>
      </c>
      <c r="R273" s="72">
        <v>30</v>
      </c>
      <c r="S273" s="27">
        <f t="shared" si="5"/>
        <v>0.57015589892738605</v>
      </c>
      <c r="T273">
        <f>Q273/'App MODELE'!$Q$4*1000</f>
        <v>10.415421030515081</v>
      </c>
    </row>
    <row r="274" spans="16:20" x14ac:dyDescent="0.2">
      <c r="P274" s="18">
        <v>41395</v>
      </c>
      <c r="Q274">
        <v>0.19534410478631295</v>
      </c>
      <c r="R274" s="72">
        <v>31</v>
      </c>
      <c r="S274" s="27">
        <f t="shared" si="5"/>
        <v>7.2933133507434633E-2</v>
      </c>
      <c r="T274">
        <f>Q274/'App MODELE'!$Q$4*1000</f>
        <v>1.3767291901213121</v>
      </c>
    </row>
    <row r="275" spans="16:20" x14ac:dyDescent="0.2">
      <c r="P275" s="18">
        <v>41426</v>
      </c>
      <c r="Q275">
        <v>6.4317798417601643E-2</v>
      </c>
      <c r="R275" s="72">
        <v>30</v>
      </c>
      <c r="S275" s="27">
        <f t="shared" si="5"/>
        <v>2.4813965438889526E-2</v>
      </c>
      <c r="T275">
        <f>Q275/'App MODELE'!$Q$4*1000</f>
        <v>0.45329338514061346</v>
      </c>
    </row>
    <row r="276" spans="16:20" x14ac:dyDescent="0.2">
      <c r="P276" s="18">
        <v>41456</v>
      </c>
      <c r="Q276">
        <v>3.0038108493592158E-2</v>
      </c>
      <c r="R276" s="72">
        <v>31</v>
      </c>
      <c r="S276" s="27">
        <f t="shared" si="5"/>
        <v>1.1214944927416426E-2</v>
      </c>
      <c r="T276">
        <f>Q276/'App MODELE'!$Q$4*1000</f>
        <v>0.21169996824013082</v>
      </c>
    </row>
    <row r="277" spans="16:20" x14ac:dyDescent="0.2">
      <c r="P277" s="18">
        <v>41487</v>
      </c>
      <c r="Q277">
        <v>4.2955651940772346E-2</v>
      </c>
      <c r="R277" s="72">
        <v>31</v>
      </c>
      <c r="S277" s="27">
        <f t="shared" si="5"/>
        <v>1.6037803143956222E-2</v>
      </c>
      <c r="T277">
        <f>Q277/'App MODELE'!$Q$4*1000</f>
        <v>0.30273910734211257</v>
      </c>
    </row>
    <row r="278" spans="16:20" x14ac:dyDescent="0.2">
      <c r="P278" s="18">
        <v>41518</v>
      </c>
      <c r="Q278">
        <v>0.17432899679015412</v>
      </c>
      <c r="R278" s="72">
        <v>30</v>
      </c>
      <c r="S278" s="27">
        <f t="shared" si="5"/>
        <v>6.7256557403608849E-2</v>
      </c>
      <c r="T278">
        <f>Q278/'App MODELE'!$Q$4*1000</f>
        <v>1.228620739940476</v>
      </c>
    </row>
    <row r="279" spans="16:20" x14ac:dyDescent="0.2">
      <c r="P279" s="18">
        <v>41548</v>
      </c>
      <c r="Q279">
        <v>0.4133999501409516</v>
      </c>
      <c r="R279" s="72">
        <v>31</v>
      </c>
      <c r="S279" s="27">
        <f t="shared" si="5"/>
        <v>0.15434585952096458</v>
      </c>
      <c r="T279">
        <f>Q279/'App MODELE'!$Q$4*1000</f>
        <v>2.9135242098876004</v>
      </c>
    </row>
    <row r="280" spans="16:20" x14ac:dyDescent="0.2">
      <c r="P280" s="18">
        <v>41579</v>
      </c>
      <c r="Q280">
        <v>0.42951795957653771</v>
      </c>
      <c r="R280" s="72">
        <v>30</v>
      </c>
      <c r="S280" s="27">
        <f t="shared" si="5"/>
        <v>0.16570908934280004</v>
      </c>
      <c r="T280">
        <f>Q280/'App MODELE'!$Q$4*1000</f>
        <v>3.0271193147969395</v>
      </c>
    </row>
    <row r="281" spans="16:20" x14ac:dyDescent="0.2">
      <c r="P281" s="18">
        <v>41609</v>
      </c>
      <c r="Q281">
        <v>0.40129216314866917</v>
      </c>
      <c r="R281" s="72">
        <v>31</v>
      </c>
      <c r="S281" s="27">
        <f t="shared" si="5"/>
        <v>0.1498253297299392</v>
      </c>
      <c r="T281">
        <f>Q281/'App MODELE'!$Q$4*1000</f>
        <v>2.8281920018935032</v>
      </c>
    </row>
    <row r="282" spans="16:20" x14ac:dyDescent="0.2">
      <c r="P282" s="18">
        <v>41640</v>
      </c>
      <c r="Q282">
        <v>0.51153472050833559</v>
      </c>
      <c r="R282" s="72">
        <v>31</v>
      </c>
      <c r="S282" s="27">
        <f t="shared" si="5"/>
        <v>0.19098518537497594</v>
      </c>
      <c r="T282">
        <f>Q282/'App MODELE'!$Q$4*1000</f>
        <v>3.6051499084384777</v>
      </c>
    </row>
    <row r="283" spans="16:20" x14ac:dyDescent="0.2">
      <c r="P283" s="18">
        <v>41671</v>
      </c>
      <c r="Q283">
        <v>0.34160154447334112</v>
      </c>
      <c r="R283" s="72">
        <v>28</v>
      </c>
      <c r="S283" s="27">
        <f t="shared" si="5"/>
        <v>0.14120434212687707</v>
      </c>
      <c r="T283">
        <f>Q283/'App MODELE'!$Q$4*1000</f>
        <v>2.4075096516550931</v>
      </c>
    </row>
    <row r="284" spans="16:20" x14ac:dyDescent="0.2">
      <c r="P284" s="18">
        <v>41699</v>
      </c>
      <c r="Q284">
        <v>1.4981651210546028</v>
      </c>
      <c r="R284" s="72">
        <v>31</v>
      </c>
      <c r="S284" s="27">
        <f t="shared" si="5"/>
        <v>0.55935077697677815</v>
      </c>
      <c r="T284">
        <f>Q284/'App MODELE'!$Q$4*1000</f>
        <v>10.558637825460588</v>
      </c>
    </row>
    <row r="285" spans="16:20" x14ac:dyDescent="0.2">
      <c r="P285" s="18">
        <v>41730</v>
      </c>
      <c r="Q285">
        <v>0.27153833120908333</v>
      </c>
      <c r="R285" s="72">
        <v>30</v>
      </c>
      <c r="S285" s="27">
        <f t="shared" si="5"/>
        <v>0.10476015864547968</v>
      </c>
      <c r="T285">
        <f>Q285/'App MODELE'!$Q$4*1000</f>
        <v>1.9137242315109124</v>
      </c>
    </row>
    <row r="286" spans="16:20" x14ac:dyDescent="0.2">
      <c r="P286" s="18">
        <v>41760</v>
      </c>
      <c r="Q286">
        <v>0.20232343423090871</v>
      </c>
      <c r="R286" s="72">
        <v>31</v>
      </c>
      <c r="S286" s="27">
        <f t="shared" si="5"/>
        <v>7.5538916603535206E-2</v>
      </c>
      <c r="T286">
        <f>Q286/'App MODELE'!$Q$4*1000</f>
        <v>1.4259175010987999</v>
      </c>
    </row>
    <row r="287" spans="16:20" x14ac:dyDescent="0.2">
      <c r="P287" s="18">
        <v>41791</v>
      </c>
      <c r="Q287">
        <v>0.14833967057105124</v>
      </c>
      <c r="R287" s="72">
        <v>30</v>
      </c>
      <c r="S287" s="27">
        <f t="shared" si="5"/>
        <v>5.7229811177103102E-2</v>
      </c>
      <c r="T287">
        <f>Q287/'App MODELE'!$Q$4*1000</f>
        <v>1.045455427239772</v>
      </c>
    </row>
    <row r="288" spans="16:20" x14ac:dyDescent="0.2">
      <c r="P288" s="18">
        <v>41821</v>
      </c>
      <c r="Q288">
        <v>0.12555081034035434</v>
      </c>
      <c r="R288" s="72">
        <v>31</v>
      </c>
      <c r="S288" s="27">
        <f t="shared" si="5"/>
        <v>4.6875302546428591E-2</v>
      </c>
      <c r="T288">
        <f>Q288/'App MODELE'!$Q$4*1000</f>
        <v>0.88484608034642576</v>
      </c>
    </row>
    <row r="289" spans="16:20" x14ac:dyDescent="0.2">
      <c r="P289" s="18">
        <v>41852</v>
      </c>
      <c r="Q289">
        <v>0.15940634212132207</v>
      </c>
      <c r="R289" s="72">
        <v>31</v>
      </c>
      <c r="S289" s="27">
        <f t="shared" si="5"/>
        <v>5.951551005127019E-2</v>
      </c>
      <c r="T289">
        <f>Q289/'App MODELE'!$Q$4*1000</f>
        <v>1.1234501523808731</v>
      </c>
    </row>
    <row r="290" spans="16:20" x14ac:dyDescent="0.2">
      <c r="P290" s="18">
        <v>41883</v>
      </c>
      <c r="Q290">
        <v>9.5975419820989477E-2</v>
      </c>
      <c r="R290" s="72">
        <v>30</v>
      </c>
      <c r="S290" s="27">
        <f t="shared" si="5"/>
        <v>3.7027553943282977E-2</v>
      </c>
      <c r="T290">
        <f>Q290/'App MODELE'!$Q$4*1000</f>
        <v>0.67640721559651473</v>
      </c>
    </row>
    <row r="291" spans="16:20" x14ac:dyDescent="0.2">
      <c r="P291" s="18">
        <v>41913</v>
      </c>
      <c r="Q291">
        <v>7.4921751993645092E-2</v>
      </c>
      <c r="R291" s="72">
        <v>31</v>
      </c>
      <c r="S291" s="27">
        <f t="shared" si="5"/>
        <v>2.7972577655930812E-2</v>
      </c>
      <c r="T291">
        <f>Q291/'App MODELE'!$Q$4*1000</f>
        <v>0.52802700679149417</v>
      </c>
    </row>
    <row r="292" spans="16:20" x14ac:dyDescent="0.2">
      <c r="P292" s="18">
        <v>41944</v>
      </c>
      <c r="Q292">
        <v>1.3815601915493096</v>
      </c>
      <c r="R292" s="72">
        <v>30</v>
      </c>
      <c r="S292" s="27">
        <f t="shared" si="5"/>
        <v>0.53300933315945587</v>
      </c>
      <c r="T292">
        <f>Q292/'App MODELE'!$Q$4*1000</f>
        <v>9.7368397459250815</v>
      </c>
    </row>
    <row r="293" spans="16:20" x14ac:dyDescent="0.2">
      <c r="P293" s="18">
        <v>41974</v>
      </c>
      <c r="Q293">
        <v>5.0443585558706419</v>
      </c>
      <c r="R293" s="72">
        <v>31</v>
      </c>
      <c r="S293" s="27">
        <f t="shared" si="5"/>
        <v>1.8833477284463269</v>
      </c>
      <c r="T293">
        <f>Q293/'App MODELE'!$Q$4*1000</f>
        <v>35.551191457260153</v>
      </c>
    </row>
    <row r="294" spans="16:20" x14ac:dyDescent="0.2">
      <c r="P294" s="18">
        <v>42005</v>
      </c>
      <c r="Q294">
        <v>6.0329169479761893</v>
      </c>
      <c r="R294" s="72">
        <v>31</v>
      </c>
      <c r="S294" s="27">
        <f t="shared" si="5"/>
        <v>2.2524331496326875</v>
      </c>
      <c r="T294">
        <f>Q294/'App MODELE'!$Q$4*1000</f>
        <v>42.518267305491506</v>
      </c>
    </row>
    <row r="295" spans="16:20" x14ac:dyDescent="0.2">
      <c r="P295" s="18">
        <v>42036</v>
      </c>
      <c r="Q295">
        <v>0.53289686698516459</v>
      </c>
      <c r="R295" s="72">
        <v>28</v>
      </c>
      <c r="S295" s="27">
        <f t="shared" si="5"/>
        <v>0.22027813615458192</v>
      </c>
      <c r="T295">
        <f>Q295/'App MODELE'!$Q$4*1000</f>
        <v>3.7557041862369767</v>
      </c>
    </row>
    <row r="296" spans="16:20" x14ac:dyDescent="0.2">
      <c r="P296" s="18">
        <v>42064</v>
      </c>
      <c r="Q296">
        <v>0.54631568823775778</v>
      </c>
      <c r="R296" s="72">
        <v>31</v>
      </c>
      <c r="S296" s="27">
        <f t="shared" si="5"/>
        <v>0.20397091108040538</v>
      </c>
      <c r="T296">
        <f>Q296/'App MODELE'!$Q$4*1000</f>
        <v>3.850276187453364</v>
      </c>
    </row>
    <row r="297" spans="16:20" x14ac:dyDescent="0.2">
      <c r="P297" s="18">
        <v>42095</v>
      </c>
      <c r="Q297">
        <v>0.26587003602479831</v>
      </c>
      <c r="R297" s="72">
        <v>30</v>
      </c>
      <c r="S297" s="27">
        <f t="shared" si="5"/>
        <v>0.10257331636759193</v>
      </c>
      <c r="T297">
        <f>Q297/'App MODELE'!$Q$4*1000</f>
        <v>1.8737757137557145</v>
      </c>
    </row>
    <row r="298" spans="16:20" x14ac:dyDescent="0.2">
      <c r="P298" s="18">
        <v>42125</v>
      </c>
      <c r="Q298">
        <v>0.13129622518701059</v>
      </c>
      <c r="R298" s="72">
        <v>31</v>
      </c>
      <c r="S298" s="27">
        <f t="shared" si="5"/>
        <v>4.9020394708411956E-2</v>
      </c>
      <c r="T298">
        <f>Q298/'App MODELE'!$Q$4*1000</f>
        <v>0.92533811534999366</v>
      </c>
    </row>
    <row r="299" spans="16:20" x14ac:dyDescent="0.2">
      <c r="P299" s="18">
        <v>42156</v>
      </c>
      <c r="Q299">
        <v>6.4279238586416015E-2</v>
      </c>
      <c r="R299" s="72">
        <v>30</v>
      </c>
      <c r="S299" s="27">
        <f t="shared" si="5"/>
        <v>2.4799088960808648E-2</v>
      </c>
      <c r="T299">
        <f>Q299/'App MODELE'!$Q$4*1000</f>
        <v>0.45302162651642836</v>
      </c>
    </row>
    <row r="300" spans="16:20" x14ac:dyDescent="0.2">
      <c r="P300" s="18">
        <v>42186</v>
      </c>
      <c r="Q300">
        <v>2.6143565543845285E-2</v>
      </c>
      <c r="R300" s="72">
        <v>31</v>
      </c>
      <c r="S300" s="27">
        <f t="shared" si="5"/>
        <v>9.760889166608902E-3</v>
      </c>
      <c r="T300">
        <f>Q300/'App MODELE'!$Q$4*1000</f>
        <v>0.18425234719744371</v>
      </c>
    </row>
    <row r="301" spans="16:20" x14ac:dyDescent="0.2">
      <c r="P301" s="18">
        <v>42217</v>
      </c>
      <c r="Q301">
        <v>0.32841408220786167</v>
      </c>
      <c r="R301" s="72">
        <v>31</v>
      </c>
      <c r="S301" s="27">
        <f t="shared" si="5"/>
        <v>0.12261577143364011</v>
      </c>
      <c r="T301">
        <f>Q301/'App MODELE'!$Q$4*1000</f>
        <v>2.3145682021838163</v>
      </c>
    </row>
    <row r="302" spans="16:20" x14ac:dyDescent="0.2">
      <c r="P302" s="18">
        <v>42248</v>
      </c>
      <c r="Q302">
        <v>0.17926465518191248</v>
      </c>
      <c r="R302" s="72">
        <v>30</v>
      </c>
      <c r="S302" s="27">
        <f t="shared" si="5"/>
        <v>6.9160746597960066E-2</v>
      </c>
      <c r="T302">
        <f>Q302/'App MODELE'!$Q$4*1000</f>
        <v>1.2634058438361582</v>
      </c>
    </row>
    <row r="303" spans="16:20" x14ac:dyDescent="0.2">
      <c r="P303" s="18">
        <v>42278</v>
      </c>
      <c r="Q303">
        <v>0.3093269657709834</v>
      </c>
      <c r="R303" s="72">
        <v>31</v>
      </c>
      <c r="S303" s="27">
        <f t="shared" si="5"/>
        <v>0.11548945854651411</v>
      </c>
      <c r="T303">
        <f>Q303/'App MODELE'!$Q$4*1000</f>
        <v>2.1800476832122309</v>
      </c>
    </row>
    <row r="304" spans="16:20" x14ac:dyDescent="0.2">
      <c r="P304" s="18">
        <v>42309</v>
      </c>
      <c r="Q304">
        <v>0.50567362616812239</v>
      </c>
      <c r="R304" s="72">
        <v>30</v>
      </c>
      <c r="S304" s="27">
        <f t="shared" si="5"/>
        <v>0.19509013355251634</v>
      </c>
      <c r="T304">
        <f>Q304/'App MODELE'!$Q$4*1000</f>
        <v>3.5638425975623544</v>
      </c>
    </row>
    <row r="305" spans="16:20" x14ac:dyDescent="0.2">
      <c r="P305" s="18">
        <v>42339</v>
      </c>
      <c r="Q305">
        <v>0.24712995806859048</v>
      </c>
      <c r="R305" s="72">
        <v>31</v>
      </c>
      <c r="S305" s="27">
        <f t="shared" si="5"/>
        <v>9.2267756148667293E-2</v>
      </c>
      <c r="T305">
        <f>Q305/'App MODELE'!$Q$4*1000</f>
        <v>1.7417010224017937</v>
      </c>
    </row>
    <row r="306" spans="16:20" x14ac:dyDescent="0.2">
      <c r="P306" s="18">
        <v>42370</v>
      </c>
      <c r="Q306">
        <v>0.21516385801571772</v>
      </c>
      <c r="R306" s="72">
        <v>31</v>
      </c>
      <c r="S306" s="27">
        <f t="shared" si="5"/>
        <v>8.0332981636692682E-2</v>
      </c>
      <c r="T306">
        <f>Q306/'App MODELE'!$Q$4*1000</f>
        <v>1.516413122952412</v>
      </c>
    </row>
    <row r="307" spans="16:20" x14ac:dyDescent="0.2">
      <c r="P307" s="18">
        <v>42401</v>
      </c>
      <c r="Q307">
        <v>0.34715416016406936</v>
      </c>
      <c r="R307" s="72">
        <v>29</v>
      </c>
      <c r="S307" s="27">
        <f t="shared" si="5"/>
        <v>0.13855130913316943</v>
      </c>
      <c r="T307">
        <f>Q307/'App MODELE'!$Q$4*1000</f>
        <v>2.446642893537736</v>
      </c>
    </row>
    <row r="308" spans="16:20" x14ac:dyDescent="0.2">
      <c r="P308" s="18">
        <v>42430</v>
      </c>
      <c r="Q308">
        <v>0.46333493152631994</v>
      </c>
      <c r="R308" s="72">
        <v>31</v>
      </c>
      <c r="S308" s="27">
        <f t="shared" si="5"/>
        <v>0.17298944576102149</v>
      </c>
      <c r="T308">
        <f>Q308/'App MODELE'!$Q$4*1000</f>
        <v>3.2654516282072028</v>
      </c>
    </row>
    <row r="309" spans="16:20" x14ac:dyDescent="0.2">
      <c r="P309" s="18">
        <v>42461</v>
      </c>
      <c r="Q309">
        <v>9.1733838390572156E-2</v>
      </c>
      <c r="R309" s="72">
        <v>30</v>
      </c>
      <c r="S309" s="27">
        <f t="shared" si="5"/>
        <v>3.5391141354387409E-2</v>
      </c>
      <c r="T309">
        <f>Q309/'App MODELE'!$Q$4*1000</f>
        <v>0.64651376693616291</v>
      </c>
    </row>
    <row r="310" spans="16:20" x14ac:dyDescent="0.2">
      <c r="P310" s="18">
        <v>42491</v>
      </c>
      <c r="Q310">
        <v>0.12990807126432852</v>
      </c>
      <c r="R310" s="72">
        <v>31</v>
      </c>
      <c r="S310" s="27">
        <f t="shared" si="5"/>
        <v>4.8502117407530056E-2</v>
      </c>
      <c r="T310">
        <f>Q310/'App MODELE'!$Q$4*1000</f>
        <v>0.91555480487933283</v>
      </c>
    </row>
    <row r="311" spans="16:20" x14ac:dyDescent="0.2">
      <c r="P311" s="18">
        <v>42522</v>
      </c>
      <c r="Q311">
        <v>0.20918708418194784</v>
      </c>
      <c r="R311" s="72">
        <v>30</v>
      </c>
      <c r="S311" s="27">
        <f t="shared" si="5"/>
        <v>8.0704893588714438E-2</v>
      </c>
      <c r="T311">
        <f>Q311/'App MODELE'!$Q$4*1000</f>
        <v>1.4742905362037342</v>
      </c>
    </row>
    <row r="312" spans="16:20" x14ac:dyDescent="0.2">
      <c r="P312" s="18">
        <v>42552</v>
      </c>
      <c r="Q312">
        <v>0.23455945310208096</v>
      </c>
      <c r="R312" s="72">
        <v>31</v>
      </c>
      <c r="S312" s="27">
        <f t="shared" si="5"/>
        <v>8.7574467257348021E-2</v>
      </c>
      <c r="T312">
        <f>Q312/'App MODELE'!$Q$4*1000</f>
        <v>1.6531077109174781</v>
      </c>
    </row>
    <row r="313" spans="16:20" x14ac:dyDescent="0.2">
      <c r="P313" s="18">
        <v>42583</v>
      </c>
      <c r="Q313">
        <v>7.0950089381527026E-2</v>
      </c>
      <c r="R313" s="72">
        <v>31</v>
      </c>
      <c r="S313" s="27">
        <f t="shared" si="5"/>
        <v>2.6489728711740972E-2</v>
      </c>
      <c r="T313">
        <f>Q313/'App MODELE'!$Q$4*1000</f>
        <v>0.50003586850043713</v>
      </c>
    </row>
    <row r="314" spans="16:20" x14ac:dyDescent="0.2">
      <c r="P314" s="18">
        <v>42614</v>
      </c>
      <c r="Q314">
        <v>6.4433477911158527E-2</v>
      </c>
      <c r="R314" s="72">
        <v>30</v>
      </c>
      <c r="S314" s="27">
        <f t="shared" si="5"/>
        <v>2.4858594873132151E-2</v>
      </c>
      <c r="T314">
        <f>Q314/'App MODELE'!$Q$4*1000</f>
        <v>0.45410866101316888</v>
      </c>
    </row>
    <row r="315" spans="16:20" x14ac:dyDescent="0.2">
      <c r="P315" s="18">
        <v>42644</v>
      </c>
      <c r="Q315">
        <v>3.1888980390501545E-2</v>
      </c>
      <c r="R315" s="72">
        <v>31</v>
      </c>
      <c r="S315" s="27">
        <f t="shared" si="5"/>
        <v>1.1905981328592274E-2</v>
      </c>
      <c r="T315">
        <f>Q315/'App MODELE'!$Q$4*1000</f>
        <v>0.2247443822010117</v>
      </c>
    </row>
    <row r="316" spans="16:20" x14ac:dyDescent="0.2">
      <c r="P316" s="18">
        <v>42675</v>
      </c>
      <c r="Q316">
        <v>0.97085942959135185</v>
      </c>
      <c r="R316" s="72">
        <v>30</v>
      </c>
      <c r="S316" s="27">
        <f t="shared" si="5"/>
        <v>0.3745599651201203</v>
      </c>
      <c r="T316">
        <f>Q316/'App MODELE'!$Q$4*1000</f>
        <v>6.8423386397304391</v>
      </c>
    </row>
    <row r="317" spans="16:20" x14ac:dyDescent="0.2">
      <c r="P317" s="18">
        <v>42705</v>
      </c>
      <c r="Q317">
        <v>0.55907899236019565</v>
      </c>
      <c r="R317" s="72">
        <v>31</v>
      </c>
      <c r="S317" s="27">
        <f t="shared" si="5"/>
        <v>0.20873618293018059</v>
      </c>
      <c r="T317">
        <f>Q317/'App MODELE'!$Q$4*1000</f>
        <v>3.9402282920586069</v>
      </c>
    </row>
    <row r="318" spans="16:20" x14ac:dyDescent="0.2">
      <c r="P318" s="18">
        <v>42736</v>
      </c>
      <c r="Q318">
        <v>0.11043535651559425</v>
      </c>
      <c r="R318" s="72">
        <v>31</v>
      </c>
      <c r="S318" s="27">
        <f t="shared" si="5"/>
        <v>4.1231838603492471E-2</v>
      </c>
      <c r="T318">
        <f>Q318/'App MODELE'!$Q$4*1000</f>
        <v>0.778316699665898</v>
      </c>
    </row>
    <row r="319" spans="16:20" x14ac:dyDescent="0.2">
      <c r="P319" s="18">
        <v>42767</v>
      </c>
      <c r="Q319">
        <v>0.6026516015999378</v>
      </c>
      <c r="R319" s="72">
        <v>28</v>
      </c>
      <c r="S319" s="27">
        <f t="shared" si="5"/>
        <v>0.24911193849203775</v>
      </c>
      <c r="T319">
        <f>Q319/'App MODELE'!$Q$4*1000</f>
        <v>4.2473155373876796</v>
      </c>
    </row>
    <row r="320" spans="16:20" x14ac:dyDescent="0.2">
      <c r="P320" s="18">
        <v>42795</v>
      </c>
      <c r="Q320">
        <v>0.14031922568444391</v>
      </c>
      <c r="R320" s="72">
        <v>31</v>
      </c>
      <c r="S320" s="27">
        <f t="shared" si="5"/>
        <v>5.2389197164144231E-2</v>
      </c>
      <c r="T320">
        <f>Q320/'App MODELE'!$Q$4*1000</f>
        <v>0.9889296334092883</v>
      </c>
    </row>
    <row r="321" spans="16:20" x14ac:dyDescent="0.2">
      <c r="P321" s="18">
        <v>42826</v>
      </c>
      <c r="Q321">
        <v>7.5847187942099811E-2</v>
      </c>
      <c r="R321" s="72">
        <v>30</v>
      </c>
      <c r="S321" s="27">
        <f t="shared" si="5"/>
        <v>2.9262032385069369E-2</v>
      </c>
      <c r="T321">
        <f>Q321/'App MODELE'!$Q$4*1000</f>
        <v>0.53454921377193476</v>
      </c>
    </row>
    <row r="322" spans="16:20" x14ac:dyDescent="0.2">
      <c r="P322" s="18">
        <v>42856</v>
      </c>
      <c r="Q322">
        <v>6.73640250812651E-2</v>
      </c>
      <c r="R322" s="72">
        <v>31</v>
      </c>
      <c r="S322" s="27">
        <f t="shared" si="5"/>
        <v>2.5150845684462776E-2</v>
      </c>
      <c r="T322">
        <f>Q322/'App MODELE'!$Q$4*1000</f>
        <v>0.47476231645123057</v>
      </c>
    </row>
    <row r="323" spans="16:20" x14ac:dyDescent="0.2">
      <c r="P323" s="18">
        <v>42887</v>
      </c>
      <c r="Q323">
        <v>7.6309905916327136E-2</v>
      </c>
      <c r="R323" s="72">
        <v>30</v>
      </c>
      <c r="S323" s="27">
        <f t="shared" ref="S323:S386" si="6">Q323/R323/24/3600*1000000</f>
        <v>2.9440550122039787E-2</v>
      </c>
      <c r="T323">
        <f>Q323/'App MODELE'!$Q$4*1000</f>
        <v>0.53781031726215478</v>
      </c>
    </row>
    <row r="324" spans="16:20" x14ac:dyDescent="0.2">
      <c r="P324" s="18">
        <v>42917</v>
      </c>
      <c r="Q324">
        <v>0.10881584360579845</v>
      </c>
      <c r="R324" s="72">
        <v>31</v>
      </c>
      <c r="S324" s="27">
        <f t="shared" si="6"/>
        <v>4.0627181752463576E-2</v>
      </c>
      <c r="T324">
        <f>Q324/'App MODELE'!$Q$4*1000</f>
        <v>0.76690283745012655</v>
      </c>
    </row>
    <row r="325" spans="16:20" x14ac:dyDescent="0.2">
      <c r="P325" s="18">
        <v>42948</v>
      </c>
      <c r="Q325">
        <v>5.1438814801607093E-2</v>
      </c>
      <c r="R325" s="72">
        <v>31</v>
      </c>
      <c r="S325" s="27">
        <f t="shared" si="6"/>
        <v>1.9205053316012202E-2</v>
      </c>
      <c r="T325">
        <f>Q325/'App MODELE'!$Q$4*1000</f>
        <v>0.36252600466281698</v>
      </c>
    </row>
    <row r="326" spans="16:20" x14ac:dyDescent="0.2">
      <c r="P326" s="18">
        <v>42979</v>
      </c>
      <c r="Q326">
        <v>4.4420925525825612E-2</v>
      </c>
      <c r="R326" s="72">
        <v>30</v>
      </c>
      <c r="S326" s="27">
        <f t="shared" si="6"/>
        <v>1.7137702749161113E-2</v>
      </c>
      <c r="T326">
        <f>Q326/'App MODELE'!$Q$4*1000</f>
        <v>0.31306593506114327</v>
      </c>
    </row>
    <row r="327" spans="16:20" x14ac:dyDescent="0.2">
      <c r="P327" s="18">
        <v>43009</v>
      </c>
      <c r="Q327">
        <v>5.4215122646971189E-2</v>
      </c>
      <c r="R327" s="72">
        <v>31</v>
      </c>
      <c r="S327" s="27">
        <f t="shared" si="6"/>
        <v>2.0241607917775985E-2</v>
      </c>
      <c r="T327">
        <f>Q327/'App MODELE'!$Q$4*1000</f>
        <v>0.38209262560413837</v>
      </c>
    </row>
    <row r="328" spans="16:20" x14ac:dyDescent="0.2">
      <c r="P328" s="18">
        <v>43040</v>
      </c>
      <c r="Q328">
        <v>0.2520270566291633</v>
      </c>
      <c r="R328" s="72">
        <v>30</v>
      </c>
      <c r="S328" s="27">
        <f t="shared" si="6"/>
        <v>9.7232660736559909E-2</v>
      </c>
      <c r="T328">
        <f>Q328/'App MODELE'!$Q$4*1000</f>
        <v>1.7762143676732915</v>
      </c>
    </row>
    <row r="329" spans="16:20" x14ac:dyDescent="0.2">
      <c r="P329" s="18">
        <v>43070</v>
      </c>
      <c r="Q329">
        <v>0.258620787761903</v>
      </c>
      <c r="R329" s="72">
        <v>31</v>
      </c>
      <c r="S329" s="27">
        <f t="shared" si="6"/>
        <v>9.6557940472634024E-2</v>
      </c>
      <c r="T329">
        <f>Q329/'App MODELE'!$Q$4*1000</f>
        <v>1.8226850924089295</v>
      </c>
    </row>
    <row r="330" spans="16:20" x14ac:dyDescent="0.2">
      <c r="P330" s="18">
        <v>43101</v>
      </c>
      <c r="Q330">
        <v>0.75932019570708209</v>
      </c>
      <c r="R330" s="72">
        <v>31</v>
      </c>
      <c r="S330" s="27">
        <f t="shared" si="6"/>
        <v>0.28349768358239325</v>
      </c>
      <c r="T330">
        <f>Q330/'App MODELE'!$Q$4*1000</f>
        <v>5.3514708274514211</v>
      </c>
    </row>
    <row r="331" spans="16:20" x14ac:dyDescent="0.2">
      <c r="P331" s="18">
        <v>43132</v>
      </c>
      <c r="Q331">
        <v>0.64205974907163377</v>
      </c>
      <c r="R331" s="72">
        <v>28</v>
      </c>
      <c r="S331" s="27">
        <f t="shared" si="6"/>
        <v>0.26540168199058933</v>
      </c>
      <c r="T331">
        <f>Q331/'App MODELE'!$Q$4*1000</f>
        <v>4.5250528513047703</v>
      </c>
    </row>
    <row r="332" spans="16:20" x14ac:dyDescent="0.2">
      <c r="P332" s="18">
        <v>43160</v>
      </c>
      <c r="Q332">
        <v>9.3017109572429302</v>
      </c>
      <c r="R332" s="72">
        <v>31</v>
      </c>
      <c r="S332" s="27">
        <f t="shared" si="6"/>
        <v>3.4728610204760044</v>
      </c>
      <c r="T332">
        <f>Q332/'App MODELE'!$Q$4*1000</f>
        <v>65.555789394904011</v>
      </c>
    </row>
    <row r="333" spans="16:20" x14ac:dyDescent="0.2">
      <c r="P333" s="18">
        <v>43191</v>
      </c>
      <c r="Q333">
        <v>1.7182260776308931</v>
      </c>
      <c r="R333" s="72">
        <v>30</v>
      </c>
      <c r="S333" s="27">
        <f t="shared" si="6"/>
        <v>0.66289586328352357</v>
      </c>
      <c r="T333">
        <f>Q333/'App MODELE'!$Q$4*1000</f>
        <v>12.109564293684496</v>
      </c>
    </row>
    <row r="334" spans="16:20" x14ac:dyDescent="0.2">
      <c r="P334" s="18">
        <v>43221</v>
      </c>
      <c r="Q334">
        <v>0.17197684708783173</v>
      </c>
      <c r="R334" s="72">
        <v>31</v>
      </c>
      <c r="S334" s="27">
        <f t="shared" si="6"/>
        <v>6.4208798942589518E-2</v>
      </c>
      <c r="T334">
        <f>Q334/'App MODELE'!$Q$4*1000</f>
        <v>1.2120434638651896</v>
      </c>
    </row>
    <row r="335" spans="16:20" x14ac:dyDescent="0.2">
      <c r="P335" s="18">
        <v>43252</v>
      </c>
      <c r="Q335">
        <v>6.4202118924044857E-2</v>
      </c>
      <c r="R335" s="72">
        <v>30</v>
      </c>
      <c r="S335" s="27">
        <f t="shared" si="6"/>
        <v>2.4769336004646935E-2</v>
      </c>
      <c r="T335">
        <f>Q335/'App MODELE'!$Q$4*1000</f>
        <v>0.45247810926805881</v>
      </c>
    </row>
    <row r="336" spans="16:20" x14ac:dyDescent="0.2">
      <c r="P336" s="18">
        <v>43282</v>
      </c>
      <c r="Q336">
        <v>5.7261349310634604E-2</v>
      </c>
      <c r="R336" s="72">
        <v>31</v>
      </c>
      <c r="S336" s="27">
        <f t="shared" si="6"/>
        <v>2.1378938661377914E-2</v>
      </c>
      <c r="T336">
        <f>Q336/'App MODELE'!$Q$4*1000</f>
        <v>0.4035615569147552</v>
      </c>
    </row>
    <row r="337" spans="16:20" x14ac:dyDescent="0.2">
      <c r="P337" s="18">
        <v>43313</v>
      </c>
      <c r="Q337">
        <v>4.573195978613645E-2</v>
      </c>
      <c r="R337" s="72">
        <v>31</v>
      </c>
      <c r="S337" s="27">
        <f t="shared" si="6"/>
        <v>1.7074357745720001E-2</v>
      </c>
      <c r="T337">
        <f>Q337/'App MODELE'!$Q$4*1000</f>
        <v>0.32230572828343407</v>
      </c>
    </row>
    <row r="338" spans="16:20" x14ac:dyDescent="0.2">
      <c r="P338" s="18">
        <v>43344</v>
      </c>
      <c r="Q338">
        <v>5.8996541713987154E-2</v>
      </c>
      <c r="R338" s="72">
        <v>30</v>
      </c>
      <c r="S338" s="27">
        <f t="shared" si="6"/>
        <v>2.2761011463729611E-2</v>
      </c>
      <c r="T338">
        <f>Q338/'App MODELE'!$Q$4*1000</f>
        <v>0.41579069500308097</v>
      </c>
    </row>
    <row r="339" spans="16:20" x14ac:dyDescent="0.2">
      <c r="P339" s="18">
        <v>43374</v>
      </c>
      <c r="Q339">
        <v>0.70872969719155798</v>
      </c>
      <c r="R339" s="72">
        <v>31</v>
      </c>
      <c r="S339" s="27">
        <f t="shared" si="6"/>
        <v>0.26460935528358642</v>
      </c>
      <c r="T339">
        <f>Q339/'App MODELE'!$Q$4*1000</f>
        <v>4.9949235125206712</v>
      </c>
    </row>
    <row r="340" spans="16:20" x14ac:dyDescent="0.2">
      <c r="P340" s="18">
        <v>43405</v>
      </c>
      <c r="Q340">
        <v>2.6052949940559089</v>
      </c>
      <c r="R340" s="72">
        <v>30</v>
      </c>
      <c r="S340" s="27">
        <f t="shared" si="6"/>
        <v>1.0051292415339153</v>
      </c>
      <c r="T340">
        <f>Q340/'App MODELE'!$Q$4*1000</f>
        <v>18.361371443060889</v>
      </c>
    </row>
    <row r="341" spans="16:20" x14ac:dyDescent="0.2">
      <c r="P341" s="18">
        <v>43435</v>
      </c>
      <c r="Q341">
        <v>1.1539800678918259</v>
      </c>
      <c r="R341" s="72">
        <v>31</v>
      </c>
      <c r="S341" s="27">
        <f t="shared" si="6"/>
        <v>0.43084679954145239</v>
      </c>
      <c r="T341">
        <f>Q341/'App MODELE'!$Q$4*1000</f>
        <v>8.1329203459851023</v>
      </c>
    </row>
    <row r="342" spans="16:20" x14ac:dyDescent="0.2">
      <c r="P342" s="18">
        <v>43466</v>
      </c>
      <c r="Q342">
        <v>0.31040664104418053</v>
      </c>
      <c r="R342" s="72">
        <v>31</v>
      </c>
      <c r="S342" s="27">
        <f t="shared" si="6"/>
        <v>0.11589256311386667</v>
      </c>
      <c r="T342">
        <f>Q342/'App MODELE'!$Q$4*1000</f>
        <v>2.1876569246894109</v>
      </c>
    </row>
    <row r="343" spans="16:20" x14ac:dyDescent="0.2">
      <c r="P343" s="18">
        <v>43497</v>
      </c>
      <c r="Q343">
        <v>0.2282356407876405</v>
      </c>
      <c r="R343" s="72">
        <v>28</v>
      </c>
      <c r="S343" s="27">
        <f t="shared" si="6"/>
        <v>9.4343436172139764E-2</v>
      </c>
      <c r="T343">
        <f>Q343/'App MODELE'!$Q$4*1000</f>
        <v>1.6085392965511347</v>
      </c>
    </row>
    <row r="344" spans="16:20" x14ac:dyDescent="0.2">
      <c r="P344" s="18">
        <v>43525</v>
      </c>
      <c r="Q344">
        <v>0.13719587935840924</v>
      </c>
      <c r="R344" s="72">
        <v>31</v>
      </c>
      <c r="S344" s="27">
        <f t="shared" si="6"/>
        <v>5.1223073237159966E-2</v>
      </c>
      <c r="T344">
        <f>Q344/'App MODELE'!$Q$4*1000</f>
        <v>0.96691718485030131</v>
      </c>
    </row>
    <row r="345" spans="16:20" x14ac:dyDescent="0.2">
      <c r="P345" s="18">
        <v>43556</v>
      </c>
      <c r="Q345">
        <v>0.21647489227602867</v>
      </c>
      <c r="R345" s="72">
        <v>30</v>
      </c>
      <c r="S345" s="27">
        <f t="shared" si="6"/>
        <v>8.351654794599872E-2</v>
      </c>
      <c r="T345">
        <f>Q345/'App MODELE'!$Q$4*1000</f>
        <v>1.5256529161747034</v>
      </c>
    </row>
    <row r="346" spans="16:20" x14ac:dyDescent="0.2">
      <c r="P346" s="18">
        <v>43586</v>
      </c>
      <c r="Q346">
        <v>4.1066220212677335E-2</v>
      </c>
      <c r="R346" s="72">
        <v>31</v>
      </c>
      <c r="S346" s="27">
        <f t="shared" si="6"/>
        <v>1.5332370151089207E-2</v>
      </c>
      <c r="T346">
        <f>Q346/'App MODELE'!$Q$4*1000</f>
        <v>0.28942293475704656</v>
      </c>
    </row>
    <row r="347" spans="16:20" x14ac:dyDescent="0.2">
      <c r="P347" s="18">
        <v>43617</v>
      </c>
      <c r="Q347">
        <v>2.3868535503894148E-2</v>
      </c>
      <c r="R347" s="72">
        <v>30</v>
      </c>
      <c r="S347" s="27">
        <f t="shared" si="6"/>
        <v>9.2085399320579273E-3</v>
      </c>
      <c r="T347">
        <f>Q347/'App MODELE'!$Q$4*1000</f>
        <v>0.16821858837052753</v>
      </c>
    </row>
    <row r="348" spans="16:20" x14ac:dyDescent="0.2">
      <c r="P348" s="18">
        <v>43647</v>
      </c>
      <c r="Q348">
        <v>2.8919873389209396E-2</v>
      </c>
      <c r="R348" s="72">
        <v>31</v>
      </c>
      <c r="S348" s="27">
        <f t="shared" si="6"/>
        <v>1.0797443768372685E-2</v>
      </c>
      <c r="T348">
        <f>Q348/'App MODELE'!$Q$4*1000</f>
        <v>0.20381896813876524</v>
      </c>
    </row>
    <row r="349" spans="16:20" x14ac:dyDescent="0.2">
      <c r="P349" s="18">
        <v>43678</v>
      </c>
      <c r="Q349">
        <v>2.0089672047704125E-2</v>
      </c>
      <c r="R349" s="72">
        <v>31</v>
      </c>
      <c r="S349" s="27">
        <f t="shared" si="6"/>
        <v>7.5006242710962227E-3</v>
      </c>
      <c r="T349">
        <f>Q349/'App MODELE'!$Q$4*1000</f>
        <v>0.14158624320039556</v>
      </c>
    </row>
    <row r="350" spans="16:20" x14ac:dyDescent="0.2">
      <c r="P350" s="18">
        <v>43709</v>
      </c>
      <c r="Q350">
        <v>8.3289235360923031E-2</v>
      </c>
      <c r="R350" s="72">
        <v>30</v>
      </c>
      <c r="S350" s="27">
        <f t="shared" si="6"/>
        <v>3.2133192654677095E-2</v>
      </c>
      <c r="T350">
        <f>Q350/'App MODELE'!$Q$4*1000</f>
        <v>0.58699862823964366</v>
      </c>
    </row>
    <row r="351" spans="16:20" x14ac:dyDescent="0.2">
      <c r="P351" s="18">
        <v>43739</v>
      </c>
      <c r="Q351">
        <v>0.2469757187438481</v>
      </c>
      <c r="R351" s="72">
        <v>31</v>
      </c>
      <c r="S351" s="27">
        <f t="shared" si="6"/>
        <v>9.2210169781902662E-2</v>
      </c>
      <c r="T351">
        <f>Q351/'App MODELE'!$Q$4*1000</f>
        <v>1.7406139879050542</v>
      </c>
    </row>
    <row r="352" spans="16:20" x14ac:dyDescent="0.2">
      <c r="P352" s="18">
        <v>43770</v>
      </c>
      <c r="Q352">
        <v>0.18327487762521624</v>
      </c>
      <c r="R352" s="72">
        <v>30</v>
      </c>
      <c r="S352" s="27">
        <f t="shared" si="6"/>
        <v>7.0707900318370473E-2</v>
      </c>
      <c r="T352">
        <f>Q352/'App MODELE'!$Q$4*1000</f>
        <v>1.2916687407514009</v>
      </c>
    </row>
    <row r="353" spans="16:20" x14ac:dyDescent="0.2">
      <c r="P353" s="18">
        <v>43800</v>
      </c>
      <c r="Q353">
        <v>0.59312732329709139</v>
      </c>
      <c r="R353" s="72">
        <v>31</v>
      </c>
      <c r="S353" s="27">
        <f t="shared" si="6"/>
        <v>0.22144837339347798</v>
      </c>
      <c r="T353">
        <f>Q353/'App MODELE'!$Q$4*1000</f>
        <v>4.1801911572139785</v>
      </c>
    </row>
    <row r="354" spans="16:20" x14ac:dyDescent="0.2">
      <c r="P354" s="18">
        <v>43831</v>
      </c>
      <c r="Q354">
        <v>0.3073604143805172</v>
      </c>
      <c r="R354" s="72">
        <v>31</v>
      </c>
      <c r="S354" s="27">
        <f t="shared" si="6"/>
        <v>0.11475523237026479</v>
      </c>
      <c r="T354">
        <f>Q354/'App MODELE'!$Q$4*1000</f>
        <v>2.1661879933787951</v>
      </c>
    </row>
    <row r="355" spans="16:20" x14ac:dyDescent="0.2">
      <c r="P355" s="18">
        <v>43862</v>
      </c>
      <c r="Q355">
        <v>0.14911086719476363</v>
      </c>
      <c r="R355" s="72">
        <v>29</v>
      </c>
      <c r="S355" s="27">
        <f t="shared" si="6"/>
        <v>5.9511042143504E-2</v>
      </c>
      <c r="T355">
        <f>Q355/'App MODELE'!$Q$4*1000</f>
        <v>1.0508905997234734</v>
      </c>
    </row>
    <row r="356" spans="16:20" x14ac:dyDescent="0.2">
      <c r="P356" s="18">
        <v>43891</v>
      </c>
      <c r="Q356">
        <v>0.25302961223998927</v>
      </c>
      <c r="R356" s="72">
        <v>31</v>
      </c>
      <c r="S356" s="27">
        <f t="shared" si="6"/>
        <v>9.4470434677415352E-2</v>
      </c>
      <c r="T356">
        <f>Q356/'App MODELE'!$Q$4*1000</f>
        <v>1.7832800919021021</v>
      </c>
    </row>
    <row r="357" spans="16:20" x14ac:dyDescent="0.2">
      <c r="P357" s="18">
        <v>43922</v>
      </c>
      <c r="Q357">
        <v>0.40992956533424657</v>
      </c>
      <c r="R357" s="72">
        <v>30</v>
      </c>
      <c r="S357" s="27">
        <f t="shared" si="6"/>
        <v>0.15815183847771858</v>
      </c>
      <c r="T357">
        <f>Q357/'App MODELE'!$Q$4*1000</f>
        <v>2.8890659337109494</v>
      </c>
    </row>
    <row r="358" spans="16:20" x14ac:dyDescent="0.2">
      <c r="P358" s="18">
        <v>43952</v>
      </c>
      <c r="Q358">
        <v>0.44926059314357103</v>
      </c>
      <c r="R358" s="72">
        <v>31</v>
      </c>
      <c r="S358" s="27">
        <f t="shared" si="6"/>
        <v>0.16773468979374664</v>
      </c>
      <c r="T358">
        <f>Q358/'App MODELE'!$Q$4*1000</f>
        <v>3.166259730379668</v>
      </c>
    </row>
    <row r="359" spans="16:20" x14ac:dyDescent="0.2">
      <c r="P359" s="18">
        <v>43983</v>
      </c>
      <c r="Q359">
        <v>0.15181005537775646</v>
      </c>
      <c r="R359" s="72">
        <v>30</v>
      </c>
      <c r="S359" s="27">
        <f t="shared" si="6"/>
        <v>5.8568694204381357E-2</v>
      </c>
      <c r="T359">
        <f>Q359/'App MODELE'!$Q$4*1000</f>
        <v>1.0699137034164246</v>
      </c>
    </row>
    <row r="360" spans="16:20" x14ac:dyDescent="0.2">
      <c r="P360" s="18">
        <v>44013</v>
      </c>
      <c r="Q360">
        <v>0.11483117727075409</v>
      </c>
      <c r="R360" s="72">
        <v>31</v>
      </c>
      <c r="S360" s="27">
        <f t="shared" si="6"/>
        <v>4.2873050056285132E-2</v>
      </c>
      <c r="T360">
        <f>Q360/'App MODELE'!$Q$4*1000</f>
        <v>0.80929718282299046</v>
      </c>
    </row>
    <row r="361" spans="16:20" x14ac:dyDescent="0.2">
      <c r="P361" s="18">
        <v>44044</v>
      </c>
      <c r="Q361">
        <v>0.11714476714189079</v>
      </c>
      <c r="R361" s="72">
        <v>31</v>
      </c>
      <c r="S361" s="27">
        <f t="shared" si="6"/>
        <v>4.3736845557754922E-2</v>
      </c>
      <c r="T361">
        <f>Q361/'App MODELE'!$Q$4*1000</f>
        <v>0.82560270027409111</v>
      </c>
    </row>
    <row r="362" spans="16:20" x14ac:dyDescent="0.2">
      <c r="P362" s="18">
        <v>44075</v>
      </c>
      <c r="Q362">
        <v>0.12859703700401767</v>
      </c>
      <c r="R362" s="72">
        <v>30</v>
      </c>
      <c r="S362" s="27">
        <f t="shared" si="6"/>
        <v>4.9613054399698174E-2</v>
      </c>
      <c r="T362">
        <f>Q362/'App MODELE'!$Q$4*1000</f>
        <v>0.90631501165704198</v>
      </c>
    </row>
    <row r="363" spans="16:20" x14ac:dyDescent="0.2">
      <c r="P363" s="18">
        <v>44105</v>
      </c>
      <c r="Q363">
        <v>0.10596241609806319</v>
      </c>
      <c r="R363" s="72">
        <v>31</v>
      </c>
      <c r="S363" s="27">
        <f t="shared" si="6"/>
        <v>3.9561833967317502E-2</v>
      </c>
      <c r="T363">
        <f>Q363/'App MODELE'!$Q$4*1000</f>
        <v>0.74679269926043546</v>
      </c>
    </row>
    <row r="364" spans="16:20" x14ac:dyDescent="0.2">
      <c r="P364" s="18">
        <v>44136</v>
      </c>
      <c r="Q364">
        <v>0.13241446029139337</v>
      </c>
      <c r="R364" s="72">
        <v>30</v>
      </c>
      <c r="S364" s="27">
        <f t="shared" si="6"/>
        <v>5.1085825729704229E-2</v>
      </c>
      <c r="T364">
        <f>Q364/'App MODELE'!$Q$4*1000</f>
        <v>0.93321911545135927</v>
      </c>
    </row>
    <row r="365" spans="16:20" x14ac:dyDescent="0.2">
      <c r="P365" s="18">
        <v>44166</v>
      </c>
      <c r="Q365">
        <v>0.2694946601562459</v>
      </c>
      <c r="R365" s="72">
        <v>31</v>
      </c>
      <c r="S365" s="27">
        <f t="shared" si="6"/>
        <v>0.10061777932954223</v>
      </c>
      <c r="T365">
        <f>Q365/'App MODELE'!$Q$4*1000</f>
        <v>1.8993210244291066</v>
      </c>
    </row>
    <row r="366" spans="16:20" x14ac:dyDescent="0.2">
      <c r="P366" s="18">
        <v>44197</v>
      </c>
      <c r="Q366">
        <v>10.367234772394967</v>
      </c>
      <c r="R366" s="72">
        <v>31</v>
      </c>
      <c r="S366" s="27">
        <f t="shared" si="6"/>
        <v>3.8706820386779301</v>
      </c>
      <c r="T366">
        <f>Q366/'App MODELE'!$Q$4*1000</f>
        <v>73.06529545700873</v>
      </c>
    </row>
    <row r="367" spans="16:20" x14ac:dyDescent="0.2">
      <c r="P367" s="18">
        <v>44228</v>
      </c>
      <c r="Q367">
        <v>0.47733215024669728</v>
      </c>
      <c r="R367" s="72">
        <v>28</v>
      </c>
      <c r="S367" s="27">
        <f t="shared" si="6"/>
        <v>0.1973099166032975</v>
      </c>
      <c r="T367">
        <f>Q367/'App MODELE'!$Q$4*1000</f>
        <v>3.3641000087863651</v>
      </c>
    </row>
    <row r="368" spans="16:20" x14ac:dyDescent="0.2">
      <c r="P368" s="18">
        <v>44256</v>
      </c>
      <c r="Q368">
        <v>0.14803119192156647</v>
      </c>
      <c r="R368" s="72">
        <v>31</v>
      </c>
      <c r="S368" s="27">
        <f t="shared" si="6"/>
        <v>5.5268515502376964E-2</v>
      </c>
      <c r="T368">
        <f>Q368/'App MODELE'!$Q$4*1000</f>
        <v>1.0432813582462928</v>
      </c>
    </row>
    <row r="369" spans="16:20" x14ac:dyDescent="0.2">
      <c r="P369" s="18">
        <v>44287</v>
      </c>
      <c r="Q369">
        <v>6.8173781536162964E-2</v>
      </c>
      <c r="R369" s="72">
        <v>30</v>
      </c>
      <c r="S369" s="27">
        <f t="shared" si="6"/>
        <v>2.6301613246976451E-2</v>
      </c>
      <c r="T369">
        <f>Q369/'App MODELE'!$Q$4*1000</f>
        <v>0.48046924755911602</v>
      </c>
    </row>
    <row r="370" spans="16:20" x14ac:dyDescent="0.2">
      <c r="P370" s="18">
        <v>44317</v>
      </c>
      <c r="Q370">
        <v>5.1477374632792706E-2</v>
      </c>
      <c r="R370" s="72">
        <v>31</v>
      </c>
      <c r="S370" s="27">
        <f t="shared" si="6"/>
        <v>1.921944990770337E-2</v>
      </c>
      <c r="T370">
        <f>Q370/'App MODELE'!$Q$4*1000</f>
        <v>0.36279776328700203</v>
      </c>
    </row>
    <row r="371" spans="16:20" x14ac:dyDescent="0.2">
      <c r="P371" s="18">
        <v>44348</v>
      </c>
      <c r="Q371">
        <v>5.834102458383169E-2</v>
      </c>
      <c r="R371" s="72">
        <v>30</v>
      </c>
      <c r="S371" s="27">
        <f t="shared" si="6"/>
        <v>2.2508111336354816E-2</v>
      </c>
      <c r="T371">
        <f>Q371/'App MODELE'!$Q$4*1000</f>
        <v>0.41117079839193527</v>
      </c>
    </row>
    <row r="372" spans="16:20" x14ac:dyDescent="0.2">
      <c r="P372" s="18">
        <v>44378</v>
      </c>
      <c r="Q372">
        <v>5.8186785259089241E-2</v>
      </c>
      <c r="R372" s="72">
        <v>31</v>
      </c>
      <c r="S372" s="27">
        <f t="shared" si="6"/>
        <v>2.1724456861965818E-2</v>
      </c>
      <c r="T372">
        <f>Q372/'App MODELE'!$Q$4*1000</f>
        <v>0.41008376389519519</v>
      </c>
    </row>
    <row r="373" spans="16:20" x14ac:dyDescent="0.2">
      <c r="P373" s="18">
        <v>44409</v>
      </c>
      <c r="Q373">
        <v>6.0963093104453338E-2</v>
      </c>
      <c r="R373" s="72">
        <v>31</v>
      </c>
      <c r="S373" s="27">
        <f t="shared" si="6"/>
        <v>2.2761011463729591E-2</v>
      </c>
      <c r="T373">
        <f>Q373/'App MODELE'!$Q$4*1000</f>
        <v>0.42965038483651663</v>
      </c>
    </row>
    <row r="374" spans="16:20" x14ac:dyDescent="0.2">
      <c r="P374" s="18">
        <v>44440</v>
      </c>
      <c r="Q374">
        <v>4.0899063344487702E-2</v>
      </c>
      <c r="R374" s="72">
        <v>30</v>
      </c>
      <c r="S374" s="27">
        <f t="shared" si="6"/>
        <v>1.5778959623644947E-2</v>
      </c>
      <c r="T374">
        <f>Q374/'App MODELE'!$Q$4*1000</f>
        <v>0.28824486112120451</v>
      </c>
    </row>
    <row r="375" spans="16:20" x14ac:dyDescent="0.2">
      <c r="P375" s="18">
        <v>44470</v>
      </c>
      <c r="Q375">
        <v>6.2969939518508558E-2</v>
      </c>
      <c r="R375" s="72">
        <v>31</v>
      </c>
      <c r="S375" s="27">
        <f t="shared" si="6"/>
        <v>2.351028207829621E-2</v>
      </c>
      <c r="T375">
        <f>Q375/'App MODELE'!$Q$4*1000</f>
        <v>0.44379406243222613</v>
      </c>
    </row>
    <row r="376" spans="16:20" x14ac:dyDescent="0.2">
      <c r="P376" s="18">
        <v>44501</v>
      </c>
      <c r="Q376">
        <v>0.13291650929342999</v>
      </c>
      <c r="R376" s="72">
        <v>30</v>
      </c>
      <c r="S376" s="27">
        <f t="shared" si="6"/>
        <v>5.1279517474317131E-2</v>
      </c>
      <c r="T376">
        <f>Q376/'App MODELE'!$Q$4*1000</f>
        <v>0.93675741273824797</v>
      </c>
    </row>
    <row r="377" spans="16:20" x14ac:dyDescent="0.2">
      <c r="P377" s="18">
        <v>44531</v>
      </c>
      <c r="Q377">
        <v>0.17546643469046741</v>
      </c>
      <c r="R377" s="72">
        <v>31</v>
      </c>
      <c r="S377" s="27">
        <f t="shared" si="6"/>
        <v>6.5511661697456466E-2</v>
      </c>
      <c r="T377">
        <f>Q377/'App MODELE'!$Q$4*1000</f>
        <v>1.2366370758366865</v>
      </c>
    </row>
    <row r="378" spans="16:20" x14ac:dyDescent="0.2">
      <c r="P378" s="18">
        <v>44562</v>
      </c>
      <c r="Q378">
        <v>7.1797094633350128E-2</v>
      </c>
      <c r="R378" s="72">
        <v>31</v>
      </c>
      <c r="S378" s="27">
        <f t="shared" si="6"/>
        <v>2.6805964244829054E-2</v>
      </c>
      <c r="T378">
        <f>Q378/'App MODELE'!$Q$4*1000</f>
        <v>0.50600531843928498</v>
      </c>
    </row>
    <row r="379" spans="16:20" x14ac:dyDescent="0.2">
      <c r="P379" s="18">
        <v>44593</v>
      </c>
      <c r="Q379">
        <v>7.1692558931006012E-2</v>
      </c>
      <c r="R379" s="72">
        <v>28</v>
      </c>
      <c r="S379" s="27">
        <f t="shared" si="6"/>
        <v>2.96348209866923E-2</v>
      </c>
      <c r="T379">
        <f>Q379/'App MODELE'!$Q$4*1000</f>
        <v>0.50526858080911985</v>
      </c>
    </row>
    <row r="380" spans="16:20" x14ac:dyDescent="0.2">
      <c r="P380" s="18">
        <v>44621</v>
      </c>
      <c r="Q380">
        <v>0.28663458223791294</v>
      </c>
      <c r="R380" s="72">
        <v>31</v>
      </c>
      <c r="S380" s="27">
        <f t="shared" si="6"/>
        <v>0.10701709312944779</v>
      </c>
      <c r="T380">
        <f>Q380/'App MODELE'!$Q$4*1000</f>
        <v>2.0201182763965959</v>
      </c>
    </row>
    <row r="381" spans="16:20" x14ac:dyDescent="0.2">
      <c r="P381" s="18">
        <v>44652</v>
      </c>
      <c r="Q381">
        <v>0.3703841063036985</v>
      </c>
      <c r="R381" s="72">
        <v>30</v>
      </c>
      <c r="S381" s="27">
        <f t="shared" si="6"/>
        <v>0.14289510274062442</v>
      </c>
      <c r="T381">
        <f>Q381/'App MODELE'!$Q$4*1000</f>
        <v>2.6103608873331354</v>
      </c>
    </row>
    <row r="382" spans="16:20" x14ac:dyDescent="0.2">
      <c r="P382" s="18">
        <v>44682</v>
      </c>
      <c r="Q382">
        <v>0.13361687150725421</v>
      </c>
      <c r="R382" s="72">
        <v>31</v>
      </c>
      <c r="S382" s="27">
        <f t="shared" si="6"/>
        <v>4.9886824786161223E-2</v>
      </c>
      <c r="T382">
        <f>Q382/'App MODELE'!$Q$4*1000</f>
        <v>0.94169336462932007</v>
      </c>
    </row>
    <row r="383" spans="16:20" x14ac:dyDescent="0.2">
      <c r="P383" s="18">
        <v>44713</v>
      </c>
      <c r="Q383">
        <v>4.5265231589465778E-2</v>
      </c>
      <c r="R383" s="72">
        <v>30</v>
      </c>
      <c r="S383" s="27">
        <f t="shared" si="6"/>
        <v>1.746343811321982E-2</v>
      </c>
      <c r="T383">
        <f>Q383/'App MODELE'!$Q$4*1000</f>
        <v>0.31901636189629839</v>
      </c>
    </row>
    <row r="384" spans="16:20" x14ac:dyDescent="0.2">
      <c r="P384" s="18">
        <v>44743</v>
      </c>
      <c r="Q384">
        <v>6.4320806084434121E-2</v>
      </c>
      <c r="R384" s="72">
        <v>31</v>
      </c>
      <c r="S384" s="27">
        <f t="shared" si="6"/>
        <v>2.4014637875012741E-2</v>
      </c>
      <c r="T384">
        <f>Q384/'App MODELE'!$Q$4*1000</f>
        <v>0.45331458231329991</v>
      </c>
    </row>
    <row r="385" spans="16:20" x14ac:dyDescent="0.2">
      <c r="P385" s="18">
        <v>44774</v>
      </c>
      <c r="Q385">
        <v>4.4707579310859481E-2</v>
      </c>
      <c r="R385" s="72">
        <v>31</v>
      </c>
      <c r="S385" s="27">
        <f t="shared" si="6"/>
        <v>1.6691897890852556E-2</v>
      </c>
      <c r="T385">
        <f>Q385/'App MODELE'!$Q$4*1000</f>
        <v>0.31508618867333488</v>
      </c>
    </row>
    <row r="386" spans="16:20" x14ac:dyDescent="0.2">
      <c r="P386" s="18">
        <v>44805</v>
      </c>
      <c r="Q386">
        <v>2.4919522262689193E-2</v>
      </c>
      <c r="R386" s="72">
        <v>30</v>
      </c>
      <c r="S386" s="27">
        <f t="shared" si="6"/>
        <v>9.6140132186300891E-3</v>
      </c>
      <c r="T386">
        <f>Q386/'App MODELE'!$Q$4*1000</f>
        <v>0.17562564143131437</v>
      </c>
    </row>
    <row r="387" spans="16:20" x14ac:dyDescent="0.2">
      <c r="P387" s="18">
        <v>44835</v>
      </c>
      <c r="Q387">
        <v>2.9533206064047732E-2</v>
      </c>
      <c r="R387" s="72">
        <v>31</v>
      </c>
      <c r="S387" s="27">
        <f t="shared" ref="S387:S397" si="7">Q387/R387/24/3600*1000000</f>
        <v>1.1026435955812324E-2</v>
      </c>
      <c r="T387">
        <f>Q387/'App MODELE'!$Q$4*1000</f>
        <v>0.20814156081505203</v>
      </c>
    </row>
    <row r="388" spans="16:20" x14ac:dyDescent="0.2">
      <c r="P388" s="18">
        <v>44866</v>
      </c>
      <c r="Q388">
        <v>7.6993957321559905E-2</v>
      </c>
      <c r="R388" s="72">
        <v>30</v>
      </c>
      <c r="S388" s="27">
        <f t="shared" si="7"/>
        <v>2.970445884319441E-2</v>
      </c>
      <c r="T388">
        <f>Q388/'App MODELE'!$Q$4*1000</f>
        <v>0.54263131525519703</v>
      </c>
    </row>
    <row r="389" spans="16:20" x14ac:dyDescent="0.2">
      <c r="P389" s="18">
        <v>44896</v>
      </c>
      <c r="Q389">
        <v>2.1239513874513092</v>
      </c>
      <c r="R389" s="72">
        <v>31</v>
      </c>
      <c r="S389" s="27">
        <f t="shared" si="7"/>
        <v>0.79299260284173723</v>
      </c>
      <c r="T389">
        <f>Q389/'App MODELE'!$Q$4*1000</f>
        <v>14.968999841083301</v>
      </c>
    </row>
    <row r="390" spans="16:20" x14ac:dyDescent="0.2">
      <c r="P390" s="18">
        <v>44927</v>
      </c>
      <c r="Q390">
        <v>2.1782205324217712</v>
      </c>
      <c r="R390" s="72">
        <v>31</v>
      </c>
      <c r="S390" s="27">
        <f t="shared" si="7"/>
        <v>0.81325438038447251</v>
      </c>
      <c r="T390">
        <f>Q390/'App MODELE'!$Q$4*1000</f>
        <v>15.351473200519919</v>
      </c>
    </row>
    <row r="391" spans="16:20" x14ac:dyDescent="0.2">
      <c r="P391" s="18">
        <v>44958</v>
      </c>
      <c r="Q391">
        <v>0.11525001415709213</v>
      </c>
      <c r="R391" s="72">
        <v>28</v>
      </c>
      <c r="S391" s="27">
        <f t="shared" si="7"/>
        <v>4.7639721460438211E-2</v>
      </c>
      <c r="T391">
        <f>Q391/'App MODELE'!$Q$4*1000</f>
        <v>0.8122490249988874</v>
      </c>
    </row>
    <row r="392" spans="16:20" x14ac:dyDescent="0.2">
      <c r="P392" s="18">
        <v>44986</v>
      </c>
      <c r="Q392">
        <v>8.1306835879839418E-2</v>
      </c>
      <c r="R392" s="72">
        <v>31</v>
      </c>
      <c r="S392" s="27">
        <f t="shared" si="7"/>
        <v>3.0356494877478876E-2</v>
      </c>
      <c r="T392">
        <f>Q392/'App MODELE'!$Q$4*1000</f>
        <v>0.57302724561166696</v>
      </c>
    </row>
    <row r="393" spans="16:20" x14ac:dyDescent="0.2">
      <c r="P393" s="18">
        <v>45017</v>
      </c>
      <c r="Q393">
        <v>4.0183585676838655E-2</v>
      </c>
      <c r="R393" s="72">
        <v>30</v>
      </c>
      <c r="S393" s="27">
        <f t="shared" si="7"/>
        <v>1.5502926572854417E-2</v>
      </c>
      <c r="T393">
        <f>Q393/'App MODELE'!$Q$4*1000</f>
        <v>0.2832023798494514</v>
      </c>
    </row>
    <row r="394" spans="16:20" x14ac:dyDescent="0.2">
      <c r="P394" s="18">
        <v>45047</v>
      </c>
      <c r="Q394">
        <v>0.16062965276568567</v>
      </c>
      <c r="R394" s="72">
        <v>31</v>
      </c>
      <c r="S394" s="27">
        <f t="shared" si="7"/>
        <v>5.9972241922672372E-2</v>
      </c>
      <c r="T394">
        <f>Q394/'App MODELE'!$Q$4*1000</f>
        <v>1.1320716947331431</v>
      </c>
    </row>
    <row r="395" spans="16:20" x14ac:dyDescent="0.2">
      <c r="P395" s="18">
        <v>45078</v>
      </c>
      <c r="Q395">
        <v>4.2917439148067386E-2</v>
      </c>
      <c r="R395" s="72">
        <v>30</v>
      </c>
      <c r="S395" s="27">
        <f t="shared" si="7"/>
        <v>1.6557653992309948E-2</v>
      </c>
      <c r="T395">
        <f>Q395/'App MODELE'!$Q$4*1000</f>
        <v>0.30246979454554507</v>
      </c>
    </row>
    <row r="396" spans="16:20" x14ac:dyDescent="0.2">
      <c r="P396" s="18">
        <v>45108</v>
      </c>
      <c r="Q396">
        <v>2.0058284345119037E-2</v>
      </c>
      <c r="R396" s="72">
        <v>31</v>
      </c>
      <c r="S396" s="27">
        <f t="shared" si="7"/>
        <v>7.4889054454596177E-3</v>
      </c>
      <c r="T396">
        <f>Q396/'App MODELE'!$Q$4*1000</f>
        <v>0.14136503168030898</v>
      </c>
    </row>
    <row r="397" spans="16:20" x14ac:dyDescent="0.2">
      <c r="P397" s="18">
        <v>45139</v>
      </c>
      <c r="Q397">
        <v>2.4859523165364377E-3</v>
      </c>
      <c r="R397" s="72">
        <v>31</v>
      </c>
      <c r="S397" s="27">
        <f t="shared" si="7"/>
        <v>9.2814826632931511E-4</v>
      </c>
      <c r="T397">
        <f>Q397/'App MODELE'!$Q$4*1000</f>
        <v>1.7520278501208245E-2</v>
      </c>
    </row>
    <row r="398" spans="16:20" x14ac:dyDescent="0.2">
      <c r="P398" s="18"/>
      <c r="R398" s="72"/>
      <c r="S398" s="27"/>
    </row>
    <row r="399" spans="16:20" x14ac:dyDescent="0.2">
      <c r="P399" s="18"/>
      <c r="R399" s="72"/>
      <c r="S399" s="27"/>
    </row>
    <row r="400" spans="16:20" x14ac:dyDescent="0.2">
      <c r="P400" s="18"/>
      <c r="R400" s="72"/>
      <c r="S400" s="27"/>
    </row>
    <row r="401" spans="16:19" x14ac:dyDescent="0.2">
      <c r="P401" s="18"/>
      <c r="R401" s="72"/>
      <c r="S401" s="27"/>
    </row>
    <row r="402" spans="16:19" x14ac:dyDescent="0.2">
      <c r="P402" s="18"/>
      <c r="R402" s="72"/>
      <c r="S402" s="27"/>
    </row>
    <row r="403" spans="16:19" x14ac:dyDescent="0.2">
      <c r="P403" s="18"/>
      <c r="R403" s="72"/>
      <c r="S403" s="27"/>
    </row>
    <row r="404" spans="16:19" x14ac:dyDescent="0.2">
      <c r="P404" s="18"/>
      <c r="R404" s="72"/>
      <c r="S404" s="27"/>
    </row>
    <row r="405" spans="16:19" x14ac:dyDescent="0.2">
      <c r="P405" s="18"/>
      <c r="R405" s="72"/>
      <c r="S405" s="27"/>
    </row>
    <row r="406" spans="16:19" x14ac:dyDescent="0.2">
      <c r="P406" s="18"/>
      <c r="R406" s="72"/>
      <c r="S406" s="27"/>
    </row>
    <row r="407" spans="16:19" x14ac:dyDescent="0.2">
      <c r="P407" s="18"/>
      <c r="R407" s="72"/>
      <c r="S407" s="27"/>
    </row>
    <row r="408" spans="16:19" x14ac:dyDescent="0.2">
      <c r="P408" s="18"/>
      <c r="R408" s="72"/>
      <c r="S408" s="27"/>
    </row>
    <row r="409" spans="16:19" x14ac:dyDescent="0.2">
      <c r="P409" s="18"/>
      <c r="R409" s="72"/>
      <c r="S409" s="27"/>
    </row>
    <row r="410" spans="16:19" x14ac:dyDescent="0.2">
      <c r="P410" s="18"/>
      <c r="R410" s="72"/>
      <c r="S410" s="27"/>
    </row>
    <row r="411" spans="16:19" x14ac:dyDescent="0.2">
      <c r="P411" s="18"/>
      <c r="R411" s="72"/>
      <c r="S411" s="27"/>
    </row>
    <row r="412" spans="16:19" x14ac:dyDescent="0.2">
      <c r="P412" s="18"/>
      <c r="R412" s="72"/>
      <c r="S412" s="27"/>
    </row>
    <row r="413" spans="16:19" x14ac:dyDescent="0.2">
      <c r="P413" s="18"/>
      <c r="R413" s="72"/>
      <c r="S413" s="27"/>
    </row>
    <row r="414" spans="16:19" x14ac:dyDescent="0.2">
      <c r="P414" s="18"/>
      <c r="R414" s="72"/>
      <c r="S414" s="27"/>
    </row>
    <row r="415" spans="16:19" x14ac:dyDescent="0.2">
      <c r="P415" s="18"/>
      <c r="R415" s="72"/>
      <c r="S415" s="27"/>
    </row>
    <row r="416" spans="16:19" x14ac:dyDescent="0.2">
      <c r="P416" s="18"/>
      <c r="R416" s="72"/>
      <c r="S416" s="27"/>
    </row>
    <row r="417" spans="16:19" x14ac:dyDescent="0.2">
      <c r="P417" s="18"/>
      <c r="R417" s="72"/>
      <c r="S417" s="27"/>
    </row>
    <row r="418" spans="16:19" x14ac:dyDescent="0.2">
      <c r="P418" s="18"/>
      <c r="R418" s="72"/>
      <c r="S418" s="27"/>
    </row>
    <row r="419" spans="16:19" x14ac:dyDescent="0.2">
      <c r="P419" s="18"/>
      <c r="R419" s="72"/>
      <c r="S419" s="27"/>
    </row>
    <row r="420" spans="16:19" x14ac:dyDescent="0.2">
      <c r="P420" s="18"/>
      <c r="R420" s="72"/>
      <c r="S420" s="27"/>
    </row>
    <row r="421" spans="16:19" x14ac:dyDescent="0.2">
      <c r="P421" s="18"/>
      <c r="R421" s="72"/>
      <c r="S421" s="27"/>
    </row>
    <row r="422" spans="16:19" x14ac:dyDescent="0.2">
      <c r="P422" s="18"/>
      <c r="R422" s="72"/>
      <c r="S422" s="27"/>
    </row>
    <row r="423" spans="16:19" x14ac:dyDescent="0.2">
      <c r="P423" s="18"/>
      <c r="R423" s="72"/>
      <c r="S423" s="27"/>
    </row>
    <row r="424" spans="16:19" x14ac:dyDescent="0.2">
      <c r="P424" s="18"/>
      <c r="R424" s="72"/>
      <c r="S424" s="27"/>
    </row>
    <row r="425" spans="16:19" x14ac:dyDescent="0.2">
      <c r="P425" s="18"/>
      <c r="R425" s="72"/>
      <c r="S425" s="27"/>
    </row>
    <row r="426" spans="16:19" x14ac:dyDescent="0.2">
      <c r="P426" s="18"/>
      <c r="R426" s="72"/>
      <c r="S426" s="27"/>
    </row>
    <row r="427" spans="16:19" x14ac:dyDescent="0.2">
      <c r="P427" s="18"/>
      <c r="R427" s="72"/>
      <c r="S427" s="27"/>
    </row>
    <row r="428" spans="16:19" x14ac:dyDescent="0.2">
      <c r="P428" s="18"/>
      <c r="R428" s="72"/>
      <c r="S428" s="27"/>
    </row>
    <row r="429" spans="16:19" x14ac:dyDescent="0.2">
      <c r="P429" s="18"/>
      <c r="R429" s="72"/>
      <c r="S429" s="27"/>
    </row>
    <row r="430" spans="16:19" x14ac:dyDescent="0.2">
      <c r="P430" s="18"/>
      <c r="R430" s="72"/>
      <c r="S430" s="27"/>
    </row>
    <row r="431" spans="16:19" x14ac:dyDescent="0.2">
      <c r="P431" s="18"/>
      <c r="R431" s="72"/>
      <c r="S431" s="27"/>
    </row>
    <row r="432" spans="16:19" x14ac:dyDescent="0.2">
      <c r="P432" s="18"/>
      <c r="R432" s="72"/>
      <c r="S432" s="27"/>
    </row>
    <row r="433" spans="16:19" x14ac:dyDescent="0.2">
      <c r="P433" s="18"/>
      <c r="R433" s="72"/>
      <c r="S433" s="27"/>
    </row>
    <row r="434" spans="16:19" x14ac:dyDescent="0.2">
      <c r="P434" s="18"/>
      <c r="R434" s="72"/>
      <c r="S434" s="27"/>
    </row>
    <row r="435" spans="16:19" x14ac:dyDescent="0.2">
      <c r="P435" s="18"/>
      <c r="R435" s="72"/>
      <c r="S435" s="27"/>
    </row>
    <row r="436" spans="16:19" x14ac:dyDescent="0.2">
      <c r="P436" s="18"/>
      <c r="R436" s="72"/>
      <c r="S436" s="27"/>
    </row>
    <row r="437" spans="16:19" x14ac:dyDescent="0.2">
      <c r="P437" s="18"/>
      <c r="R437" s="72"/>
      <c r="S437" s="27"/>
    </row>
    <row r="438" spans="16:19" x14ac:dyDescent="0.2">
      <c r="P438" s="18"/>
      <c r="R438" s="72"/>
      <c r="S438" s="27"/>
    </row>
    <row r="439" spans="16:19" x14ac:dyDescent="0.2">
      <c r="P439" s="18"/>
      <c r="R439" s="72"/>
      <c r="S439" s="27"/>
    </row>
    <row r="440" spans="16:19" x14ac:dyDescent="0.2">
      <c r="P440" s="18"/>
      <c r="R440" s="72"/>
      <c r="S440" s="27"/>
    </row>
    <row r="441" spans="16:19" x14ac:dyDescent="0.2">
      <c r="P441" s="18"/>
      <c r="R441" s="72"/>
      <c r="S441" s="27"/>
    </row>
    <row r="442" spans="16:19" x14ac:dyDescent="0.2">
      <c r="P442" s="18"/>
      <c r="R442" s="72"/>
      <c r="S442" s="27"/>
    </row>
    <row r="443" spans="16:19" x14ac:dyDescent="0.2">
      <c r="P443" s="18"/>
      <c r="R443" s="72"/>
      <c r="S443" s="27"/>
    </row>
    <row r="444" spans="16:19" x14ac:dyDescent="0.2">
      <c r="P444" s="18"/>
      <c r="R444" s="72"/>
      <c r="S444" s="27"/>
    </row>
    <row r="445" spans="16:19" x14ac:dyDescent="0.2">
      <c r="P445" s="18"/>
      <c r="R445" s="72"/>
      <c r="S445" s="27"/>
    </row>
    <row r="446" spans="16:19" x14ac:dyDescent="0.2">
      <c r="P446" s="18"/>
      <c r="R446" s="72"/>
      <c r="S446" s="27"/>
    </row>
    <row r="447" spans="16:19" x14ac:dyDescent="0.2">
      <c r="P447" s="18"/>
      <c r="R447" s="72"/>
      <c r="S447" s="27"/>
    </row>
    <row r="448" spans="16:19" x14ac:dyDescent="0.2">
      <c r="P448" s="18"/>
      <c r="R448" s="72"/>
      <c r="S448" s="27"/>
    </row>
    <row r="449" spans="16:19" x14ac:dyDescent="0.2">
      <c r="P449" s="18"/>
      <c r="R449" s="72"/>
      <c r="S449" s="27"/>
    </row>
    <row r="450" spans="16:19" x14ac:dyDescent="0.2">
      <c r="P450" s="18"/>
      <c r="R450" s="72"/>
      <c r="S450" s="27"/>
    </row>
    <row r="451" spans="16:19" x14ac:dyDescent="0.2">
      <c r="P451" s="18"/>
      <c r="R451" s="72"/>
      <c r="S451" s="27"/>
    </row>
    <row r="452" spans="16:19" x14ac:dyDescent="0.2">
      <c r="P452" s="18"/>
      <c r="R452" s="72"/>
      <c r="S452" s="27"/>
    </row>
    <row r="453" spans="16:19" x14ac:dyDescent="0.2">
      <c r="P453" s="18"/>
      <c r="R453" s="72"/>
      <c r="S453" s="27"/>
    </row>
    <row r="454" spans="16:19" x14ac:dyDescent="0.2">
      <c r="P454" s="18"/>
      <c r="R454" s="72"/>
      <c r="S454" s="27"/>
    </row>
    <row r="455" spans="16:19" x14ac:dyDescent="0.2">
      <c r="P455" s="18"/>
      <c r="R455" s="72"/>
      <c r="S455" s="27"/>
    </row>
    <row r="456" spans="16:19" x14ac:dyDescent="0.2">
      <c r="P456" s="18"/>
      <c r="R456" s="72"/>
      <c r="S456" s="27"/>
    </row>
    <row r="457" spans="16:19" x14ac:dyDescent="0.2">
      <c r="P457" s="18"/>
      <c r="R457" s="72"/>
      <c r="S457" s="27"/>
    </row>
    <row r="458" spans="16:19" x14ac:dyDescent="0.2">
      <c r="P458" s="18"/>
      <c r="R458" s="72"/>
      <c r="S458" s="27"/>
    </row>
    <row r="459" spans="16:19" x14ac:dyDescent="0.2">
      <c r="P459" s="18"/>
      <c r="R459" s="72"/>
      <c r="S459" s="27"/>
    </row>
    <row r="460" spans="16:19" x14ac:dyDescent="0.2">
      <c r="P460" s="18"/>
      <c r="R460" s="72"/>
      <c r="S460" s="27"/>
    </row>
    <row r="461" spans="16:19" x14ac:dyDescent="0.2">
      <c r="P461" s="18"/>
      <c r="R461" s="72"/>
      <c r="S461" s="27"/>
    </row>
    <row r="462" spans="16:19" x14ac:dyDescent="0.2">
      <c r="P462" s="18"/>
      <c r="R462" s="72"/>
      <c r="S462" s="27"/>
    </row>
    <row r="463" spans="16:19" x14ac:dyDescent="0.2">
      <c r="P463" s="18"/>
      <c r="R463" s="72"/>
      <c r="S463" s="27"/>
    </row>
    <row r="464" spans="16:19" x14ac:dyDescent="0.2">
      <c r="P464" s="18"/>
      <c r="R464" s="72"/>
      <c r="S464" s="27"/>
    </row>
    <row r="465" spans="16:19" x14ac:dyDescent="0.2">
      <c r="P465" s="18"/>
      <c r="R465" s="72"/>
      <c r="S465" s="27"/>
    </row>
    <row r="466" spans="16:19" x14ac:dyDescent="0.2">
      <c r="P466" s="18"/>
      <c r="R466" s="72"/>
      <c r="S466" s="27"/>
    </row>
    <row r="467" spans="16:19" x14ac:dyDescent="0.2">
      <c r="P467" s="18"/>
      <c r="R467" s="72"/>
      <c r="S467" s="27"/>
    </row>
    <row r="468" spans="16:19" x14ac:dyDescent="0.2">
      <c r="P468" s="18"/>
      <c r="R468" s="72"/>
      <c r="S468" s="27"/>
    </row>
    <row r="469" spans="16:19" x14ac:dyDescent="0.2">
      <c r="P469" s="18"/>
      <c r="R469" s="72"/>
      <c r="S469" s="27"/>
    </row>
    <row r="470" spans="16:19" x14ac:dyDescent="0.2">
      <c r="P470" s="18"/>
      <c r="R470" s="72"/>
      <c r="S470" s="27"/>
    </row>
    <row r="471" spans="16:19" x14ac:dyDescent="0.2">
      <c r="P471" s="18"/>
      <c r="R471" s="72"/>
      <c r="S471" s="27"/>
    </row>
    <row r="472" spans="16:19" x14ac:dyDescent="0.2">
      <c r="P472" s="18"/>
      <c r="R472" s="72"/>
      <c r="S472" s="27"/>
    </row>
    <row r="473" spans="16:19" x14ac:dyDescent="0.2">
      <c r="P473" s="18"/>
      <c r="R473" s="72"/>
      <c r="S473" s="27"/>
    </row>
    <row r="474" spans="16:19" x14ac:dyDescent="0.2">
      <c r="P474" s="18"/>
      <c r="R474" s="72"/>
      <c r="S474" s="27"/>
    </row>
    <row r="475" spans="16:19" x14ac:dyDescent="0.2">
      <c r="P475" s="18"/>
      <c r="R475" s="72"/>
      <c r="S475" s="27"/>
    </row>
    <row r="476" spans="16:19" x14ac:dyDescent="0.2">
      <c r="P476" s="18"/>
      <c r="R476" s="72"/>
      <c r="S476" s="27"/>
    </row>
    <row r="477" spans="16:19" x14ac:dyDescent="0.2">
      <c r="P477" s="18"/>
      <c r="R477" s="72"/>
      <c r="S477" s="27"/>
    </row>
    <row r="478" spans="16:19" x14ac:dyDescent="0.2">
      <c r="P478" s="18"/>
      <c r="R478" s="72"/>
      <c r="S478" s="27"/>
    </row>
    <row r="479" spans="16:19" x14ac:dyDescent="0.2">
      <c r="P479" s="18"/>
      <c r="R479" s="72"/>
      <c r="S479" s="27"/>
    </row>
    <row r="480" spans="16:19" x14ac:dyDescent="0.2">
      <c r="P480" s="18"/>
      <c r="R480" s="72"/>
      <c r="S480" s="27"/>
    </row>
    <row r="481" spans="16:19" x14ac:dyDescent="0.2">
      <c r="P481" s="18"/>
      <c r="R481" s="72"/>
      <c r="S481" s="27"/>
    </row>
    <row r="482" spans="16:19" x14ac:dyDescent="0.2">
      <c r="P482" s="18"/>
      <c r="R482" s="72"/>
      <c r="S482" s="27"/>
    </row>
    <row r="483" spans="16:19" x14ac:dyDescent="0.2">
      <c r="P483" s="18"/>
      <c r="R483" s="72"/>
      <c r="S483" s="27"/>
    </row>
    <row r="484" spans="16:19" x14ac:dyDescent="0.2">
      <c r="P484" s="18"/>
      <c r="R484" s="72"/>
      <c r="S484" s="27"/>
    </row>
    <row r="485" spans="16:19" x14ac:dyDescent="0.2">
      <c r="P485" s="18"/>
      <c r="R485" s="72"/>
      <c r="S485" s="27"/>
    </row>
    <row r="486" spans="16:19" x14ac:dyDescent="0.2">
      <c r="P486" s="18"/>
      <c r="R486" s="72"/>
      <c r="S486" s="27"/>
    </row>
    <row r="487" spans="16:19" x14ac:dyDescent="0.2">
      <c r="P487" s="18"/>
      <c r="R487" s="72"/>
      <c r="S487" s="27"/>
    </row>
    <row r="488" spans="16:19" x14ac:dyDescent="0.2">
      <c r="P488" s="18"/>
      <c r="R488" s="72"/>
      <c r="S488" s="27"/>
    </row>
    <row r="489" spans="16:19" x14ac:dyDescent="0.2">
      <c r="P489" s="18"/>
      <c r="R489" s="72"/>
      <c r="S489" s="27"/>
    </row>
    <row r="490" spans="16:19" x14ac:dyDescent="0.2">
      <c r="P490" s="18"/>
      <c r="R490" s="72"/>
      <c r="S490" s="27"/>
    </row>
    <row r="491" spans="16:19" x14ac:dyDescent="0.2">
      <c r="P491" s="18"/>
      <c r="R491" s="72"/>
      <c r="S491" s="27"/>
    </row>
    <row r="492" spans="16:19" x14ac:dyDescent="0.2">
      <c r="P492" s="18"/>
      <c r="R492" s="72"/>
      <c r="S492" s="27"/>
    </row>
    <row r="493" spans="16:19" x14ac:dyDescent="0.2">
      <c r="P493" s="18"/>
      <c r="R493" s="72"/>
      <c r="S493" s="27"/>
    </row>
    <row r="494" spans="16:19" x14ac:dyDescent="0.2">
      <c r="P494" s="18"/>
      <c r="R494" s="72"/>
      <c r="S494" s="27"/>
    </row>
    <row r="495" spans="16:19" x14ac:dyDescent="0.2">
      <c r="P495" s="18"/>
      <c r="R495" s="72"/>
      <c r="S495" s="27"/>
    </row>
    <row r="496" spans="16:19" x14ac:dyDescent="0.2">
      <c r="P496" s="18"/>
      <c r="R496" s="72"/>
      <c r="S496" s="27"/>
    </row>
    <row r="497" spans="16:19" x14ac:dyDescent="0.2">
      <c r="P497" s="18"/>
      <c r="R497" s="72"/>
      <c r="S497" s="27"/>
    </row>
    <row r="498" spans="16:19" x14ac:dyDescent="0.2">
      <c r="P498" s="18"/>
      <c r="R498" s="72"/>
      <c r="S498" s="27"/>
    </row>
    <row r="499" spans="16:19" x14ac:dyDescent="0.2">
      <c r="P499" s="18"/>
      <c r="R499" s="72"/>
      <c r="S499" s="27"/>
    </row>
    <row r="500" spans="16:19" x14ac:dyDescent="0.2">
      <c r="P500" s="18"/>
      <c r="R500" s="72"/>
      <c r="S500" s="27"/>
    </row>
    <row r="501" spans="16:19" x14ac:dyDescent="0.2">
      <c r="P501" s="18"/>
      <c r="R501" s="72"/>
      <c r="S501" s="27"/>
    </row>
    <row r="502" spans="16:19" x14ac:dyDescent="0.2">
      <c r="P502" s="18"/>
      <c r="R502" s="72"/>
      <c r="S502" s="27"/>
    </row>
    <row r="503" spans="16:19" x14ac:dyDescent="0.2">
      <c r="P503" s="18"/>
      <c r="R503" s="72"/>
      <c r="S503" s="27"/>
    </row>
    <row r="504" spans="16:19" x14ac:dyDescent="0.2">
      <c r="P504" s="18"/>
      <c r="R504" s="72"/>
      <c r="S504" s="27"/>
    </row>
    <row r="505" spans="16:19" x14ac:dyDescent="0.2">
      <c r="P505" s="18"/>
      <c r="R505" s="72"/>
      <c r="S505" s="27"/>
    </row>
    <row r="506" spans="16:19" x14ac:dyDescent="0.2">
      <c r="P506" s="18"/>
      <c r="R506" s="72"/>
      <c r="S506" s="27"/>
    </row>
    <row r="507" spans="16:19" x14ac:dyDescent="0.2">
      <c r="P507" s="18"/>
      <c r="R507" s="72"/>
      <c r="S507" s="27"/>
    </row>
    <row r="508" spans="16:19" x14ac:dyDescent="0.2">
      <c r="P508" s="18"/>
      <c r="R508" s="72"/>
      <c r="S508" s="27"/>
    </row>
    <row r="509" spans="16:19" x14ac:dyDescent="0.2">
      <c r="P509" s="18"/>
      <c r="R509" s="72"/>
      <c r="S509" s="27"/>
    </row>
    <row r="510" spans="16:19" x14ac:dyDescent="0.2">
      <c r="P510" s="18"/>
      <c r="R510" s="72"/>
      <c r="S510" s="27"/>
    </row>
    <row r="511" spans="16:19" x14ac:dyDescent="0.2">
      <c r="P511" s="18"/>
      <c r="R511" s="72"/>
      <c r="S511" s="27"/>
    </row>
    <row r="512" spans="16:19" x14ac:dyDescent="0.2">
      <c r="P512" s="18"/>
      <c r="R512" s="72"/>
      <c r="S512" s="27"/>
    </row>
    <row r="513" spans="16:19" x14ac:dyDescent="0.2">
      <c r="P513" s="18"/>
      <c r="R513" s="72"/>
      <c r="S513" s="27"/>
    </row>
    <row r="514" spans="16:19" x14ac:dyDescent="0.2">
      <c r="P514" s="18"/>
      <c r="R514" s="72"/>
      <c r="S514" s="27"/>
    </row>
    <row r="515" spans="16:19" x14ac:dyDescent="0.2">
      <c r="P515" s="18"/>
      <c r="R515" s="72"/>
      <c r="S515" s="27"/>
    </row>
    <row r="516" spans="16:19" x14ac:dyDescent="0.2">
      <c r="P516" s="18"/>
      <c r="R516" s="72"/>
      <c r="S516" s="27"/>
    </row>
    <row r="517" spans="16:19" x14ac:dyDescent="0.2">
      <c r="P517" s="18"/>
      <c r="R517" s="72"/>
      <c r="S517" s="27"/>
    </row>
    <row r="518" spans="16:19" x14ac:dyDescent="0.2">
      <c r="P518" s="18"/>
      <c r="R518" s="72"/>
      <c r="S518" s="27"/>
    </row>
    <row r="519" spans="16:19" x14ac:dyDescent="0.2">
      <c r="P519" s="18"/>
      <c r="R519" s="72"/>
      <c r="S519" s="27"/>
    </row>
    <row r="520" spans="16:19" x14ac:dyDescent="0.2">
      <c r="P520" s="18"/>
      <c r="R520" s="72"/>
      <c r="S520" s="27"/>
    </row>
    <row r="521" spans="16:19" x14ac:dyDescent="0.2">
      <c r="P521" s="18"/>
      <c r="R521" s="72"/>
      <c r="S521" s="27"/>
    </row>
    <row r="522" spans="16:19" x14ac:dyDescent="0.2">
      <c r="P522" s="18"/>
      <c r="R522" s="72"/>
      <c r="S522" s="27"/>
    </row>
    <row r="523" spans="16:19" x14ac:dyDescent="0.2">
      <c r="P523" s="18"/>
      <c r="R523" s="72"/>
      <c r="S523" s="27"/>
    </row>
    <row r="524" spans="16:19" x14ac:dyDescent="0.2">
      <c r="P524" s="18"/>
      <c r="R524" s="72"/>
      <c r="S524" s="27"/>
    </row>
    <row r="525" spans="16:19" x14ac:dyDescent="0.2">
      <c r="P525" s="18"/>
      <c r="R525" s="72"/>
      <c r="S525" s="27"/>
    </row>
    <row r="526" spans="16:19" x14ac:dyDescent="0.2">
      <c r="P526" s="18"/>
      <c r="R526" s="72"/>
      <c r="S526" s="27"/>
    </row>
    <row r="527" spans="16:19" x14ac:dyDescent="0.2">
      <c r="P527" s="18"/>
      <c r="R527" s="72"/>
      <c r="S527" s="27"/>
    </row>
    <row r="528" spans="16:19" x14ac:dyDescent="0.2">
      <c r="P528" s="18"/>
      <c r="R528" s="72"/>
      <c r="S528" s="27"/>
    </row>
    <row r="529" spans="16:19" x14ac:dyDescent="0.2">
      <c r="P529" s="18"/>
      <c r="R529" s="72"/>
      <c r="S529" s="27"/>
    </row>
    <row r="530" spans="16:19" x14ac:dyDescent="0.2">
      <c r="P530" s="18"/>
      <c r="R530" s="72"/>
      <c r="S530" s="27"/>
    </row>
    <row r="531" spans="16:19" x14ac:dyDescent="0.2">
      <c r="P531" s="18"/>
      <c r="R531" s="72"/>
      <c r="S531" s="27"/>
    </row>
    <row r="532" spans="16:19" x14ac:dyDescent="0.2">
      <c r="P532" s="18"/>
      <c r="R532" s="72"/>
      <c r="S532" s="27"/>
    </row>
    <row r="533" spans="16:19" x14ac:dyDescent="0.2">
      <c r="P533" s="18"/>
      <c r="R533" s="72"/>
      <c r="S533" s="27"/>
    </row>
    <row r="534" spans="16:19" x14ac:dyDescent="0.2">
      <c r="P534" s="18"/>
      <c r="R534" s="72"/>
      <c r="S534" s="27"/>
    </row>
    <row r="535" spans="16:19" x14ac:dyDescent="0.2">
      <c r="P535" s="18"/>
      <c r="R535" s="72"/>
      <c r="S535" s="27"/>
    </row>
    <row r="536" spans="16:19" x14ac:dyDescent="0.2">
      <c r="P536" s="18"/>
      <c r="R536" s="72"/>
      <c r="S536" s="27"/>
    </row>
    <row r="537" spans="16:19" x14ac:dyDescent="0.2">
      <c r="P537" s="18"/>
      <c r="R537" s="72"/>
      <c r="S537" s="27"/>
    </row>
    <row r="538" spans="16:19" x14ac:dyDescent="0.2">
      <c r="P538" s="18"/>
      <c r="R538" s="72"/>
      <c r="S538" s="27"/>
    </row>
    <row r="539" spans="16:19" x14ac:dyDescent="0.2">
      <c r="P539" s="18"/>
      <c r="R539" s="72"/>
      <c r="S539" s="27"/>
    </row>
    <row r="540" spans="16:19" x14ac:dyDescent="0.2">
      <c r="P540" s="18"/>
      <c r="R540" s="72"/>
      <c r="S540" s="27"/>
    </row>
    <row r="541" spans="16:19" x14ac:dyDescent="0.2">
      <c r="P541" s="18"/>
      <c r="R541" s="72"/>
      <c r="S541" s="27"/>
    </row>
    <row r="542" spans="16:19" x14ac:dyDescent="0.2">
      <c r="P542" s="18"/>
      <c r="R542" s="72"/>
      <c r="S542" s="27"/>
    </row>
    <row r="543" spans="16:19" x14ac:dyDescent="0.2">
      <c r="P543" s="18"/>
      <c r="R543" s="72"/>
      <c r="S543" s="27"/>
    </row>
    <row r="544" spans="16:19" x14ac:dyDescent="0.2">
      <c r="P544" s="18"/>
      <c r="R544" s="72"/>
      <c r="S544" s="27"/>
    </row>
    <row r="545" spans="16:19" x14ac:dyDescent="0.2">
      <c r="P545" s="18"/>
      <c r="R545" s="72"/>
      <c r="S545" s="27"/>
    </row>
    <row r="546" spans="16:19" x14ac:dyDescent="0.2">
      <c r="P546" s="18"/>
      <c r="R546" s="72"/>
      <c r="S546" s="27"/>
    </row>
    <row r="547" spans="16:19" x14ac:dyDescent="0.2">
      <c r="P547" s="18"/>
      <c r="R547" s="72"/>
      <c r="S547" s="27"/>
    </row>
    <row r="548" spans="16:19" x14ac:dyDescent="0.2">
      <c r="P548" s="18"/>
      <c r="R548" s="72"/>
      <c r="S548" s="27"/>
    </row>
    <row r="549" spans="16:19" x14ac:dyDescent="0.2">
      <c r="P549" s="18"/>
      <c r="R549" s="72"/>
      <c r="S549" s="27"/>
    </row>
    <row r="550" spans="16:19" x14ac:dyDescent="0.2">
      <c r="P550" s="18"/>
      <c r="R550" s="72"/>
      <c r="S550" s="27"/>
    </row>
    <row r="551" spans="16:19" x14ac:dyDescent="0.2">
      <c r="P551" s="18"/>
      <c r="R551" s="72"/>
      <c r="S551" s="27"/>
    </row>
    <row r="552" spans="16:19" x14ac:dyDescent="0.2">
      <c r="P552" s="18"/>
      <c r="R552" s="72"/>
      <c r="S552" s="27"/>
    </row>
    <row r="553" spans="16:19" x14ac:dyDescent="0.2">
      <c r="P553" s="18"/>
      <c r="R553" s="72"/>
      <c r="S553" s="27"/>
    </row>
    <row r="554" spans="16:19" x14ac:dyDescent="0.2">
      <c r="P554" s="18"/>
      <c r="R554" s="72"/>
      <c r="S554" s="27"/>
    </row>
    <row r="555" spans="16:19" x14ac:dyDescent="0.2">
      <c r="P555" s="18"/>
      <c r="R555" s="72"/>
      <c r="S555" s="27"/>
    </row>
    <row r="556" spans="16:19" x14ac:dyDescent="0.2">
      <c r="P556" s="18"/>
      <c r="R556" s="72"/>
      <c r="S556" s="27"/>
    </row>
    <row r="557" spans="16:19" x14ac:dyDescent="0.2">
      <c r="P557" s="18"/>
      <c r="R557" s="72"/>
      <c r="S557" s="27"/>
    </row>
    <row r="558" spans="16:19" x14ac:dyDescent="0.2">
      <c r="P558" s="18"/>
      <c r="R558" s="72"/>
      <c r="S558" s="27"/>
    </row>
    <row r="559" spans="16:19" x14ac:dyDescent="0.2">
      <c r="P559" s="18"/>
      <c r="R559" s="72"/>
      <c r="S559" s="27"/>
    </row>
    <row r="560" spans="16:19" x14ac:dyDescent="0.2">
      <c r="P560" s="18"/>
      <c r="R560" s="72"/>
      <c r="S560" s="27"/>
    </row>
    <row r="561" spans="16:19" x14ac:dyDescent="0.2">
      <c r="P561" s="18"/>
      <c r="R561" s="72"/>
      <c r="S561" s="27"/>
    </row>
    <row r="562" spans="16:19" x14ac:dyDescent="0.2">
      <c r="P562" s="18"/>
      <c r="R562" s="72"/>
      <c r="S562" s="27"/>
    </row>
    <row r="563" spans="16:19" x14ac:dyDescent="0.2">
      <c r="P563" s="18"/>
      <c r="R563" s="72"/>
      <c r="S563" s="27"/>
    </row>
    <row r="564" spans="16:19" x14ac:dyDescent="0.2">
      <c r="P564" s="18"/>
      <c r="R564" s="72"/>
      <c r="S564" s="27"/>
    </row>
    <row r="565" spans="16:19" x14ac:dyDescent="0.2">
      <c r="P565" s="18"/>
      <c r="R565" s="72"/>
      <c r="S565" s="27"/>
    </row>
    <row r="566" spans="16:19" x14ac:dyDescent="0.2">
      <c r="P566" s="18"/>
      <c r="R566" s="72"/>
      <c r="S566" s="27"/>
    </row>
    <row r="567" spans="16:19" x14ac:dyDescent="0.2">
      <c r="P567" s="18"/>
      <c r="R567" s="72"/>
      <c r="S567" s="27"/>
    </row>
    <row r="568" spans="16:19" x14ac:dyDescent="0.2">
      <c r="P568" s="18"/>
      <c r="R568" s="72"/>
      <c r="S568" s="27"/>
    </row>
    <row r="569" spans="16:19" x14ac:dyDescent="0.2">
      <c r="P569" s="18"/>
      <c r="R569" s="72"/>
      <c r="S569" s="27"/>
    </row>
    <row r="570" spans="16:19" x14ac:dyDescent="0.2">
      <c r="P570" s="18"/>
      <c r="R570" s="72"/>
      <c r="S570" s="27"/>
    </row>
    <row r="571" spans="16:19" x14ac:dyDescent="0.2">
      <c r="P571" s="18"/>
      <c r="R571" s="72"/>
      <c r="S571" s="27"/>
    </row>
    <row r="572" spans="16:19" x14ac:dyDescent="0.2">
      <c r="P572" s="18"/>
      <c r="R572" s="72"/>
      <c r="S572" s="27"/>
    </row>
    <row r="573" spans="16:19" x14ac:dyDescent="0.2">
      <c r="P573" s="18"/>
      <c r="R573" s="72"/>
      <c r="S573" s="27"/>
    </row>
    <row r="574" spans="16:19" x14ac:dyDescent="0.2">
      <c r="P574" s="18"/>
      <c r="R574" s="72"/>
      <c r="S574" s="27"/>
    </row>
    <row r="575" spans="16:19" x14ac:dyDescent="0.2">
      <c r="P575" s="18"/>
      <c r="R575" s="72"/>
      <c r="S575" s="27"/>
    </row>
    <row r="576" spans="16:19" x14ac:dyDescent="0.2">
      <c r="P576" s="18"/>
      <c r="R576" s="72"/>
      <c r="S576" s="27"/>
    </row>
    <row r="577" spans="16:19" x14ac:dyDescent="0.2">
      <c r="P577" s="18"/>
      <c r="R577" s="72"/>
      <c r="S577" s="27"/>
    </row>
    <row r="578" spans="16:19" x14ac:dyDescent="0.2">
      <c r="P578" s="18"/>
      <c r="R578" s="72"/>
      <c r="S578" s="27"/>
    </row>
    <row r="579" spans="16:19" x14ac:dyDescent="0.2">
      <c r="P579" s="18"/>
      <c r="R579" s="72"/>
      <c r="S579" s="27"/>
    </row>
    <row r="580" spans="16:19" x14ac:dyDescent="0.2">
      <c r="P580" s="18"/>
      <c r="R580" s="72"/>
      <c r="S580" s="27"/>
    </row>
    <row r="581" spans="16:19" x14ac:dyDescent="0.2">
      <c r="P581" s="18"/>
      <c r="R581" s="72"/>
      <c r="S581" s="27"/>
    </row>
    <row r="582" spans="16:19" x14ac:dyDescent="0.2">
      <c r="P582" s="18"/>
      <c r="R582" s="72"/>
      <c r="S582" s="27"/>
    </row>
    <row r="583" spans="16:19" x14ac:dyDescent="0.2">
      <c r="P583" s="18"/>
      <c r="R583" s="72"/>
      <c r="S583" s="27"/>
    </row>
    <row r="584" spans="16:19" x14ac:dyDescent="0.2">
      <c r="P584" s="18"/>
      <c r="R584" s="72"/>
      <c r="S584" s="27"/>
    </row>
    <row r="585" spans="16:19" x14ac:dyDescent="0.2">
      <c r="P585" s="18"/>
      <c r="R585" s="72"/>
      <c r="S585" s="27"/>
    </row>
    <row r="586" spans="16:19" x14ac:dyDescent="0.2">
      <c r="P586" s="18"/>
      <c r="R586" s="72"/>
      <c r="S586" s="27"/>
    </row>
    <row r="587" spans="16:19" x14ac:dyDescent="0.2">
      <c r="P587" s="18"/>
      <c r="R587" s="72"/>
      <c r="S587" s="27"/>
    </row>
    <row r="588" spans="16:19" x14ac:dyDescent="0.2">
      <c r="P588" s="18"/>
      <c r="R588" s="72"/>
      <c r="S588" s="27"/>
    </row>
    <row r="589" spans="16:19" x14ac:dyDescent="0.2">
      <c r="P589" s="18"/>
      <c r="R589" s="72"/>
      <c r="S589" s="27"/>
    </row>
    <row r="590" spans="16:19" x14ac:dyDescent="0.2">
      <c r="P590" s="18"/>
      <c r="R590" s="72"/>
      <c r="S590" s="27"/>
    </row>
    <row r="591" spans="16:19" x14ac:dyDescent="0.2">
      <c r="P591" s="18"/>
      <c r="R591" s="72"/>
      <c r="S591" s="27"/>
    </row>
    <row r="592" spans="16:19" x14ac:dyDescent="0.2">
      <c r="P592" s="18"/>
      <c r="R592" s="72"/>
      <c r="S592" s="27"/>
    </row>
    <row r="593" spans="16:19" x14ac:dyDescent="0.2">
      <c r="P593" s="18"/>
      <c r="R593" s="72"/>
      <c r="S593" s="27"/>
    </row>
    <row r="594" spans="16:19" x14ac:dyDescent="0.2">
      <c r="P594" s="18"/>
      <c r="R594" s="72"/>
      <c r="S594" s="27"/>
    </row>
    <row r="595" spans="16:19" x14ac:dyDescent="0.2">
      <c r="P595" s="18"/>
      <c r="R595" s="72"/>
      <c r="S595" s="27"/>
    </row>
    <row r="596" spans="16:19" x14ac:dyDescent="0.2">
      <c r="P596" s="18"/>
      <c r="R596" s="72"/>
      <c r="S596" s="27"/>
    </row>
    <row r="597" spans="16:19" x14ac:dyDescent="0.2">
      <c r="P597" s="18"/>
      <c r="R597" s="72"/>
      <c r="S597" s="27"/>
    </row>
    <row r="598" spans="16:19" x14ac:dyDescent="0.2">
      <c r="P598" s="18"/>
      <c r="R598" s="72"/>
      <c r="S598" s="27"/>
    </row>
    <row r="599" spans="16:19" x14ac:dyDescent="0.2">
      <c r="P599" s="18"/>
      <c r="R599" s="72"/>
      <c r="S599" s="27"/>
    </row>
    <row r="600" spans="16:19" x14ac:dyDescent="0.2">
      <c r="P600" s="18"/>
      <c r="R600" s="72"/>
      <c r="S600" s="27"/>
    </row>
    <row r="601" spans="16:19" x14ac:dyDescent="0.2">
      <c r="P601" s="18"/>
      <c r="R601" s="72"/>
      <c r="S601" s="27"/>
    </row>
    <row r="602" spans="16:19" x14ac:dyDescent="0.2">
      <c r="P602" s="18"/>
      <c r="R602" s="72"/>
      <c r="S602" s="27"/>
    </row>
    <row r="603" spans="16:19" x14ac:dyDescent="0.2">
      <c r="P603" s="18"/>
      <c r="R603" s="72"/>
      <c r="S603" s="27"/>
    </row>
    <row r="604" spans="16:19" x14ac:dyDescent="0.2">
      <c r="P604" s="18"/>
      <c r="R604" s="72"/>
      <c r="S604" s="27"/>
    </row>
    <row r="605" spans="16:19" x14ac:dyDescent="0.2">
      <c r="P605" s="18"/>
      <c r="R605" s="72"/>
      <c r="S605" s="27"/>
    </row>
    <row r="606" spans="16:19" x14ac:dyDescent="0.2">
      <c r="P606" s="18"/>
      <c r="R606" s="72"/>
      <c r="S606" s="27"/>
    </row>
    <row r="607" spans="16:19" x14ac:dyDescent="0.2">
      <c r="P607" s="18"/>
      <c r="R607" s="72"/>
      <c r="S607" s="27"/>
    </row>
    <row r="608" spans="16:19" x14ac:dyDescent="0.2">
      <c r="P608" s="18"/>
      <c r="R608" s="72"/>
      <c r="S608" s="27"/>
    </row>
    <row r="609" spans="16:19" x14ac:dyDescent="0.2">
      <c r="P609" s="18"/>
      <c r="R609" s="72"/>
      <c r="S609" s="27"/>
    </row>
    <row r="610" spans="16:19" x14ac:dyDescent="0.2">
      <c r="P610" s="18"/>
      <c r="R610" s="72"/>
      <c r="S610" s="27"/>
    </row>
    <row r="611" spans="16:19" x14ac:dyDescent="0.2">
      <c r="P611" s="18"/>
      <c r="R611" s="72"/>
      <c r="S611" s="27"/>
    </row>
    <row r="612" spans="16:19" x14ac:dyDescent="0.2">
      <c r="P612" s="18"/>
      <c r="R612" s="72"/>
      <c r="S612" s="27"/>
    </row>
    <row r="613" spans="16:19" x14ac:dyDescent="0.2">
      <c r="P613" s="18"/>
      <c r="R613" s="72"/>
      <c r="S613" s="27"/>
    </row>
    <row r="614" spans="16:19" x14ac:dyDescent="0.2">
      <c r="P614" s="18"/>
      <c r="R614" s="72"/>
      <c r="S614" s="27"/>
    </row>
    <row r="615" spans="16:19" x14ac:dyDescent="0.2">
      <c r="P615" s="18"/>
      <c r="R615" s="72"/>
      <c r="S615" s="27"/>
    </row>
    <row r="616" spans="16:19" x14ac:dyDescent="0.2">
      <c r="P616" s="18"/>
      <c r="R616" s="72"/>
      <c r="S616" s="27"/>
    </row>
    <row r="617" spans="16:19" x14ac:dyDescent="0.2">
      <c r="P617" s="18"/>
      <c r="R617" s="72"/>
      <c r="S617" s="27"/>
    </row>
    <row r="618" spans="16:19" x14ac:dyDescent="0.2">
      <c r="P618" s="18"/>
      <c r="R618" s="72"/>
      <c r="S618" s="27"/>
    </row>
    <row r="619" spans="16:19" x14ac:dyDescent="0.2">
      <c r="P619" s="18"/>
      <c r="R619" s="72"/>
      <c r="S619" s="27"/>
    </row>
    <row r="620" spans="16:19" x14ac:dyDescent="0.2">
      <c r="P620" s="18"/>
      <c r="R620" s="72"/>
      <c r="S620" s="27"/>
    </row>
    <row r="621" spans="16:19" x14ac:dyDescent="0.2">
      <c r="P621" s="18"/>
      <c r="R621" s="72"/>
      <c r="S621" s="27"/>
    </row>
    <row r="622" spans="16:19" x14ac:dyDescent="0.2">
      <c r="P622" s="18"/>
      <c r="R622" s="72"/>
      <c r="S622" s="27"/>
    </row>
    <row r="623" spans="16:19" x14ac:dyDescent="0.2">
      <c r="P623" s="18"/>
      <c r="R623" s="72"/>
      <c r="S623" s="27"/>
    </row>
    <row r="624" spans="16:19" x14ac:dyDescent="0.2">
      <c r="P624" s="18"/>
      <c r="R624" s="72"/>
      <c r="S624" s="27"/>
    </row>
    <row r="625" spans="16:19" x14ac:dyDescent="0.2">
      <c r="P625" s="18"/>
      <c r="R625" s="72"/>
      <c r="S625" s="27"/>
    </row>
    <row r="626" spans="16:19" x14ac:dyDescent="0.2">
      <c r="P626" s="18"/>
      <c r="R626" s="72"/>
      <c r="S626" s="27"/>
    </row>
    <row r="627" spans="16:19" x14ac:dyDescent="0.2">
      <c r="P627" s="18"/>
      <c r="R627" s="72"/>
      <c r="S627" s="27"/>
    </row>
    <row r="628" spans="16:19" x14ac:dyDescent="0.2">
      <c r="P628" s="18"/>
      <c r="R628" s="72"/>
      <c r="S628" s="27"/>
    </row>
    <row r="629" spans="16:19" x14ac:dyDescent="0.2">
      <c r="P629" s="18"/>
      <c r="R629" s="72"/>
      <c r="S629" s="27"/>
    </row>
    <row r="630" spans="16:19" x14ac:dyDescent="0.2">
      <c r="P630" s="18"/>
      <c r="R630" s="72"/>
      <c r="S630" s="27"/>
    </row>
    <row r="631" spans="16:19" x14ac:dyDescent="0.2">
      <c r="P631" s="18"/>
      <c r="R631" s="72"/>
      <c r="S631" s="27"/>
    </row>
    <row r="632" spans="16:19" x14ac:dyDescent="0.2">
      <c r="P632" s="18"/>
      <c r="R632" s="72"/>
      <c r="S632" s="27"/>
    </row>
    <row r="633" spans="16:19" x14ac:dyDescent="0.2">
      <c r="P633" s="18"/>
      <c r="R633" s="72"/>
      <c r="S633" s="27"/>
    </row>
    <row r="634" spans="16:19" x14ac:dyDescent="0.2">
      <c r="P634" s="18"/>
      <c r="R634" s="72"/>
      <c r="S634" s="27"/>
    </row>
    <row r="635" spans="16:19" x14ac:dyDescent="0.2">
      <c r="P635" s="18"/>
      <c r="R635" s="72"/>
      <c r="S635" s="27"/>
    </row>
    <row r="636" spans="16:19" x14ac:dyDescent="0.2">
      <c r="P636" s="18"/>
      <c r="R636" s="72"/>
      <c r="S636" s="27"/>
    </row>
    <row r="637" spans="16:19" x14ac:dyDescent="0.2">
      <c r="P637" s="18"/>
      <c r="R637" s="72"/>
      <c r="S637" s="27"/>
    </row>
    <row r="638" spans="16:19" x14ac:dyDescent="0.2">
      <c r="P638" s="18"/>
      <c r="R638" s="72"/>
      <c r="S638" s="27"/>
    </row>
    <row r="639" spans="16:19" x14ac:dyDescent="0.2">
      <c r="P639" s="18"/>
      <c r="R639" s="72"/>
      <c r="S639" s="27"/>
    </row>
    <row r="640" spans="16:19" x14ac:dyDescent="0.2">
      <c r="P640" s="18"/>
      <c r="R640" s="72"/>
      <c r="S640" s="27"/>
    </row>
    <row r="641" spans="16:19" x14ac:dyDescent="0.2">
      <c r="P641" s="18"/>
      <c r="R641" s="72"/>
      <c r="S641" s="27"/>
    </row>
    <row r="642" spans="16:19" x14ac:dyDescent="0.2">
      <c r="P642" s="18"/>
      <c r="R642" s="72"/>
      <c r="S642" s="27"/>
    </row>
    <row r="643" spans="16:19" x14ac:dyDescent="0.2">
      <c r="P643" s="18"/>
      <c r="R643" s="72"/>
      <c r="S643" s="27"/>
    </row>
    <row r="644" spans="16:19" x14ac:dyDescent="0.2">
      <c r="P644" s="18"/>
      <c r="R644" s="72"/>
      <c r="S644" s="27"/>
    </row>
    <row r="645" spans="16:19" x14ac:dyDescent="0.2">
      <c r="P645" s="18"/>
      <c r="R645" s="72"/>
      <c r="S645" s="27"/>
    </row>
    <row r="646" spans="16:19" x14ac:dyDescent="0.2">
      <c r="P646" s="18"/>
      <c r="R646" s="72"/>
      <c r="S646" s="27"/>
    </row>
    <row r="647" spans="16:19" x14ac:dyDescent="0.2">
      <c r="P647" s="18"/>
      <c r="R647" s="72"/>
      <c r="S647" s="27"/>
    </row>
    <row r="648" spans="16:19" x14ac:dyDescent="0.2">
      <c r="P648" s="18"/>
      <c r="R648" s="72"/>
      <c r="S648" s="27"/>
    </row>
    <row r="649" spans="16:19" x14ac:dyDescent="0.2">
      <c r="P649" s="18"/>
      <c r="R649" s="72"/>
      <c r="S649" s="27"/>
    </row>
    <row r="650" spans="16:19" x14ac:dyDescent="0.2">
      <c r="P650" s="18"/>
      <c r="R650" s="72"/>
      <c r="S650" s="27"/>
    </row>
    <row r="651" spans="16:19" x14ac:dyDescent="0.2">
      <c r="P651" s="18"/>
      <c r="R651" s="72"/>
      <c r="S651" s="27"/>
    </row>
    <row r="652" spans="16:19" x14ac:dyDescent="0.2">
      <c r="P652" s="18"/>
      <c r="R652" s="72"/>
      <c r="S652" s="27"/>
    </row>
    <row r="653" spans="16:19" x14ac:dyDescent="0.2">
      <c r="P653" s="18"/>
      <c r="R653" s="72"/>
      <c r="S653" s="27"/>
    </row>
    <row r="654" spans="16:19" x14ac:dyDescent="0.2">
      <c r="P654" s="18"/>
      <c r="R654" s="72"/>
      <c r="S654" s="27"/>
    </row>
    <row r="655" spans="16:19" x14ac:dyDescent="0.2">
      <c r="P655" s="18"/>
      <c r="R655" s="72"/>
      <c r="S655" s="27"/>
    </row>
    <row r="656" spans="16:19" x14ac:dyDescent="0.2">
      <c r="P656" s="18"/>
      <c r="R656" s="72"/>
      <c r="S656" s="27"/>
    </row>
    <row r="657" spans="16:19" x14ac:dyDescent="0.2">
      <c r="P657" s="18"/>
      <c r="R657" s="72"/>
      <c r="S657" s="27"/>
    </row>
    <row r="658" spans="16:19" x14ac:dyDescent="0.2">
      <c r="P658" s="18"/>
      <c r="R658" s="72"/>
      <c r="S658" s="27"/>
    </row>
    <row r="659" spans="16:19" x14ac:dyDescent="0.2">
      <c r="P659" s="18"/>
      <c r="R659" s="72"/>
      <c r="S659" s="27"/>
    </row>
    <row r="660" spans="16:19" x14ac:dyDescent="0.2">
      <c r="P660" s="18"/>
      <c r="R660" s="72"/>
      <c r="S660" s="27"/>
    </row>
    <row r="661" spans="16:19" x14ac:dyDescent="0.2">
      <c r="P661" s="18"/>
      <c r="R661" s="72"/>
      <c r="S661" s="27"/>
    </row>
    <row r="662" spans="16:19" x14ac:dyDescent="0.2">
      <c r="P662" s="18"/>
      <c r="R662" s="72"/>
      <c r="S662" s="27"/>
    </row>
    <row r="663" spans="16:19" x14ac:dyDescent="0.2">
      <c r="P663" s="18"/>
      <c r="R663" s="72"/>
      <c r="S663" s="27"/>
    </row>
    <row r="664" spans="16:19" x14ac:dyDescent="0.2">
      <c r="P664" s="18"/>
      <c r="R664" s="72"/>
      <c r="S664" s="27"/>
    </row>
    <row r="665" spans="16:19" x14ac:dyDescent="0.2">
      <c r="P665" s="18"/>
      <c r="R665" s="72"/>
      <c r="S665" s="27"/>
    </row>
    <row r="666" spans="16:19" x14ac:dyDescent="0.2">
      <c r="P666" s="18"/>
      <c r="R666" s="72"/>
      <c r="S666" s="27"/>
    </row>
    <row r="667" spans="16:19" x14ac:dyDescent="0.2">
      <c r="P667" s="18"/>
      <c r="R667" s="72"/>
      <c r="S667" s="27"/>
    </row>
    <row r="668" spans="16:19" x14ac:dyDescent="0.2">
      <c r="P668" s="18"/>
      <c r="R668" s="72"/>
      <c r="S668" s="27"/>
    </row>
    <row r="669" spans="16:19" x14ac:dyDescent="0.2">
      <c r="P669" s="18"/>
      <c r="R669" s="72"/>
      <c r="S669" s="27"/>
    </row>
    <row r="670" spans="16:19" x14ac:dyDescent="0.2">
      <c r="P670" s="18"/>
      <c r="R670" s="72"/>
      <c r="S670" s="27"/>
    </row>
    <row r="671" spans="16:19" x14ac:dyDescent="0.2">
      <c r="P671" s="18"/>
      <c r="R671" s="72"/>
      <c r="S671" s="27"/>
    </row>
    <row r="672" spans="16:19" x14ac:dyDescent="0.2">
      <c r="P672" s="18"/>
      <c r="R672" s="72"/>
      <c r="S672" s="27"/>
    </row>
    <row r="673" spans="16:19" x14ac:dyDescent="0.2">
      <c r="P673" s="18"/>
      <c r="R673" s="72"/>
      <c r="S673" s="27"/>
    </row>
    <row r="674" spans="16:19" x14ac:dyDescent="0.2">
      <c r="P674" s="18"/>
      <c r="R674" s="72"/>
      <c r="S674" s="27"/>
    </row>
    <row r="675" spans="16:19" x14ac:dyDescent="0.2">
      <c r="P675" s="18"/>
      <c r="R675" s="72"/>
      <c r="S675" s="27"/>
    </row>
    <row r="676" spans="16:19" x14ac:dyDescent="0.2">
      <c r="P676" s="18"/>
      <c r="R676" s="72"/>
      <c r="S676" s="27"/>
    </row>
    <row r="677" spans="16:19" x14ac:dyDescent="0.2">
      <c r="P677" s="18"/>
      <c r="R677" s="72"/>
      <c r="S677" s="27"/>
    </row>
    <row r="678" spans="16:19" x14ac:dyDescent="0.2">
      <c r="P678" s="18"/>
      <c r="R678" s="72"/>
      <c r="S678" s="27"/>
    </row>
    <row r="679" spans="16:19" x14ac:dyDescent="0.2">
      <c r="P679" s="18"/>
      <c r="R679" s="72"/>
      <c r="S679" s="27"/>
    </row>
    <row r="680" spans="16:19" x14ac:dyDescent="0.2">
      <c r="P680" s="18"/>
      <c r="R680" s="72"/>
      <c r="S680" s="27"/>
    </row>
    <row r="681" spans="16:19" x14ac:dyDescent="0.2">
      <c r="P681" s="18"/>
      <c r="R681" s="72"/>
      <c r="S681" s="27"/>
    </row>
    <row r="682" spans="16:19" x14ac:dyDescent="0.2">
      <c r="P682" s="18"/>
      <c r="R682" s="72"/>
      <c r="S682" s="27"/>
    </row>
    <row r="683" spans="16:19" x14ac:dyDescent="0.2">
      <c r="P683" s="18"/>
      <c r="R683" s="72"/>
      <c r="S683" s="27"/>
    </row>
    <row r="684" spans="16:19" x14ac:dyDescent="0.2">
      <c r="P684" s="18"/>
      <c r="R684" s="72"/>
      <c r="S684" s="27"/>
    </row>
    <row r="685" spans="16:19" x14ac:dyDescent="0.2">
      <c r="P685" s="18"/>
      <c r="R685" s="72"/>
      <c r="S685" s="27"/>
    </row>
    <row r="686" spans="16:19" x14ac:dyDescent="0.2">
      <c r="P686" s="18"/>
      <c r="R686" s="72"/>
      <c r="S686" s="27"/>
    </row>
    <row r="687" spans="16:19" x14ac:dyDescent="0.2">
      <c r="P687" s="18"/>
      <c r="R687" s="72"/>
      <c r="S687" s="27"/>
    </row>
    <row r="688" spans="16:19" x14ac:dyDescent="0.2">
      <c r="P688" s="18"/>
      <c r="R688" s="72"/>
      <c r="S688" s="27"/>
    </row>
    <row r="689" spans="16:19" x14ac:dyDescent="0.2">
      <c r="P689" s="18"/>
      <c r="R689" s="72"/>
      <c r="S689" s="27"/>
    </row>
    <row r="690" spans="16:19" x14ac:dyDescent="0.2">
      <c r="P690" s="18"/>
      <c r="R690" s="72"/>
      <c r="S690" s="27"/>
    </row>
    <row r="691" spans="16:19" x14ac:dyDescent="0.2">
      <c r="P691" s="18"/>
      <c r="R691" s="72"/>
      <c r="S691" s="27"/>
    </row>
    <row r="692" spans="16:19" x14ac:dyDescent="0.2">
      <c r="P692" s="18"/>
      <c r="R692" s="72"/>
      <c r="S692" s="27"/>
    </row>
    <row r="693" spans="16:19" x14ac:dyDescent="0.2">
      <c r="P693" s="18"/>
      <c r="R693" s="72"/>
      <c r="S693" s="27"/>
    </row>
    <row r="694" spans="16:19" x14ac:dyDescent="0.2">
      <c r="P694" s="18"/>
      <c r="R694" s="72"/>
      <c r="S694" s="27"/>
    </row>
    <row r="695" spans="16:19" x14ac:dyDescent="0.2">
      <c r="P695" s="18"/>
      <c r="R695" s="72"/>
      <c r="S695" s="27"/>
    </row>
    <row r="696" spans="16:19" x14ac:dyDescent="0.2">
      <c r="P696" s="18"/>
      <c r="R696" s="72"/>
      <c r="S696" s="27"/>
    </row>
    <row r="697" spans="16:19" x14ac:dyDescent="0.2">
      <c r="P697" s="18"/>
      <c r="R697" s="72"/>
      <c r="S697" s="27"/>
    </row>
    <row r="698" spans="16:19" x14ac:dyDescent="0.2">
      <c r="P698" s="18"/>
      <c r="R698" s="72"/>
      <c r="S698" s="27"/>
    </row>
    <row r="699" spans="16:19" x14ac:dyDescent="0.2">
      <c r="P699" s="18"/>
      <c r="R699" s="72"/>
      <c r="S699" s="27"/>
    </row>
    <row r="700" spans="16:19" x14ac:dyDescent="0.2">
      <c r="P700" s="18"/>
      <c r="R700" s="72"/>
      <c r="S700" s="27"/>
    </row>
    <row r="701" spans="16:19" x14ac:dyDescent="0.2">
      <c r="P701" s="18"/>
      <c r="R701" s="72"/>
      <c r="S701" s="27"/>
    </row>
    <row r="702" spans="16:19" x14ac:dyDescent="0.2">
      <c r="P702" s="18"/>
      <c r="R702" s="72"/>
      <c r="S702" s="27"/>
    </row>
    <row r="703" spans="16:19" x14ac:dyDescent="0.2">
      <c r="P703" s="18"/>
      <c r="R703" s="72"/>
      <c r="S703" s="27"/>
    </row>
    <row r="704" spans="16:19" x14ac:dyDescent="0.2">
      <c r="P704" s="18"/>
      <c r="R704" s="72"/>
      <c r="S704" s="27"/>
    </row>
    <row r="705" spans="16:19" x14ac:dyDescent="0.2">
      <c r="P705" s="18"/>
      <c r="R705" s="72"/>
      <c r="S705" s="27"/>
    </row>
    <row r="706" spans="16:19" x14ac:dyDescent="0.2">
      <c r="P706" s="18"/>
      <c r="R706" s="72"/>
      <c r="S706" s="27"/>
    </row>
    <row r="707" spans="16:19" x14ac:dyDescent="0.2">
      <c r="P707" s="18"/>
      <c r="R707" s="72"/>
      <c r="S707" s="27"/>
    </row>
    <row r="708" spans="16:19" x14ac:dyDescent="0.2">
      <c r="P708" s="18"/>
      <c r="R708" s="72"/>
      <c r="S708" s="27"/>
    </row>
    <row r="709" spans="16:19" x14ac:dyDescent="0.2">
      <c r="P709" s="18"/>
      <c r="R709" s="72"/>
      <c r="S709" s="27"/>
    </row>
    <row r="710" spans="16:19" x14ac:dyDescent="0.2">
      <c r="P710" s="18"/>
      <c r="R710" s="72"/>
      <c r="S710" s="27"/>
    </row>
    <row r="711" spans="16:19" x14ac:dyDescent="0.2">
      <c r="P711" s="18"/>
      <c r="R711" s="72"/>
      <c r="S711" s="27"/>
    </row>
    <row r="712" spans="16:19" x14ac:dyDescent="0.2">
      <c r="P712" s="18"/>
      <c r="R712" s="72"/>
      <c r="S712" s="27"/>
    </row>
    <row r="713" spans="16:19" x14ac:dyDescent="0.2">
      <c r="P713" s="18"/>
      <c r="R713" s="72"/>
      <c r="S713" s="27"/>
    </row>
    <row r="714" spans="16:19" x14ac:dyDescent="0.2">
      <c r="P714" s="18"/>
      <c r="R714" s="72"/>
      <c r="S714" s="27"/>
    </row>
    <row r="715" spans="16:19" x14ac:dyDescent="0.2">
      <c r="P715" s="18"/>
      <c r="R715" s="72"/>
      <c r="S715" s="27"/>
    </row>
    <row r="716" spans="16:19" x14ac:dyDescent="0.2">
      <c r="P716" s="18"/>
      <c r="R716" s="72"/>
      <c r="S716" s="27"/>
    </row>
    <row r="717" spans="16:19" x14ac:dyDescent="0.2">
      <c r="P717" s="18"/>
      <c r="R717" s="72"/>
      <c r="S717" s="27"/>
    </row>
    <row r="718" spans="16:19" x14ac:dyDescent="0.2">
      <c r="P718" s="18"/>
      <c r="R718" s="72"/>
      <c r="S718" s="27"/>
    </row>
    <row r="719" spans="16:19" x14ac:dyDescent="0.2">
      <c r="P719" s="18"/>
      <c r="R719" s="72"/>
      <c r="S719" s="27"/>
    </row>
    <row r="720" spans="16:19" x14ac:dyDescent="0.2">
      <c r="P720" s="18"/>
      <c r="R720" s="72"/>
      <c r="S720" s="27"/>
    </row>
    <row r="721" spans="16:19" x14ac:dyDescent="0.2">
      <c r="P721" s="18"/>
      <c r="R721" s="72"/>
      <c r="S721" s="27"/>
    </row>
    <row r="722" spans="16:19" x14ac:dyDescent="0.2">
      <c r="P722" s="18"/>
      <c r="R722" s="72"/>
      <c r="S722" s="27"/>
    </row>
    <row r="723" spans="16:19" x14ac:dyDescent="0.2">
      <c r="P723" s="18"/>
      <c r="R723" s="72"/>
      <c r="S723" s="27"/>
    </row>
    <row r="724" spans="16:19" x14ac:dyDescent="0.2">
      <c r="P724" s="18"/>
      <c r="R724" s="72"/>
      <c r="S724" s="27"/>
    </row>
    <row r="725" spans="16:19" x14ac:dyDescent="0.2">
      <c r="P725" s="18"/>
      <c r="R725" s="72"/>
      <c r="S725" s="27"/>
    </row>
    <row r="726" spans="16:19" x14ac:dyDescent="0.2">
      <c r="P726" s="18"/>
      <c r="R726" s="72"/>
      <c r="S726" s="27"/>
    </row>
    <row r="727" spans="16:19" x14ac:dyDescent="0.2">
      <c r="P727" s="18"/>
      <c r="R727" s="72"/>
      <c r="S727" s="27"/>
    </row>
    <row r="728" spans="16:19" x14ac:dyDescent="0.2">
      <c r="P728" s="18"/>
      <c r="R728" s="72"/>
      <c r="S728" s="27"/>
    </row>
    <row r="729" spans="16:19" x14ac:dyDescent="0.2">
      <c r="P729" s="18"/>
      <c r="R729" s="72"/>
      <c r="S729" s="27"/>
    </row>
    <row r="730" spans="16:19" x14ac:dyDescent="0.2">
      <c r="P730" s="18"/>
      <c r="R730" s="72"/>
      <c r="S730" s="27"/>
    </row>
    <row r="731" spans="16:19" x14ac:dyDescent="0.2">
      <c r="P731" s="18"/>
      <c r="R731" s="72"/>
      <c r="S731" s="27"/>
    </row>
    <row r="732" spans="16:19" x14ac:dyDescent="0.2">
      <c r="P732" s="18"/>
      <c r="R732" s="72"/>
      <c r="S732" s="27"/>
    </row>
    <row r="733" spans="16:19" x14ac:dyDescent="0.2">
      <c r="P733" s="18"/>
      <c r="R733" s="72"/>
      <c r="S733" s="27"/>
    </row>
    <row r="734" spans="16:19" x14ac:dyDescent="0.2">
      <c r="P734" s="18"/>
      <c r="R734" s="72"/>
      <c r="S734" s="27"/>
    </row>
    <row r="735" spans="16:19" x14ac:dyDescent="0.2">
      <c r="P735" s="18"/>
      <c r="R735" s="72"/>
      <c r="S735" s="27"/>
    </row>
    <row r="736" spans="16:19" x14ac:dyDescent="0.2">
      <c r="P736" s="18"/>
      <c r="R736" s="72"/>
      <c r="S736" s="27"/>
    </row>
    <row r="737" spans="16:19" x14ac:dyDescent="0.2">
      <c r="P737" s="18"/>
      <c r="R737" s="72"/>
      <c r="S737" s="27"/>
    </row>
    <row r="738" spans="16:19" x14ac:dyDescent="0.2">
      <c r="P738" s="18"/>
      <c r="R738" s="72"/>
      <c r="S738" s="27"/>
    </row>
    <row r="739" spans="16:19" x14ac:dyDescent="0.2">
      <c r="P739" s="18"/>
      <c r="R739" s="72"/>
      <c r="S739" s="27"/>
    </row>
    <row r="740" spans="16:19" x14ac:dyDescent="0.2">
      <c r="P740" s="18"/>
      <c r="R740" s="72"/>
      <c r="S740" s="27"/>
    </row>
    <row r="741" spans="16:19" x14ac:dyDescent="0.2">
      <c r="P741" s="18"/>
      <c r="R741" s="72"/>
      <c r="S741" s="27"/>
    </row>
    <row r="742" spans="16:19" x14ac:dyDescent="0.2">
      <c r="P742" s="18"/>
      <c r="R742" s="72"/>
      <c r="S742" s="27"/>
    </row>
    <row r="743" spans="16:19" x14ac:dyDescent="0.2">
      <c r="P743" s="18"/>
      <c r="R743" s="72"/>
      <c r="S743" s="27"/>
    </row>
    <row r="744" spans="16:19" x14ac:dyDescent="0.2">
      <c r="P744" s="18"/>
      <c r="R744" s="72"/>
      <c r="S744" s="27"/>
    </row>
    <row r="745" spans="16:19" x14ac:dyDescent="0.2">
      <c r="P745" s="18"/>
      <c r="R745" s="72"/>
      <c r="S745" s="27"/>
    </row>
    <row r="746" spans="16:19" x14ac:dyDescent="0.2">
      <c r="P746" s="18"/>
      <c r="R746" s="72"/>
      <c r="S746" s="27"/>
    </row>
    <row r="747" spans="16:19" x14ac:dyDescent="0.2">
      <c r="P747" s="18"/>
      <c r="R747" s="72"/>
      <c r="S747" s="27"/>
    </row>
    <row r="748" spans="16:19" x14ac:dyDescent="0.2">
      <c r="P748" s="18"/>
      <c r="R748" s="72"/>
      <c r="S748" s="27"/>
    </row>
    <row r="749" spans="16:19" x14ac:dyDescent="0.2">
      <c r="P749" s="18"/>
      <c r="R749" s="72"/>
      <c r="S749" s="27"/>
    </row>
    <row r="750" spans="16:19" x14ac:dyDescent="0.2">
      <c r="P750" s="18"/>
      <c r="R750" s="72"/>
      <c r="S750" s="27"/>
    </row>
    <row r="751" spans="16:19" x14ac:dyDescent="0.2">
      <c r="P751" s="18"/>
      <c r="R751" s="72"/>
      <c r="S751" s="27"/>
    </row>
    <row r="752" spans="16:19" x14ac:dyDescent="0.2">
      <c r="P752" s="18"/>
      <c r="R752" s="72"/>
      <c r="S752" s="27"/>
    </row>
    <row r="753" spans="16:19" x14ac:dyDescent="0.2">
      <c r="P753" s="18"/>
      <c r="R753" s="72"/>
      <c r="S753" s="27"/>
    </row>
    <row r="754" spans="16:19" x14ac:dyDescent="0.2">
      <c r="P754" s="18"/>
      <c r="R754" s="72"/>
      <c r="S754" s="27"/>
    </row>
    <row r="755" spans="16:19" x14ac:dyDescent="0.2">
      <c r="P755" s="18"/>
      <c r="R755" s="72"/>
      <c r="S755" s="27"/>
    </row>
    <row r="756" spans="16:19" x14ac:dyDescent="0.2">
      <c r="P756" s="18"/>
      <c r="R756" s="72"/>
      <c r="S756" s="27"/>
    </row>
    <row r="757" spans="16:19" x14ac:dyDescent="0.2">
      <c r="P757" s="18"/>
      <c r="R757" s="72"/>
      <c r="S757" s="27"/>
    </row>
    <row r="758" spans="16:19" x14ac:dyDescent="0.2">
      <c r="P758" s="18"/>
      <c r="R758" s="72"/>
      <c r="S758" s="27"/>
    </row>
    <row r="759" spans="16:19" x14ac:dyDescent="0.2">
      <c r="P759" s="18"/>
      <c r="R759" s="72"/>
      <c r="S759" s="27"/>
    </row>
    <row r="760" spans="16:19" x14ac:dyDescent="0.2">
      <c r="P760" s="18"/>
      <c r="R760" s="72"/>
      <c r="S760" s="27"/>
    </row>
    <row r="761" spans="16:19" x14ac:dyDescent="0.2">
      <c r="P761" s="18"/>
      <c r="R761" s="72"/>
      <c r="S761" s="27"/>
    </row>
    <row r="762" spans="16:19" x14ac:dyDescent="0.2">
      <c r="P762" s="18"/>
      <c r="R762" s="72"/>
      <c r="S762" s="27"/>
    </row>
    <row r="763" spans="16:19" x14ac:dyDescent="0.2">
      <c r="P763" s="18"/>
      <c r="R763" s="72"/>
      <c r="S763" s="27"/>
    </row>
    <row r="764" spans="16:19" x14ac:dyDescent="0.2">
      <c r="P764" s="18"/>
      <c r="R764" s="72"/>
      <c r="S764" s="27"/>
    </row>
    <row r="765" spans="16:19" x14ac:dyDescent="0.2">
      <c r="P765" s="18"/>
      <c r="R765" s="72"/>
      <c r="S765" s="27"/>
    </row>
    <row r="766" spans="16:19" x14ac:dyDescent="0.2">
      <c r="P766" s="18"/>
      <c r="R766" s="72"/>
      <c r="S766" s="27"/>
    </row>
    <row r="767" spans="16:19" x14ac:dyDescent="0.2">
      <c r="P767" s="18"/>
      <c r="R767" s="72"/>
      <c r="S767" s="27"/>
    </row>
    <row r="768" spans="16:19" x14ac:dyDescent="0.2">
      <c r="P768" s="18"/>
      <c r="R768" s="72"/>
      <c r="S768" s="27"/>
    </row>
    <row r="769" spans="16:19" x14ac:dyDescent="0.2">
      <c r="P769" s="18"/>
      <c r="R769" s="72"/>
      <c r="S769" s="27"/>
    </row>
  </sheetData>
  <phoneticPr fontId="0" type="noConversion"/>
  <pageMargins left="0.78740157499999996" right="0.78740157499999996" top="0.984251969" bottom="0.984251969" header="0.4921259845" footer="0.4921259845"/>
  <pageSetup paperSize="9" scale="87" orientation="landscape" horizontalDpi="1200" verticalDpi="1200" r:id="rId1"/>
  <headerFooter alignWithMargins="0">
    <oddHeader>&amp;LANNEXE VIII&amp;CSERIE MENSUELLE BRUTE DES DEBITS&amp;RSIDI AHMED BEN ALI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3EFC0-E248-451B-BEF0-D8AA3F1C9E52}">
  <sheetPr codeName="Feuil7">
    <pageSetUpPr fitToPage="1"/>
  </sheetPr>
  <dimension ref="A1:R95"/>
  <sheetViews>
    <sheetView zoomScale="56" workbookViewId="0">
      <pane xSplit="3" ySplit="2" topLeftCell="D5" activePane="bottomRight" state="frozen"/>
      <selection pane="topRight" activeCell="D1" sqref="D1"/>
      <selection pane="bottomLeft" activeCell="A3" sqref="A3"/>
      <selection pane="bottomRight" activeCell="X17" sqref="X17"/>
    </sheetView>
  </sheetViews>
  <sheetFormatPr baseColWidth="10" defaultRowHeight="12.75" x14ac:dyDescent="0.2"/>
  <cols>
    <col min="1" max="1" width="5.140625" bestFit="1" customWidth="1"/>
    <col min="2" max="2" width="1.5703125" bestFit="1" customWidth="1"/>
    <col min="3" max="3" width="3.140625" bestFit="1" customWidth="1"/>
    <col min="4" max="15" width="8.7109375" style="40" customWidth="1"/>
    <col min="16" max="16" width="11.5703125" style="40" bestFit="1" customWidth="1"/>
  </cols>
  <sheetData>
    <row r="1" spans="1:17" x14ac:dyDescent="0.2">
      <c r="D1" s="87" t="s">
        <v>115</v>
      </c>
      <c r="E1" s="87"/>
      <c r="F1" s="87"/>
      <c r="G1" s="87"/>
    </row>
    <row r="2" spans="1:17" x14ac:dyDescent="0.2">
      <c r="C2" s="26"/>
      <c r="D2" s="40" t="s">
        <v>45</v>
      </c>
      <c r="E2" s="40" t="s">
        <v>46</v>
      </c>
      <c r="F2" s="40" t="s">
        <v>47</v>
      </c>
      <c r="G2" s="40" t="s">
        <v>48</v>
      </c>
      <c r="H2" s="40" t="s">
        <v>49</v>
      </c>
      <c r="I2" s="40" t="s">
        <v>50</v>
      </c>
      <c r="J2" s="40" t="s">
        <v>51</v>
      </c>
      <c r="K2" s="40" t="s">
        <v>52</v>
      </c>
      <c r="L2" s="40" t="s">
        <v>53</v>
      </c>
      <c r="M2" s="40" t="s">
        <v>54</v>
      </c>
      <c r="N2" s="40" t="s">
        <v>55</v>
      </c>
      <c r="O2" s="40" t="s">
        <v>56</v>
      </c>
      <c r="P2" s="40" t="s">
        <v>57</v>
      </c>
    </row>
    <row r="3" spans="1:17" x14ac:dyDescent="0.2">
      <c r="A3">
        <v>1939</v>
      </c>
      <c r="B3" t="s">
        <v>58</v>
      </c>
      <c r="C3" s="26">
        <v>40</v>
      </c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35"/>
      <c r="Q3" t="s">
        <v>133</v>
      </c>
    </row>
    <row r="4" spans="1:17" ht="15" x14ac:dyDescent="0.25">
      <c r="A4">
        <v>1940</v>
      </c>
      <c r="B4" t="s">
        <v>58</v>
      </c>
      <c r="C4" s="26">
        <v>41</v>
      </c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35"/>
      <c r="Q4" s="85">
        <v>141.88999999999999</v>
      </c>
    </row>
    <row r="5" spans="1:17" x14ac:dyDescent="0.2">
      <c r="A5">
        <v>1941</v>
      </c>
      <c r="B5" t="s">
        <v>58</v>
      </c>
      <c r="C5" s="26">
        <v>42</v>
      </c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35"/>
    </row>
    <row r="6" spans="1:17" x14ac:dyDescent="0.2">
      <c r="A6">
        <v>1942</v>
      </c>
      <c r="B6" t="s">
        <v>58</v>
      </c>
      <c r="C6" s="26">
        <v>43</v>
      </c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35"/>
    </row>
    <row r="7" spans="1:17" x14ac:dyDescent="0.2">
      <c r="A7">
        <v>1943</v>
      </c>
      <c r="B7" t="s">
        <v>58</v>
      </c>
      <c r="C7" s="26">
        <v>44</v>
      </c>
      <c r="D7" s="51"/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35"/>
    </row>
    <row r="8" spans="1:17" x14ac:dyDescent="0.2">
      <c r="A8">
        <v>1944</v>
      </c>
      <c r="B8" t="s">
        <v>58</v>
      </c>
      <c r="C8" s="26">
        <v>45</v>
      </c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35"/>
    </row>
    <row r="9" spans="1:17" x14ac:dyDescent="0.2">
      <c r="A9">
        <v>1945</v>
      </c>
      <c r="B9" t="s">
        <v>58</v>
      </c>
      <c r="C9" s="26">
        <v>46</v>
      </c>
      <c r="D9" s="51"/>
      <c r="E9" s="51"/>
      <c r="F9" s="51"/>
      <c r="G9" s="51"/>
      <c r="H9" s="51"/>
      <c r="I9" s="51"/>
      <c r="J9" s="51"/>
      <c r="K9" s="51"/>
      <c r="L9" s="51"/>
      <c r="M9" s="51"/>
      <c r="N9" s="51"/>
      <c r="O9" s="51"/>
      <c r="P9" s="35"/>
    </row>
    <row r="10" spans="1:17" x14ac:dyDescent="0.2">
      <c r="A10">
        <v>1946</v>
      </c>
      <c r="B10" t="s">
        <v>58</v>
      </c>
      <c r="C10" s="26">
        <v>47</v>
      </c>
      <c r="D10" s="51"/>
      <c r="E10" s="51"/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35"/>
    </row>
    <row r="11" spans="1:17" x14ac:dyDescent="0.2">
      <c r="A11">
        <v>1947</v>
      </c>
      <c r="B11" t="s">
        <v>58</v>
      </c>
      <c r="C11" s="26">
        <v>48</v>
      </c>
      <c r="D11" s="51"/>
      <c r="E11" s="51"/>
      <c r="F11" s="51"/>
      <c r="G11" s="51"/>
      <c r="H11" s="51"/>
      <c r="I11" s="51"/>
      <c r="J11" s="51"/>
      <c r="K11" s="51"/>
      <c r="L11" s="51"/>
      <c r="M11" s="51"/>
      <c r="N11" s="51"/>
      <c r="O11" s="51"/>
      <c r="P11" s="35"/>
    </row>
    <row r="12" spans="1:17" x14ac:dyDescent="0.2">
      <c r="A12">
        <v>1948</v>
      </c>
      <c r="B12" t="s">
        <v>58</v>
      </c>
      <c r="C12" s="26">
        <v>49</v>
      </c>
      <c r="D12" s="51"/>
      <c r="E12" s="51"/>
      <c r="F12" s="51"/>
      <c r="G12" s="51"/>
      <c r="H12" s="51"/>
      <c r="I12" s="51"/>
      <c r="J12" s="51"/>
      <c r="K12" s="51"/>
      <c r="L12" s="51"/>
      <c r="M12" s="51"/>
      <c r="N12" s="51"/>
      <c r="O12" s="51"/>
      <c r="P12" s="35"/>
    </row>
    <row r="13" spans="1:17" x14ac:dyDescent="0.2">
      <c r="A13">
        <v>1949</v>
      </c>
      <c r="B13" t="s">
        <v>58</v>
      </c>
      <c r="C13" s="26">
        <v>50</v>
      </c>
      <c r="D13" s="51"/>
      <c r="E13" s="51"/>
      <c r="F13" s="51"/>
      <c r="G13" s="51"/>
      <c r="H13" s="51"/>
      <c r="I13" s="51"/>
      <c r="J13" s="51"/>
      <c r="K13" s="51"/>
      <c r="L13" s="51"/>
      <c r="M13" s="51"/>
      <c r="N13" s="51"/>
      <c r="O13" s="51"/>
      <c r="P13" s="35"/>
    </row>
    <row r="14" spans="1:17" x14ac:dyDescent="0.2">
      <c r="A14">
        <v>1950</v>
      </c>
      <c r="B14" t="s">
        <v>58</v>
      </c>
      <c r="C14" s="26">
        <v>51</v>
      </c>
      <c r="D14" s="51"/>
      <c r="E14" s="51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35"/>
    </row>
    <row r="15" spans="1:17" x14ac:dyDescent="0.2">
      <c r="A15">
        <v>1951</v>
      </c>
      <c r="B15" t="s">
        <v>58</v>
      </c>
      <c r="C15" s="26">
        <v>52</v>
      </c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35"/>
    </row>
    <row r="16" spans="1:17" x14ac:dyDescent="0.2">
      <c r="A16">
        <v>1952</v>
      </c>
      <c r="B16" t="s">
        <v>58</v>
      </c>
      <c r="C16" s="26">
        <v>53</v>
      </c>
      <c r="D16" s="51"/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35"/>
    </row>
    <row r="17" spans="1:16" x14ac:dyDescent="0.2">
      <c r="A17">
        <v>1953</v>
      </c>
      <c r="B17" t="s">
        <v>58</v>
      </c>
      <c r="C17" s="26">
        <v>54</v>
      </c>
      <c r="D17" s="51"/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35"/>
    </row>
    <row r="18" spans="1:16" x14ac:dyDescent="0.2">
      <c r="A18">
        <v>1954</v>
      </c>
      <c r="B18" t="s">
        <v>58</v>
      </c>
      <c r="C18" s="26">
        <v>55</v>
      </c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35"/>
    </row>
    <row r="19" spans="1:16" x14ac:dyDescent="0.2">
      <c r="A19">
        <v>1955</v>
      </c>
      <c r="B19" t="s">
        <v>58</v>
      </c>
      <c r="C19" s="26">
        <v>56</v>
      </c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35"/>
    </row>
    <row r="20" spans="1:16" x14ac:dyDescent="0.2">
      <c r="A20">
        <v>1956</v>
      </c>
      <c r="B20" t="s">
        <v>58</v>
      </c>
      <c r="C20" s="26">
        <v>57</v>
      </c>
      <c r="D20" s="51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35"/>
    </row>
    <row r="21" spans="1:16" x14ac:dyDescent="0.2">
      <c r="A21">
        <v>1957</v>
      </c>
      <c r="B21" t="s">
        <v>58</v>
      </c>
      <c r="C21" s="26">
        <v>58</v>
      </c>
      <c r="D21" s="51"/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35"/>
    </row>
    <row r="22" spans="1:16" x14ac:dyDescent="0.2">
      <c r="A22">
        <v>1958</v>
      </c>
      <c r="B22" t="s">
        <v>58</v>
      </c>
      <c r="C22" s="26">
        <v>59</v>
      </c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35"/>
    </row>
    <row r="23" spans="1:16" x14ac:dyDescent="0.2">
      <c r="A23">
        <v>1959</v>
      </c>
      <c r="B23" t="s">
        <v>58</v>
      </c>
      <c r="C23" s="26">
        <v>60</v>
      </c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35"/>
    </row>
    <row r="24" spans="1:16" x14ac:dyDescent="0.2">
      <c r="A24">
        <v>1960</v>
      </c>
      <c r="B24" t="s">
        <v>58</v>
      </c>
      <c r="C24" s="26">
        <v>61</v>
      </c>
      <c r="D24" s="51"/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35"/>
    </row>
    <row r="25" spans="1:16" x14ac:dyDescent="0.2">
      <c r="A25">
        <v>1961</v>
      </c>
      <c r="B25" t="s">
        <v>58</v>
      </c>
      <c r="C25" s="26">
        <v>62</v>
      </c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35"/>
    </row>
    <row r="26" spans="1:16" x14ac:dyDescent="0.2">
      <c r="A26">
        <v>1962</v>
      </c>
      <c r="B26" t="s">
        <v>58</v>
      </c>
      <c r="C26" s="26">
        <v>63</v>
      </c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35"/>
    </row>
    <row r="27" spans="1:16" x14ac:dyDescent="0.2">
      <c r="A27">
        <v>1963</v>
      </c>
      <c r="B27" t="s">
        <v>58</v>
      </c>
      <c r="C27" s="26">
        <v>64</v>
      </c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35"/>
    </row>
    <row r="28" spans="1:16" x14ac:dyDescent="0.2">
      <c r="A28">
        <v>1964</v>
      </c>
      <c r="B28" t="s">
        <v>58</v>
      </c>
      <c r="C28" s="26">
        <v>65</v>
      </c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35"/>
    </row>
    <row r="29" spans="1:16" x14ac:dyDescent="0.2">
      <c r="A29">
        <v>1965</v>
      </c>
      <c r="B29" t="s">
        <v>58</v>
      </c>
      <c r="C29" s="26">
        <v>66</v>
      </c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35"/>
    </row>
    <row r="30" spans="1:16" x14ac:dyDescent="0.2">
      <c r="A30">
        <v>1966</v>
      </c>
      <c r="B30" t="s">
        <v>58</v>
      </c>
      <c r="C30" s="26">
        <v>67</v>
      </c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35"/>
    </row>
    <row r="31" spans="1:16" x14ac:dyDescent="0.2">
      <c r="A31">
        <v>1967</v>
      </c>
      <c r="B31" t="s">
        <v>58</v>
      </c>
      <c r="C31" s="26">
        <v>68</v>
      </c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35"/>
    </row>
    <row r="32" spans="1:16" x14ac:dyDescent="0.2">
      <c r="A32">
        <v>1968</v>
      </c>
      <c r="B32" t="s">
        <v>58</v>
      </c>
      <c r="C32" s="26">
        <v>69</v>
      </c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35"/>
    </row>
    <row r="33" spans="1:16" x14ac:dyDescent="0.2">
      <c r="A33">
        <v>1969</v>
      </c>
      <c r="B33" t="s">
        <v>58</v>
      </c>
      <c r="C33" s="26">
        <v>70</v>
      </c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35"/>
    </row>
    <row r="34" spans="1:16" x14ac:dyDescent="0.2">
      <c r="A34">
        <v>1970</v>
      </c>
      <c r="B34" t="s">
        <v>58</v>
      </c>
      <c r="C34" s="26">
        <v>71</v>
      </c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35"/>
    </row>
    <row r="35" spans="1:16" x14ac:dyDescent="0.2">
      <c r="A35">
        <v>1971</v>
      </c>
      <c r="B35" t="s">
        <v>58</v>
      </c>
      <c r="C35" s="26">
        <v>72</v>
      </c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35"/>
    </row>
    <row r="36" spans="1:16" x14ac:dyDescent="0.2">
      <c r="A36">
        <v>1972</v>
      </c>
      <c r="B36" t="s">
        <v>58</v>
      </c>
      <c r="C36" s="26">
        <v>73</v>
      </c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35"/>
    </row>
    <row r="37" spans="1:16" x14ac:dyDescent="0.2">
      <c r="A37">
        <v>1973</v>
      </c>
      <c r="B37" t="s">
        <v>58</v>
      </c>
      <c r="C37" s="26">
        <v>74</v>
      </c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35"/>
    </row>
    <row r="38" spans="1:16" x14ac:dyDescent="0.2">
      <c r="A38">
        <v>1974</v>
      </c>
      <c r="B38" t="s">
        <v>58</v>
      </c>
      <c r="C38" s="26">
        <v>75</v>
      </c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35"/>
    </row>
    <row r="39" spans="1:16" x14ac:dyDescent="0.2">
      <c r="A39">
        <v>1975</v>
      </c>
      <c r="B39" t="s">
        <v>58</v>
      </c>
      <c r="C39" s="26">
        <v>76</v>
      </c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35"/>
    </row>
    <row r="40" spans="1:16" x14ac:dyDescent="0.2">
      <c r="A40">
        <v>1976</v>
      </c>
      <c r="B40" t="s">
        <v>58</v>
      </c>
      <c r="C40" s="26">
        <v>77</v>
      </c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35"/>
    </row>
    <row r="41" spans="1:16" x14ac:dyDescent="0.2">
      <c r="A41">
        <v>1977</v>
      </c>
      <c r="B41" t="s">
        <v>58</v>
      </c>
      <c r="C41" s="26">
        <v>78</v>
      </c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35"/>
    </row>
    <row r="42" spans="1:16" x14ac:dyDescent="0.2">
      <c r="A42">
        <v>1978</v>
      </c>
      <c r="B42" t="s">
        <v>58</v>
      </c>
      <c r="C42" s="26">
        <v>79</v>
      </c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35"/>
    </row>
    <row r="43" spans="1:16" x14ac:dyDescent="0.2">
      <c r="A43">
        <v>1979</v>
      </c>
      <c r="B43" t="s">
        <v>58</v>
      </c>
      <c r="C43" s="26">
        <v>80</v>
      </c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51"/>
      <c r="P43" s="35"/>
    </row>
    <row r="44" spans="1:16" x14ac:dyDescent="0.2">
      <c r="A44">
        <v>1980</v>
      </c>
      <c r="B44" t="s">
        <v>58</v>
      </c>
      <c r="C44" s="26">
        <v>81</v>
      </c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51"/>
      <c r="P44" s="35"/>
    </row>
    <row r="45" spans="1:16" x14ac:dyDescent="0.2">
      <c r="A45">
        <v>1981</v>
      </c>
      <c r="B45" t="s">
        <v>58</v>
      </c>
      <c r="C45" s="26">
        <v>82</v>
      </c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35"/>
    </row>
    <row r="46" spans="1:16" x14ac:dyDescent="0.2">
      <c r="A46">
        <v>1982</v>
      </c>
      <c r="B46" t="s">
        <v>58</v>
      </c>
      <c r="C46" s="26">
        <v>83</v>
      </c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35"/>
    </row>
    <row r="47" spans="1:16" x14ac:dyDescent="0.2">
      <c r="A47">
        <v>1983</v>
      </c>
      <c r="B47" t="s">
        <v>58</v>
      </c>
      <c r="C47" s="26">
        <v>84</v>
      </c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51"/>
      <c r="P47" s="35"/>
    </row>
    <row r="48" spans="1:16" x14ac:dyDescent="0.2">
      <c r="A48">
        <v>1984</v>
      </c>
      <c r="B48" t="s">
        <v>58</v>
      </c>
      <c r="C48" s="26">
        <v>85</v>
      </c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51"/>
      <c r="P48" s="35"/>
    </row>
    <row r="49" spans="1:16" x14ac:dyDescent="0.2">
      <c r="A49">
        <v>1985</v>
      </c>
      <c r="B49" t="s">
        <v>58</v>
      </c>
      <c r="C49" s="26">
        <v>86</v>
      </c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35"/>
    </row>
    <row r="50" spans="1:16" x14ac:dyDescent="0.2">
      <c r="A50">
        <v>1986</v>
      </c>
      <c r="B50" t="s">
        <v>58</v>
      </c>
      <c r="C50" s="26">
        <v>87</v>
      </c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35"/>
    </row>
    <row r="51" spans="1:16" x14ac:dyDescent="0.2">
      <c r="A51">
        <v>1987</v>
      </c>
      <c r="B51" t="s">
        <v>58</v>
      </c>
      <c r="C51" s="26">
        <v>88</v>
      </c>
      <c r="D51" s="51"/>
      <c r="E51" s="51"/>
      <c r="F51" s="51"/>
      <c r="G51" s="51"/>
      <c r="H51" s="51"/>
      <c r="I51" s="51"/>
      <c r="J51" s="51"/>
      <c r="K51" s="51"/>
      <c r="L51" s="51"/>
      <c r="M51" s="51"/>
      <c r="N51" s="51"/>
      <c r="O51" s="51"/>
      <c r="P51" s="35"/>
    </row>
    <row r="52" spans="1:16" x14ac:dyDescent="0.2">
      <c r="A52">
        <v>1988</v>
      </c>
      <c r="B52" t="s">
        <v>58</v>
      </c>
      <c r="C52" s="26">
        <v>89</v>
      </c>
      <c r="D52" s="51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35"/>
    </row>
    <row r="53" spans="1:16" x14ac:dyDescent="0.2">
      <c r="A53">
        <v>1989</v>
      </c>
      <c r="B53" t="s">
        <v>58</v>
      </c>
      <c r="C53" s="26">
        <v>90</v>
      </c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35"/>
    </row>
    <row r="54" spans="1:16" x14ac:dyDescent="0.2">
      <c r="A54">
        <v>1990</v>
      </c>
      <c r="B54" t="s">
        <v>58</v>
      </c>
      <c r="C54" s="26">
        <v>91</v>
      </c>
      <c r="D54" s="51">
        <f>VLOOKUP(DATE!B53,'MODEL - pluie - débit'!$A$6:$O$761,15,FALSE)*$Q$4/1000</f>
        <v>0</v>
      </c>
      <c r="E54" s="51">
        <f>VLOOKUP(DATE!C53,'MODEL - pluie - débit'!$A$6:$O$761,15,FALSE)*$Q$4/1000</f>
        <v>0</v>
      </c>
      <c r="F54" s="51">
        <f>VLOOKUP(DATE!D53,'MODEL - pluie - débit'!$A$6:$O$761,15,FALSE)*$Q$4/1000</f>
        <v>0.23057180379434664</v>
      </c>
      <c r="G54" s="51">
        <f>VLOOKUP(DATE!E53,'MODEL - pluie - débit'!$A$6:$O$761,15,FALSE)*$Q$4/1000</f>
        <v>3.117054767522101</v>
      </c>
      <c r="H54" s="51">
        <f>VLOOKUP(DATE!F53,'MODEL - pluie - débit'!$A$6:$O$761,15,FALSE)*$Q$4/1000</f>
        <v>0.87898693854340171</v>
      </c>
      <c r="I54" s="51">
        <f>VLOOKUP(DATE!G53,'MODEL - pluie - débit'!$A$6:$O$761,15,FALSE)*$Q$4/1000</f>
        <v>7.1111007669213393</v>
      </c>
      <c r="J54" s="51">
        <f>VLOOKUP(DATE!H53,'MODEL - pluie - débit'!$A$6:$O$761,15,FALSE)*$Q$4/1000</f>
        <v>12.441712183432166</v>
      </c>
      <c r="K54" s="51">
        <f>VLOOKUP(DATE!I53,'MODEL - pluie - débit'!$A$6:$O$761,15,FALSE)*$Q$4/1000</f>
        <v>4.1308156683553312</v>
      </c>
      <c r="L54" s="51">
        <f>VLOOKUP(DATE!J53,'MODEL - pluie - débit'!$A$6:$O$761,15,FALSE)*$Q$4/1000</f>
        <v>1.4976798868878463</v>
      </c>
      <c r="M54" s="51">
        <f>VLOOKUP(DATE!K53,'MODEL - pluie - débit'!$A$6:$O$761,15,FALSE)*$Q$4/1000</f>
        <v>0.56911835701738167</v>
      </c>
      <c r="N54" s="51">
        <f>VLOOKUP(DATE!L53,'MODEL - pluie - débit'!$A$6:$O$761,15,FALSE)*$Q$4/1000</f>
        <v>0.2162649756666051</v>
      </c>
      <c r="O54" s="51">
        <f>VLOOKUP(DATE!M53,'MODEL - pluie - débit'!$A$6:$O$761,15,FALSE)*$Q$4/1000</f>
        <v>8.2180690753309915E-2</v>
      </c>
      <c r="P54" s="35">
        <f t="shared" ref="P54:P66" si="0">SUM(D54:O54)</f>
        <v>30.275486038893828</v>
      </c>
    </row>
    <row r="55" spans="1:16" x14ac:dyDescent="0.2">
      <c r="A55">
        <v>1991</v>
      </c>
      <c r="B55" t="s">
        <v>58</v>
      </c>
      <c r="C55" s="26">
        <v>92</v>
      </c>
      <c r="D55" s="51">
        <f>VLOOKUP(DATE!B54,'MODEL - pluie - débit'!$A$6:$O$761,15,FALSE)*$Q$4/1000</f>
        <v>0.3555096080540901</v>
      </c>
      <c r="E55" s="51">
        <f>VLOOKUP(DATE!C54,'MODEL - pluie - débit'!$A$6:$O$761,15,FALSE)*$Q$4/1000</f>
        <v>1.1165636645931887</v>
      </c>
      <c r="F55" s="51">
        <f>VLOOKUP(DATE!D54,'MODEL - pluie - débit'!$A$6:$O$761,15,FALSE)*$Q$4/1000</f>
        <v>0.20685518542131492</v>
      </c>
      <c r="G55" s="51">
        <f>VLOOKUP(DATE!E54,'MODEL - pluie - débit'!$A$6:$O$761,15,FALSE)*$Q$4/1000</f>
        <v>7.8604970460099677E-2</v>
      </c>
      <c r="H55" s="51">
        <f>VLOOKUP(DATE!F54,'MODEL - pluie - débit'!$A$6:$O$761,15,FALSE)*$Q$4/1000</f>
        <v>2.9869888774837875E-2</v>
      </c>
      <c r="I55" s="51">
        <f>VLOOKUP(DATE!G54,'MODEL - pluie - débit'!$A$6:$O$761,15,FALSE)*$Q$4/1000</f>
        <v>9.7902628328226521E-2</v>
      </c>
      <c r="J55" s="51">
        <f>VLOOKUP(DATE!H54,'MODEL - pluie - débit'!$A$6:$O$761,15,FALSE)*$Q$4/1000</f>
        <v>0.19601895083963436</v>
      </c>
      <c r="K55" s="51">
        <f>VLOOKUP(DATE!I54,'MODEL - pluie - débit'!$A$6:$O$761,15,FALSE)*$Q$4/1000</f>
        <v>0.17226870090089971</v>
      </c>
      <c r="L55" s="51">
        <f>VLOOKUP(DATE!J54,'MODEL - pluie - débit'!$A$6:$O$761,15,FALSE)*$Q$4/1000</f>
        <v>6.228278040041037E-4</v>
      </c>
      <c r="M55" s="51">
        <f>VLOOKUP(DATE!K54,'MODEL - pluie - débit'!$A$6:$O$761,15,FALSE)*$Q$4/1000</f>
        <v>2.3667456552155938E-4</v>
      </c>
      <c r="N55" s="51">
        <f>VLOOKUP(DATE!L54,'MODEL - pluie - débit'!$A$6:$O$761,15,FALSE)*$Q$4/1000</f>
        <v>8.9936334898192566E-5</v>
      </c>
      <c r="O55" s="51">
        <f>VLOOKUP(DATE!M54,'MODEL - pluie - débit'!$A$6:$O$761,15,FALSE)*$Q$4/1000</f>
        <v>3.4175807261313172E-5</v>
      </c>
      <c r="P55" s="35">
        <f t="shared" si="0"/>
        <v>2.2545772118839769</v>
      </c>
    </row>
    <row r="56" spans="1:16" x14ac:dyDescent="0.2">
      <c r="A56">
        <v>1992</v>
      </c>
      <c r="B56" t="s">
        <v>58</v>
      </c>
      <c r="C56" s="26">
        <v>93</v>
      </c>
      <c r="D56" s="51">
        <f>VLOOKUP(DATE!B55,'MODEL - pluie - débit'!$A$6:$O$761,15,FALSE)*$Q$4/1000</f>
        <v>1.2986806759299008E-5</v>
      </c>
      <c r="E56" s="51">
        <f>VLOOKUP(DATE!C55,'MODEL - pluie - débit'!$A$6:$O$761,15,FALSE)*$Q$4/1000</f>
        <v>4.9349865685336237E-6</v>
      </c>
      <c r="F56" s="51">
        <f>VLOOKUP(DATE!D55,'MODEL - pluie - débit'!$A$6:$O$761,15,FALSE)*$Q$4/1000</f>
        <v>1.8752948960427766E-6</v>
      </c>
      <c r="G56" s="51">
        <f>VLOOKUP(DATE!E55,'MODEL - pluie - débit'!$A$6:$O$761,15,FALSE)*$Q$4/1000</f>
        <v>7.1261206049625499E-7</v>
      </c>
      <c r="H56" s="51">
        <f>VLOOKUP(DATE!F55,'MODEL - pluie - débit'!$A$6:$O$761,15,FALSE)*$Q$4/1000</f>
        <v>2.7079258298857692E-7</v>
      </c>
      <c r="I56" s="51">
        <f>VLOOKUP(DATE!G55,'MODEL - pluie - débit'!$A$6:$O$761,15,FALSE)*$Q$4/1000</f>
        <v>1.0290118153565925E-7</v>
      </c>
      <c r="J56" s="51">
        <f>VLOOKUP(DATE!H55,'MODEL - pluie - débit'!$A$6:$O$761,15,FALSE)*$Q$4/1000</f>
        <v>0.10830804104269823</v>
      </c>
      <c r="K56" s="51">
        <f>VLOOKUP(DATE!I55,'MODEL - pluie - débit'!$A$6:$O$761,15,FALSE)*$Q$4/1000</f>
        <v>1.4858930613749196E-8</v>
      </c>
      <c r="L56" s="51">
        <f>VLOOKUP(DATE!J55,'MODEL - pluie - débit'!$A$6:$O$761,15,FALSE)*$Q$4/1000</f>
        <v>5.6463936332246956E-9</v>
      </c>
      <c r="M56" s="51">
        <f>VLOOKUP(DATE!K55,'MODEL - pluie - débit'!$A$6:$O$761,15,FALSE)*$Q$4/1000</f>
        <v>2.1456295806253845E-9</v>
      </c>
      <c r="N56" s="51">
        <f>VLOOKUP(DATE!L55,'MODEL - pluie - débit'!$A$6:$O$761,15,FALSE)*$Q$4/1000</f>
        <v>8.1533924063764585E-10</v>
      </c>
      <c r="O56" s="51">
        <f>VLOOKUP(DATE!M55,'MODEL - pluie - débit'!$A$6:$O$761,15,FALSE)*$Q$4/1000</f>
        <v>3.0982891144230552E-10</v>
      </c>
      <c r="P56" s="35">
        <f t="shared" si="0"/>
        <v>0.10832894821286909</v>
      </c>
    </row>
    <row r="57" spans="1:16" x14ac:dyDescent="0.2">
      <c r="A57">
        <v>1993</v>
      </c>
      <c r="B57" t="s">
        <v>58</v>
      </c>
      <c r="C57" s="26">
        <v>94</v>
      </c>
      <c r="D57" s="51">
        <f>VLOOKUP(DATE!B56,'MODEL - pluie - débit'!$A$6:$O$761,15,FALSE)*$Q$4/1000</f>
        <v>1.1773498634807606E-10</v>
      </c>
      <c r="E57" s="51">
        <f>VLOOKUP(DATE!C56,'MODEL - pluie - débit'!$A$6:$O$761,15,FALSE)*$Q$4/1000</f>
        <v>8.2586145649364284E-2</v>
      </c>
      <c r="F57" s="51">
        <f>VLOOKUP(DATE!D56,'MODEL - pluie - débit'!$A$6:$O$761,15,FALSE)*$Q$4/1000</f>
        <v>3.0051164159808672</v>
      </c>
      <c r="G57" s="51">
        <f>VLOOKUP(DATE!E56,'MODEL - pluie - débit'!$A$6:$O$761,15,FALSE)*$Q$4/1000</f>
        <v>0.80363970097889648</v>
      </c>
      <c r="H57" s="51">
        <f>VLOOKUP(DATE!F56,'MODEL - pluie - débit'!$A$6:$O$761,15,FALSE)*$Q$4/1000</f>
        <v>0.451424031803216</v>
      </c>
      <c r="I57" s="51">
        <f>VLOOKUP(DATE!G56,'MODEL - pluie - débit'!$A$6:$O$761,15,FALSE)*$Q$4/1000</f>
        <v>2.3093585531304313</v>
      </c>
      <c r="J57" s="51">
        <f>VLOOKUP(DATE!H56,'MODEL - pluie - débit'!$A$6:$O$761,15,FALSE)*$Q$4/1000</f>
        <v>0.65245280975216469</v>
      </c>
      <c r="K57" s="51">
        <f>VLOOKUP(DATE!I56,'MODEL - pluie - débit'!$A$6:$O$761,15,FALSE)*$Q$4/1000</f>
        <v>0.2479320677058226</v>
      </c>
      <c r="L57" s="51">
        <f>VLOOKUP(DATE!J56,'MODEL - pluie - débit'!$A$6:$O$761,15,FALSE)*$Q$4/1000</f>
        <v>9.4214185728212566E-2</v>
      </c>
      <c r="M57" s="51">
        <f>VLOOKUP(DATE!K56,'MODEL - pluie - débit'!$A$6:$O$761,15,FALSE)*$Q$4/1000</f>
        <v>3.5801390576720785E-2</v>
      </c>
      <c r="N57" s="51">
        <f>VLOOKUP(DATE!L56,'MODEL - pluie - débit'!$A$6:$O$761,15,FALSE)*$Q$4/1000</f>
        <v>1.3604528419153893E-2</v>
      </c>
      <c r="O57" s="51">
        <f>VLOOKUP(DATE!M56,'MODEL - pluie - débit'!$A$6:$O$761,15,FALSE)*$Q$4/1000</f>
        <v>5.1697207992784794E-3</v>
      </c>
      <c r="P57" s="35">
        <f t="shared" si="0"/>
        <v>7.7012995506418633</v>
      </c>
    </row>
    <row r="58" spans="1:16" x14ac:dyDescent="0.2">
      <c r="A58">
        <v>1994</v>
      </c>
      <c r="B58" t="s">
        <v>58</v>
      </c>
      <c r="C58" s="26">
        <v>95</v>
      </c>
      <c r="D58" s="51">
        <f>VLOOKUP(DATE!B57,'MODEL - pluie - débit'!$A$6:$O$761,15,FALSE)*$Q$4/1000</f>
        <v>1.9644939037258232E-3</v>
      </c>
      <c r="E58" s="51">
        <f>VLOOKUP(DATE!C57,'MODEL - pluie - débit'!$A$6:$O$761,15,FALSE)*$Q$4/1000</f>
        <v>0.30429133127836427</v>
      </c>
      <c r="F58" s="51">
        <f>VLOOKUP(DATE!D57,'MODEL - pluie - débit'!$A$6:$O$761,15,FALSE)*$Q$4/1000</f>
        <v>2.8367291969800883E-4</v>
      </c>
      <c r="G58" s="51">
        <f>VLOOKUP(DATE!E57,'MODEL - pluie - débit'!$A$6:$O$761,15,FALSE)*$Q$4/1000</f>
        <v>1.0779570948524338E-4</v>
      </c>
      <c r="H58" s="51">
        <f>VLOOKUP(DATE!F57,'MODEL - pluie - débit'!$A$6:$O$761,15,FALSE)*$Q$4/1000</f>
        <v>4.096236960439248E-5</v>
      </c>
      <c r="I58" s="51">
        <f>VLOOKUP(DATE!G57,'MODEL - pluie - débit'!$A$6:$O$761,15,FALSE)*$Q$4/1000</f>
        <v>1.556570044966914E-5</v>
      </c>
      <c r="J58" s="51">
        <f>VLOOKUP(DATE!H57,'MODEL - pluie - débit'!$A$6:$O$761,15,FALSE)*$Q$4/1000</f>
        <v>5.9149661708742727E-6</v>
      </c>
      <c r="K58" s="51">
        <f>VLOOKUP(DATE!I57,'MODEL - pluie - débit'!$A$6:$O$761,15,FALSE)*$Q$4/1000</f>
        <v>0.29516197271091466</v>
      </c>
      <c r="L58" s="51">
        <f>VLOOKUP(DATE!J57,'MODEL - pluie - débit'!$A$6:$O$761,15,FALSE)*$Q$4/1000</f>
        <v>8.5412111507424503E-7</v>
      </c>
      <c r="M58" s="51">
        <f>VLOOKUP(DATE!K57,'MODEL - pluie - débit'!$A$6:$O$761,15,FALSE)*$Q$4/1000</f>
        <v>3.245660237282131E-7</v>
      </c>
      <c r="N58" s="51">
        <f>VLOOKUP(DATE!L57,'MODEL - pluie - débit'!$A$6:$O$761,15,FALSE)*$Q$4/1000</f>
        <v>1.23335089016721E-7</v>
      </c>
      <c r="O58" s="51">
        <f>VLOOKUP(DATE!M57,'MODEL - pluie - débit'!$A$6:$O$761,15,FALSE)*$Q$4/1000</f>
        <v>4.6867333826353977E-8</v>
      </c>
      <c r="P58" s="35">
        <f t="shared" si="0"/>
        <v>0.60187305844797456</v>
      </c>
    </row>
    <row r="59" spans="1:16" x14ac:dyDescent="0.2">
      <c r="A59">
        <v>1995</v>
      </c>
      <c r="B59" t="s">
        <v>58</v>
      </c>
      <c r="C59" s="26">
        <v>96</v>
      </c>
      <c r="D59" s="51">
        <f>VLOOKUP(DATE!B58,'MODEL - pluie - débit'!$A$6:$O$761,15,FALSE)*$Q$4/1000</f>
        <v>1.7809586854014509E-8</v>
      </c>
      <c r="E59" s="51">
        <f>VLOOKUP(DATE!C58,'MODEL - pluie - débit'!$A$6:$O$761,15,FALSE)*$Q$4/1000</f>
        <v>6.7676430045255127E-9</v>
      </c>
      <c r="F59" s="51">
        <f>VLOOKUP(DATE!D58,'MODEL - pluie - débit'!$A$6:$O$761,15,FALSE)*$Q$4/1000</f>
        <v>2.5717043417196945E-9</v>
      </c>
      <c r="G59" s="51">
        <f>VLOOKUP(DATE!E58,'MODEL - pluie - débit'!$A$6:$O$761,15,FALSE)*$Q$4/1000</f>
        <v>1.0178467253404198</v>
      </c>
      <c r="H59" s="51">
        <f>VLOOKUP(DATE!F58,'MODEL - pluie - débit'!$A$6:$O$761,15,FALSE)*$Q$4/1000</f>
        <v>8.1109847806610293</v>
      </c>
      <c r="I59" s="51">
        <f>VLOOKUP(DATE!G58,'MODEL - pluie - débit'!$A$6:$O$761,15,FALSE)*$Q$4/1000</f>
        <v>3.9974113722727247</v>
      </c>
      <c r="J59" s="51">
        <f>VLOOKUP(DATE!H58,'MODEL - pluie - débit'!$A$6:$O$761,15,FALSE)*$Q$4/1000</f>
        <v>4.0653811081381024</v>
      </c>
      <c r="K59" s="51">
        <f>VLOOKUP(DATE!I58,'MODEL - pluie - débit'!$A$6:$O$761,15,FALSE)*$Q$4/1000</f>
        <v>1.2683724539009174</v>
      </c>
      <c r="L59" s="51">
        <f>VLOOKUP(DATE!J58,'MODEL - pluie - débit'!$A$6:$O$761,15,FALSE)*$Q$4/1000</f>
        <v>0.64252643209167914</v>
      </c>
      <c r="M59" s="51">
        <f>VLOOKUP(DATE!K58,'MODEL - pluie - débit'!$A$6:$O$761,15,FALSE)*$Q$4/1000</f>
        <v>0.1831529823432925</v>
      </c>
      <c r="N59" s="51">
        <f>VLOOKUP(DATE!L58,'MODEL - pluie - débit'!$A$6:$O$761,15,FALSE)*$Q$4/1000</f>
        <v>6.9598133290451142E-2</v>
      </c>
      <c r="O59" s="51">
        <f>VLOOKUP(DATE!M58,'MODEL - pluie - débit'!$A$6:$O$761,15,FALSE)*$Q$4/1000</f>
        <v>2.6447290650371432E-2</v>
      </c>
      <c r="P59" s="35">
        <f t="shared" si="0"/>
        <v>19.381721305837917</v>
      </c>
    </row>
    <row r="60" spans="1:16" x14ac:dyDescent="0.2">
      <c r="A60">
        <v>1996</v>
      </c>
      <c r="B60" t="s">
        <v>58</v>
      </c>
      <c r="C60" s="26">
        <v>97</v>
      </c>
      <c r="D60" s="51">
        <f>VLOOKUP(DATE!B59,'MODEL - pluie - débit'!$A$6:$O$761,15,FALSE)*$Q$4/1000</f>
        <v>1.0049970447141144E-2</v>
      </c>
      <c r="E60" s="51">
        <f>VLOOKUP(DATE!C59,'MODEL - pluie - débit'!$A$6:$O$761,15,FALSE)*$Q$4/1000</f>
        <v>3.8189887699136352E-3</v>
      </c>
      <c r="F60" s="51">
        <f>VLOOKUP(DATE!D59,'MODEL - pluie - débit'!$A$6:$O$761,15,FALSE)*$Q$4/1000</f>
        <v>1.4512157325671815E-3</v>
      </c>
      <c r="G60" s="51">
        <f>VLOOKUP(DATE!E59,'MODEL - pluie - débit'!$A$6:$O$761,15,FALSE)*$Q$4/1000</f>
        <v>6.6158422660496639</v>
      </c>
      <c r="H60" s="51">
        <f>VLOOKUP(DATE!F59,'MODEL - pluie - débit'!$A$6:$O$761,15,FALSE)*$Q$4/1000</f>
        <v>3.553098423449387</v>
      </c>
      <c r="I60" s="51">
        <f>VLOOKUP(DATE!G59,'MODEL - pluie - débit'!$A$6:$O$761,15,FALSE)*$Q$4/1000</f>
        <v>1.1645587096654761</v>
      </c>
      <c r="J60" s="51">
        <f>VLOOKUP(DATE!H59,'MODEL - pluie - débit'!$A$6:$O$761,15,FALSE)*$Q$4/1000</f>
        <v>0.44253230967288093</v>
      </c>
      <c r="K60" s="51">
        <f>VLOOKUP(DATE!I59,'MODEL - pluie - débit'!$A$6:$O$761,15,FALSE)*$Q$4/1000</f>
        <v>0.64178862721180596</v>
      </c>
      <c r="L60" s="51">
        <f>VLOOKUP(DATE!J59,'MODEL - pluie - débit'!$A$6:$O$761,15,FALSE)*$Q$4/1000</f>
        <v>6.3901665516764017E-2</v>
      </c>
      <c r="M60" s="51">
        <f>VLOOKUP(DATE!K59,'MODEL - pluie - débit'!$A$6:$O$761,15,FALSE)*$Q$4/1000</f>
        <v>2.428263289637032E-2</v>
      </c>
      <c r="N60" s="51">
        <f>VLOOKUP(DATE!L59,'MODEL - pluie - débit'!$A$6:$O$761,15,FALSE)*$Q$4/1000</f>
        <v>9.2274005006207221E-3</v>
      </c>
      <c r="O60" s="51">
        <f>VLOOKUP(DATE!M59,'MODEL - pluie - débit'!$A$6:$O$761,15,FALSE)*$Q$4/1000</f>
        <v>3.5064121902358743E-3</v>
      </c>
      <c r="P60" s="35">
        <f t="shared" si="0"/>
        <v>12.534058622102826</v>
      </c>
    </row>
    <row r="61" spans="1:16" x14ac:dyDescent="0.2">
      <c r="A61">
        <v>1997</v>
      </c>
      <c r="B61" t="s">
        <v>58</v>
      </c>
      <c r="C61" s="26">
        <v>98</v>
      </c>
      <c r="D61" s="51">
        <f>VLOOKUP(DATE!B60,'MODEL - pluie - débit'!$A$6:$O$761,15,FALSE)*$Q$4/1000</f>
        <v>1.3324366322896323E-3</v>
      </c>
      <c r="E61" s="51">
        <f>VLOOKUP(DATE!C60,'MODEL - pluie - débit'!$A$6:$O$761,15,FALSE)*$Q$4/1000</f>
        <v>5.0632592027006042E-4</v>
      </c>
      <c r="F61" s="51">
        <f>VLOOKUP(DATE!D60,'MODEL - pluie - débit'!$A$6:$O$761,15,FALSE)*$Q$4/1000</f>
        <v>0.49032040525624171</v>
      </c>
      <c r="G61" s="51">
        <f>VLOOKUP(DATE!E60,'MODEL - pluie - débit'!$A$6:$O$761,15,FALSE)*$Q$4/1000</f>
        <v>1.8736961156551692</v>
      </c>
      <c r="H61" s="51">
        <f>VLOOKUP(DATE!F60,'MODEL - pluie - débit'!$A$6:$O$761,15,FALSE)*$Q$4/1000</f>
        <v>0.53121038724715341</v>
      </c>
      <c r="I61" s="51">
        <f>VLOOKUP(DATE!G60,'MODEL - pluie - débit'!$A$6:$O$761,15,FALSE)*$Q$4/1000</f>
        <v>0.91720406362913509</v>
      </c>
      <c r="J61" s="51">
        <f>VLOOKUP(DATE!H60,'MODEL - pluie - débit'!$A$6:$O$761,15,FALSE)*$Q$4/1000</f>
        <v>0.20490100172180095</v>
      </c>
      <c r="K61" s="51">
        <f>VLOOKUP(DATE!I60,'MODEL - pluie - débit'!$A$6:$O$761,15,FALSE)*$Q$4/1000</f>
        <v>7.7862380654284358E-2</v>
      </c>
      <c r="L61" s="51">
        <f>VLOOKUP(DATE!J60,'MODEL - pluie - débit'!$A$6:$O$761,15,FALSE)*$Q$4/1000</f>
        <v>2.9587704648628057E-2</v>
      </c>
      <c r="M61" s="51">
        <f>VLOOKUP(DATE!K60,'MODEL - pluie - débit'!$A$6:$O$761,15,FALSE)*$Q$4/1000</f>
        <v>1.1243327766478663E-2</v>
      </c>
      <c r="N61" s="51">
        <f>VLOOKUP(DATE!L60,'MODEL - pluie - débit'!$A$6:$O$761,15,FALSE)*$Q$4/1000</f>
        <v>4.2724645512618913E-3</v>
      </c>
      <c r="O61" s="51">
        <f>VLOOKUP(DATE!M60,'MODEL - pluie - débit'!$A$6:$O$761,15,FALSE)*$Q$4/1000</f>
        <v>1.6235365294795189E-3</v>
      </c>
      <c r="P61" s="35">
        <f t="shared" si="0"/>
        <v>4.1437601502121932</v>
      </c>
    </row>
    <row r="62" spans="1:16" x14ac:dyDescent="0.2">
      <c r="A62">
        <v>1998</v>
      </c>
      <c r="B62" t="s">
        <v>58</v>
      </c>
      <c r="C62" s="26">
        <v>99</v>
      </c>
      <c r="D62" s="51">
        <f>VLOOKUP(DATE!B61,'MODEL - pluie - débit'!$A$6:$O$761,15,FALSE)*$Q$4/1000</f>
        <v>6.169438812022171E-4</v>
      </c>
      <c r="E62" s="51">
        <f>VLOOKUP(DATE!C61,'MODEL - pluie - débit'!$A$6:$O$761,15,FALSE)*$Q$4/1000</f>
        <v>2.3443867485684256E-4</v>
      </c>
      <c r="F62" s="51">
        <f>VLOOKUP(DATE!D61,'MODEL - pluie - débit'!$A$6:$O$761,15,FALSE)*$Q$4/1000</f>
        <v>8.9086696445600172E-5</v>
      </c>
      <c r="G62" s="51">
        <f>VLOOKUP(DATE!E61,'MODEL - pluie - débit'!$A$6:$O$761,15,FALSE)*$Q$4/1000</f>
        <v>8.1486877146461523E-2</v>
      </c>
      <c r="H62" s="51">
        <f>VLOOKUP(DATE!F61,'MODEL - pluie - débit'!$A$6:$O$761,15,FALSE)*$Q$4/1000</f>
        <v>1.3030539180055709</v>
      </c>
      <c r="I62" s="51">
        <f>VLOOKUP(DATE!G61,'MODEL - pluie - débit'!$A$6:$O$761,15,FALSE)*$Q$4/1000</f>
        <v>0.89840230464298942</v>
      </c>
      <c r="J62" s="51">
        <f>VLOOKUP(DATE!H61,'MODEL - pluie - débit'!$A$6:$O$761,15,FALSE)*$Q$4/1000</f>
        <v>0.27692951713600716</v>
      </c>
      <c r="K62" s="51">
        <f>VLOOKUP(DATE!I61,'MODEL - pluie - débit'!$A$6:$O$761,15,FALSE)*$Q$4/1000</f>
        <v>0.10420680419624059</v>
      </c>
      <c r="L62" s="51">
        <f>VLOOKUP(DATE!J61,'MODEL - pluie - débit'!$A$6:$O$761,15,FALSE)*$Q$4/1000</f>
        <v>3.9598585594571432E-2</v>
      </c>
      <c r="M62" s="51">
        <f>VLOOKUP(DATE!K61,'MODEL - pluie - débit'!$A$6:$O$761,15,FALSE)*$Q$4/1000</f>
        <v>1.5047462525937144E-2</v>
      </c>
      <c r="N62" s="51">
        <f>VLOOKUP(DATE!L61,'MODEL - pluie - débit'!$A$6:$O$761,15,FALSE)*$Q$4/1000</f>
        <v>5.7180357598561136E-3</v>
      </c>
      <c r="O62" s="51">
        <f>VLOOKUP(DATE!M61,'MODEL - pluie - débit'!$A$6:$O$761,15,FALSE)*$Q$4/1000</f>
        <v>2.1728535887453235E-3</v>
      </c>
      <c r="P62" s="35">
        <f t="shared" si="0"/>
        <v>2.7275568278488849</v>
      </c>
    </row>
    <row r="63" spans="1:16" x14ac:dyDescent="0.2">
      <c r="A63">
        <v>1999</v>
      </c>
      <c r="B63" t="s">
        <v>58</v>
      </c>
      <c r="C63" s="54" t="s">
        <v>65</v>
      </c>
      <c r="D63" s="51">
        <f>VLOOKUP(DATE!B62,'MODEL - pluie - débit'!$A$6:$O$761,15,FALSE)*$Q$4/1000</f>
        <v>8.2568436372322312E-4</v>
      </c>
      <c r="E63" s="51">
        <f>VLOOKUP(DATE!C62,'MODEL - pluie - débit'!$A$6:$O$761,15,FALSE)*$Q$4/1000</f>
        <v>0.45558354245630334</v>
      </c>
      <c r="F63" s="51">
        <f>VLOOKUP(DATE!D62,'MODEL - pluie - débit'!$A$6:$O$761,15,FALSE)*$Q$4/1000</f>
        <v>1.192288221216334E-4</v>
      </c>
      <c r="G63" s="51">
        <f>VLOOKUP(DATE!E62,'MODEL - pluie - débit'!$A$6:$O$761,15,FALSE)*$Q$4/1000</f>
        <v>4.5306952406220698E-5</v>
      </c>
      <c r="H63" s="51">
        <f>VLOOKUP(DATE!F62,'MODEL - pluie - débit'!$A$6:$O$761,15,FALSE)*$Q$4/1000</f>
        <v>1.7216641914363863E-5</v>
      </c>
      <c r="I63" s="51">
        <f>VLOOKUP(DATE!G62,'MODEL - pluie - débit'!$A$6:$O$761,15,FALSE)*$Q$4/1000</f>
        <v>6.5423239274582686E-6</v>
      </c>
      <c r="J63" s="51">
        <f>VLOOKUP(DATE!H62,'MODEL - pluie - débit'!$A$6:$O$761,15,FALSE)*$Q$4/1000</f>
        <v>2.4860830924341424E-6</v>
      </c>
      <c r="K63" s="51">
        <f>VLOOKUP(DATE!I62,'MODEL - pluie - débit'!$A$6:$O$761,15,FALSE)*$Q$4/1000</f>
        <v>0.27306480198390359</v>
      </c>
      <c r="L63" s="51">
        <f>VLOOKUP(DATE!J62,'MODEL - pluie - débit'!$A$6:$O$761,15,FALSE)*$Q$4/1000</f>
        <v>0.13255715945847918</v>
      </c>
      <c r="M63" s="51">
        <f>VLOOKUP(DATE!K62,'MODEL - pluie - débit'!$A$6:$O$761,15,FALSE)*$Q$4/1000</f>
        <v>1.3641635144804628E-7</v>
      </c>
      <c r="N63" s="51">
        <f>VLOOKUP(DATE!L62,'MODEL - pluie - débit'!$A$6:$O$761,15,FALSE)*$Q$4/1000</f>
        <v>5.1838213550257586E-8</v>
      </c>
      <c r="O63" s="51">
        <f>VLOOKUP(DATE!M62,'MODEL - pluie - débit'!$A$6:$O$761,15,FALSE)*$Q$4/1000</f>
        <v>1.9698521149097879E-8</v>
      </c>
      <c r="P63" s="35">
        <f t="shared" si="0"/>
        <v>0.86222217703895754</v>
      </c>
    </row>
    <row r="64" spans="1:16" x14ac:dyDescent="0.2">
      <c r="A64">
        <v>2000</v>
      </c>
      <c r="B64" t="s">
        <v>58</v>
      </c>
      <c r="C64" s="54" t="s">
        <v>66</v>
      </c>
      <c r="D64" s="51">
        <f>VLOOKUP(DATE!B63,'MODEL - pluie - débit'!$A$6:$O$761,15,FALSE)*$Q$4/1000</f>
        <v>7.4854380366571949E-9</v>
      </c>
      <c r="E64" s="51">
        <f>VLOOKUP(DATE!C63,'MODEL - pluie - débit'!$A$6:$O$761,15,FALSE)*$Q$4/1000</f>
        <v>0.10728819556977533</v>
      </c>
      <c r="F64" s="51">
        <f>VLOOKUP(DATE!D63,'MODEL - pluie - débit'!$A$6:$O$761,15,FALSE)*$Q$4/1000</f>
        <v>1.080897252493299E-9</v>
      </c>
      <c r="G64" s="51">
        <f>VLOOKUP(DATE!E63,'MODEL - pluie - débit'!$A$6:$O$761,15,FALSE)*$Q$4/1000</f>
        <v>2.1601879669603767</v>
      </c>
      <c r="H64" s="51">
        <f>VLOOKUP(DATE!F63,'MODEL - pluie - débit'!$A$6:$O$761,15,FALSE)*$Q$4/1000</f>
        <v>1.5238597827574805</v>
      </c>
      <c r="I64" s="51">
        <f>VLOOKUP(DATE!G63,'MODEL - pluie - débit'!$A$6:$O$761,15,FALSE)*$Q$4/1000</f>
        <v>0.4573900681990577</v>
      </c>
      <c r="J64" s="51">
        <f>VLOOKUP(DATE!H63,'MODEL - pluie - débit'!$A$6:$O$761,15,FALSE)*$Q$4/1000</f>
        <v>0.17380822591564193</v>
      </c>
      <c r="K64" s="51">
        <f>VLOOKUP(DATE!I63,'MODEL - pluie - débit'!$A$6:$O$761,15,FALSE)*$Q$4/1000</f>
        <v>6.6047125847943922E-2</v>
      </c>
      <c r="L64" s="51">
        <f>VLOOKUP(DATE!J63,'MODEL - pluie - débit'!$A$6:$O$761,15,FALSE)*$Q$4/1000</f>
        <v>2.5097907822218692E-2</v>
      </c>
      <c r="M64" s="51">
        <f>VLOOKUP(DATE!K63,'MODEL - pluie - débit'!$A$6:$O$761,15,FALSE)*$Q$4/1000</f>
        <v>9.5372049724431023E-3</v>
      </c>
      <c r="N64" s="51">
        <f>VLOOKUP(DATE!L63,'MODEL - pluie - débit'!$A$6:$O$761,15,FALSE)*$Q$4/1000</f>
        <v>3.6241378895283793E-3</v>
      </c>
      <c r="O64" s="51">
        <f>VLOOKUP(DATE!M63,'MODEL - pluie - débit'!$A$6:$O$761,15,FALSE)*$Q$4/1000</f>
        <v>1.3771723980207842E-3</v>
      </c>
      <c r="P64" s="35">
        <f t="shared" si="0"/>
        <v>4.5282177968988231</v>
      </c>
    </row>
    <row r="65" spans="1:16" x14ac:dyDescent="0.2">
      <c r="A65">
        <v>2001</v>
      </c>
      <c r="B65" t="s">
        <v>58</v>
      </c>
      <c r="C65" s="54" t="s">
        <v>67</v>
      </c>
      <c r="D65" s="51">
        <f>VLOOKUP(DATE!B64,'MODEL - pluie - débit'!$A$6:$O$761,15,FALSE)*$Q$4/1000</f>
        <v>5.2332551124789801E-4</v>
      </c>
      <c r="E65" s="51">
        <f>VLOOKUP(DATE!C64,'MODEL - pluie - débit'!$A$6:$O$761,15,FALSE)*$Q$4/1000</f>
        <v>1.9886369427420128E-4</v>
      </c>
      <c r="F65" s="51">
        <f>VLOOKUP(DATE!D64,'MODEL - pluie - débit'!$A$6:$O$761,15,FALSE)*$Q$4/1000</f>
        <v>7.5568203824196472E-5</v>
      </c>
      <c r="G65" s="51">
        <f>VLOOKUP(DATE!E64,'MODEL - pluie - débit'!$A$6:$O$761,15,FALSE)*$Q$4/1000</f>
        <v>0.64565513978173505</v>
      </c>
      <c r="H65" s="51">
        <f>VLOOKUP(DATE!F64,'MODEL - pluie - débit'!$A$6:$O$761,15,FALSE)*$Q$4/1000</f>
        <v>7.527442153476667E-2</v>
      </c>
      <c r="I65" s="51">
        <f>VLOOKUP(DATE!G64,'MODEL - pluie - débit'!$A$6:$O$761,15,FALSE)*$Q$4/1000</f>
        <v>2.8604280183211338E-2</v>
      </c>
      <c r="J65" s="51">
        <f>VLOOKUP(DATE!H64,'MODEL - pluie - débit'!$A$6:$O$761,15,FALSE)*$Q$4/1000</f>
        <v>0.74728136335964479</v>
      </c>
      <c r="K65" s="51">
        <f>VLOOKUP(DATE!I64,'MODEL - pluie - débit'!$A$6:$O$761,15,FALSE)*$Q$4/1000</f>
        <v>0.97263356938145584</v>
      </c>
      <c r="L65" s="51">
        <f>VLOOKUP(DATE!J64,'MODEL - pluie - débit'!$A$6:$O$761,15,FALSE)*$Q$4/1000</f>
        <v>0.21722331523156704</v>
      </c>
      <c r="M65" s="51">
        <f>VLOOKUP(DATE!K64,'MODEL - pluie - débit'!$A$6:$O$761,15,FALSE)*$Q$4/1000</f>
        <v>8.25448597879955E-2</v>
      </c>
      <c r="N65" s="51">
        <f>VLOOKUP(DATE!L64,'MODEL - pluie - débit'!$A$6:$O$761,15,FALSE)*$Q$4/1000</f>
        <v>3.1367046719438282E-2</v>
      </c>
      <c r="O65" s="51">
        <f>VLOOKUP(DATE!M64,'MODEL - pluie - débit'!$A$6:$O$761,15,FALSE)*$Q$4/1000</f>
        <v>1.1919477753386549E-2</v>
      </c>
      <c r="P65" s="35">
        <f t="shared" si="0"/>
        <v>2.8133012311425474</v>
      </c>
    </row>
    <row r="66" spans="1:16" x14ac:dyDescent="0.2">
      <c r="A66">
        <v>2002</v>
      </c>
      <c r="B66" t="s">
        <v>58</v>
      </c>
      <c r="C66" s="54" t="s">
        <v>135</v>
      </c>
      <c r="D66" s="51">
        <f>VLOOKUP(DATE!B65,'App MESURE'!$P$2:$T$769,2,FALSE)</f>
        <v>0</v>
      </c>
      <c r="E66" s="51">
        <f>VLOOKUP(DATE!C65,'App MESURE'!$P$2:$T$769,2,FALSE)</f>
        <v>0.2283555449636499</v>
      </c>
      <c r="F66" s="51">
        <f>VLOOKUP(DATE!D65,'App MESURE'!$P$2:$T$769,2,FALSE)</f>
        <v>8.127654276588629</v>
      </c>
      <c r="G66" s="51">
        <f>VLOOKUP(DATE!E65,'App MESURE'!$P$2:$T$769,2,FALSE)</f>
        <v>0.11411750763833195</v>
      </c>
      <c r="H66" s="51">
        <f>VLOOKUP(DATE!F65,'App MESURE'!$P$2:$T$769,2,FALSE)</f>
        <v>1.1157192064918791</v>
      </c>
      <c r="I66" s="51">
        <f>VLOOKUP(DATE!G65,'App MESURE'!$P$2:$T$769,2,FALSE)</f>
        <v>9.0204417740312251E-2</v>
      </c>
      <c r="J66" s="51">
        <f>VLOOKUP(DATE!H65,'App MESURE'!$P$2:$T$769,2,FALSE)</f>
        <v>0.23835950898348687</v>
      </c>
      <c r="K66" s="51">
        <f>VLOOKUP(DATE!I65,'App MESURE'!$P$2:$T$769,2,FALSE)</f>
        <v>4.0256915453319476E-2</v>
      </c>
      <c r="L66" s="51">
        <f>VLOOKUP(DATE!J65,'App MESURE'!$P$2:$T$769,2,FALSE)</f>
        <v>4.0980093575235382E-2</v>
      </c>
      <c r="M66" s="51">
        <f>VLOOKUP(DATE!K65,'App MESURE'!$P$2:$T$769,2,FALSE)</f>
        <v>4.9658231038226452E-3</v>
      </c>
      <c r="N66" s="51">
        <f>VLOOKUP(DATE!L65,'App MESURE'!$P$2:$T$769,2,FALSE)</f>
        <v>0</v>
      </c>
      <c r="O66" s="51">
        <f>VLOOKUP(DATE!M65,'App MESURE'!$P$2:$T$769,2,FALSE)</f>
        <v>0</v>
      </c>
      <c r="P66" s="35">
        <f t="shared" si="0"/>
        <v>10.000613294538665</v>
      </c>
    </row>
    <row r="67" spans="1:16" x14ac:dyDescent="0.2">
      <c r="A67">
        <v>2003</v>
      </c>
      <c r="B67" t="s">
        <v>58</v>
      </c>
      <c r="C67" s="54" t="s">
        <v>159</v>
      </c>
      <c r="D67" s="51">
        <f>VLOOKUP(DATE!B66,'App MESURE'!$P$2:$T$769,2,FALSE)</f>
        <v>1.3041312131883736E-2</v>
      </c>
      <c r="E67" s="51">
        <f>VLOOKUP(DATE!C66,'App MESURE'!$P$2:$T$769,2,FALSE)</f>
        <v>1.5596541495986655E-2</v>
      </c>
      <c r="F67" s="51">
        <f>VLOOKUP(DATE!D66,'App MESURE'!$P$2:$T$769,2,FALSE)</f>
        <v>0.66016520155964464</v>
      </c>
      <c r="G67" s="51">
        <f>VLOOKUP(DATE!E66,'App MESURE'!$P$2:$T$769,2,FALSE)</f>
        <v>4.3165055740917353</v>
      </c>
      <c r="H67" s="51">
        <f>VLOOKUP(DATE!F66,'App MESURE'!$P$2:$T$769,2,FALSE)</f>
        <v>9.2735541167017974E-2</v>
      </c>
      <c r="I67" s="51">
        <f>VLOOKUP(DATE!G66,'App MESURE'!$P$2:$T$769,2,FALSE)</f>
        <v>2.2418521779393484E-2</v>
      </c>
      <c r="J67" s="51">
        <f>VLOOKUP(DATE!H66,'App MESURE'!$P$2:$T$769,2,FALSE)</f>
        <v>8.2345882148825933E-2</v>
      </c>
      <c r="K67" s="51">
        <f>VLOOKUP(DATE!I66,'App MESURE'!$P$2:$T$769,2,FALSE)</f>
        <v>0.35165741475031403</v>
      </c>
      <c r="L67" s="51">
        <f>VLOOKUP(DATE!J66,'App MESURE'!$P$2:$T$769,2,FALSE)</f>
        <v>0.31863228051615378</v>
      </c>
      <c r="M67" s="51">
        <f>VLOOKUP(DATE!K66,'App MESURE'!$P$2:$T$769,2,FALSE)</f>
        <v>1.742859273817365E-2</v>
      </c>
      <c r="N67" s="51">
        <f>VLOOKUP(DATE!L66,'App MESURE'!$P$2:$T$769,2,FALSE)</f>
        <v>1.0437870892986435E-2</v>
      </c>
      <c r="O67" s="51">
        <f>VLOOKUP(DATE!M66,'App MESURE'!$P$2:$T$769,2,FALSE)</f>
        <v>1.0437870892986435E-2</v>
      </c>
      <c r="P67" s="35">
        <f t="shared" ref="P67:P86" si="1">SUM(D67:O67)</f>
        <v>5.9114026041651027</v>
      </c>
    </row>
    <row r="68" spans="1:16" x14ac:dyDescent="0.2">
      <c r="A68">
        <v>2004</v>
      </c>
      <c r="B68" t="s">
        <v>58</v>
      </c>
      <c r="C68" s="54" t="s">
        <v>160</v>
      </c>
      <c r="D68" s="51">
        <f>VLOOKUP(DATE!B67,'App MESURE'!$P$2:$T$769,2,FALSE)</f>
        <v>1.2294028072570627E-2</v>
      </c>
      <c r="E68" s="51">
        <f>VLOOKUP(DATE!C67,'App MESURE'!$P$2:$T$769,2,FALSE)</f>
        <v>5.8143521002039872E-2</v>
      </c>
      <c r="F68" s="51">
        <f>VLOOKUP(DATE!D67,'App MESURE'!$P$2:$T$769,2,FALSE)</f>
        <v>2.3455077087472975E-2</v>
      </c>
      <c r="G68" s="51">
        <f>VLOOKUP(DATE!E67,'App MESURE'!$P$2:$T$769,2,FALSE)</f>
        <v>0.21979793718764482</v>
      </c>
      <c r="H68" s="51">
        <f>VLOOKUP(DATE!F67,'App MESURE'!$P$2:$T$769,2,FALSE)</f>
        <v>2.5841564889795509E-2</v>
      </c>
      <c r="I68" s="51">
        <f>VLOOKUP(DATE!G67,'App MESURE'!$P$2:$T$769,2,FALSE)</f>
        <v>2.8637853627870396E-2</v>
      </c>
      <c r="J68" s="51">
        <f>VLOOKUP(DATE!H67,'App MESURE'!$P$2:$T$769,2,FALSE)</f>
        <v>0.11927617824133228</v>
      </c>
      <c r="K68" s="51">
        <f>VLOOKUP(DATE!I67,'App MESURE'!$P$2:$T$769,2,FALSE)</f>
        <v>1.6030448369136207E-2</v>
      </c>
      <c r="L68" s="51">
        <f>VLOOKUP(DATE!J67,'App MESURE'!$P$2:$T$769,2,FALSE)</f>
        <v>7.2558871565563867E-3</v>
      </c>
      <c r="M68" s="51">
        <f>VLOOKUP(DATE!K67,'App MESURE'!$P$2:$T$769,2,FALSE)</f>
        <v>7.3764168435423742E-3</v>
      </c>
      <c r="N68" s="51">
        <f>VLOOKUP(DATE!L67,'App MESURE'!$P$2:$T$769,2,FALSE)</f>
        <v>6.2675437232712966E-3</v>
      </c>
      <c r="O68" s="51">
        <f>VLOOKUP(DATE!M67,'App MESURE'!$P$2:$T$769,2,FALSE)</f>
        <v>5.3997299769721957E-3</v>
      </c>
      <c r="P68" s="35">
        <f t="shared" si="1"/>
        <v>0.52977618617820499</v>
      </c>
    </row>
    <row r="69" spans="1:16" x14ac:dyDescent="0.2">
      <c r="A69">
        <v>2005</v>
      </c>
      <c r="B69" t="s">
        <v>58</v>
      </c>
      <c r="C69" s="54" t="s">
        <v>161</v>
      </c>
      <c r="D69" s="51">
        <f>VLOOKUP(DATE!B68,'App MESURE'!$P$2:$T$769,2,FALSE)</f>
        <v>6.5809209094348604E-3</v>
      </c>
      <c r="E69" s="51">
        <f>VLOOKUP(DATE!C68,'App MESURE'!$P$2:$T$769,2,FALSE)</f>
        <v>1.0220917456411658E-2</v>
      </c>
      <c r="F69" s="51">
        <f>VLOOKUP(DATE!D68,'App MESURE'!$P$2:$T$769,2,FALSE)</f>
        <v>0.23804613179732315</v>
      </c>
      <c r="G69" s="51">
        <f>VLOOKUP(DATE!E68,'App MESURE'!$P$2:$T$769,2,FALSE)</f>
        <v>5.9710406932857694E-2</v>
      </c>
      <c r="H69" s="51">
        <f>VLOOKUP(DATE!F68,'App MESURE'!$P$2:$T$769,2,FALSE)</f>
        <v>2.9633428842374632</v>
      </c>
      <c r="I69" s="51">
        <f>VLOOKUP(DATE!G68,'App MESURE'!$P$2:$T$769,2,FALSE)</f>
        <v>3.576622037559559</v>
      </c>
      <c r="J69" s="51">
        <f>VLOOKUP(DATE!H68,'App MESURE'!$P$2:$T$769,2,FALSE)</f>
        <v>1.5649092439512537</v>
      </c>
      <c r="K69" s="51">
        <f>VLOOKUP(DATE!I68,'App MESURE'!$P$2:$T$769,2,FALSE)</f>
        <v>1.6319719617902573E-2</v>
      </c>
      <c r="L69" s="51">
        <f>VLOOKUP(DATE!J68,'App MESURE'!$P$2:$T$769,2,FALSE)</f>
        <v>7.2799930939535839E-3</v>
      </c>
      <c r="M69" s="51">
        <f>VLOOKUP(DATE!K68,'App MESURE'!$P$2:$T$769,2,FALSE)</f>
        <v>2.2105144593229924E-2</v>
      </c>
      <c r="N69" s="51">
        <f>VLOOKUP(DATE!L68,'App MESURE'!$P$2:$T$769,2,FALSE)</f>
        <v>2.1936403031449548E-2</v>
      </c>
      <c r="O69" s="51">
        <f>VLOOKUP(DATE!M68,'App MESURE'!$P$2:$T$769,2,FALSE)</f>
        <v>2.6854014260477791E-2</v>
      </c>
      <c r="P69" s="35">
        <f t="shared" si="1"/>
        <v>8.5139278174413171</v>
      </c>
    </row>
    <row r="70" spans="1:16" x14ac:dyDescent="0.2">
      <c r="A70">
        <v>2006</v>
      </c>
      <c r="B70" t="s">
        <v>58</v>
      </c>
      <c r="C70" s="54" t="s">
        <v>162</v>
      </c>
      <c r="D70" s="51">
        <f>VLOOKUP(DATE!B69,'App MESURE'!$P$2:$T$769,2,FALSE)</f>
        <v>2.774593394417409E-2</v>
      </c>
      <c r="E70" s="51">
        <f>VLOOKUP(DATE!C69,'App MESURE'!$P$2:$T$769,2,FALSE)</f>
        <v>3.2133214550463994E-2</v>
      </c>
      <c r="F70" s="51">
        <f>VLOOKUP(DATE!D69,'App MESURE'!$P$2:$T$769,2,FALSE)</f>
        <v>3.7918639525791345E-2</v>
      </c>
      <c r="G70" s="51">
        <f>VLOOKUP(DATE!E69,'App MESURE'!$P$2:$T$769,2,FALSE)</f>
        <v>4.11006232622214E-2</v>
      </c>
      <c r="H70" s="51">
        <f>VLOOKUP(DATE!F69,'App MESURE'!$P$2:$T$769,2,FALSE)</f>
        <v>4.6669094800973976E-2</v>
      </c>
      <c r="I70" s="51">
        <f>VLOOKUP(DATE!G69,'App MESURE'!$P$2:$T$769,2,FALSE)</f>
        <v>3.47848676641557E-2</v>
      </c>
      <c r="J70" s="51">
        <f>VLOOKUP(DATE!H69,'App MESURE'!$P$2:$T$769,2,FALSE)</f>
        <v>2.0297199288440128E-2</v>
      </c>
      <c r="K70" s="51">
        <f>VLOOKUP(DATE!I69,'App MESURE'!$P$2:$T$769,2,FALSE)</f>
        <v>2.502196301829079E-2</v>
      </c>
      <c r="L70" s="51">
        <f>VLOOKUP(DATE!J69,'App MESURE'!$P$2:$T$769,2,FALSE)</f>
        <v>1.5427799934206272E-2</v>
      </c>
      <c r="M70" s="51">
        <f>VLOOKUP(DATE!K69,'App MESURE'!$P$2:$T$769,2,FALSE)</f>
        <v>1.0823565891341589E-2</v>
      </c>
      <c r="N70" s="51">
        <f>VLOOKUP(DATE!L69,'App MESURE'!$P$2:$T$769,2,FALSE)</f>
        <v>7.2076752817619915E-3</v>
      </c>
      <c r="O70" s="51">
        <f>VLOOKUP(DATE!M69,'App MESURE'!$P$2:$T$769,2,FALSE)</f>
        <v>8.292442464635872E-3</v>
      </c>
      <c r="P70" s="35">
        <f t="shared" si="1"/>
        <v>0.30742301962645718</v>
      </c>
    </row>
    <row r="71" spans="1:16" x14ac:dyDescent="0.2">
      <c r="A71">
        <v>2007</v>
      </c>
      <c r="B71" t="s">
        <v>58</v>
      </c>
      <c r="C71" s="54" t="s">
        <v>163</v>
      </c>
      <c r="D71" s="51">
        <f>VLOOKUP(DATE!B70,'App MESURE'!$P$2:$T$769,2,FALSE)</f>
        <v>8.8227730873742145E-3</v>
      </c>
      <c r="E71" s="51">
        <f>VLOOKUP(DATE!C70,'App MESURE'!$P$2:$T$769,2,FALSE)</f>
        <v>0.26499656980738989</v>
      </c>
      <c r="F71" s="51">
        <f>VLOOKUP(DATE!D70,'App MESURE'!$P$2:$T$769,2,FALSE)</f>
        <v>0.47074074549246858</v>
      </c>
      <c r="G71" s="51">
        <f>VLOOKUP(DATE!E70,'App MESURE'!$P$2:$T$769,2,FALSE)</f>
        <v>4.0184597641127882E-2</v>
      </c>
      <c r="H71" s="51">
        <f>VLOOKUP(DATE!F70,'App MESURE'!$P$2:$T$769,2,FALSE)</f>
        <v>1.3375661483582852</v>
      </c>
      <c r="I71" s="51">
        <f>VLOOKUP(DATE!G70,'App MESURE'!$P$2:$T$769,2,FALSE)</f>
        <v>8.8179518998947701E-2</v>
      </c>
      <c r="J71" s="51">
        <f>VLOOKUP(DATE!H70,'App MESURE'!$P$2:$T$769,2,FALSE)</f>
        <v>3.6014270471412771E-2</v>
      </c>
      <c r="K71" s="51">
        <f>VLOOKUP(DATE!I70,'App MESURE'!$P$2:$T$769,2,FALSE)</f>
        <v>3.3483147044707028E-2</v>
      </c>
      <c r="L71" s="51">
        <f>VLOOKUP(DATE!J70,'App MESURE'!$P$2:$T$769,2,FALSE)</f>
        <v>1.4559986187907168E-2</v>
      </c>
      <c r="M71" s="51">
        <f>VLOOKUP(DATE!K70,'App MESURE'!$P$2:$T$769,2,FALSE)</f>
        <v>5.2068824777946176E-3</v>
      </c>
      <c r="N71" s="51">
        <f>VLOOKUP(DATE!L70,'App MESURE'!$P$2:$T$769,2,FALSE)</f>
        <v>7.2317812191591909E-4</v>
      </c>
      <c r="O71" s="51">
        <f>VLOOKUP(DATE!M70,'App MESURE'!$P$2:$T$769,2,FALSE)</f>
        <v>2.1695343657477566E-4</v>
      </c>
      <c r="P71" s="35">
        <f t="shared" si="1"/>
        <v>2.3006947711259054</v>
      </c>
    </row>
    <row r="72" spans="1:16" x14ac:dyDescent="0.2">
      <c r="A72">
        <v>2008</v>
      </c>
      <c r="B72" t="s">
        <v>58</v>
      </c>
      <c r="C72" s="54" t="s">
        <v>164</v>
      </c>
      <c r="D72" s="51">
        <f>VLOOKUP(DATE!B71,'App MESURE'!$P$2:$T$769,2,FALSE)</f>
        <v>8.213244042535468E-3</v>
      </c>
      <c r="E72" s="51">
        <f>VLOOKUP(DATE!C71,'App MESURE'!$P$2:$T$769,2,FALSE)</f>
        <v>2.5025330439462527E-2</v>
      </c>
      <c r="F72" s="51">
        <f>VLOOKUP(DATE!D71,'App MESURE'!$P$2:$T$769,2,FALSE)</f>
        <v>0.17648834733654833</v>
      </c>
      <c r="G72" s="51">
        <f>VLOOKUP(DATE!E71,'App MESURE'!$P$2:$T$769,2,FALSE)</f>
        <v>2.5359258577529911</v>
      </c>
      <c r="H72" s="51">
        <f>VLOOKUP(DATE!F71,'App MESURE'!$P$2:$T$769,2,FALSE)</f>
        <v>5.6877293392025861</v>
      </c>
      <c r="I72" s="51">
        <f>VLOOKUP(DATE!G71,'App MESURE'!$P$2:$T$769,2,FALSE)</f>
        <v>20.825085148076131</v>
      </c>
      <c r="J72" s="51">
        <f>VLOOKUP(DATE!H71,'App MESURE'!$P$2:$T$769,2,FALSE)</f>
        <v>1.3156614400530986</v>
      </c>
      <c r="K72" s="51">
        <f>VLOOKUP(DATE!I71,'App MESURE'!$P$2:$T$769,2,FALSE)</f>
        <v>0.23012507251573527</v>
      </c>
      <c r="L72" s="51">
        <f>VLOOKUP(DATE!J71,'App MESURE'!$P$2:$T$769,2,FALSE)</f>
        <v>7.5885747773285384E-2</v>
      </c>
      <c r="M72" s="51">
        <f>VLOOKUP(DATE!K71,'App MESURE'!$P$2:$T$769,2,FALSE)</f>
        <v>5.6374473193365526E-2</v>
      </c>
      <c r="N72" s="51">
        <f>VLOOKUP(DATE!L71,'App MESURE'!$P$2:$T$769,2,FALSE)</f>
        <v>5.163161395753512E-2</v>
      </c>
      <c r="O72" s="51">
        <f>VLOOKUP(DATE!M71,'App MESURE'!$P$2:$T$769,2,FALSE)</f>
        <v>4.6078998266806968E-2</v>
      </c>
      <c r="P72" s="35">
        <f t="shared" si="1"/>
        <v>31.034224612610082</v>
      </c>
    </row>
    <row r="73" spans="1:16" x14ac:dyDescent="0.2">
      <c r="A73">
        <v>2009</v>
      </c>
      <c r="B73" t="s">
        <v>58</v>
      </c>
      <c r="C73" s="54" t="s">
        <v>165</v>
      </c>
      <c r="D73" s="51">
        <f>VLOOKUP(DATE!B72,'App MESURE'!$P$2:$T$769,2,FALSE)</f>
        <v>0.11884139971405773</v>
      </c>
      <c r="E73" s="51">
        <f>VLOOKUP(DATE!C72,'App MESURE'!$P$2:$T$769,2,FALSE)</f>
        <v>0.11012687786610929</v>
      </c>
      <c r="F73" s="51">
        <f>VLOOKUP(DATE!D72,'App MESURE'!$P$2:$T$769,2,FALSE)</f>
        <v>9.7556372899599619E-2</v>
      </c>
      <c r="G73" s="51">
        <f>VLOOKUP(DATE!E72,'App MESURE'!$P$2:$T$769,2,FALSE)</f>
        <v>5.2615275251080131</v>
      </c>
      <c r="H73" s="51">
        <f>VLOOKUP(DATE!F72,'App MESURE'!$P$2:$T$769,2,FALSE)</f>
        <v>25.457200548741369</v>
      </c>
      <c r="I73" s="51">
        <f>VLOOKUP(DATE!G72,'App MESURE'!$P$2:$T$769,2,FALSE)</f>
        <v>31.150945221608904</v>
      </c>
      <c r="J73" s="51">
        <f>VLOOKUP(DATE!H72,'App MESURE'!$P$2:$T$769,2,FALSE)</f>
        <v>13.223130109326167</v>
      </c>
      <c r="K73" s="51">
        <f>VLOOKUP(DATE!I72,'App MESURE'!$P$2:$T$769,2,FALSE)</f>
        <v>0.32559921453131196</v>
      </c>
      <c r="L73" s="51">
        <f>VLOOKUP(DATE!J72,'App MESURE'!$P$2:$T$769,2,FALSE)</f>
        <v>0.21913552062783578</v>
      </c>
      <c r="M73" s="51">
        <f>VLOOKUP(DATE!K72,'App MESURE'!$P$2:$T$769,2,FALSE)</f>
        <v>0.15751691039322704</v>
      </c>
      <c r="N73" s="51">
        <f>VLOOKUP(DATE!L72,'App MESURE'!$P$2:$T$769,2,FALSE)</f>
        <v>0.14263281555558069</v>
      </c>
      <c r="O73" s="51">
        <f>VLOOKUP(DATE!M72,'App MESURE'!$P$2:$T$769,2,FALSE)</f>
        <v>0.12659192578236589</v>
      </c>
      <c r="P73" s="35">
        <f t="shared" si="1"/>
        <v>76.390804442154533</v>
      </c>
    </row>
    <row r="74" spans="1:16" x14ac:dyDescent="0.2">
      <c r="A74">
        <v>2010</v>
      </c>
      <c r="B74" t="s">
        <v>58</v>
      </c>
      <c r="C74" s="54" t="s">
        <v>166</v>
      </c>
      <c r="D74" s="51">
        <f>VLOOKUP(DATE!B73,'App MESURE'!$P$2:$T$769,2,FALSE)</f>
        <v>0.12798007970504796</v>
      </c>
      <c r="E74" s="51">
        <f>VLOOKUP(DATE!C73,'App MESURE'!$P$2:$T$769,2,FALSE)</f>
        <v>2.0495707070088609</v>
      </c>
      <c r="F74" s="51">
        <f>VLOOKUP(DATE!D73,'App MESURE'!$P$2:$T$769,2,FALSE)</f>
        <v>7.1226177772815999</v>
      </c>
      <c r="G74" s="51">
        <f>VLOOKUP(DATE!E73,'App MESURE'!$P$2:$T$769,2,FALSE)</f>
        <v>20.696642350396846</v>
      </c>
      <c r="H74" s="51">
        <f>VLOOKUP(DATE!F73,'App MESURE'!$P$2:$T$769,2,FALSE)</f>
        <v>1.376238934845696</v>
      </c>
      <c r="I74" s="51">
        <f>VLOOKUP(DATE!G73,'App MESURE'!$P$2:$T$769,2,FALSE)</f>
        <v>2.0765240290076039</v>
      </c>
      <c r="J74" s="51">
        <f>VLOOKUP(DATE!H73,'App MESURE'!$P$2:$T$769,2,FALSE)</f>
        <v>0.88082222377294628</v>
      </c>
      <c r="K74" s="51">
        <f>VLOOKUP(DATE!I73,'App MESURE'!$P$2:$T$769,2,FALSE)</f>
        <v>0.38097113211385153</v>
      </c>
      <c r="L74" s="51">
        <f>VLOOKUP(DATE!J73,'App MESURE'!$P$2:$T$769,2,FALSE)</f>
        <v>0.43345106235747011</v>
      </c>
      <c r="M74" s="51">
        <f>VLOOKUP(DATE!K73,'App MESURE'!$P$2:$T$769,2,FALSE)</f>
        <v>0.12177194688416423</v>
      </c>
      <c r="N74" s="51">
        <f>VLOOKUP(DATE!L73,'App MESURE'!$P$2:$T$769,2,FALSE)</f>
        <v>0.13661748189062503</v>
      </c>
      <c r="O74" s="51">
        <f>VLOOKUP(DATE!M73,'App MESURE'!$P$2:$T$769,2,FALSE)</f>
        <v>0.13762003750145102</v>
      </c>
      <c r="P74" s="35">
        <f t="shared" si="1"/>
        <v>35.540827762766156</v>
      </c>
    </row>
    <row r="75" spans="1:16" x14ac:dyDescent="0.2">
      <c r="A75">
        <v>2011</v>
      </c>
      <c r="B75" t="s">
        <v>58</v>
      </c>
      <c r="C75" s="54" t="s">
        <v>167</v>
      </c>
      <c r="D75" s="51">
        <f>VLOOKUP(DATE!B74,'App MESURE'!$P$2:$T$769,2,FALSE)</f>
        <v>0.17691250547959014</v>
      </c>
      <c r="E75" s="51">
        <f>VLOOKUP(DATE!C74,'App MESURE'!$P$2:$T$769,2,FALSE)</f>
        <v>0.23783703875285786</v>
      </c>
      <c r="F75" s="51">
        <f>VLOOKUP(DATE!D74,'App MESURE'!$P$2:$T$769,2,FALSE)</f>
        <v>1.1645454616366833</v>
      </c>
      <c r="G75" s="51">
        <f>VLOOKUP(DATE!E74,'App MESURE'!$P$2:$T$769,2,FALSE)</f>
        <v>0.41089356111388703</v>
      </c>
      <c r="H75" s="51">
        <f>VLOOKUP(DATE!F74,'App MESURE'!$P$2:$T$769,2,FALSE)</f>
        <v>0.32124195360733776</v>
      </c>
      <c r="I75" s="51">
        <f>VLOOKUP(DATE!G74,'App MESURE'!$P$2:$T$769,2,FALSE)</f>
        <v>0.26598571551835504</v>
      </c>
      <c r="J75" s="51">
        <f>VLOOKUP(DATE!H74,'App MESURE'!$P$2:$T$769,2,FALSE)</f>
        <v>0.17490739425793828</v>
      </c>
      <c r="K75" s="51">
        <f>VLOOKUP(DATE!I74,'App MESURE'!$P$2:$T$769,2,FALSE)</f>
        <v>0.20455990443967426</v>
      </c>
      <c r="L75" s="51">
        <f>VLOOKUP(DATE!J74,'App MESURE'!$P$2:$T$769,2,FALSE)</f>
        <v>0.14124466163289862</v>
      </c>
      <c r="M75" s="51">
        <f>VLOOKUP(DATE!K74,'App MESURE'!$P$2:$T$769,2,FALSE)</f>
        <v>0.14001074703495894</v>
      </c>
      <c r="N75" s="51">
        <f>VLOOKUP(DATE!L74,'App MESURE'!$P$2:$T$769,2,FALSE)</f>
        <v>6.3469482131518151E-2</v>
      </c>
      <c r="O75" s="51">
        <f>VLOOKUP(DATE!M74,'App MESURE'!$P$2:$T$769,2,FALSE)</f>
        <v>5.7801186947233137E-2</v>
      </c>
      <c r="P75" s="35">
        <f t="shared" si="1"/>
        <v>3.3594096125529331</v>
      </c>
    </row>
    <row r="76" spans="1:16" x14ac:dyDescent="0.2">
      <c r="A76">
        <v>2012</v>
      </c>
      <c r="B76" t="s">
        <v>58</v>
      </c>
      <c r="C76" s="54" t="s">
        <v>168</v>
      </c>
      <c r="D76" s="51">
        <f>VLOOKUP(DATE!B75,'App MESURE'!$P$2:$T$769,2,FALSE)</f>
        <v>6.5551713015541274E-2</v>
      </c>
      <c r="E76" s="51">
        <f>VLOOKUP(DATE!C75,'App MESURE'!$P$2:$T$769,2,FALSE)</f>
        <v>0.29405727262148101</v>
      </c>
      <c r="F76" s="51">
        <f>VLOOKUP(DATE!D75,'App MESURE'!$P$2:$T$769,2,FALSE)</f>
        <v>2.5685474749360204</v>
      </c>
      <c r="G76" s="51">
        <f>VLOOKUP(DATE!E75,'App MESURE'!$P$2:$T$769,2,FALSE)</f>
        <v>6.613358086813216</v>
      </c>
      <c r="H76" s="51">
        <f>VLOOKUP(DATE!F75,'App MESURE'!$P$2:$T$769,2,FALSE)</f>
        <v>0.40163920162933969</v>
      </c>
      <c r="I76" s="51">
        <f>VLOOKUP(DATE!G75,'App MESURE'!$P$2:$T$769,2,FALSE)</f>
        <v>0.31264311125294625</v>
      </c>
      <c r="J76" s="51">
        <f>VLOOKUP(DATE!H75,'App MESURE'!$P$2:$T$769,2,FALSE)</f>
        <v>1.2193389817514391</v>
      </c>
      <c r="K76" s="51">
        <f>VLOOKUP(DATE!I75,'App MESURE'!$P$2:$T$769,2,FALSE)</f>
        <v>1.4778440900197847</v>
      </c>
      <c r="L76" s="51">
        <f>VLOOKUP(DATE!J75,'App MESURE'!$P$2:$T$769,2,FALSE)</f>
        <v>0.19534410478631295</v>
      </c>
      <c r="M76" s="51">
        <f>VLOOKUP(DATE!K75,'App MESURE'!$P$2:$T$769,2,FALSE)</f>
        <v>6.4317798417601643E-2</v>
      </c>
      <c r="N76" s="51">
        <f>VLOOKUP(DATE!L75,'App MESURE'!$P$2:$T$769,2,FALSE)</f>
        <v>3.0038108493592158E-2</v>
      </c>
      <c r="O76" s="51">
        <f>VLOOKUP(DATE!M75,'App MESURE'!$P$2:$T$769,2,FALSE)</f>
        <v>4.2955651940772346E-2</v>
      </c>
      <c r="P76" s="35">
        <f t="shared" si="1"/>
        <v>13.285635595678048</v>
      </c>
    </row>
    <row r="77" spans="1:16" x14ac:dyDescent="0.2">
      <c r="A77">
        <v>2013</v>
      </c>
      <c r="B77" t="s">
        <v>58</v>
      </c>
      <c r="C77" s="54" t="s">
        <v>169</v>
      </c>
      <c r="D77" s="51">
        <f>VLOOKUP(DATE!B76,'App MESURE'!$P$2:$T$769,2,FALSE)</f>
        <v>0.17432899679015412</v>
      </c>
      <c r="E77" s="51">
        <f>VLOOKUP(DATE!C76,'App MESURE'!$P$2:$T$769,2,FALSE)</f>
        <v>0.4133999501409516</v>
      </c>
      <c r="F77" s="51">
        <f>VLOOKUP(DATE!D76,'App MESURE'!$P$2:$T$769,2,FALSE)</f>
        <v>0.42951795957653771</v>
      </c>
      <c r="G77" s="51">
        <f>VLOOKUP(DATE!E76,'App MESURE'!$P$2:$T$769,2,FALSE)</f>
        <v>0.40129216314866917</v>
      </c>
      <c r="H77" s="51">
        <f>VLOOKUP(DATE!F76,'App MESURE'!$P$2:$T$769,2,FALSE)</f>
        <v>0.51153472050833559</v>
      </c>
      <c r="I77" s="51">
        <f>VLOOKUP(DATE!G76,'App MESURE'!$P$2:$T$769,2,FALSE)</f>
        <v>0.34160154447334112</v>
      </c>
      <c r="J77" s="51">
        <f>VLOOKUP(DATE!H76,'App MESURE'!$P$2:$T$769,2,FALSE)</f>
        <v>1.4981651210546028</v>
      </c>
      <c r="K77" s="51">
        <f>VLOOKUP(DATE!I76,'App MESURE'!$P$2:$T$769,2,FALSE)</f>
        <v>0.27153833120908333</v>
      </c>
      <c r="L77" s="51">
        <f>VLOOKUP(DATE!J76,'App MESURE'!$P$2:$T$769,2,FALSE)</f>
        <v>0.20232343423090871</v>
      </c>
      <c r="M77" s="51">
        <f>VLOOKUP(DATE!K76,'App MESURE'!$P$2:$T$769,2,FALSE)</f>
        <v>0.14833967057105124</v>
      </c>
      <c r="N77" s="51">
        <f>VLOOKUP(DATE!L76,'App MESURE'!$P$2:$T$769,2,FALSE)</f>
        <v>0.12555081034035434</v>
      </c>
      <c r="O77" s="51">
        <f>VLOOKUP(DATE!M76,'App MESURE'!$P$2:$T$769,2,FALSE)</f>
        <v>0.15940634212132207</v>
      </c>
      <c r="P77" s="35">
        <f t="shared" si="1"/>
        <v>4.6769990441653126</v>
      </c>
    </row>
    <row r="78" spans="1:16" x14ac:dyDescent="0.2">
      <c r="A78">
        <v>2014</v>
      </c>
      <c r="B78" t="s">
        <v>58</v>
      </c>
      <c r="C78" s="54" t="s">
        <v>170</v>
      </c>
      <c r="D78" s="51">
        <f>VLOOKUP(DATE!B77,'App MESURE'!$P$2:$T$769,2,FALSE)</f>
        <v>9.5975419820989477E-2</v>
      </c>
      <c r="E78" s="51">
        <f>VLOOKUP(DATE!C77,'App MESURE'!$P$2:$T$769,2,FALSE)</f>
        <v>7.4921751993645092E-2</v>
      </c>
      <c r="F78" s="51">
        <f>VLOOKUP(DATE!D77,'App MESURE'!$P$2:$T$769,2,FALSE)</f>
        <v>1.3815601915493096</v>
      </c>
      <c r="G78" s="51">
        <f>VLOOKUP(DATE!E77,'App MESURE'!$P$2:$T$769,2,FALSE)</f>
        <v>5.0443585558706419</v>
      </c>
      <c r="H78" s="51">
        <f>VLOOKUP(DATE!F77,'App MESURE'!$P$2:$T$769,2,FALSE)</f>
        <v>6.0329169479761893</v>
      </c>
      <c r="I78" s="51">
        <f>VLOOKUP(DATE!G77,'App MESURE'!$P$2:$T$769,2,FALSE)</f>
        <v>0.53289686698516459</v>
      </c>
      <c r="J78" s="51">
        <f>VLOOKUP(DATE!H77,'App MESURE'!$P$2:$T$769,2,FALSE)</f>
        <v>0.54631568823775778</v>
      </c>
      <c r="K78" s="51">
        <f>VLOOKUP(DATE!I77,'App MESURE'!$P$2:$T$769,2,FALSE)</f>
        <v>0.26587003602479831</v>
      </c>
      <c r="L78" s="51">
        <f>VLOOKUP(DATE!J77,'App MESURE'!$P$2:$T$769,2,FALSE)</f>
        <v>0.13129622518701059</v>
      </c>
      <c r="M78" s="51">
        <f>VLOOKUP(DATE!K77,'App MESURE'!$P$2:$T$769,2,FALSE)</f>
        <v>6.4279238586416015E-2</v>
      </c>
      <c r="N78" s="51">
        <f>VLOOKUP(DATE!L77,'App MESURE'!$P$2:$T$769,2,FALSE)</f>
        <v>2.6143565543845285E-2</v>
      </c>
      <c r="O78" s="51">
        <f>VLOOKUP(DATE!M77,'App MESURE'!$P$2:$T$769,2,FALSE)</f>
        <v>0.32841408220786167</v>
      </c>
      <c r="P78" s="35">
        <f t="shared" si="1"/>
        <v>14.524948569983634</v>
      </c>
    </row>
    <row r="79" spans="1:16" x14ac:dyDescent="0.2">
      <c r="A79">
        <v>2015</v>
      </c>
      <c r="B79" t="s">
        <v>58</v>
      </c>
      <c r="C79" s="54" t="s">
        <v>171</v>
      </c>
      <c r="D79" s="51">
        <f>VLOOKUP(DATE!B78,'App MESURE'!$P$2:$T$769,2,FALSE)</f>
        <v>0.17926465518191248</v>
      </c>
      <c r="E79" s="51">
        <f>VLOOKUP(DATE!C78,'App MESURE'!$P$2:$T$769,2,FALSE)</f>
        <v>0.3093269657709834</v>
      </c>
      <c r="F79" s="51">
        <f>VLOOKUP(DATE!D78,'App MESURE'!$P$2:$T$769,2,FALSE)</f>
        <v>0.50567362616812239</v>
      </c>
      <c r="G79" s="51">
        <f>VLOOKUP(DATE!E78,'App MESURE'!$P$2:$T$769,2,FALSE)</f>
        <v>0.24712995806859048</v>
      </c>
      <c r="H79" s="51">
        <f>VLOOKUP(DATE!F78,'App MESURE'!$P$2:$T$769,2,FALSE)</f>
        <v>0.21516385801571772</v>
      </c>
      <c r="I79" s="51">
        <f>VLOOKUP(DATE!G78,'App MESURE'!$P$2:$T$769,2,FALSE)</f>
        <v>0.34715416016406936</v>
      </c>
      <c r="J79" s="51">
        <f>VLOOKUP(DATE!H78,'App MESURE'!$P$2:$T$769,2,FALSE)</f>
        <v>0.46333493152631994</v>
      </c>
      <c r="K79" s="51">
        <f>VLOOKUP(DATE!I78,'App MESURE'!$P$2:$T$769,2,FALSE)</f>
        <v>9.1733838390572156E-2</v>
      </c>
      <c r="L79" s="51">
        <f>VLOOKUP(DATE!J78,'App MESURE'!$P$2:$T$769,2,FALSE)</f>
        <v>0.12990807126432852</v>
      </c>
      <c r="M79" s="51">
        <f>VLOOKUP(DATE!K78,'App MESURE'!$P$2:$T$769,2,FALSE)</f>
        <v>0.20918708418194784</v>
      </c>
      <c r="N79" s="51">
        <f>VLOOKUP(DATE!L78,'App MESURE'!$P$2:$T$769,2,FALSE)</f>
        <v>0.23455945310208096</v>
      </c>
      <c r="O79" s="51">
        <f>VLOOKUP(DATE!M78,'App MESURE'!$P$2:$T$769,2,FALSE)</f>
        <v>7.0950089381527026E-2</v>
      </c>
      <c r="P79" s="35">
        <f t="shared" si="1"/>
        <v>3.0033866912161722</v>
      </c>
    </row>
    <row r="80" spans="1:16" x14ac:dyDescent="0.2">
      <c r="A80">
        <v>2016</v>
      </c>
      <c r="B80" t="s">
        <v>58</v>
      </c>
      <c r="C80" s="54" t="s">
        <v>172</v>
      </c>
      <c r="D80" s="51">
        <f>VLOOKUP(DATE!B79,'App MESURE'!$P$2:$T$769,2,FALSE)</f>
        <v>6.4433477911158527E-2</v>
      </c>
      <c r="E80" s="51">
        <f>VLOOKUP(DATE!C79,'App MESURE'!$P$2:$T$769,2,FALSE)</f>
        <v>3.1888980390501545E-2</v>
      </c>
      <c r="F80" s="51">
        <f>VLOOKUP(DATE!D79,'App MESURE'!$P$2:$T$769,2,FALSE)</f>
        <v>0.97085942959135185</v>
      </c>
      <c r="G80" s="51">
        <f>VLOOKUP(DATE!E79,'App MESURE'!$P$2:$T$769,2,FALSE)</f>
        <v>0.55907899236019565</v>
      </c>
      <c r="H80" s="51">
        <f>VLOOKUP(DATE!F79,'App MESURE'!$P$2:$T$769,2,FALSE)</f>
        <v>0.11043535651559425</v>
      </c>
      <c r="I80" s="51">
        <f>VLOOKUP(DATE!G79,'App MESURE'!$P$2:$T$769,2,FALSE)</f>
        <v>0.6026516015999378</v>
      </c>
      <c r="J80" s="51">
        <f>VLOOKUP(DATE!H79,'App MESURE'!$P$2:$T$769,2,FALSE)</f>
        <v>0.14031922568444391</v>
      </c>
      <c r="K80" s="51">
        <f>VLOOKUP(DATE!I79,'App MESURE'!$P$2:$T$769,2,FALSE)</f>
        <v>7.5847187942099811E-2</v>
      </c>
      <c r="L80" s="51">
        <f>VLOOKUP(DATE!J79,'App MESURE'!$P$2:$T$769,2,FALSE)</f>
        <v>6.73640250812651E-2</v>
      </c>
      <c r="M80" s="51">
        <f>VLOOKUP(DATE!K79,'App MESURE'!$P$2:$T$769,2,FALSE)</f>
        <v>7.6309905916327136E-2</v>
      </c>
      <c r="N80" s="51">
        <f>VLOOKUP(DATE!L79,'App MESURE'!$P$2:$T$769,2,FALSE)</f>
        <v>0.10881584360579845</v>
      </c>
      <c r="O80" s="51">
        <f>VLOOKUP(DATE!M79,'App MESURE'!$P$2:$T$769,2,FALSE)</f>
        <v>5.1438814801607093E-2</v>
      </c>
      <c r="P80" s="35">
        <f t="shared" si="1"/>
        <v>2.8594428414002806</v>
      </c>
    </row>
    <row r="81" spans="1:18" x14ac:dyDescent="0.2">
      <c r="A81">
        <v>2017</v>
      </c>
      <c r="B81" t="s">
        <v>58</v>
      </c>
      <c r="C81" s="54" t="s">
        <v>173</v>
      </c>
      <c r="D81" s="51">
        <f>VLOOKUP(DATE!B80,'App MESURE'!$P$2:$T$769,2,FALSE)</f>
        <v>4.4420925525825612E-2</v>
      </c>
      <c r="E81" s="51">
        <f>VLOOKUP(DATE!C80,'App MESURE'!$P$2:$T$769,2,FALSE)</f>
        <v>5.4215122646971189E-2</v>
      </c>
      <c r="F81" s="51">
        <f>VLOOKUP(DATE!D80,'App MESURE'!$P$2:$T$769,2,FALSE)</f>
        <v>0.2520270566291633</v>
      </c>
      <c r="G81" s="51">
        <f>VLOOKUP(DATE!E80,'App MESURE'!$P$2:$T$769,2,FALSE)</f>
        <v>0.258620787761903</v>
      </c>
      <c r="H81" s="51">
        <f>VLOOKUP(DATE!F80,'App MESURE'!$P$2:$T$769,2,FALSE)</f>
        <v>0.75932019570708209</v>
      </c>
      <c r="I81" s="51">
        <f>VLOOKUP(DATE!G80,'App MESURE'!$P$2:$T$769,2,FALSE)</f>
        <v>0.64205974907163377</v>
      </c>
      <c r="J81" s="51">
        <f>VLOOKUP(DATE!H80,'App MESURE'!$P$2:$T$769,2,FALSE)</f>
        <v>9.3017109572429302</v>
      </c>
      <c r="K81" s="51">
        <f>VLOOKUP(DATE!I80,'App MESURE'!$P$2:$T$769,2,FALSE)</f>
        <v>1.7182260776308931</v>
      </c>
      <c r="L81" s="51">
        <f>VLOOKUP(DATE!J80,'App MESURE'!$P$2:$T$769,2,FALSE)</f>
        <v>0.17197684708783173</v>
      </c>
      <c r="M81" s="51">
        <f>VLOOKUP(DATE!K80,'App MESURE'!$P$2:$T$769,2,FALSE)</f>
        <v>6.4202118924044857E-2</v>
      </c>
      <c r="N81" s="51">
        <f>VLOOKUP(DATE!L80,'App MESURE'!$P$2:$T$769,2,FALSE)</f>
        <v>5.7261349310634604E-2</v>
      </c>
      <c r="O81" s="51">
        <f>VLOOKUP(DATE!M80,'App MESURE'!$P$2:$T$769,2,FALSE)</f>
        <v>4.573195978613645E-2</v>
      </c>
      <c r="P81" s="35">
        <f t="shared" si="1"/>
        <v>13.36977314732505</v>
      </c>
    </row>
    <row r="82" spans="1:18" x14ac:dyDescent="0.2">
      <c r="A82">
        <v>2018</v>
      </c>
      <c r="B82" t="s">
        <v>58</v>
      </c>
      <c r="C82" s="54" t="s">
        <v>174</v>
      </c>
      <c r="D82" s="51">
        <f>VLOOKUP(DATE!B81,'App MESURE'!$P$2:$T$769,2,FALSE)</f>
        <v>5.8996541713987154E-2</v>
      </c>
      <c r="E82" s="51">
        <f>VLOOKUP(DATE!C81,'App MESURE'!$P$2:$T$769,2,FALSE)</f>
        <v>0.70872969719155798</v>
      </c>
      <c r="F82" s="51">
        <f>VLOOKUP(DATE!D81,'App MESURE'!$P$2:$T$769,2,FALSE)</f>
        <v>2.6052949940559089</v>
      </c>
      <c r="G82" s="51">
        <f>VLOOKUP(DATE!E81,'App MESURE'!$P$2:$T$769,2,FALSE)</f>
        <v>1.1539800678918259</v>
      </c>
      <c r="H82" s="51">
        <f>VLOOKUP(DATE!F81,'App MESURE'!$P$2:$T$769,2,FALSE)</f>
        <v>0.31040664104418053</v>
      </c>
      <c r="I82" s="51">
        <f>VLOOKUP(DATE!G81,'App MESURE'!$P$2:$T$769,2,FALSE)</f>
        <v>0.2282356407876405</v>
      </c>
      <c r="J82" s="51">
        <f>VLOOKUP(DATE!H81,'App MESURE'!$P$2:$T$769,2,FALSE)</f>
        <v>0.13719587935840924</v>
      </c>
      <c r="K82" s="51">
        <f>VLOOKUP(DATE!I81,'App MESURE'!$P$2:$T$769,2,FALSE)</f>
        <v>0.21647489227602867</v>
      </c>
      <c r="L82" s="51">
        <f>VLOOKUP(DATE!J81,'App MESURE'!$P$2:$T$769,2,FALSE)</f>
        <v>4.1066220212677335E-2</v>
      </c>
      <c r="M82" s="51">
        <f>VLOOKUP(DATE!K81,'App MESURE'!$P$2:$T$769,2,FALSE)</f>
        <v>2.3868535503894148E-2</v>
      </c>
      <c r="N82" s="51">
        <f>VLOOKUP(DATE!L81,'App MESURE'!$P$2:$T$769,2,FALSE)</f>
        <v>2.8919873389209396E-2</v>
      </c>
      <c r="O82" s="51">
        <f>VLOOKUP(DATE!M81,'App MESURE'!$P$2:$T$769,2,FALSE)</f>
        <v>2.0089672047704125E-2</v>
      </c>
      <c r="P82" s="35">
        <f t="shared" si="1"/>
        <v>5.5332586554730243</v>
      </c>
    </row>
    <row r="83" spans="1:18" x14ac:dyDescent="0.2">
      <c r="A83">
        <v>2019</v>
      </c>
      <c r="B83" t="s">
        <v>58</v>
      </c>
      <c r="C83" s="54" t="s">
        <v>175</v>
      </c>
      <c r="D83" s="51">
        <f>VLOOKUP(DATE!B82,'App MESURE'!$P$2:$T$769,2,FALSE)</f>
        <v>8.3289235360923031E-2</v>
      </c>
      <c r="E83" s="51">
        <f>VLOOKUP(DATE!C82,'App MESURE'!$P$2:$T$769,2,FALSE)</f>
        <v>0.2469757187438481</v>
      </c>
      <c r="F83" s="51">
        <f>VLOOKUP(DATE!D82,'App MESURE'!$P$2:$T$769,2,FALSE)</f>
        <v>0.18327487762521624</v>
      </c>
      <c r="G83" s="51">
        <f>VLOOKUP(DATE!E82,'App MESURE'!$P$2:$T$769,2,FALSE)</f>
        <v>0.59312732329709139</v>
      </c>
      <c r="H83" s="51">
        <f>VLOOKUP(DATE!F82,'App MESURE'!$P$2:$T$769,2,FALSE)</f>
        <v>0.3073604143805172</v>
      </c>
      <c r="I83" s="51">
        <f>VLOOKUP(DATE!G82,'App MESURE'!$P$2:$T$769,2,FALSE)</f>
        <v>0.14911086719476363</v>
      </c>
      <c r="J83" s="51">
        <f>VLOOKUP(DATE!H82,'App MESURE'!$P$2:$T$769,2,FALSE)</f>
        <v>0.25302961223998927</v>
      </c>
      <c r="K83" s="51">
        <f>VLOOKUP(DATE!I82,'App MESURE'!$P$2:$T$769,2,FALSE)</f>
        <v>0.40992956533424657</v>
      </c>
      <c r="L83" s="51">
        <f>VLOOKUP(DATE!J82,'App MESURE'!$P$2:$T$769,2,FALSE)</f>
        <v>0.44926059314357103</v>
      </c>
      <c r="M83" s="51">
        <f>VLOOKUP(DATE!K82,'App MESURE'!$P$2:$T$769,2,FALSE)</f>
        <v>0.15181005537775646</v>
      </c>
      <c r="N83" s="51">
        <f>VLOOKUP(DATE!L82,'App MESURE'!$P$2:$T$769,2,FALSE)</f>
        <v>0.11483117727075409</v>
      </c>
      <c r="O83" s="51">
        <f>VLOOKUP(DATE!M82,'App MESURE'!$P$2:$T$769,2,FALSE)</f>
        <v>0.11714476714189079</v>
      </c>
      <c r="P83" s="35">
        <f t="shared" si="1"/>
        <v>3.0591442071105677</v>
      </c>
    </row>
    <row r="84" spans="1:18" x14ac:dyDescent="0.2">
      <c r="A84">
        <v>2020</v>
      </c>
      <c r="B84" t="s">
        <v>58</v>
      </c>
      <c r="C84" s="54" t="s">
        <v>176</v>
      </c>
      <c r="D84" s="51">
        <f>VLOOKUP(DATE!B83,'App MESURE'!$P$2:$T$769,2,FALSE)</f>
        <v>0.12859703700401767</v>
      </c>
      <c r="E84" s="51">
        <f>VLOOKUP(DATE!C83,'App MESURE'!$P$2:$T$769,2,FALSE)</f>
        <v>0.10596241609806319</v>
      </c>
      <c r="F84" s="51">
        <f>VLOOKUP(DATE!D83,'App MESURE'!$P$2:$T$769,2,FALSE)</f>
        <v>0.13241446029139337</v>
      </c>
      <c r="G84" s="51">
        <f>VLOOKUP(DATE!E83,'App MESURE'!$P$2:$T$769,2,FALSE)</f>
        <v>0.2694946601562459</v>
      </c>
      <c r="H84" s="51">
        <f>VLOOKUP(DATE!F83,'App MESURE'!$P$2:$T$769,2,FALSE)</f>
        <v>10.367234772394967</v>
      </c>
      <c r="I84" s="51">
        <f>VLOOKUP(DATE!G83,'App MESURE'!$P$2:$T$769,2,FALSE)</f>
        <v>0.47733215024669728</v>
      </c>
      <c r="J84" s="51">
        <f>VLOOKUP(DATE!H83,'App MESURE'!$P$2:$T$769,2,FALSE)</f>
        <v>0.14803119192156647</v>
      </c>
      <c r="K84" s="51">
        <f>VLOOKUP(DATE!I83,'App MESURE'!$P$2:$T$769,2,FALSE)</f>
        <v>6.8173781536162964E-2</v>
      </c>
      <c r="L84" s="51">
        <f>VLOOKUP(DATE!J83,'App MESURE'!$P$2:$T$769,2,FALSE)</f>
        <v>5.1477374632792706E-2</v>
      </c>
      <c r="M84" s="51">
        <f>VLOOKUP(DATE!K83,'App MESURE'!$P$2:$T$769,2,FALSE)</f>
        <v>5.834102458383169E-2</v>
      </c>
      <c r="N84" s="51">
        <f>VLOOKUP(DATE!L83,'App MESURE'!$P$2:$T$769,2,FALSE)</f>
        <v>5.8186785259089241E-2</v>
      </c>
      <c r="O84" s="51">
        <f>VLOOKUP(DATE!M83,'App MESURE'!$P$2:$T$769,2,FALSE)</f>
        <v>6.0963093104453338E-2</v>
      </c>
      <c r="P84" s="35">
        <f t="shared" si="1"/>
        <v>11.926208747229282</v>
      </c>
    </row>
    <row r="85" spans="1:18" x14ac:dyDescent="0.2">
      <c r="A85">
        <v>2021</v>
      </c>
      <c r="B85" t="s">
        <v>58</v>
      </c>
      <c r="C85" s="54" t="s">
        <v>177</v>
      </c>
      <c r="D85" s="51">
        <f>VLOOKUP(DATE!B84,'App MESURE'!$P$2:$T$769,2,FALSE)</f>
        <v>4.0899063344487702E-2</v>
      </c>
      <c r="E85" s="51">
        <f>VLOOKUP(DATE!C84,'App MESURE'!$P$2:$T$769,2,FALSE)</f>
        <v>6.2969939518508558E-2</v>
      </c>
      <c r="F85" s="51">
        <f>VLOOKUP(DATE!D84,'App MESURE'!$P$2:$T$769,2,FALSE)</f>
        <v>0.13291650929342999</v>
      </c>
      <c r="G85" s="51">
        <f>VLOOKUP(DATE!E84,'App MESURE'!$P$2:$T$769,2,FALSE)</f>
        <v>0.17546643469046741</v>
      </c>
      <c r="H85" s="51">
        <f>VLOOKUP(DATE!F84,'App MESURE'!$P$2:$T$769,2,FALSE)</f>
        <v>7.1797094633350128E-2</v>
      </c>
      <c r="I85" s="51">
        <f>VLOOKUP(DATE!G84,'App MESURE'!$P$2:$T$769,2,FALSE)</f>
        <v>7.1692558931006012E-2</v>
      </c>
      <c r="J85" s="51">
        <f>VLOOKUP(DATE!H84,'App MESURE'!$P$2:$T$769,2,FALSE)</f>
        <v>0.28663458223791294</v>
      </c>
      <c r="K85" s="51">
        <f>VLOOKUP(DATE!I84,'App MESURE'!$P$2:$T$769,2,FALSE)</f>
        <v>0.3703841063036985</v>
      </c>
      <c r="L85" s="51">
        <f>VLOOKUP(DATE!J84,'App MESURE'!$P$2:$T$769,2,FALSE)</f>
        <v>0.13361687150725421</v>
      </c>
      <c r="M85" s="51">
        <f>VLOOKUP(DATE!K84,'App MESURE'!$P$2:$T$769,2,FALSE)</f>
        <v>4.5265231589465778E-2</v>
      </c>
      <c r="N85" s="51">
        <f>VLOOKUP(DATE!L84,'App MESURE'!$P$2:$T$769,2,FALSE)</f>
        <v>6.4320806084434121E-2</v>
      </c>
      <c r="O85" s="51">
        <f>VLOOKUP(DATE!M84,'App MESURE'!$P$2:$T$769,2,FALSE)</f>
        <v>4.4707579310859481E-2</v>
      </c>
      <c r="P85" s="35">
        <f t="shared" si="1"/>
        <v>1.5006707774448746</v>
      </c>
    </row>
    <row r="86" spans="1:18" x14ac:dyDescent="0.2">
      <c r="A86">
        <v>2022</v>
      </c>
      <c r="B86" t="s">
        <v>58</v>
      </c>
      <c r="C86" s="54" t="s">
        <v>178</v>
      </c>
      <c r="D86" s="51">
        <f>VLOOKUP(DATE!B85,'App MESURE'!$P$2:$T$769,2,FALSE)</f>
        <v>2.4919522262689193E-2</v>
      </c>
      <c r="E86" s="51">
        <f>VLOOKUP(DATE!C85,'App MESURE'!$P$2:$T$769,2,FALSE)</f>
        <v>2.9533206064047732E-2</v>
      </c>
      <c r="F86" s="51">
        <f>VLOOKUP(DATE!D85,'App MESURE'!$P$2:$T$769,2,FALSE)</f>
        <v>7.6993957321559905E-2</v>
      </c>
      <c r="G86" s="51">
        <f>VLOOKUP(DATE!E85,'App MESURE'!$P$2:$T$769,2,FALSE)</f>
        <v>2.1239513874513092</v>
      </c>
      <c r="H86" s="51">
        <f>VLOOKUP(DATE!F85,'App MESURE'!$P$2:$T$769,2,FALSE)</f>
        <v>2.1782205324217712</v>
      </c>
      <c r="I86" s="51">
        <f>VLOOKUP(DATE!G85,'App MESURE'!$P$2:$T$769,2,FALSE)</f>
        <v>0.11525001415709213</v>
      </c>
      <c r="J86" s="51">
        <f>VLOOKUP(DATE!H85,'App MESURE'!$P$2:$T$769,2,FALSE)</f>
        <v>8.1306835879839418E-2</v>
      </c>
      <c r="K86" s="51">
        <f>VLOOKUP(DATE!I85,'App MESURE'!$P$2:$T$769,2,FALSE)</f>
        <v>4.0183585676838655E-2</v>
      </c>
      <c r="L86" s="51">
        <f>VLOOKUP(DATE!J85,'App MESURE'!$P$2:$T$769,2,FALSE)</f>
        <v>0.16062965276568567</v>
      </c>
      <c r="M86" s="51">
        <f>VLOOKUP(DATE!K85,'App MESURE'!$P$2:$T$769,2,FALSE)</f>
        <v>4.2917439148067386E-2</v>
      </c>
      <c r="N86" s="51">
        <f>VLOOKUP(DATE!L85,'App MESURE'!$P$2:$T$769,2,FALSE)</f>
        <v>2.0058284345119037E-2</v>
      </c>
      <c r="O86" s="51">
        <f>VLOOKUP(DATE!M85,'App MESURE'!$P$2:$T$769,2,FALSE)</f>
        <v>2.4859523165364377E-3</v>
      </c>
      <c r="P86" s="35">
        <f t="shared" si="1"/>
        <v>4.8964503698105561</v>
      </c>
    </row>
    <row r="87" spans="1:18" x14ac:dyDescent="0.2">
      <c r="A87">
        <v>2023</v>
      </c>
      <c r="B87" t="s">
        <v>58</v>
      </c>
      <c r="C87" s="54" t="s">
        <v>179</v>
      </c>
      <c r="D87" s="51"/>
      <c r="E87" s="51"/>
      <c r="F87" s="51"/>
      <c r="G87" s="51"/>
      <c r="H87" s="51"/>
      <c r="I87" s="51"/>
      <c r="J87" s="51"/>
      <c r="K87" s="51"/>
      <c r="L87" s="51"/>
      <c r="M87" s="51"/>
      <c r="N87" s="51"/>
      <c r="O87" s="51"/>
      <c r="P87" s="35"/>
    </row>
    <row r="88" spans="1:18" x14ac:dyDescent="0.2">
      <c r="A88">
        <v>2024</v>
      </c>
      <c r="B88" t="s">
        <v>58</v>
      </c>
      <c r="C88" s="54" t="s">
        <v>180</v>
      </c>
      <c r="D88" s="51"/>
      <c r="E88" s="51"/>
      <c r="F88" s="51"/>
      <c r="G88" s="51"/>
      <c r="H88" s="51"/>
      <c r="I88" s="51"/>
      <c r="J88" s="51"/>
      <c r="K88" s="51"/>
      <c r="L88" s="51"/>
      <c r="M88" s="51"/>
      <c r="N88" s="51"/>
      <c r="O88" s="51"/>
      <c r="P88" s="35"/>
      <c r="Q88">
        <f>'App MESURE'!V87</f>
        <v>0</v>
      </c>
    </row>
    <row r="89" spans="1:18" x14ac:dyDescent="0.2">
      <c r="C89" s="54"/>
    </row>
    <row r="90" spans="1:18" x14ac:dyDescent="0.2">
      <c r="A90" s="36" t="s">
        <v>59</v>
      </c>
      <c r="C90" s="37"/>
      <c r="D90" s="52">
        <f t="shared" ref="D90:P90" si="2">AVERAGE(D1:D66)</f>
        <v>2.8525805770226096E-2</v>
      </c>
      <c r="E90" s="52">
        <f t="shared" si="2"/>
        <v>0.17687938333262862</v>
      </c>
      <c r="F90" s="52">
        <f t="shared" si="2"/>
        <v>0.92788759525873488</v>
      </c>
      <c r="G90" s="52">
        <f t="shared" si="2"/>
        <v>1.2698681425236313</v>
      </c>
      <c r="H90" s="52">
        <f t="shared" si="2"/>
        <v>1.3518107868517559</v>
      </c>
      <c r="I90" s="52">
        <f t="shared" si="2"/>
        <v>1.3132430288952661</v>
      </c>
      <c r="J90" s="52">
        <f t="shared" si="2"/>
        <v>1.5036687246956535</v>
      </c>
      <c r="K90" s="52">
        <f t="shared" si="2"/>
        <v>0.63772393101244396</v>
      </c>
      <c r="L90" s="52">
        <f t="shared" si="2"/>
        <v>0.21415312493282423</v>
      </c>
      <c r="M90" s="52">
        <f t="shared" si="2"/>
        <v>7.1994706052612975E-2</v>
      </c>
      <c r="N90" s="52">
        <f t="shared" si="2"/>
        <v>2.7212833470804273E-2</v>
      </c>
      <c r="O90" s="52">
        <f t="shared" si="2"/>
        <v>1.034087671890562E-2</v>
      </c>
      <c r="P90" s="52">
        <f t="shared" si="2"/>
        <v>7.5333089395154866</v>
      </c>
      <c r="Q90" s="52"/>
    </row>
    <row r="91" spans="1:18" x14ac:dyDescent="0.2">
      <c r="A91" s="36" t="s">
        <v>60</v>
      </c>
      <c r="C91" s="37"/>
      <c r="D91" s="52">
        <f t="shared" ref="D91:P91" si="3">STDEV(D1:D66)</f>
        <v>9.8283888823897381E-2</v>
      </c>
      <c r="E91" s="52">
        <f t="shared" si="3"/>
        <v>0.3176258678544514</v>
      </c>
      <c r="F91" s="52">
        <f t="shared" si="3"/>
        <v>2.3136042838917379</v>
      </c>
      <c r="G91" s="52">
        <f t="shared" si="3"/>
        <v>1.8890862686274799</v>
      </c>
      <c r="H91" s="52">
        <f t="shared" si="3"/>
        <v>2.258069850435978</v>
      </c>
      <c r="I91" s="52">
        <f t="shared" si="3"/>
        <v>2.0954837758850364</v>
      </c>
      <c r="J91" s="52">
        <f t="shared" si="3"/>
        <v>3.4564683603892283</v>
      </c>
      <c r="K91" s="52">
        <f t="shared" si="3"/>
        <v>1.1187440187472788</v>
      </c>
      <c r="L91" s="52">
        <f t="shared" si="3"/>
        <v>0.42250791054189452</v>
      </c>
      <c r="M91" s="52">
        <f t="shared" si="3"/>
        <v>0.15790613801825906</v>
      </c>
      <c r="N91" s="52">
        <f t="shared" si="3"/>
        <v>6.0073326006410313E-2</v>
      </c>
      <c r="O91" s="52">
        <f t="shared" si="3"/>
        <v>2.2827863882435913E-2</v>
      </c>
      <c r="P91" s="52">
        <f t="shared" si="3"/>
        <v>8.8041263158311516</v>
      </c>
    </row>
    <row r="92" spans="1:18" x14ac:dyDescent="0.2">
      <c r="A92" s="36" t="s">
        <v>61</v>
      </c>
      <c r="D92" s="52">
        <f t="shared" ref="D92:P92" si="4">MIN(D1:D66)</f>
        <v>0</v>
      </c>
      <c r="E92" s="52">
        <f t="shared" si="4"/>
        <v>0</v>
      </c>
      <c r="F92" s="52">
        <f t="shared" si="4"/>
        <v>1.080897252493299E-9</v>
      </c>
      <c r="G92" s="52">
        <f t="shared" si="4"/>
        <v>7.1261206049625499E-7</v>
      </c>
      <c r="H92" s="52">
        <f t="shared" si="4"/>
        <v>2.7079258298857692E-7</v>
      </c>
      <c r="I92" s="52">
        <f t="shared" si="4"/>
        <v>1.0290118153565925E-7</v>
      </c>
      <c r="J92" s="52">
        <f t="shared" si="4"/>
        <v>2.4860830924341424E-6</v>
      </c>
      <c r="K92" s="52">
        <f t="shared" si="4"/>
        <v>1.4858930613749196E-8</v>
      </c>
      <c r="L92" s="52">
        <f t="shared" si="4"/>
        <v>5.6463936332246956E-9</v>
      </c>
      <c r="M92" s="52">
        <f t="shared" si="4"/>
        <v>2.1456295806253845E-9</v>
      </c>
      <c r="N92" s="52">
        <f t="shared" si="4"/>
        <v>0</v>
      </c>
      <c r="O92" s="52">
        <f t="shared" si="4"/>
        <v>0</v>
      </c>
      <c r="P92" s="52">
        <f t="shared" si="4"/>
        <v>0.10832894821286909</v>
      </c>
    </row>
    <row r="93" spans="1:18" ht="13.5" thickBot="1" x14ac:dyDescent="0.25">
      <c r="A93" s="38" t="s">
        <v>62</v>
      </c>
      <c r="B93" s="39"/>
      <c r="C93" s="39"/>
      <c r="D93" s="53">
        <f t="shared" ref="D93:P93" si="5">MAX(D1:D66)</f>
        <v>0.3555096080540901</v>
      </c>
      <c r="E93" s="53">
        <f t="shared" si="5"/>
        <v>1.1165636645931887</v>
      </c>
      <c r="F93" s="53">
        <f t="shared" si="5"/>
        <v>8.127654276588629</v>
      </c>
      <c r="G93" s="53">
        <f t="shared" si="5"/>
        <v>6.6158422660496639</v>
      </c>
      <c r="H93" s="53">
        <f t="shared" si="5"/>
        <v>8.1109847806610293</v>
      </c>
      <c r="I93" s="53">
        <f t="shared" si="5"/>
        <v>7.1111007669213393</v>
      </c>
      <c r="J93" s="53">
        <f t="shared" si="5"/>
        <v>12.441712183432166</v>
      </c>
      <c r="K93" s="53">
        <f t="shared" si="5"/>
        <v>4.1308156683553312</v>
      </c>
      <c r="L93" s="53">
        <f t="shared" si="5"/>
        <v>1.4976798868878463</v>
      </c>
      <c r="M93" s="53">
        <f t="shared" si="5"/>
        <v>0.56911835701738167</v>
      </c>
      <c r="N93" s="53">
        <f t="shared" si="5"/>
        <v>0.2162649756666051</v>
      </c>
      <c r="O93" s="53">
        <f t="shared" si="5"/>
        <v>8.2180690753309915E-2</v>
      </c>
      <c r="P93" s="53">
        <f t="shared" si="5"/>
        <v>30.275486038893828</v>
      </c>
    </row>
    <row r="94" spans="1:18" ht="13.5" thickTop="1" x14ac:dyDescent="0.2"/>
    <row r="95" spans="1:18" x14ac:dyDescent="0.2">
      <c r="P95" s="48"/>
      <c r="Q95" s="48"/>
      <c r="R95" s="76"/>
    </row>
  </sheetData>
  <mergeCells count="1">
    <mergeCell ref="D1:G1"/>
  </mergeCells>
  <phoneticPr fontId="0" type="noConversion"/>
  <pageMargins left="0.78740157480314965" right="0.23622047244094491" top="1.0629921259842521" bottom="0.27559055118110237" header="0.6692913385826772" footer="0.51181102362204722"/>
  <pageSetup paperSize="9" scale="67" pageOrder="overThenDown" orientation="portrait" horizontalDpi="1200" verticalDpi="1200" r:id="rId1"/>
  <headerFooter alignWithMargins="0">
    <oddHeader>&amp;LANNEXE I-2&amp;CSERIE DES APPORTS RECONSTITUEE&amp;RBARRAGE  SMBA</oddHeader>
    <oddFooter>&amp;Lles cases grisées correspondesnt à des valeurs provenant des mesures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0986E-851F-4846-8362-243117272837}">
  <sheetPr codeName="Feuil10"/>
  <dimension ref="A1:S971"/>
  <sheetViews>
    <sheetView view="pageBreakPreview" zoomScale="75" zoomScaleNormal="9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T5" sqref="T5"/>
    </sheetView>
  </sheetViews>
  <sheetFormatPr baseColWidth="10" defaultColWidth="11" defaultRowHeight="12.75" x14ac:dyDescent="0.2"/>
  <cols>
    <col min="1" max="1" width="11" customWidth="1"/>
    <col min="2" max="2" width="10.140625" customWidth="1"/>
    <col min="3" max="4" width="10.140625" hidden="1" customWidth="1"/>
    <col min="5" max="5" width="9.28515625" hidden="1" customWidth="1"/>
    <col min="6" max="6" width="23.140625" customWidth="1"/>
    <col min="7" max="7" width="12.5703125" bestFit="1" customWidth="1"/>
    <col min="8" max="9" width="11" customWidth="1"/>
    <col min="10" max="10" width="12.5703125" bestFit="1" customWidth="1"/>
    <col min="11" max="17" width="11" customWidth="1"/>
    <col min="18" max="18" width="10.42578125" customWidth="1"/>
  </cols>
  <sheetData>
    <row r="1" spans="1:18" s="1" customFormat="1" ht="13.5" thickBot="1" x14ac:dyDescent="0.25">
      <c r="A1" s="81" t="s">
        <v>113</v>
      </c>
      <c r="B1" s="1" t="s">
        <v>0</v>
      </c>
      <c r="E1" s="2" t="s">
        <v>1</v>
      </c>
      <c r="F1" s="7" t="s">
        <v>35</v>
      </c>
      <c r="G1" s="3" t="s">
        <v>2</v>
      </c>
      <c r="H1" s="55" t="s">
        <v>3</v>
      </c>
      <c r="I1" s="30" t="s">
        <v>4</v>
      </c>
      <c r="J1" s="31" t="s">
        <v>5</v>
      </c>
      <c r="K1" s="3" t="s">
        <v>6</v>
      </c>
      <c r="L1" s="32" t="s">
        <v>7</v>
      </c>
      <c r="M1" s="3" t="s">
        <v>8</v>
      </c>
      <c r="N1" s="32" t="s">
        <v>9</v>
      </c>
      <c r="O1" s="88" t="s">
        <v>181</v>
      </c>
      <c r="P1" s="89"/>
    </row>
    <row r="2" spans="1:18" s="1" customFormat="1" ht="13.5" thickBot="1" x14ac:dyDescent="0.25">
      <c r="A2" s="82" t="s">
        <v>114</v>
      </c>
      <c r="B2" s="58" t="s">
        <v>34</v>
      </c>
      <c r="C2" s="59"/>
      <c r="D2" s="59"/>
      <c r="E2" s="19"/>
      <c r="F2" s="68">
        <f>SQRT(RSQ(P6:P270,O6:O270))</f>
        <v>0.78391281927026057</v>
      </c>
      <c r="G2" s="6">
        <v>0</v>
      </c>
      <c r="H2" s="56">
        <v>0</v>
      </c>
      <c r="I2" s="43">
        <v>0.11180280468428073</v>
      </c>
      <c r="J2" s="44">
        <v>27.322588851516365</v>
      </c>
      <c r="K2" s="25">
        <v>7.0000000000000007E-2</v>
      </c>
      <c r="L2" s="42">
        <v>0.99270088596225092</v>
      </c>
      <c r="M2" s="25">
        <v>0.62</v>
      </c>
      <c r="N2" s="42">
        <v>11.141855427595369</v>
      </c>
      <c r="O2" s="90">
        <f>SQRT(RSQ(P271:P401,O271:O401))</f>
        <v>0.50771403202586829</v>
      </c>
      <c r="P2" s="91"/>
    </row>
    <row r="3" spans="1:18" s="1" customFormat="1" ht="14.25" thickTop="1" thickBot="1" x14ac:dyDescent="0.25">
      <c r="A3" s="45">
        <f>SUM(R6:R270)</f>
        <v>70658.67781014707</v>
      </c>
      <c r="B3" s="60" t="e">
        <f>SQRT(#REF!)</f>
        <v>#REF!</v>
      </c>
      <c r="C3" s="60"/>
      <c r="D3" s="60"/>
      <c r="E3" s="5" t="s">
        <v>10</v>
      </c>
      <c r="F3" s="86" t="s">
        <v>11</v>
      </c>
      <c r="G3" s="7" t="s">
        <v>12</v>
      </c>
      <c r="H3" s="41">
        <v>0</v>
      </c>
      <c r="I3" s="28" t="s">
        <v>13</v>
      </c>
      <c r="J3" s="29">
        <v>4</v>
      </c>
      <c r="K3" s="7" t="s">
        <v>14</v>
      </c>
      <c r="L3" s="8">
        <v>0</v>
      </c>
      <c r="M3" s="7" t="s">
        <v>15</v>
      </c>
      <c r="N3" s="8">
        <v>0</v>
      </c>
      <c r="O3" s="14"/>
      <c r="P3" s="49"/>
      <c r="Q3" s="33"/>
      <c r="R3" s="33"/>
    </row>
    <row r="4" spans="1:18" s="1" customFormat="1" ht="13.5" thickTop="1" x14ac:dyDescent="0.2">
      <c r="C4" s="9"/>
      <c r="D4" s="9"/>
      <c r="E4" s="9" t="s">
        <v>16</v>
      </c>
      <c r="F4" s="9" t="s">
        <v>64</v>
      </c>
      <c r="G4" s="9" t="s">
        <v>17</v>
      </c>
      <c r="H4" s="9" t="s">
        <v>18</v>
      </c>
      <c r="I4" s="9" t="s">
        <v>19</v>
      </c>
      <c r="J4" s="9" t="s">
        <v>20</v>
      </c>
      <c r="K4" s="9" t="s">
        <v>21</v>
      </c>
      <c r="L4" s="9" t="s">
        <v>21</v>
      </c>
      <c r="M4" s="9" t="s">
        <v>22</v>
      </c>
      <c r="N4" s="10" t="s">
        <v>23</v>
      </c>
      <c r="O4" s="9" t="s">
        <v>23</v>
      </c>
      <c r="P4" s="9" t="s">
        <v>23</v>
      </c>
      <c r="Q4" s="9" t="s">
        <v>136</v>
      </c>
      <c r="R4" s="9" t="s">
        <v>138</v>
      </c>
    </row>
    <row r="5" spans="1:18" s="1" customFormat="1" ht="13.5" thickBot="1" x14ac:dyDescent="0.25">
      <c r="A5" s="16"/>
      <c r="C5" s="11"/>
      <c r="D5" s="11"/>
      <c r="E5" s="11" t="s">
        <v>63</v>
      </c>
      <c r="F5" s="11" t="s">
        <v>63</v>
      </c>
      <c r="G5" s="11" t="s">
        <v>24</v>
      </c>
      <c r="H5" s="11" t="s">
        <v>25</v>
      </c>
      <c r="I5" s="11" t="s">
        <v>26</v>
      </c>
      <c r="J5" s="12" t="s">
        <v>27</v>
      </c>
      <c r="K5" s="11" t="s">
        <v>28</v>
      </c>
      <c r="L5" s="11" t="s">
        <v>29</v>
      </c>
      <c r="M5" s="11" t="s">
        <v>30</v>
      </c>
      <c r="N5" s="13" t="s">
        <v>31</v>
      </c>
      <c r="O5" s="11" t="s">
        <v>33</v>
      </c>
      <c r="P5" s="11" t="s">
        <v>32</v>
      </c>
      <c r="Q5" s="11" t="s">
        <v>137</v>
      </c>
      <c r="R5" s="11"/>
    </row>
    <row r="6" spans="1:18" s="1" customFormat="1" ht="13.5" thickTop="1" x14ac:dyDescent="0.2">
      <c r="A6" s="16">
        <v>33117</v>
      </c>
      <c r="B6" s="1">
        <v>9</v>
      </c>
      <c r="C6" s="46"/>
      <c r="D6" s="46"/>
      <c r="E6" s="46">
        <v>9.5904761900000004</v>
      </c>
      <c r="F6" s="50">
        <v>10.49285714</v>
      </c>
      <c r="G6" s="15">
        <f t="shared" ref="G6:G18" si="0">IF((F6-$J$2)&gt;0,$I$2*(F6-$J$2),0)</f>
        <v>0</v>
      </c>
      <c r="H6" s="15">
        <f t="shared" ref="H6:H18" si="1">F6-G6</f>
        <v>10.49285714</v>
      </c>
      <c r="I6" s="21">
        <f>H6+$H$3-$J$3</f>
        <v>6.4928571399999999</v>
      </c>
      <c r="J6" s="15">
        <f>I6/SQRT(1+(I6/($K$2*(300+(25*Q6)+0.05*(Q6)^3)))^2)</f>
        <v>6.4809137335148836</v>
      </c>
      <c r="K6" s="15">
        <f t="shared" ref="K6:K70" si="2">I6-J6</f>
        <v>1.194340648511627E-2</v>
      </c>
      <c r="L6" s="15">
        <f t="shared" ref="L6:L70" si="3">IF(K6&gt;$N$2,(K6-$N$2)/$L$2,0)</f>
        <v>0</v>
      </c>
      <c r="M6" s="21">
        <f>L6+$L$3-$N$3</f>
        <v>0</v>
      </c>
      <c r="N6" s="15">
        <f t="shared" ref="N6:N70" si="4">$M$2*M6</f>
        <v>0</v>
      </c>
      <c r="O6" s="15">
        <f t="shared" ref="O6:O70" si="5">N6+G6</f>
        <v>0</v>
      </c>
      <c r="P6" s="1">
        <f>'App MESURE'!T2</f>
        <v>4.1793365280925629E-2</v>
      </c>
      <c r="Q6" s="83">
        <v>23.413879900000005</v>
      </c>
      <c r="R6" s="77">
        <f>(P6-O6)^2</f>
        <v>1.7466853815048798E-3</v>
      </c>
    </row>
    <row r="7" spans="1:18" s="1" customFormat="1" x14ac:dyDescent="0.2">
      <c r="A7" s="16">
        <v>33147</v>
      </c>
      <c r="B7" s="1">
        <f t="shared" ref="B7:B65" si="6">B6+1</f>
        <v>10</v>
      </c>
      <c r="C7" s="46"/>
      <c r="D7" s="46"/>
      <c r="E7" s="46">
        <v>22.176190479999999</v>
      </c>
      <c r="F7" s="50">
        <v>27.05</v>
      </c>
      <c r="G7" s="15">
        <f t="shared" si="0"/>
        <v>0</v>
      </c>
      <c r="H7" s="15">
        <f t="shared" si="1"/>
        <v>27.05</v>
      </c>
      <c r="I7" s="22">
        <f t="shared" ref="I7:I70" si="7">H7+K6-L6</f>
        <v>27.061943406485117</v>
      </c>
      <c r="J7" s="15">
        <f t="shared" ref="J7:J70" si="8">I7/SQRT(1+(I7/($K$2*(300+(25*Q7)+0.05*(Q7)^3)))^2)</f>
        <v>25.542184673186185</v>
      </c>
      <c r="K7" s="15">
        <f t="shared" si="2"/>
        <v>1.5197587332989322</v>
      </c>
      <c r="L7" s="15">
        <f t="shared" si="3"/>
        <v>0</v>
      </c>
      <c r="M7" s="15">
        <f t="shared" ref="M7:M70" si="9">L7+M6-N6</f>
        <v>0</v>
      </c>
      <c r="N7" s="15">
        <f t="shared" si="4"/>
        <v>0</v>
      </c>
      <c r="O7" s="15">
        <f t="shared" si="5"/>
        <v>0</v>
      </c>
      <c r="P7" s="1">
        <f>'App MESURE'!T3</f>
        <v>0.13285533190928386</v>
      </c>
      <c r="Q7" s="83">
        <v>18.827589467741937</v>
      </c>
      <c r="R7" s="77">
        <f t="shared" ref="R7:R70" si="10">(P7-O7)^2</f>
        <v>1.7650539216725981E-2</v>
      </c>
    </row>
    <row r="8" spans="1:18" s="1" customFormat="1" x14ac:dyDescent="0.2">
      <c r="A8" s="16">
        <v>33178</v>
      </c>
      <c r="B8" s="1">
        <f t="shared" si="6"/>
        <v>11</v>
      </c>
      <c r="C8" s="46"/>
      <c r="D8" s="46"/>
      <c r="E8" s="46">
        <v>35.35</v>
      </c>
      <c r="F8" s="50">
        <v>41.857142860000003</v>
      </c>
      <c r="G8" s="15">
        <f t="shared" si="0"/>
        <v>1.6250039029836258</v>
      </c>
      <c r="H8" s="15">
        <f t="shared" si="1"/>
        <v>40.232138957016375</v>
      </c>
      <c r="I8" s="22">
        <f t="shared" si="7"/>
        <v>41.751897690315303</v>
      </c>
      <c r="J8" s="15">
        <f t="shared" si="8"/>
        <v>34.207876727865717</v>
      </c>
      <c r="K8" s="15">
        <f t="shared" si="2"/>
        <v>7.5440209624495864</v>
      </c>
      <c r="L8" s="15">
        <f t="shared" si="3"/>
        <v>0</v>
      </c>
      <c r="M8" s="15">
        <f t="shared" si="9"/>
        <v>0</v>
      </c>
      <c r="N8" s="15">
        <f t="shared" si="4"/>
        <v>0</v>
      </c>
      <c r="O8" s="15">
        <f t="shared" si="5"/>
        <v>1.6250039029836258</v>
      </c>
      <c r="P8" s="1">
        <f>'App MESURE'!T4</f>
        <v>0.63777354985607604</v>
      </c>
      <c r="Q8" s="83">
        <v>15.145339416666669</v>
      </c>
      <c r="R8" s="77">
        <f t="shared" si="10"/>
        <v>0.97462377013634671</v>
      </c>
    </row>
    <row r="9" spans="1:18" s="1" customFormat="1" x14ac:dyDescent="0.2">
      <c r="A9" s="16">
        <v>33208</v>
      </c>
      <c r="B9" s="1">
        <f t="shared" si="6"/>
        <v>12</v>
      </c>
      <c r="C9" s="46"/>
      <c r="D9" s="46"/>
      <c r="E9" s="46">
        <v>81.383333329999999</v>
      </c>
      <c r="F9" s="50">
        <v>78</v>
      </c>
      <c r="G9" s="15">
        <f t="shared" si="0"/>
        <v>5.6658767005389068</v>
      </c>
      <c r="H9" s="15">
        <f t="shared" si="1"/>
        <v>72.334123299461098</v>
      </c>
      <c r="I9" s="22">
        <f t="shared" si="7"/>
        <v>79.878144261910677</v>
      </c>
      <c r="J9" s="15">
        <f t="shared" si="8"/>
        <v>42.634290579094483</v>
      </c>
      <c r="K9" s="15">
        <f t="shared" si="2"/>
        <v>37.243853682816194</v>
      </c>
      <c r="L9" s="15">
        <f t="shared" si="3"/>
        <v>26.293920580034012</v>
      </c>
      <c r="M9" s="15">
        <f t="shared" si="9"/>
        <v>26.293920580034012</v>
      </c>
      <c r="N9" s="15">
        <f t="shared" si="4"/>
        <v>16.302230759621086</v>
      </c>
      <c r="O9" s="15">
        <f t="shared" si="5"/>
        <v>21.968107460159992</v>
      </c>
      <c r="P9" s="1">
        <f>'App MESURE'!T5</f>
        <v>2.7386546680021167</v>
      </c>
      <c r="Q9" s="83">
        <v>12.706329806451615</v>
      </c>
      <c r="R9" s="77">
        <f t="shared" si="10"/>
        <v>369.77185468582832</v>
      </c>
    </row>
    <row r="10" spans="1:18" s="1" customFormat="1" x14ac:dyDescent="0.2">
      <c r="A10" s="16">
        <v>33239</v>
      </c>
      <c r="B10" s="1">
        <v>1</v>
      </c>
      <c r="C10" s="46"/>
      <c r="D10" s="46"/>
      <c r="E10" s="46">
        <v>6.4285714289999998</v>
      </c>
      <c r="F10" s="50">
        <v>18.292857139999999</v>
      </c>
      <c r="G10" s="15">
        <f t="shared" si="0"/>
        <v>0</v>
      </c>
      <c r="H10" s="15">
        <f t="shared" si="1"/>
        <v>18.292857139999999</v>
      </c>
      <c r="I10" s="22">
        <f t="shared" si="7"/>
        <v>29.242790242782178</v>
      </c>
      <c r="J10" s="15">
        <f t="shared" si="8"/>
        <v>24.228211650233664</v>
      </c>
      <c r="K10" s="15">
        <f t="shared" si="2"/>
        <v>5.0145785925485136</v>
      </c>
      <c r="L10" s="15">
        <f t="shared" si="3"/>
        <v>0</v>
      </c>
      <c r="M10" s="15">
        <f t="shared" si="9"/>
        <v>9.9916898204129261</v>
      </c>
      <c r="N10" s="15">
        <f t="shared" si="4"/>
        <v>6.1948476886560142</v>
      </c>
      <c r="O10" s="15">
        <f t="shared" si="5"/>
        <v>6.1948476886560142</v>
      </c>
      <c r="P10" s="1">
        <f>'App MESURE'!T6</f>
        <v>0.39584772806730345</v>
      </c>
      <c r="Q10" s="83">
        <v>10.445206032258065</v>
      </c>
      <c r="R10" s="77">
        <f t="shared" si="10"/>
        <v>33.628400542907869</v>
      </c>
    </row>
    <row r="11" spans="1:18" s="1" customFormat="1" x14ac:dyDescent="0.2">
      <c r="A11" s="16">
        <v>33270</v>
      </c>
      <c r="B11" s="1">
        <f t="shared" si="6"/>
        <v>2</v>
      </c>
      <c r="C11" s="46"/>
      <c r="D11" s="46"/>
      <c r="E11" s="46">
        <v>84.121428570000006</v>
      </c>
      <c r="F11" s="50">
        <v>117.45714289999999</v>
      </c>
      <c r="G11" s="15">
        <f t="shared" si="0"/>
        <v>10.077295941587362</v>
      </c>
      <c r="H11" s="15">
        <f t="shared" si="1"/>
        <v>107.37984695841263</v>
      </c>
      <c r="I11" s="22">
        <f t="shared" si="7"/>
        <v>112.39442555096115</v>
      </c>
      <c r="J11" s="15">
        <f t="shared" si="8"/>
        <v>40.912912941974717</v>
      </c>
      <c r="K11" s="15">
        <f t="shared" si="2"/>
        <v>71.481512608986435</v>
      </c>
      <c r="L11" s="15">
        <f t="shared" si="3"/>
        <v>60.783321577176054</v>
      </c>
      <c r="M11" s="15">
        <f t="shared" si="9"/>
        <v>64.580163708932972</v>
      </c>
      <c r="N11" s="15">
        <f t="shared" si="4"/>
        <v>40.039701499538445</v>
      </c>
      <c r="O11" s="15">
        <f t="shared" si="5"/>
        <v>50.116997441125804</v>
      </c>
      <c r="P11" s="1">
        <f>'App MESURE'!T7</f>
        <v>9.5011949322592102</v>
      </c>
      <c r="Q11" s="83">
        <v>10.670793242857142</v>
      </c>
      <c r="R11" s="77">
        <f t="shared" si="10"/>
        <v>1649.6434134392539</v>
      </c>
    </row>
    <row r="12" spans="1:18" s="1" customFormat="1" x14ac:dyDescent="0.2">
      <c r="A12" s="16">
        <v>33298</v>
      </c>
      <c r="B12" s="1">
        <f t="shared" si="6"/>
        <v>3</v>
      </c>
      <c r="C12" s="46"/>
      <c r="D12" s="46"/>
      <c r="E12" s="46">
        <v>150.69047620000001</v>
      </c>
      <c r="F12" s="50">
        <v>157.8071429</v>
      </c>
      <c r="G12" s="15">
        <f t="shared" si="0"/>
        <v>14.588539110598088</v>
      </c>
      <c r="H12" s="15">
        <f t="shared" si="1"/>
        <v>143.21860378940193</v>
      </c>
      <c r="I12" s="22">
        <f t="shared" si="7"/>
        <v>153.91679482121231</v>
      </c>
      <c r="J12" s="15">
        <f t="shared" si="8"/>
        <v>50.098320078510085</v>
      </c>
      <c r="K12" s="15">
        <f t="shared" si="2"/>
        <v>103.81847474270222</v>
      </c>
      <c r="L12" s="15">
        <f t="shared" si="3"/>
        <v>93.358050371107481</v>
      </c>
      <c r="M12" s="15">
        <f t="shared" si="9"/>
        <v>117.898512580502</v>
      </c>
      <c r="N12" s="15">
        <f t="shared" si="4"/>
        <v>73.097077799911233</v>
      </c>
      <c r="O12" s="15">
        <f t="shared" si="5"/>
        <v>87.685616910509324</v>
      </c>
      <c r="P12" s="1">
        <f>'App MESURE'!T8</f>
        <v>35.048663648190853</v>
      </c>
      <c r="Q12" s="83">
        <v>13.430810193548389</v>
      </c>
      <c r="R12" s="77">
        <f t="shared" si="10"/>
        <v>2770.648848739499</v>
      </c>
    </row>
    <row r="13" spans="1:18" s="1" customFormat="1" x14ac:dyDescent="0.2">
      <c r="A13" s="16">
        <v>33329</v>
      </c>
      <c r="B13" s="1">
        <f t="shared" si="6"/>
        <v>4</v>
      </c>
      <c r="C13" s="46"/>
      <c r="D13" s="46"/>
      <c r="E13" s="46">
        <v>38.323809519999998</v>
      </c>
      <c r="F13" s="50">
        <v>39.271428569999998</v>
      </c>
      <c r="G13" s="15">
        <f t="shared" si="0"/>
        <v>1.3359137932494016</v>
      </c>
      <c r="H13" s="15">
        <f t="shared" si="1"/>
        <v>37.935514776750594</v>
      </c>
      <c r="I13" s="22">
        <f t="shared" si="7"/>
        <v>48.395939148345349</v>
      </c>
      <c r="J13" s="15">
        <f t="shared" si="8"/>
        <v>37.25443802039775</v>
      </c>
      <c r="K13" s="15">
        <f t="shared" si="2"/>
        <v>11.141501127947599</v>
      </c>
      <c r="L13" s="15">
        <f t="shared" si="3"/>
        <v>0</v>
      </c>
      <c r="M13" s="15">
        <f t="shared" si="9"/>
        <v>44.801434780590768</v>
      </c>
      <c r="N13" s="15">
        <f t="shared" si="4"/>
        <v>27.776889563966275</v>
      </c>
      <c r="O13" s="15">
        <f t="shared" si="5"/>
        <v>29.112803357215675</v>
      </c>
      <c r="P13" s="1">
        <f>'App MESURE'!T9</f>
        <v>5.8473335212963313</v>
      </c>
      <c r="Q13" s="83">
        <v>14.82921548333333</v>
      </c>
      <c r="R13" s="77">
        <f t="shared" si="10"/>
        <v>541.28208668607283</v>
      </c>
    </row>
    <row r="14" spans="1:18" s="1" customFormat="1" x14ac:dyDescent="0.2">
      <c r="A14" s="16">
        <v>33359</v>
      </c>
      <c r="B14" s="1">
        <f t="shared" si="6"/>
        <v>5</v>
      </c>
      <c r="C14" s="46"/>
      <c r="D14" s="46"/>
      <c r="E14" s="46">
        <v>4.0928571429999998</v>
      </c>
      <c r="F14" s="50">
        <v>7.2785714290000003</v>
      </c>
      <c r="G14" s="15">
        <f t="shared" si="0"/>
        <v>0</v>
      </c>
      <c r="H14" s="15">
        <f t="shared" si="1"/>
        <v>7.2785714290000003</v>
      </c>
      <c r="I14" s="22">
        <f t="shared" si="7"/>
        <v>18.420072556947598</v>
      </c>
      <c r="J14" s="15">
        <f t="shared" si="8"/>
        <v>17.841825910769185</v>
      </c>
      <c r="K14" s="15">
        <f t="shared" si="2"/>
        <v>0.57824664617841393</v>
      </c>
      <c r="L14" s="15">
        <f t="shared" si="3"/>
        <v>0</v>
      </c>
      <c r="M14" s="15">
        <f t="shared" si="9"/>
        <v>17.024545216624492</v>
      </c>
      <c r="N14" s="15">
        <f t="shared" si="4"/>
        <v>10.555218034307185</v>
      </c>
      <c r="O14" s="15">
        <f t="shared" si="5"/>
        <v>10.555218034307185</v>
      </c>
      <c r="P14" s="1">
        <f>'App MESURE'!T10</f>
        <v>0.55673519522598847</v>
      </c>
      <c r="Q14" s="83">
        <v>17.77670483870968</v>
      </c>
      <c r="R14" s="77">
        <f t="shared" si="10"/>
        <v>99.969659083401183</v>
      </c>
    </row>
    <row r="15" spans="1:18" s="1" customFormat="1" x14ac:dyDescent="0.2">
      <c r="A15" s="16">
        <v>33390</v>
      </c>
      <c r="B15" s="1">
        <f t="shared" si="6"/>
        <v>6</v>
      </c>
      <c r="C15" s="46"/>
      <c r="D15" s="46"/>
      <c r="E15" s="46">
        <v>5.9357142859999996</v>
      </c>
      <c r="F15" s="50">
        <v>5.7214285709999997</v>
      </c>
      <c r="G15" s="15">
        <f t="shared" si="0"/>
        <v>0</v>
      </c>
      <c r="H15" s="15">
        <f t="shared" si="1"/>
        <v>5.7214285709999997</v>
      </c>
      <c r="I15" s="22">
        <f t="shared" si="7"/>
        <v>6.2996752171784136</v>
      </c>
      <c r="J15" s="15">
        <f t="shared" si="8"/>
        <v>6.2853349818785995</v>
      </c>
      <c r="K15" s="15">
        <f t="shared" si="2"/>
        <v>1.4340235299814097E-2</v>
      </c>
      <c r="L15" s="15">
        <f t="shared" si="3"/>
        <v>0</v>
      </c>
      <c r="M15" s="15">
        <f t="shared" si="9"/>
        <v>6.4693271823173077</v>
      </c>
      <c r="N15" s="15">
        <f t="shared" si="4"/>
        <v>4.0109828530367304</v>
      </c>
      <c r="O15" s="15">
        <f t="shared" si="5"/>
        <v>4.0109828530367304</v>
      </c>
      <c r="P15" s="1">
        <f>'App MESURE'!T11</f>
        <v>0.17227021298723</v>
      </c>
      <c r="Q15" s="83">
        <v>21.469107666666662</v>
      </c>
      <c r="R15" s="77">
        <f t="shared" si="10"/>
        <v>14.735714732875808</v>
      </c>
    </row>
    <row r="16" spans="1:18" s="1" customFormat="1" x14ac:dyDescent="0.2">
      <c r="A16" s="16">
        <v>33420</v>
      </c>
      <c r="B16" s="1">
        <f t="shared" si="6"/>
        <v>7</v>
      </c>
      <c r="C16" s="46"/>
      <c r="D16" s="46"/>
      <c r="E16" s="46">
        <v>3.792857143</v>
      </c>
      <c r="F16" s="50">
        <v>2</v>
      </c>
      <c r="G16" s="15">
        <f t="shared" si="0"/>
        <v>0</v>
      </c>
      <c r="H16" s="15">
        <f t="shared" si="1"/>
        <v>2</v>
      </c>
      <c r="I16" s="22">
        <f t="shared" si="7"/>
        <v>2.0143402352998141</v>
      </c>
      <c r="J16" s="15">
        <f t="shared" si="8"/>
        <v>2.0140281344871833</v>
      </c>
      <c r="K16" s="15">
        <f t="shared" si="2"/>
        <v>3.1210081263077782E-4</v>
      </c>
      <c r="L16" s="15">
        <f t="shared" si="3"/>
        <v>0</v>
      </c>
      <c r="M16" s="15">
        <f t="shared" si="9"/>
        <v>2.4583443292805773</v>
      </c>
      <c r="N16" s="15">
        <f t="shared" si="4"/>
        <v>1.524173484153958</v>
      </c>
      <c r="O16" s="15">
        <f t="shared" si="5"/>
        <v>1.524173484153958</v>
      </c>
      <c r="P16" s="1">
        <f>'App MESURE'!T12</f>
        <v>5.0118059991353894E-2</v>
      </c>
      <c r="Q16" s="83">
        <v>24.384011935483869</v>
      </c>
      <c r="R16" s="79">
        <f t="shared" si="10"/>
        <v>2.1728393935031947</v>
      </c>
    </row>
    <row r="17" spans="1:18" s="4" customFormat="1" ht="13.5" thickBot="1" x14ac:dyDescent="0.25">
      <c r="A17" s="16">
        <v>33451</v>
      </c>
      <c r="B17" s="4">
        <f t="shared" si="6"/>
        <v>8</v>
      </c>
      <c r="C17" s="47"/>
      <c r="D17" s="47"/>
      <c r="E17" s="47">
        <v>3.7642857140000001</v>
      </c>
      <c r="F17" s="57">
        <v>14.3</v>
      </c>
      <c r="G17" s="24">
        <f t="shared" si="0"/>
        <v>0</v>
      </c>
      <c r="H17" s="24">
        <f t="shared" si="1"/>
        <v>14.3</v>
      </c>
      <c r="I17" s="23">
        <f t="shared" si="7"/>
        <v>14.300312100812631</v>
      </c>
      <c r="J17" s="24">
        <f t="shared" si="8"/>
        <v>14.192757251499435</v>
      </c>
      <c r="K17" s="24">
        <f t="shared" si="2"/>
        <v>0.10755484931319614</v>
      </c>
      <c r="L17" s="24">
        <f t="shared" si="3"/>
        <v>0</v>
      </c>
      <c r="M17" s="24">
        <f t="shared" si="9"/>
        <v>0.9341708451266193</v>
      </c>
      <c r="N17" s="24">
        <f t="shared" si="4"/>
        <v>0.57918592397850399</v>
      </c>
      <c r="O17" s="24">
        <f t="shared" si="5"/>
        <v>0.57918592397850399</v>
      </c>
      <c r="P17" s="4">
        <f>'App MESURE'!T13</f>
        <v>2.9391269079675337E-2</v>
      </c>
      <c r="Q17" s="84">
        <v>24.573352032258068</v>
      </c>
      <c r="R17" s="80">
        <f t="shared" si="10"/>
        <v>0.30227416255532208</v>
      </c>
    </row>
    <row r="18" spans="1:18" s="1" customFormat="1" x14ac:dyDescent="0.2">
      <c r="A18" s="16">
        <v>33482</v>
      </c>
      <c r="B18" s="1">
        <v>9</v>
      </c>
      <c r="C18" s="46"/>
      <c r="D18" s="46"/>
      <c r="E18" s="46">
        <v>44.271428569999998</v>
      </c>
      <c r="F18" s="50">
        <v>47.764285710000003</v>
      </c>
      <c r="G18" s="15">
        <f t="shared" si="0"/>
        <v>2.2854390412843215</v>
      </c>
      <c r="H18" s="15">
        <f t="shared" si="1"/>
        <v>45.478846668715683</v>
      </c>
      <c r="I18" s="22">
        <f t="shared" si="7"/>
        <v>45.586401518028879</v>
      </c>
      <c r="J18" s="15">
        <f t="shared" si="8"/>
        <v>41.437085506405538</v>
      </c>
      <c r="K18" s="15">
        <f t="shared" si="2"/>
        <v>4.1493160116233412</v>
      </c>
      <c r="L18" s="15">
        <f t="shared" si="3"/>
        <v>0</v>
      </c>
      <c r="M18" s="15">
        <f t="shared" si="9"/>
        <v>0.35498492114811531</v>
      </c>
      <c r="N18" s="15">
        <f t="shared" si="4"/>
        <v>0.22009065111183149</v>
      </c>
      <c r="O18" s="15">
        <f t="shared" si="5"/>
        <v>2.505529692396153</v>
      </c>
      <c r="P18" s="1">
        <f>'App MESURE'!T14</f>
        <v>0.89227135957488302</v>
      </c>
      <c r="Q18" s="83">
        <v>22.381359833333338</v>
      </c>
      <c r="R18" s="77">
        <f t="shared" si="10"/>
        <v>2.6026024484172634</v>
      </c>
    </row>
    <row r="19" spans="1:18" s="1" customFormat="1" x14ac:dyDescent="0.2">
      <c r="A19" s="16">
        <v>33512</v>
      </c>
      <c r="B19" s="1">
        <f t="shared" si="6"/>
        <v>10</v>
      </c>
      <c r="C19" s="46"/>
      <c r="D19" s="46"/>
      <c r="E19" s="46">
        <v>53.266666669999999</v>
      </c>
      <c r="F19" s="50">
        <v>63.392857139999997</v>
      </c>
      <c r="G19" s="15">
        <f t="shared" ref="G19:G70" si="11">IF((F19-$J$2)&gt;0,$I$2*(F19-$J$2),0)</f>
        <v>4.0327571603669403</v>
      </c>
      <c r="H19" s="15">
        <f t="shared" ref="H19:H70" si="12">F19-G19</f>
        <v>59.360099979633056</v>
      </c>
      <c r="I19" s="22">
        <f t="shared" si="7"/>
        <v>63.509415991256397</v>
      </c>
      <c r="J19" s="15">
        <f t="shared" si="8"/>
        <v>46.358792271371712</v>
      </c>
      <c r="K19" s="15">
        <f t="shared" si="2"/>
        <v>17.150623719884685</v>
      </c>
      <c r="L19" s="15">
        <f t="shared" si="3"/>
        <v>6.0529494606674596</v>
      </c>
      <c r="M19" s="15">
        <f t="shared" si="9"/>
        <v>6.1878437307037428</v>
      </c>
      <c r="N19" s="15">
        <f t="shared" si="4"/>
        <v>3.8364631130363205</v>
      </c>
      <c r="O19" s="15">
        <f t="shared" si="5"/>
        <v>7.8692202734032612</v>
      </c>
      <c r="P19" s="1">
        <f>'App MESURE'!T15</f>
        <v>2.6932935764167216</v>
      </c>
      <c r="Q19" s="83">
        <v>16.974936322580639</v>
      </c>
      <c r="R19" s="77">
        <f t="shared" si="10"/>
        <v>26.790217172577993</v>
      </c>
    </row>
    <row r="20" spans="1:18" s="1" customFormat="1" x14ac:dyDescent="0.2">
      <c r="A20" s="16">
        <v>33543</v>
      </c>
      <c r="B20" s="1">
        <f t="shared" si="6"/>
        <v>11</v>
      </c>
      <c r="C20" s="46"/>
      <c r="D20" s="46"/>
      <c r="E20" s="46">
        <v>9.5119047620000003</v>
      </c>
      <c r="F20" s="50">
        <v>9.9928571430000002</v>
      </c>
      <c r="G20" s="15">
        <f t="shared" si="11"/>
        <v>0</v>
      </c>
      <c r="H20" s="15">
        <f t="shared" si="12"/>
        <v>9.9928571430000002</v>
      </c>
      <c r="I20" s="22">
        <f t="shared" si="7"/>
        <v>21.090531402217227</v>
      </c>
      <c r="J20" s="15">
        <f t="shared" si="8"/>
        <v>19.735581863656215</v>
      </c>
      <c r="K20" s="15">
        <f t="shared" si="2"/>
        <v>1.3549495385610122</v>
      </c>
      <c r="L20" s="15">
        <f t="shared" si="3"/>
        <v>0</v>
      </c>
      <c r="M20" s="15">
        <f t="shared" si="9"/>
        <v>2.3513806176674223</v>
      </c>
      <c r="N20" s="15">
        <f t="shared" si="4"/>
        <v>1.4578559829538018</v>
      </c>
      <c r="O20" s="15">
        <f t="shared" si="5"/>
        <v>1.4578559829538018</v>
      </c>
      <c r="P20" s="1">
        <f>'App MESURE'!T16</f>
        <v>0.36339840786951166</v>
      </c>
      <c r="Q20" s="83">
        <v>14.223832733333332</v>
      </c>
      <c r="R20" s="77">
        <f t="shared" si="10"/>
        <v>1.1978373836593847</v>
      </c>
    </row>
    <row r="21" spans="1:18" s="1" customFormat="1" x14ac:dyDescent="0.2">
      <c r="A21" s="16">
        <v>33573</v>
      </c>
      <c r="B21" s="1">
        <f t="shared" si="6"/>
        <v>12</v>
      </c>
      <c r="C21" s="46"/>
      <c r="D21" s="46"/>
      <c r="E21" s="46">
        <v>21.666666670000001</v>
      </c>
      <c r="F21" s="50">
        <v>25.43571429</v>
      </c>
      <c r="G21" s="15">
        <f t="shared" si="11"/>
        <v>0</v>
      </c>
      <c r="H21" s="15">
        <f t="shared" si="12"/>
        <v>25.43571429</v>
      </c>
      <c r="I21" s="22">
        <f t="shared" si="7"/>
        <v>26.790663828561012</v>
      </c>
      <c r="J21" s="15">
        <f t="shared" si="8"/>
        <v>23.824028841857473</v>
      </c>
      <c r="K21" s="15">
        <f t="shared" si="2"/>
        <v>2.9666349867035393</v>
      </c>
      <c r="L21" s="15">
        <f t="shared" si="3"/>
        <v>0</v>
      </c>
      <c r="M21" s="15">
        <f t="shared" si="9"/>
        <v>0.89352463471362054</v>
      </c>
      <c r="N21" s="15">
        <f t="shared" si="4"/>
        <v>0.55398527352244475</v>
      </c>
      <c r="O21" s="15">
        <f t="shared" si="5"/>
        <v>0.55398527352244475</v>
      </c>
      <c r="P21" s="1">
        <f>'App MESURE'!T17</f>
        <v>0.7363107525509418</v>
      </c>
      <c r="Q21" s="83">
        <v>13.182384887096775</v>
      </c>
      <c r="R21" s="77">
        <f t="shared" si="10"/>
        <v>3.324258030297092E-2</v>
      </c>
    </row>
    <row r="22" spans="1:18" s="1" customFormat="1" x14ac:dyDescent="0.2">
      <c r="A22" s="16">
        <v>33604</v>
      </c>
      <c r="B22" s="1">
        <v>1</v>
      </c>
      <c r="C22" s="46"/>
      <c r="D22" s="46"/>
      <c r="E22" s="46">
        <v>0.89285714299999996</v>
      </c>
      <c r="F22" s="50">
        <v>1.957142857</v>
      </c>
      <c r="G22" s="15">
        <f t="shared" si="11"/>
        <v>0</v>
      </c>
      <c r="H22" s="15">
        <f t="shared" si="12"/>
        <v>1.957142857</v>
      </c>
      <c r="I22" s="22">
        <f t="shared" si="7"/>
        <v>4.9237778437035393</v>
      </c>
      <c r="J22" s="15">
        <f t="shared" si="8"/>
        <v>4.8942783421118836</v>
      </c>
      <c r="K22" s="15">
        <f t="shared" si="2"/>
        <v>2.9499501591655708E-2</v>
      </c>
      <c r="L22" s="15">
        <f t="shared" si="3"/>
        <v>0</v>
      </c>
      <c r="M22" s="15">
        <f t="shared" si="9"/>
        <v>0.33953936119117578</v>
      </c>
      <c r="N22" s="15">
        <f t="shared" si="4"/>
        <v>0.21051440393852899</v>
      </c>
      <c r="O22" s="15">
        <f t="shared" si="5"/>
        <v>0.21051440393852899</v>
      </c>
      <c r="P22" s="1">
        <f>'App MESURE'!T18</f>
        <v>0.36900483491939207</v>
      </c>
      <c r="Q22" s="83">
        <v>10.956803387096771</v>
      </c>
      <c r="R22" s="77">
        <f t="shared" si="10"/>
        <v>2.5119216712499722E-2</v>
      </c>
    </row>
    <row r="23" spans="1:18" s="1" customFormat="1" x14ac:dyDescent="0.2">
      <c r="A23" s="16">
        <v>33635</v>
      </c>
      <c r="B23" s="1">
        <f t="shared" si="6"/>
        <v>2</v>
      </c>
      <c r="C23" s="46"/>
      <c r="D23" s="46"/>
      <c r="E23" s="46">
        <v>39.59285714</v>
      </c>
      <c r="F23" s="50">
        <v>32.77857143</v>
      </c>
      <c r="G23" s="15">
        <f t="shared" si="11"/>
        <v>0.60999415458304418</v>
      </c>
      <c r="H23" s="15">
        <f t="shared" si="12"/>
        <v>32.168577275416958</v>
      </c>
      <c r="I23" s="22">
        <f t="shared" si="7"/>
        <v>32.198076777008616</v>
      </c>
      <c r="J23" s="15">
        <f t="shared" si="8"/>
        <v>27.681438961614148</v>
      </c>
      <c r="K23" s="15">
        <f t="shared" si="2"/>
        <v>4.5166378153944677</v>
      </c>
      <c r="L23" s="15">
        <f t="shared" si="3"/>
        <v>0</v>
      </c>
      <c r="M23" s="15">
        <f t="shared" si="9"/>
        <v>0.12902495725264679</v>
      </c>
      <c r="N23" s="15">
        <f t="shared" si="4"/>
        <v>7.9995473496641004E-2</v>
      </c>
      <c r="O23" s="15">
        <f t="shared" si="5"/>
        <v>0.68998962807968522</v>
      </c>
      <c r="P23" s="1">
        <f>'App MESURE'!T19</f>
        <v>0.49625373977879561</v>
      </c>
      <c r="Q23" s="83">
        <v>13.759484637931038</v>
      </c>
      <c r="R23" s="77">
        <f t="shared" si="10"/>
        <v>3.7533594415734776E-2</v>
      </c>
    </row>
    <row r="24" spans="1:18" s="1" customFormat="1" x14ac:dyDescent="0.2">
      <c r="A24" s="16">
        <v>33664</v>
      </c>
      <c r="B24" s="1">
        <f t="shared" si="6"/>
        <v>3</v>
      </c>
      <c r="C24" s="46"/>
      <c r="D24" s="46"/>
      <c r="E24" s="46">
        <v>52.916666669999998</v>
      </c>
      <c r="F24" s="50">
        <v>39.40714286</v>
      </c>
      <c r="G24" s="15">
        <f t="shared" si="11"/>
        <v>1.3510870315071377</v>
      </c>
      <c r="H24" s="15">
        <f t="shared" si="12"/>
        <v>38.056055828492866</v>
      </c>
      <c r="I24" s="22">
        <f t="shared" si="7"/>
        <v>42.572693643887334</v>
      </c>
      <c r="J24" s="15">
        <f t="shared" si="8"/>
        <v>33.852480773176907</v>
      </c>
      <c r="K24" s="15">
        <f t="shared" si="2"/>
        <v>8.7202128707104265</v>
      </c>
      <c r="L24" s="15">
        <f t="shared" si="3"/>
        <v>0</v>
      </c>
      <c r="M24" s="15">
        <f t="shared" si="9"/>
        <v>4.9029483756005784E-2</v>
      </c>
      <c r="N24" s="15">
        <f t="shared" si="4"/>
        <v>3.0398279928723584E-2</v>
      </c>
      <c r="O24" s="15">
        <f t="shared" si="5"/>
        <v>1.3814853114358614</v>
      </c>
      <c r="P24" s="1">
        <f>'App MESURE'!T20</f>
        <v>0.53991591407634765</v>
      </c>
      <c r="Q24" s="83">
        <v>14.188338677419356</v>
      </c>
      <c r="R24" s="77">
        <f t="shared" si="10"/>
        <v>0.70823905057205516</v>
      </c>
    </row>
    <row r="25" spans="1:18" s="1" customFormat="1" x14ac:dyDescent="0.2">
      <c r="A25" s="16">
        <v>33695</v>
      </c>
      <c r="B25" s="1">
        <f t="shared" si="6"/>
        <v>4</v>
      </c>
      <c r="C25" s="46"/>
      <c r="D25" s="46"/>
      <c r="E25" s="46">
        <v>50.430952380000001</v>
      </c>
      <c r="F25" s="50">
        <v>38.078571429999997</v>
      </c>
      <c r="G25" s="15">
        <f t="shared" si="11"/>
        <v>1.2025490194097317</v>
      </c>
      <c r="H25" s="15">
        <f t="shared" si="12"/>
        <v>36.876022410590267</v>
      </c>
      <c r="I25" s="22">
        <f t="shared" si="7"/>
        <v>45.596235281300693</v>
      </c>
      <c r="J25" s="15">
        <f t="shared" si="8"/>
        <v>37.01474710417218</v>
      </c>
      <c r="K25" s="15">
        <f t="shared" si="2"/>
        <v>8.581488177128513</v>
      </c>
      <c r="L25" s="15">
        <f t="shared" si="3"/>
        <v>0</v>
      </c>
      <c r="M25" s="15">
        <f t="shared" si="9"/>
        <v>1.86312038272822E-2</v>
      </c>
      <c r="N25" s="15">
        <f t="shared" si="4"/>
        <v>1.1551346372914963E-2</v>
      </c>
      <c r="O25" s="15">
        <f t="shared" si="5"/>
        <v>1.2141003657826466</v>
      </c>
      <c r="P25" s="1">
        <f>'App MESURE'!T21</f>
        <v>4.2744758962117411</v>
      </c>
      <c r="Q25" s="83">
        <v>16.011597633333331</v>
      </c>
      <c r="R25" s="77">
        <f t="shared" si="10"/>
        <v>9.3658983872491621</v>
      </c>
    </row>
    <row r="26" spans="1:18" s="1" customFormat="1" x14ac:dyDescent="0.2">
      <c r="A26" s="16">
        <v>33725</v>
      </c>
      <c r="B26" s="1">
        <f t="shared" si="6"/>
        <v>5</v>
      </c>
      <c r="C26" s="46"/>
      <c r="D26" s="46"/>
      <c r="E26" s="46">
        <v>33.678571429999998</v>
      </c>
      <c r="F26" s="50">
        <v>23.371428569999999</v>
      </c>
      <c r="G26" s="15">
        <f t="shared" si="11"/>
        <v>0</v>
      </c>
      <c r="H26" s="15">
        <f t="shared" si="12"/>
        <v>23.371428569999999</v>
      </c>
      <c r="I26" s="22">
        <f t="shared" si="7"/>
        <v>31.952916747128512</v>
      </c>
      <c r="J26" s="15">
        <f t="shared" si="8"/>
        <v>29.898478805469857</v>
      </c>
      <c r="K26" s="15">
        <f t="shared" si="2"/>
        <v>2.0544379416586551</v>
      </c>
      <c r="L26" s="15">
        <f t="shared" si="3"/>
        <v>0</v>
      </c>
      <c r="M26" s="15">
        <f t="shared" si="9"/>
        <v>7.0798574543672367E-3</v>
      </c>
      <c r="N26" s="15">
        <f t="shared" si="4"/>
        <v>4.3895116217076867E-3</v>
      </c>
      <c r="O26" s="15">
        <f t="shared" si="5"/>
        <v>4.3895116217076867E-3</v>
      </c>
      <c r="P26" s="1">
        <f>'App MESURE'!T22</f>
        <v>0.12673922967305085</v>
      </c>
      <c r="Q26" s="83">
        <v>20.125448838709676</v>
      </c>
      <c r="R26" s="77">
        <f t="shared" si="10"/>
        <v>1.4969453507243166E-2</v>
      </c>
    </row>
    <row r="27" spans="1:18" s="1" customFormat="1" x14ac:dyDescent="0.2">
      <c r="A27" s="16">
        <v>33756</v>
      </c>
      <c r="B27" s="1">
        <f t="shared" si="6"/>
        <v>6</v>
      </c>
      <c r="C27" s="46"/>
      <c r="D27" s="46"/>
      <c r="E27" s="46">
        <v>20.9047619</v>
      </c>
      <c r="F27" s="50">
        <v>17.90714286</v>
      </c>
      <c r="G27" s="15">
        <f t="shared" si="11"/>
        <v>0</v>
      </c>
      <c r="H27" s="15">
        <f t="shared" si="12"/>
        <v>17.90714286</v>
      </c>
      <c r="I27" s="22">
        <f t="shared" si="7"/>
        <v>19.961580801658656</v>
      </c>
      <c r="J27" s="15">
        <f t="shared" si="8"/>
        <v>19.289937754569664</v>
      </c>
      <c r="K27" s="15">
        <f t="shared" si="2"/>
        <v>0.67164304708899181</v>
      </c>
      <c r="L27" s="15">
        <f t="shared" si="3"/>
        <v>0</v>
      </c>
      <c r="M27" s="15">
        <f t="shared" si="9"/>
        <v>2.6903458326595501E-3</v>
      </c>
      <c r="N27" s="15">
        <f t="shared" si="4"/>
        <v>1.668014416248921E-3</v>
      </c>
      <c r="O27" s="15">
        <f t="shared" si="5"/>
        <v>1.668014416248921E-3</v>
      </c>
      <c r="P27" s="1">
        <f>'App MESURE'!T23</f>
        <v>0.84062427402447093</v>
      </c>
      <c r="Q27" s="83">
        <v>18.398310400000003</v>
      </c>
      <c r="R27" s="77">
        <f t="shared" si="10"/>
        <v>0.70384760553581827</v>
      </c>
    </row>
    <row r="28" spans="1:18" s="1" customFormat="1" x14ac:dyDescent="0.2">
      <c r="A28" s="16">
        <v>33786</v>
      </c>
      <c r="B28" s="1">
        <f t="shared" si="6"/>
        <v>7</v>
      </c>
      <c r="C28" s="46"/>
      <c r="D28" s="46"/>
      <c r="E28" s="46">
        <v>0.76666666699999997</v>
      </c>
      <c r="F28" s="50">
        <v>0.21428571399999999</v>
      </c>
      <c r="G28" s="15">
        <f t="shared" si="11"/>
        <v>0</v>
      </c>
      <c r="H28" s="15">
        <f t="shared" si="12"/>
        <v>0.21428571399999999</v>
      </c>
      <c r="I28" s="22">
        <f t="shared" si="7"/>
        <v>0.88592876108899177</v>
      </c>
      <c r="J28" s="15">
        <f t="shared" si="8"/>
        <v>0.88589748813163482</v>
      </c>
      <c r="K28" s="15">
        <f t="shared" si="2"/>
        <v>3.1272957356942577E-5</v>
      </c>
      <c r="L28" s="15">
        <f t="shared" si="3"/>
        <v>0</v>
      </c>
      <c r="M28" s="15">
        <f t="shared" si="9"/>
        <v>1.0223314164106291E-3</v>
      </c>
      <c r="N28" s="15">
        <f t="shared" si="4"/>
        <v>6.3384547817459005E-4</v>
      </c>
      <c r="O28" s="15">
        <f t="shared" si="5"/>
        <v>6.3384547817459005E-4</v>
      </c>
      <c r="P28" s="1">
        <f>'App MESURE'!T24</f>
        <v>4.0774014908220102E-3</v>
      </c>
      <c r="Q28" s="83">
        <v>23.217621451612903</v>
      </c>
      <c r="R28" s="77">
        <f t="shared" si="10"/>
        <v>1.1858078012240198E-5</v>
      </c>
    </row>
    <row r="29" spans="1:18" s="4" customFormat="1" ht="13.5" thickBot="1" x14ac:dyDescent="0.25">
      <c r="A29" s="16">
        <v>33817</v>
      </c>
      <c r="B29" s="4">
        <f t="shared" si="6"/>
        <v>8</v>
      </c>
      <c r="C29" s="47"/>
      <c r="D29" s="47"/>
      <c r="E29" s="47">
        <v>6.5404761899999997</v>
      </c>
      <c r="F29" s="57">
        <v>1.95</v>
      </c>
      <c r="G29" s="24">
        <f t="shared" si="11"/>
        <v>0</v>
      </c>
      <c r="H29" s="24">
        <f t="shared" si="12"/>
        <v>1.95</v>
      </c>
      <c r="I29" s="23">
        <f t="shared" si="7"/>
        <v>1.9500312729573568</v>
      </c>
      <c r="J29" s="24">
        <f t="shared" si="8"/>
        <v>1.9497316240458289</v>
      </c>
      <c r="K29" s="24">
        <f t="shared" si="2"/>
        <v>2.9964891152789441E-4</v>
      </c>
      <c r="L29" s="24">
        <f t="shared" si="3"/>
        <v>0</v>
      </c>
      <c r="M29" s="24">
        <f t="shared" si="9"/>
        <v>3.8848593823603904E-4</v>
      </c>
      <c r="N29" s="24">
        <f t="shared" si="4"/>
        <v>2.4086128170634419E-4</v>
      </c>
      <c r="O29" s="24">
        <f t="shared" si="5"/>
        <v>2.4086128170634419E-4</v>
      </c>
      <c r="P29" s="4">
        <f>'App MESURE'!T25</f>
        <v>0</v>
      </c>
      <c r="Q29" s="84">
        <v>23.979219967741937</v>
      </c>
      <c r="R29" s="78">
        <f t="shared" si="10"/>
        <v>5.8014157025222894E-8</v>
      </c>
    </row>
    <row r="30" spans="1:18" s="1" customFormat="1" x14ac:dyDescent="0.2">
      <c r="A30" s="16">
        <v>33848</v>
      </c>
      <c r="B30" s="1">
        <v>9</v>
      </c>
      <c r="C30" s="46"/>
      <c r="D30" s="46"/>
      <c r="E30" s="46">
        <v>5.292857143</v>
      </c>
      <c r="F30" s="50">
        <v>4.9071428570000002</v>
      </c>
      <c r="G30" s="15">
        <f t="shared" si="11"/>
        <v>0</v>
      </c>
      <c r="H30" s="15">
        <f t="shared" si="12"/>
        <v>4.9071428570000002</v>
      </c>
      <c r="I30" s="22">
        <f t="shared" si="7"/>
        <v>4.9074425059115283</v>
      </c>
      <c r="J30" s="15">
        <f t="shared" si="8"/>
        <v>4.9012580621962378</v>
      </c>
      <c r="K30" s="15">
        <f t="shared" si="2"/>
        <v>6.1844437152904774E-3</v>
      </c>
      <c r="L30" s="15">
        <f t="shared" si="3"/>
        <v>0</v>
      </c>
      <c r="M30" s="15">
        <f t="shared" si="9"/>
        <v>1.4762465652969485E-4</v>
      </c>
      <c r="N30" s="15">
        <f t="shared" si="4"/>
        <v>9.1527287048410804E-5</v>
      </c>
      <c r="O30" s="15">
        <f t="shared" si="5"/>
        <v>9.1527287048410804E-5</v>
      </c>
      <c r="P30" s="1">
        <f>'App MESURE'!T26</f>
        <v>0</v>
      </c>
      <c r="Q30" s="83">
        <v>22.129663699999998</v>
      </c>
      <c r="R30" s="77">
        <f t="shared" si="10"/>
        <v>8.3772442744421883E-9</v>
      </c>
    </row>
    <row r="31" spans="1:18" s="1" customFormat="1" x14ac:dyDescent="0.2">
      <c r="A31" s="16">
        <v>33878</v>
      </c>
      <c r="B31" s="1">
        <f t="shared" si="6"/>
        <v>10</v>
      </c>
      <c r="C31" s="46"/>
      <c r="D31" s="46"/>
      <c r="E31" s="46">
        <v>34.06428571</v>
      </c>
      <c r="F31" s="50">
        <v>18.271428570000001</v>
      </c>
      <c r="G31" s="15">
        <f t="shared" si="11"/>
        <v>0</v>
      </c>
      <c r="H31" s="15">
        <f t="shared" si="12"/>
        <v>18.271428570000001</v>
      </c>
      <c r="I31" s="22">
        <f t="shared" si="7"/>
        <v>18.277613013715293</v>
      </c>
      <c r="J31" s="15">
        <f t="shared" si="8"/>
        <v>17.685810121022698</v>
      </c>
      <c r="K31" s="15">
        <f t="shared" si="2"/>
        <v>0.5918028926925949</v>
      </c>
      <c r="L31" s="15">
        <f t="shared" si="3"/>
        <v>0</v>
      </c>
      <c r="M31" s="15">
        <f t="shared" si="9"/>
        <v>5.6097369481284044E-5</v>
      </c>
      <c r="N31" s="15">
        <f t="shared" si="4"/>
        <v>3.478036907839611E-5</v>
      </c>
      <c r="O31" s="15">
        <f t="shared" si="5"/>
        <v>3.478036907839611E-5</v>
      </c>
      <c r="P31" s="1">
        <f>'App MESURE'!T27</f>
        <v>0.2864374547302459</v>
      </c>
      <c r="Q31" s="83">
        <v>17.436637193548385</v>
      </c>
      <c r="R31" s="77">
        <f t="shared" si="10"/>
        <v>8.2026491881228958E-2</v>
      </c>
    </row>
    <row r="32" spans="1:18" s="1" customFormat="1" x14ac:dyDescent="0.2">
      <c r="A32" s="16">
        <v>33909</v>
      </c>
      <c r="B32" s="1">
        <f t="shared" si="6"/>
        <v>11</v>
      </c>
      <c r="C32" s="46"/>
      <c r="D32" s="46"/>
      <c r="E32" s="46">
        <v>17.819047619999999</v>
      </c>
      <c r="F32" s="50">
        <v>7.8857142859999998</v>
      </c>
      <c r="G32" s="15">
        <f t="shared" si="11"/>
        <v>0</v>
      </c>
      <c r="H32" s="15">
        <f t="shared" si="12"/>
        <v>7.8857142859999998</v>
      </c>
      <c r="I32" s="22">
        <f t="shared" si="7"/>
        <v>8.4775171786925938</v>
      </c>
      <c r="J32" s="15">
        <f t="shared" si="8"/>
        <v>8.385930978478763</v>
      </c>
      <c r="K32" s="15">
        <f t="shared" si="2"/>
        <v>9.1586200213830793E-2</v>
      </c>
      <c r="L32" s="15">
        <f t="shared" si="3"/>
        <v>0</v>
      </c>
      <c r="M32" s="15">
        <f t="shared" si="9"/>
        <v>2.1317000402887934E-5</v>
      </c>
      <c r="N32" s="15">
        <f t="shared" si="4"/>
        <v>1.321654024979052E-5</v>
      </c>
      <c r="O32" s="15">
        <f t="shared" si="5"/>
        <v>1.321654024979052E-5</v>
      </c>
      <c r="P32" s="1">
        <f>'App MESURE'!T28</f>
        <v>1.868809016626755E-3</v>
      </c>
      <c r="Q32" s="83">
        <v>14.540244016666669</v>
      </c>
      <c r="R32" s="77">
        <f t="shared" si="10"/>
        <v>3.4432234383867955E-6</v>
      </c>
    </row>
    <row r="33" spans="1:18" s="1" customFormat="1" x14ac:dyDescent="0.2">
      <c r="A33" s="16">
        <v>33939</v>
      </c>
      <c r="B33" s="1">
        <f t="shared" si="6"/>
        <v>12</v>
      </c>
      <c r="C33" s="46"/>
      <c r="D33" s="46"/>
      <c r="E33" s="46">
        <v>20.40952381</v>
      </c>
      <c r="F33" s="50">
        <v>17.65714286</v>
      </c>
      <c r="G33" s="15">
        <f t="shared" si="11"/>
        <v>0</v>
      </c>
      <c r="H33" s="15">
        <f t="shared" si="12"/>
        <v>17.65714286</v>
      </c>
      <c r="I33" s="22">
        <f t="shared" si="7"/>
        <v>17.748729060213833</v>
      </c>
      <c r="J33" s="15">
        <f t="shared" si="8"/>
        <v>16.779872460124505</v>
      </c>
      <c r="K33" s="15">
        <f t="shared" si="2"/>
        <v>0.96885660008932817</v>
      </c>
      <c r="L33" s="15">
        <f t="shared" si="3"/>
        <v>0</v>
      </c>
      <c r="M33" s="15">
        <f t="shared" si="9"/>
        <v>8.1004601530974143E-6</v>
      </c>
      <c r="N33" s="15">
        <f t="shared" si="4"/>
        <v>5.0222852949203966E-6</v>
      </c>
      <c r="O33" s="15">
        <f t="shared" si="5"/>
        <v>5.0222852949203966E-6</v>
      </c>
      <c r="P33" s="1">
        <f>'App MESURE'!T29</f>
        <v>3.890520589159336E-2</v>
      </c>
      <c r="Q33" s="83">
        <v>13.014783290322582</v>
      </c>
      <c r="R33" s="77">
        <f t="shared" si="10"/>
        <v>1.51322428460373E-3</v>
      </c>
    </row>
    <row r="34" spans="1:18" s="1" customFormat="1" x14ac:dyDescent="0.2">
      <c r="A34" s="16">
        <v>33970</v>
      </c>
      <c r="B34" s="1">
        <v>1</v>
      </c>
      <c r="C34" s="46"/>
      <c r="D34" s="46"/>
      <c r="E34" s="46">
        <v>19.80238095</v>
      </c>
      <c r="F34" s="50">
        <v>15.735714290000001</v>
      </c>
      <c r="G34" s="15">
        <f t="shared" si="11"/>
        <v>0</v>
      </c>
      <c r="H34" s="15">
        <f t="shared" si="12"/>
        <v>15.735714290000001</v>
      </c>
      <c r="I34" s="22">
        <f t="shared" si="7"/>
        <v>16.704570890089329</v>
      </c>
      <c r="J34" s="15">
        <f t="shared" si="8"/>
        <v>15.534062756533487</v>
      </c>
      <c r="K34" s="15">
        <f t="shared" si="2"/>
        <v>1.1705081335558418</v>
      </c>
      <c r="L34" s="15">
        <f t="shared" si="3"/>
        <v>0</v>
      </c>
      <c r="M34" s="15">
        <f t="shared" si="9"/>
        <v>3.0781748581770177E-6</v>
      </c>
      <c r="N34" s="15">
        <f t="shared" si="4"/>
        <v>1.9084684120697508E-6</v>
      </c>
      <c r="O34" s="15">
        <f t="shared" si="5"/>
        <v>1.9084684120697508E-6</v>
      </c>
      <c r="P34" s="1">
        <f>'App MESURE'!T30</f>
        <v>4.756968405959015E-3</v>
      </c>
      <c r="Q34" s="83">
        <v>10.086162419354839</v>
      </c>
      <c r="R34" s="77">
        <f t="shared" si="10"/>
        <v>2.2610595009663958E-5</v>
      </c>
    </row>
    <row r="35" spans="1:18" s="1" customFormat="1" x14ac:dyDescent="0.2">
      <c r="A35" s="16">
        <v>34001</v>
      </c>
      <c r="B35" s="1">
        <f t="shared" si="6"/>
        <v>2</v>
      </c>
      <c r="C35" s="46"/>
      <c r="D35" s="46"/>
      <c r="E35" s="46">
        <v>27.957142860000001</v>
      </c>
      <c r="F35" s="50">
        <v>27.321428569999998</v>
      </c>
      <c r="G35" s="15">
        <f t="shared" si="11"/>
        <v>0</v>
      </c>
      <c r="H35" s="15">
        <f t="shared" si="12"/>
        <v>27.321428569999998</v>
      </c>
      <c r="I35" s="22">
        <f t="shared" si="7"/>
        <v>28.49193670355584</v>
      </c>
      <c r="J35" s="15">
        <f t="shared" si="8"/>
        <v>24.805641235774438</v>
      </c>
      <c r="K35" s="15">
        <f t="shared" si="2"/>
        <v>3.6862954677814024</v>
      </c>
      <c r="L35" s="15">
        <f t="shared" si="3"/>
        <v>0</v>
      </c>
      <c r="M35" s="15">
        <f t="shared" si="9"/>
        <v>1.1697064461072669E-6</v>
      </c>
      <c r="N35" s="15">
        <f t="shared" si="4"/>
        <v>7.2521799658650543E-7</v>
      </c>
      <c r="O35" s="15">
        <f t="shared" si="5"/>
        <v>7.2521799658650543E-7</v>
      </c>
      <c r="P35" s="1">
        <f>'App MESURE'!T31</f>
        <v>2.5483759317637576E-3</v>
      </c>
      <c r="Q35" s="83">
        <v>12.708149500000003</v>
      </c>
      <c r="R35" s="77">
        <f t="shared" si="10"/>
        <v>6.4905241593583763E-6</v>
      </c>
    </row>
    <row r="36" spans="1:18" s="1" customFormat="1" x14ac:dyDescent="0.2">
      <c r="A36" s="16">
        <v>34029</v>
      </c>
      <c r="B36" s="1">
        <f t="shared" si="6"/>
        <v>3</v>
      </c>
      <c r="C36" s="46"/>
      <c r="D36" s="46"/>
      <c r="E36" s="46">
        <v>54.883333329999999</v>
      </c>
      <c r="F36" s="50">
        <v>34.15</v>
      </c>
      <c r="G36" s="15">
        <f t="shared" si="11"/>
        <v>0.76332371513319652</v>
      </c>
      <c r="H36" s="15">
        <f t="shared" si="12"/>
        <v>33.386676284866802</v>
      </c>
      <c r="I36" s="22">
        <f t="shared" si="7"/>
        <v>37.072971752648201</v>
      </c>
      <c r="J36" s="15">
        <f t="shared" si="8"/>
        <v>31.529456882282933</v>
      </c>
      <c r="K36" s="15">
        <f t="shared" si="2"/>
        <v>5.5435148703652679</v>
      </c>
      <c r="L36" s="15">
        <f t="shared" si="3"/>
        <v>0</v>
      </c>
      <c r="M36" s="15">
        <f t="shared" si="9"/>
        <v>4.4448844952076143E-7</v>
      </c>
      <c r="N36" s="15">
        <f t="shared" si="4"/>
        <v>2.7558283870287208E-7</v>
      </c>
      <c r="O36" s="15">
        <f t="shared" si="5"/>
        <v>0.76332399071603518</v>
      </c>
      <c r="P36" s="1">
        <f>'App MESURE'!T32</f>
        <v>0.65561218137842203</v>
      </c>
      <c r="Q36" s="83">
        <v>15.211478419354837</v>
      </c>
      <c r="R36" s="77">
        <f t="shared" si="10"/>
        <v>1.1601833870782327E-2</v>
      </c>
    </row>
    <row r="37" spans="1:18" s="1" customFormat="1" x14ac:dyDescent="0.2">
      <c r="A37" s="16">
        <v>34060</v>
      </c>
      <c r="B37" s="1">
        <f t="shared" si="6"/>
        <v>4</v>
      </c>
      <c r="C37" s="46"/>
      <c r="D37" s="46"/>
      <c r="E37" s="46">
        <v>31.44761905</v>
      </c>
      <c r="F37" s="50">
        <v>18.81428571</v>
      </c>
      <c r="G37" s="15">
        <f t="shared" si="11"/>
        <v>0</v>
      </c>
      <c r="H37" s="15">
        <f t="shared" si="12"/>
        <v>18.81428571</v>
      </c>
      <c r="I37" s="22">
        <f t="shared" si="7"/>
        <v>24.357800580365268</v>
      </c>
      <c r="J37" s="15">
        <f t="shared" si="8"/>
        <v>22.549582229058455</v>
      </c>
      <c r="K37" s="15">
        <f t="shared" si="2"/>
        <v>1.8082183513068131</v>
      </c>
      <c r="L37" s="15">
        <f t="shared" si="3"/>
        <v>0</v>
      </c>
      <c r="M37" s="15">
        <f t="shared" si="9"/>
        <v>1.6890561081788935E-7</v>
      </c>
      <c r="N37" s="15">
        <f t="shared" si="4"/>
        <v>1.0472147870709139E-7</v>
      </c>
      <c r="O37" s="15">
        <f t="shared" si="5"/>
        <v>1.0472147870709139E-7</v>
      </c>
      <c r="P37" s="1">
        <f>'App MESURE'!T33</f>
        <v>2.9051485622106816E-2</v>
      </c>
      <c r="Q37" s="83">
        <v>15.139441433333332</v>
      </c>
      <c r="R37" s="77">
        <f t="shared" si="10"/>
        <v>8.4398273223337968E-4</v>
      </c>
    </row>
    <row r="38" spans="1:18" s="1" customFormat="1" x14ac:dyDescent="0.2">
      <c r="A38" s="16">
        <v>34090</v>
      </c>
      <c r="B38" s="1">
        <f t="shared" si="6"/>
        <v>5</v>
      </c>
      <c r="C38" s="46"/>
      <c r="D38" s="46"/>
      <c r="E38" s="46">
        <v>27.31666667</v>
      </c>
      <c r="F38" s="50">
        <v>22.121428569999999</v>
      </c>
      <c r="G38" s="15">
        <f t="shared" si="11"/>
        <v>0</v>
      </c>
      <c r="H38" s="15">
        <f t="shared" si="12"/>
        <v>22.121428569999999</v>
      </c>
      <c r="I38" s="22">
        <f t="shared" si="7"/>
        <v>23.929646921306812</v>
      </c>
      <c r="J38" s="15">
        <f t="shared" si="8"/>
        <v>22.606896416395891</v>
      </c>
      <c r="K38" s="15">
        <f t="shared" si="2"/>
        <v>1.3227505049109212</v>
      </c>
      <c r="L38" s="15">
        <f t="shared" si="3"/>
        <v>0</v>
      </c>
      <c r="M38" s="15">
        <f t="shared" si="9"/>
        <v>6.4184132110797961E-8</v>
      </c>
      <c r="N38" s="15">
        <f t="shared" si="4"/>
        <v>3.9794161908694736E-8</v>
      </c>
      <c r="O38" s="15">
        <f t="shared" si="5"/>
        <v>3.9794161908694736E-8</v>
      </c>
      <c r="P38" s="1">
        <f>'App MESURE'!T34</f>
        <v>5.0967518635275117E-4</v>
      </c>
      <c r="Q38" s="83">
        <v>17.208549677419356</v>
      </c>
      <c r="R38" s="77">
        <f t="shared" si="10"/>
        <v>2.5972823297351382E-7</v>
      </c>
    </row>
    <row r="39" spans="1:18" s="1" customFormat="1" x14ac:dyDescent="0.2">
      <c r="A39" s="16">
        <v>34121</v>
      </c>
      <c r="B39" s="1">
        <f t="shared" si="6"/>
        <v>6</v>
      </c>
      <c r="C39" s="46"/>
      <c r="D39" s="46"/>
      <c r="E39" s="46">
        <v>2.2190476189999999</v>
      </c>
      <c r="F39" s="50">
        <v>1.7642857139999999</v>
      </c>
      <c r="G39" s="15">
        <f t="shared" si="11"/>
        <v>0</v>
      </c>
      <c r="H39" s="15">
        <f t="shared" si="12"/>
        <v>1.7642857139999999</v>
      </c>
      <c r="I39" s="22">
        <f t="shared" si="7"/>
        <v>3.0870362189109208</v>
      </c>
      <c r="J39" s="15">
        <f t="shared" si="8"/>
        <v>3.0850926812698933</v>
      </c>
      <c r="K39" s="15">
        <f t="shared" si="2"/>
        <v>1.943537641027504E-3</v>
      </c>
      <c r="L39" s="15">
        <f t="shared" si="3"/>
        <v>0</v>
      </c>
      <c r="M39" s="15">
        <f t="shared" si="9"/>
        <v>2.4389970202103225E-8</v>
      </c>
      <c r="N39" s="15">
        <f t="shared" si="4"/>
        <v>1.5121781525304E-8</v>
      </c>
      <c r="O39" s="15">
        <f t="shared" si="5"/>
        <v>1.5121781525304E-8</v>
      </c>
      <c r="P39" s="1">
        <f>'App MESURE'!T35</f>
        <v>0</v>
      </c>
      <c r="Q39" s="83">
        <v>20.48820546666667</v>
      </c>
      <c r="R39" s="77">
        <f t="shared" si="10"/>
        <v>2.2866827649902538E-16</v>
      </c>
    </row>
    <row r="40" spans="1:18" s="1" customFormat="1" x14ac:dyDescent="0.2">
      <c r="A40" s="16">
        <v>34151</v>
      </c>
      <c r="B40" s="1">
        <f t="shared" si="6"/>
        <v>7</v>
      </c>
      <c r="C40" s="46"/>
      <c r="D40" s="46"/>
      <c r="E40" s="46">
        <v>0.57857142900000003</v>
      </c>
      <c r="F40" s="50">
        <v>0.10714285699999999</v>
      </c>
      <c r="G40" s="15">
        <f t="shared" si="11"/>
        <v>0</v>
      </c>
      <c r="H40" s="15">
        <f t="shared" si="12"/>
        <v>0.10714285699999999</v>
      </c>
      <c r="I40" s="22">
        <f t="shared" si="7"/>
        <v>0.1090863946410275</v>
      </c>
      <c r="J40" s="15">
        <f t="shared" si="8"/>
        <v>0.10908634357883473</v>
      </c>
      <c r="K40" s="15">
        <f t="shared" si="2"/>
        <v>5.1062192765738423E-8</v>
      </c>
      <c r="L40" s="15">
        <f t="shared" si="3"/>
        <v>0</v>
      </c>
      <c r="M40" s="15">
        <f t="shared" si="9"/>
        <v>9.2681886767992246E-9</v>
      </c>
      <c r="N40" s="15">
        <f t="shared" si="4"/>
        <v>5.7462769796155189E-9</v>
      </c>
      <c r="O40" s="15">
        <f t="shared" si="5"/>
        <v>5.7462769796155189E-9</v>
      </c>
      <c r="P40" s="1">
        <f>'App MESURE'!T36</f>
        <v>0</v>
      </c>
      <c r="Q40" s="83">
        <v>24.173349129032253</v>
      </c>
      <c r="R40" s="77">
        <f t="shared" si="10"/>
        <v>3.3019699126459249E-17</v>
      </c>
    </row>
    <row r="41" spans="1:18" s="4" customFormat="1" ht="13.5" thickBot="1" x14ac:dyDescent="0.25">
      <c r="A41" s="16">
        <v>34182</v>
      </c>
      <c r="B41" s="4">
        <f t="shared" si="6"/>
        <v>8</v>
      </c>
      <c r="C41" s="47"/>
      <c r="D41" s="47"/>
      <c r="E41" s="47">
        <v>1.3333333329999999</v>
      </c>
      <c r="F41" s="57">
        <v>1.0285714290000001</v>
      </c>
      <c r="G41" s="24">
        <f t="shared" si="11"/>
        <v>0</v>
      </c>
      <c r="H41" s="24">
        <f t="shared" si="12"/>
        <v>1.0285714290000001</v>
      </c>
      <c r="I41" s="23">
        <f t="shared" si="7"/>
        <v>1.0285714800621928</v>
      </c>
      <c r="J41" s="24">
        <f t="shared" si="8"/>
        <v>1.0285194652659475</v>
      </c>
      <c r="K41" s="24">
        <f t="shared" si="2"/>
        <v>5.2014796245281048E-5</v>
      </c>
      <c r="L41" s="24">
        <f t="shared" si="3"/>
        <v>0</v>
      </c>
      <c r="M41" s="24">
        <f t="shared" si="9"/>
        <v>3.5219116971837056E-9</v>
      </c>
      <c r="N41" s="24">
        <f t="shared" si="4"/>
        <v>2.1835852522538976E-9</v>
      </c>
      <c r="O41" s="24">
        <f t="shared" si="5"/>
        <v>2.1835852522538976E-9</v>
      </c>
      <c r="P41" s="4">
        <f>'App MESURE'!T37</f>
        <v>0</v>
      </c>
      <c r="Q41" s="84">
        <v>22.784562580645158</v>
      </c>
      <c r="R41" s="78">
        <f t="shared" si="10"/>
        <v>4.768044553860718E-18</v>
      </c>
    </row>
    <row r="42" spans="1:18" s="1" customFormat="1" x14ac:dyDescent="0.2">
      <c r="A42" s="16">
        <v>34213</v>
      </c>
      <c r="B42" s="1">
        <v>9</v>
      </c>
      <c r="C42" s="46"/>
      <c r="D42" s="46"/>
      <c r="E42" s="46">
        <v>4.7380952379999997</v>
      </c>
      <c r="F42" s="50">
        <v>4.4714285709999997</v>
      </c>
      <c r="G42" s="15">
        <f t="shared" ref="G42:G54" si="13">IF((F42-$J$2)&gt;0,$I$2*(F42-$J$2),0)</f>
        <v>0</v>
      </c>
      <c r="H42" s="15">
        <f t="shared" ref="H42:H54" si="14">F42-G42</f>
        <v>4.4714285709999997</v>
      </c>
      <c r="I42" s="22">
        <f t="shared" si="7"/>
        <v>4.471480585796245</v>
      </c>
      <c r="J42" s="15">
        <f t="shared" si="8"/>
        <v>4.4650453462299842</v>
      </c>
      <c r="K42" s="15">
        <f t="shared" si="2"/>
        <v>6.4352395662607975E-3</v>
      </c>
      <c r="L42" s="15">
        <f t="shared" si="3"/>
        <v>0</v>
      </c>
      <c r="M42" s="15">
        <f t="shared" si="9"/>
        <v>1.338326444929808E-9</v>
      </c>
      <c r="N42" s="15">
        <f t="shared" si="4"/>
        <v>8.2976239585648096E-10</v>
      </c>
      <c r="O42" s="15">
        <f t="shared" si="5"/>
        <v>8.2976239585648096E-10</v>
      </c>
      <c r="P42" s="1">
        <f>'App MESURE'!T38</f>
        <v>0</v>
      </c>
      <c r="Q42" s="83">
        <v>19.874238633333338</v>
      </c>
      <c r="R42" s="77">
        <f t="shared" si="10"/>
        <v>6.8850563357748741E-19</v>
      </c>
    </row>
    <row r="43" spans="1:18" s="1" customFormat="1" x14ac:dyDescent="0.2">
      <c r="A43" s="16">
        <v>34243</v>
      </c>
      <c r="B43" s="1">
        <f t="shared" si="6"/>
        <v>10</v>
      </c>
      <c r="C43" s="46"/>
      <c r="D43" s="46"/>
      <c r="E43" s="46">
        <v>33.990476190000003</v>
      </c>
      <c r="F43" s="50">
        <v>32.52857143</v>
      </c>
      <c r="G43" s="15">
        <f t="shared" si="13"/>
        <v>0.58204345341197405</v>
      </c>
      <c r="H43" s="15">
        <f t="shared" si="14"/>
        <v>31.946527976588026</v>
      </c>
      <c r="I43" s="22">
        <f t="shared" si="7"/>
        <v>31.952963216154288</v>
      </c>
      <c r="J43" s="15">
        <f t="shared" si="8"/>
        <v>29.048533775876408</v>
      </c>
      <c r="K43" s="15">
        <f t="shared" si="2"/>
        <v>2.9044294402778803</v>
      </c>
      <c r="L43" s="15">
        <f t="shared" si="3"/>
        <v>0</v>
      </c>
      <c r="M43" s="15">
        <f t="shared" si="9"/>
        <v>5.0856404907332703E-10</v>
      </c>
      <c r="N43" s="15">
        <f t="shared" si="4"/>
        <v>3.1530971042546275E-10</v>
      </c>
      <c r="O43" s="15">
        <f t="shared" si="5"/>
        <v>0.58204345372728372</v>
      </c>
      <c r="P43" s="1">
        <f>'App MESURE'!T39</f>
        <v>0</v>
      </c>
      <c r="Q43" s="83">
        <v>17.368380177419354</v>
      </c>
      <c r="R43" s="77">
        <f t="shared" si="10"/>
        <v>0.33877458202678468</v>
      </c>
    </row>
    <row r="44" spans="1:18" s="1" customFormat="1" x14ac:dyDescent="0.2">
      <c r="A44" s="16">
        <v>34274</v>
      </c>
      <c r="B44" s="1">
        <f t="shared" si="6"/>
        <v>11</v>
      </c>
      <c r="C44" s="46"/>
      <c r="D44" s="46"/>
      <c r="E44" s="46">
        <v>99.530952380000002</v>
      </c>
      <c r="F44" s="50">
        <v>83.442857140000001</v>
      </c>
      <c r="G44" s="15">
        <f t="shared" si="13"/>
        <v>6.2744033942867699</v>
      </c>
      <c r="H44" s="15">
        <f t="shared" si="14"/>
        <v>77.168453745713236</v>
      </c>
      <c r="I44" s="22">
        <f t="shared" si="7"/>
        <v>80.072883185991117</v>
      </c>
      <c r="J44" s="15">
        <f t="shared" si="8"/>
        <v>45.066506964298696</v>
      </c>
      <c r="K44" s="15">
        <f t="shared" si="2"/>
        <v>35.00637622169242</v>
      </c>
      <c r="L44" s="15">
        <f t="shared" si="3"/>
        <v>24.039991433033276</v>
      </c>
      <c r="M44" s="15">
        <f t="shared" si="9"/>
        <v>24.039991433226529</v>
      </c>
      <c r="N44" s="15">
        <f t="shared" si="4"/>
        <v>14.904794688600449</v>
      </c>
      <c r="O44" s="15">
        <f t="shared" si="5"/>
        <v>21.179198082887218</v>
      </c>
      <c r="P44" s="1">
        <f>'App MESURE'!T40</f>
        <v>9.0338227863737295</v>
      </c>
      <c r="Q44" s="83">
        <v>13.846154333333333</v>
      </c>
      <c r="R44" s="77">
        <f t="shared" si="10"/>
        <v>147.51014109316012</v>
      </c>
    </row>
    <row r="45" spans="1:18" s="1" customFormat="1" x14ac:dyDescent="0.2">
      <c r="A45" s="16">
        <v>34304</v>
      </c>
      <c r="B45" s="1">
        <f t="shared" si="6"/>
        <v>12</v>
      </c>
      <c r="C45" s="46"/>
      <c r="D45" s="46"/>
      <c r="E45" s="46">
        <v>17.426190479999999</v>
      </c>
      <c r="F45" s="50">
        <v>9.5071428569999998</v>
      </c>
      <c r="G45" s="15">
        <f t="shared" si="13"/>
        <v>0</v>
      </c>
      <c r="H45" s="15">
        <f t="shared" si="14"/>
        <v>9.5071428569999998</v>
      </c>
      <c r="I45" s="22">
        <f t="shared" si="7"/>
        <v>20.473527645659143</v>
      </c>
      <c r="J45" s="15">
        <f t="shared" si="8"/>
        <v>18.820564682266781</v>
      </c>
      <c r="K45" s="15">
        <f t="shared" si="2"/>
        <v>1.6529629633923619</v>
      </c>
      <c r="L45" s="15">
        <f t="shared" si="3"/>
        <v>0</v>
      </c>
      <c r="M45" s="15">
        <f t="shared" si="9"/>
        <v>9.1351967446260804</v>
      </c>
      <c r="N45" s="15">
        <f t="shared" si="4"/>
        <v>5.6638219816681694</v>
      </c>
      <c r="O45" s="15">
        <f t="shared" si="5"/>
        <v>5.6638219816681694</v>
      </c>
      <c r="P45" s="1">
        <f>'App MESURE'!T41</f>
        <v>0.53838688851728955</v>
      </c>
      <c r="Q45" s="83">
        <v>11.927218935483873</v>
      </c>
      <c r="R45" s="77">
        <f t="shared" si="10"/>
        <v>26.270084894102574</v>
      </c>
    </row>
    <row r="46" spans="1:18" s="1" customFormat="1" x14ac:dyDescent="0.2">
      <c r="A46" s="16">
        <v>34335</v>
      </c>
      <c r="B46" s="1">
        <v>1</v>
      </c>
      <c r="C46" s="46"/>
      <c r="D46" s="46"/>
      <c r="E46" s="46">
        <v>44.295238099999999</v>
      </c>
      <c r="F46" s="50">
        <v>36.52857143</v>
      </c>
      <c r="G46" s="15">
        <f t="shared" si="13"/>
        <v>1.0292546721490969</v>
      </c>
      <c r="H46" s="15">
        <f t="shared" si="14"/>
        <v>35.499316757850906</v>
      </c>
      <c r="I46" s="22">
        <f t="shared" si="7"/>
        <v>37.152279721243268</v>
      </c>
      <c r="J46" s="15">
        <f t="shared" si="8"/>
        <v>28.43196969686749</v>
      </c>
      <c r="K46" s="15">
        <f t="shared" si="2"/>
        <v>8.7203100243757774</v>
      </c>
      <c r="L46" s="15">
        <f t="shared" si="3"/>
        <v>0</v>
      </c>
      <c r="M46" s="15">
        <f t="shared" si="9"/>
        <v>3.471374762957911</v>
      </c>
      <c r="N46" s="15">
        <f t="shared" si="4"/>
        <v>2.1522523530339046</v>
      </c>
      <c r="O46" s="15">
        <f t="shared" si="5"/>
        <v>3.1815070251830013</v>
      </c>
      <c r="P46" s="1">
        <f>'App MESURE'!T42</f>
        <v>1.9508667216295477</v>
      </c>
      <c r="Q46" s="83">
        <v>10.753167403225806</v>
      </c>
      <c r="R46" s="77">
        <f t="shared" si="10"/>
        <v>1.5144755567301367</v>
      </c>
    </row>
    <row r="47" spans="1:18" s="1" customFormat="1" x14ac:dyDescent="0.2">
      <c r="A47" s="16">
        <v>34366</v>
      </c>
      <c r="B47" s="1">
        <f t="shared" si="6"/>
        <v>2</v>
      </c>
      <c r="C47" s="46"/>
      <c r="D47" s="46"/>
      <c r="E47" s="46">
        <v>95.27380952</v>
      </c>
      <c r="F47" s="50">
        <v>64.664285710000001</v>
      </c>
      <c r="G47" s="15">
        <f t="shared" si="13"/>
        <v>4.174906440448666</v>
      </c>
      <c r="H47" s="15">
        <f t="shared" si="14"/>
        <v>60.489379269551335</v>
      </c>
      <c r="I47" s="22">
        <f t="shared" si="7"/>
        <v>69.209689293927113</v>
      </c>
      <c r="J47" s="15">
        <f t="shared" si="8"/>
        <v>40.002384544477664</v>
      </c>
      <c r="K47" s="15">
        <f t="shared" si="2"/>
        <v>29.207304749449449</v>
      </c>
      <c r="L47" s="15">
        <f t="shared" si="3"/>
        <v>18.198280647591815</v>
      </c>
      <c r="M47" s="15">
        <f t="shared" si="9"/>
        <v>19.517403057515821</v>
      </c>
      <c r="N47" s="15">
        <f t="shared" si="4"/>
        <v>12.100789895659808</v>
      </c>
      <c r="O47" s="15">
        <f t="shared" si="5"/>
        <v>16.275696336108474</v>
      </c>
      <c r="P47" s="1">
        <f>'App MESURE'!T43</f>
        <v>7.9556898755088774</v>
      </c>
      <c r="Q47" s="83">
        <v>12.294543017857141</v>
      </c>
      <c r="R47" s="77">
        <f t="shared" si="10"/>
        <v>69.222507504419028</v>
      </c>
    </row>
    <row r="48" spans="1:18" s="1" customFormat="1" x14ac:dyDescent="0.2">
      <c r="A48" s="16">
        <v>34394</v>
      </c>
      <c r="B48" s="1">
        <f t="shared" si="6"/>
        <v>3</v>
      </c>
      <c r="C48" s="46"/>
      <c r="D48" s="46"/>
      <c r="E48" s="46">
        <v>33.926190480000002</v>
      </c>
      <c r="F48" s="50">
        <v>18.52857143</v>
      </c>
      <c r="G48" s="15">
        <f t="shared" si="13"/>
        <v>0</v>
      </c>
      <c r="H48" s="15">
        <f t="shared" si="14"/>
        <v>18.52857143</v>
      </c>
      <c r="I48" s="22">
        <f t="shared" si="7"/>
        <v>29.537595531857633</v>
      </c>
      <c r="J48" s="15">
        <f t="shared" si="8"/>
        <v>26.439897356599467</v>
      </c>
      <c r="K48" s="15">
        <f t="shared" si="2"/>
        <v>3.0976981752581665</v>
      </c>
      <c r="L48" s="15">
        <f t="shared" si="3"/>
        <v>0</v>
      </c>
      <c r="M48" s="15">
        <f t="shared" si="9"/>
        <v>7.4166131618560129</v>
      </c>
      <c r="N48" s="15">
        <f t="shared" si="4"/>
        <v>4.5983001603507283</v>
      </c>
      <c r="O48" s="15">
        <f t="shared" si="5"/>
        <v>4.5983001603507283</v>
      </c>
      <c r="P48" s="1">
        <f>'App MESURE'!T44</f>
        <v>6.0680228769870732</v>
      </c>
      <c r="Q48" s="83">
        <v>15.059406419354838</v>
      </c>
      <c r="R48" s="77">
        <f t="shared" si="10"/>
        <v>2.1600848637969179</v>
      </c>
    </row>
    <row r="49" spans="1:18" s="1" customFormat="1" x14ac:dyDescent="0.2">
      <c r="A49" s="16">
        <v>34425</v>
      </c>
      <c r="B49" s="1">
        <f t="shared" si="6"/>
        <v>4</v>
      </c>
      <c r="C49" s="46"/>
      <c r="D49" s="46"/>
      <c r="E49" s="46">
        <v>9.8976190479999993</v>
      </c>
      <c r="F49" s="50">
        <v>13.771428569999999</v>
      </c>
      <c r="G49" s="15">
        <f t="shared" si="13"/>
        <v>0</v>
      </c>
      <c r="H49" s="15">
        <f t="shared" si="14"/>
        <v>13.771428569999999</v>
      </c>
      <c r="I49" s="22">
        <f t="shared" si="7"/>
        <v>16.869126745258164</v>
      </c>
      <c r="J49" s="15">
        <f t="shared" si="8"/>
        <v>16.240142790214126</v>
      </c>
      <c r="K49" s="15">
        <f t="shared" si="2"/>
        <v>0.62898395504403837</v>
      </c>
      <c r="L49" s="15">
        <f t="shared" si="3"/>
        <v>0</v>
      </c>
      <c r="M49" s="15">
        <f t="shared" si="9"/>
        <v>2.8183130015052846</v>
      </c>
      <c r="N49" s="15">
        <f t="shared" si="4"/>
        <v>1.7473540609332765</v>
      </c>
      <c r="O49" s="15">
        <f t="shared" si="5"/>
        <v>1.7473540609332765</v>
      </c>
      <c r="P49" s="1">
        <f>'App MESURE'!T45</f>
        <v>0.10159525381298182</v>
      </c>
      <c r="Q49" s="83">
        <v>15.233809883333338</v>
      </c>
      <c r="R49" s="77">
        <f t="shared" si="10"/>
        <v>2.7085220512140151</v>
      </c>
    </row>
    <row r="50" spans="1:18" s="1" customFormat="1" x14ac:dyDescent="0.2">
      <c r="A50" s="16">
        <v>34455</v>
      </c>
      <c r="B50" s="1">
        <f t="shared" si="6"/>
        <v>5</v>
      </c>
      <c r="C50" s="46"/>
      <c r="D50" s="46"/>
      <c r="E50" s="46">
        <v>26.97380952</v>
      </c>
      <c r="F50" s="50">
        <v>14.21428571</v>
      </c>
      <c r="G50" s="15">
        <f t="shared" si="13"/>
        <v>0</v>
      </c>
      <c r="H50" s="15">
        <f t="shared" si="14"/>
        <v>14.21428571</v>
      </c>
      <c r="I50" s="22">
        <f t="shared" si="7"/>
        <v>14.843269665044039</v>
      </c>
      <c r="J50" s="15">
        <f t="shared" si="8"/>
        <v>14.5540680995598</v>
      </c>
      <c r="K50" s="15">
        <f t="shared" si="2"/>
        <v>0.28920156548423925</v>
      </c>
      <c r="L50" s="15">
        <f t="shared" si="3"/>
        <v>0</v>
      </c>
      <c r="M50" s="15">
        <f t="shared" si="9"/>
        <v>1.0709589405720081</v>
      </c>
      <c r="N50" s="15">
        <f t="shared" si="4"/>
        <v>0.66399454315464501</v>
      </c>
      <c r="O50" s="15">
        <f t="shared" si="5"/>
        <v>0.66399454315464501</v>
      </c>
      <c r="P50" s="1">
        <f>'App MESURE'!T46</f>
        <v>1.6139714234503791E-2</v>
      </c>
      <c r="Q50" s="83">
        <v>18.226757000000006</v>
      </c>
      <c r="R50" s="77">
        <f t="shared" si="10"/>
        <v>0.41971587935514548</v>
      </c>
    </row>
    <row r="51" spans="1:18" s="1" customFormat="1" x14ac:dyDescent="0.2">
      <c r="A51" s="16">
        <v>34486</v>
      </c>
      <c r="B51" s="1">
        <f t="shared" si="6"/>
        <v>6</v>
      </c>
      <c r="C51" s="46"/>
      <c r="D51" s="46"/>
      <c r="E51" s="46">
        <v>1.8285714289999999</v>
      </c>
      <c r="F51" s="50">
        <v>0.7</v>
      </c>
      <c r="G51" s="15">
        <f t="shared" si="13"/>
        <v>0</v>
      </c>
      <c r="H51" s="15">
        <f t="shared" si="14"/>
        <v>0.7</v>
      </c>
      <c r="I51" s="22">
        <f t="shared" si="7"/>
        <v>0.98920156548423921</v>
      </c>
      <c r="J51" s="15">
        <f t="shared" si="8"/>
        <v>0.98914852178095747</v>
      </c>
      <c r="K51" s="15">
        <f t="shared" si="2"/>
        <v>5.3043703281741017E-5</v>
      </c>
      <c r="L51" s="15">
        <f t="shared" si="3"/>
        <v>0</v>
      </c>
      <c r="M51" s="15">
        <f t="shared" si="9"/>
        <v>0.40696439741736312</v>
      </c>
      <c r="N51" s="15">
        <f t="shared" si="4"/>
        <v>0.25231792639876516</v>
      </c>
      <c r="O51" s="15">
        <f t="shared" si="5"/>
        <v>0.25231792639876516</v>
      </c>
      <c r="P51" s="1">
        <f>'App MESURE'!T47</f>
        <v>1.1892421014897529E-3</v>
      </c>
      <c r="Q51" s="83">
        <v>21.815653066666659</v>
      </c>
      <c r="R51" s="77">
        <f t="shared" si="10"/>
        <v>6.3065616076880618E-2</v>
      </c>
    </row>
    <row r="52" spans="1:18" s="1" customFormat="1" x14ac:dyDescent="0.2">
      <c r="A52" s="16">
        <v>34516</v>
      </c>
      <c r="B52" s="1">
        <f t="shared" si="6"/>
        <v>7</v>
      </c>
      <c r="C52" s="46"/>
      <c r="D52" s="46"/>
      <c r="E52" s="46">
        <v>2.4904761899999999</v>
      </c>
      <c r="F52" s="50">
        <v>0.22857142899999999</v>
      </c>
      <c r="G52" s="15">
        <f t="shared" si="13"/>
        <v>0</v>
      </c>
      <c r="H52" s="15">
        <f t="shared" si="14"/>
        <v>0.22857142899999999</v>
      </c>
      <c r="I52" s="22">
        <f t="shared" si="7"/>
        <v>0.22862447270328173</v>
      </c>
      <c r="J52" s="15">
        <f t="shared" si="8"/>
        <v>0.22862404669103542</v>
      </c>
      <c r="K52" s="15">
        <f t="shared" si="2"/>
        <v>4.2601224631289014E-7</v>
      </c>
      <c r="L52" s="15">
        <f t="shared" si="3"/>
        <v>0</v>
      </c>
      <c r="M52" s="15">
        <f t="shared" si="9"/>
        <v>0.15464647101859796</v>
      </c>
      <c r="N52" s="15">
        <f t="shared" si="4"/>
        <v>9.5880812031530732E-2</v>
      </c>
      <c r="O52" s="15">
        <f t="shared" si="5"/>
        <v>9.5880812031530732E-2</v>
      </c>
      <c r="P52" s="1">
        <f>'App MESURE'!T48</f>
        <v>0</v>
      </c>
      <c r="Q52" s="83">
        <v>24.878188096774196</v>
      </c>
      <c r="R52" s="77">
        <f t="shared" si="10"/>
        <v>9.1931301158257282E-3</v>
      </c>
    </row>
    <row r="53" spans="1:18" s="4" customFormat="1" ht="13.5" thickBot="1" x14ac:dyDescent="0.25">
      <c r="A53" s="16">
        <v>34547</v>
      </c>
      <c r="B53" s="4">
        <f t="shared" si="6"/>
        <v>8</v>
      </c>
      <c r="C53" s="47"/>
      <c r="D53" s="47"/>
      <c r="E53" s="47">
        <v>1.792857143</v>
      </c>
      <c r="F53" s="57">
        <v>0.157142857</v>
      </c>
      <c r="G53" s="24">
        <f t="shared" si="13"/>
        <v>0</v>
      </c>
      <c r="H53" s="24">
        <f t="shared" si="14"/>
        <v>0.157142857</v>
      </c>
      <c r="I53" s="23">
        <f t="shared" si="7"/>
        <v>0.15714328301224631</v>
      </c>
      <c r="J53" s="24">
        <f t="shared" si="8"/>
        <v>0.15714311635953754</v>
      </c>
      <c r="K53" s="24">
        <f t="shared" si="2"/>
        <v>1.6665270877180838E-7</v>
      </c>
      <c r="L53" s="24">
        <f t="shared" si="3"/>
        <v>0</v>
      </c>
      <c r="M53" s="24">
        <f t="shared" si="9"/>
        <v>5.8765658987067232E-2</v>
      </c>
      <c r="N53" s="24">
        <f t="shared" si="4"/>
        <v>3.643470857198168E-2</v>
      </c>
      <c r="O53" s="24">
        <f t="shared" si="5"/>
        <v>3.643470857198168E-2</v>
      </c>
      <c r="P53" s="4">
        <f>'App MESURE'!T49</f>
        <v>0</v>
      </c>
      <c r="Q53" s="84">
        <v>23.546642709677418</v>
      </c>
      <c r="R53" s="78">
        <f t="shared" si="10"/>
        <v>1.3274879887252354E-3</v>
      </c>
    </row>
    <row r="54" spans="1:18" s="1" customFormat="1" x14ac:dyDescent="0.2">
      <c r="A54" s="16">
        <v>34578</v>
      </c>
      <c r="B54" s="1">
        <v>9</v>
      </c>
      <c r="C54" s="46"/>
      <c r="D54" s="46"/>
      <c r="E54" s="46">
        <v>7.7404761899999999</v>
      </c>
      <c r="F54" s="50">
        <v>3.792857143</v>
      </c>
      <c r="G54" s="15">
        <f t="shared" si="13"/>
        <v>0</v>
      </c>
      <c r="H54" s="15">
        <f t="shared" si="14"/>
        <v>3.792857143</v>
      </c>
      <c r="I54" s="22">
        <f t="shared" si="7"/>
        <v>3.792857309652709</v>
      </c>
      <c r="J54" s="15">
        <f t="shared" si="8"/>
        <v>3.7891873874293118</v>
      </c>
      <c r="K54" s="15">
        <f t="shared" si="2"/>
        <v>3.6699222233971263E-3</v>
      </c>
      <c r="L54" s="15">
        <f t="shared" si="3"/>
        <v>0</v>
      </c>
      <c r="M54" s="15">
        <f t="shared" si="9"/>
        <v>2.2330950415085551E-2</v>
      </c>
      <c r="N54" s="15">
        <f t="shared" si="4"/>
        <v>1.3845189257353042E-2</v>
      </c>
      <c r="O54" s="15">
        <f t="shared" si="5"/>
        <v>1.3845189257353042E-2</v>
      </c>
      <c r="P54" s="1">
        <f>'App MESURE'!T50</f>
        <v>0</v>
      </c>
      <c r="Q54" s="83">
        <v>20.357984933333331</v>
      </c>
      <c r="R54" s="77">
        <f t="shared" si="10"/>
        <v>1.9168926557192409E-4</v>
      </c>
    </row>
    <row r="55" spans="1:18" s="1" customFormat="1" x14ac:dyDescent="0.2">
      <c r="A55" s="16">
        <v>34608</v>
      </c>
      <c r="B55" s="1">
        <f t="shared" si="6"/>
        <v>10</v>
      </c>
      <c r="C55" s="46"/>
      <c r="D55" s="46"/>
      <c r="E55" s="46">
        <v>38.857142860000003</v>
      </c>
      <c r="F55" s="50">
        <v>46.457142859999998</v>
      </c>
      <c r="G55" s="15">
        <f t="shared" si="11"/>
        <v>2.1392968045313165</v>
      </c>
      <c r="H55" s="15">
        <f t="shared" si="12"/>
        <v>44.317846055468678</v>
      </c>
      <c r="I55" s="22">
        <f t="shared" si="7"/>
        <v>44.321515977692073</v>
      </c>
      <c r="J55" s="15">
        <f t="shared" si="8"/>
        <v>38.931763438852172</v>
      </c>
      <c r="K55" s="15">
        <f t="shared" si="2"/>
        <v>5.3897525388399004</v>
      </c>
      <c r="L55" s="15">
        <f t="shared" si="3"/>
        <v>0</v>
      </c>
      <c r="M55" s="15">
        <f t="shared" si="9"/>
        <v>8.485761157732509E-3</v>
      </c>
      <c r="N55" s="15">
        <f t="shared" si="4"/>
        <v>5.2611719177941552E-3</v>
      </c>
      <c r="O55" s="15">
        <f t="shared" si="5"/>
        <v>2.1445579764491107</v>
      </c>
      <c r="P55" s="1">
        <f>'App MESURE'!T51</f>
        <v>0</v>
      </c>
      <c r="Q55" s="83">
        <v>19.566173935483871</v>
      </c>
      <c r="R55" s="77">
        <f t="shared" si="10"/>
        <v>4.5991289143515042</v>
      </c>
    </row>
    <row r="56" spans="1:18" s="1" customFormat="1" x14ac:dyDescent="0.2">
      <c r="A56" s="16">
        <v>34639</v>
      </c>
      <c r="B56" s="1">
        <f t="shared" si="6"/>
        <v>11</v>
      </c>
      <c r="C56" s="46"/>
      <c r="D56" s="46"/>
      <c r="E56" s="46">
        <v>17.542857139999999</v>
      </c>
      <c r="F56" s="50">
        <v>15.99285714</v>
      </c>
      <c r="G56" s="15">
        <f t="shared" si="11"/>
        <v>0</v>
      </c>
      <c r="H56" s="15">
        <f t="shared" si="12"/>
        <v>15.99285714</v>
      </c>
      <c r="I56" s="22">
        <f t="shared" si="7"/>
        <v>21.382609678839898</v>
      </c>
      <c r="J56" s="15">
        <f t="shared" si="8"/>
        <v>20.339307454922015</v>
      </c>
      <c r="K56" s="15">
        <f t="shared" si="2"/>
        <v>1.043302223917884</v>
      </c>
      <c r="L56" s="15">
        <f t="shared" si="3"/>
        <v>0</v>
      </c>
      <c r="M56" s="15">
        <f t="shared" si="9"/>
        <v>3.2245892399383538E-3</v>
      </c>
      <c r="N56" s="15">
        <f t="shared" si="4"/>
        <v>1.9992453287617793E-3</v>
      </c>
      <c r="O56" s="15">
        <f t="shared" si="5"/>
        <v>1.9992453287617793E-3</v>
      </c>
      <c r="P56" s="1">
        <f>'App MESURE'!T52</f>
        <v>0.93627331733000507</v>
      </c>
      <c r="Q56" s="83">
        <v>16.569561100000001</v>
      </c>
      <c r="R56" s="77">
        <f t="shared" si="10"/>
        <v>0.87286804161378428</v>
      </c>
    </row>
    <row r="57" spans="1:18" s="1" customFormat="1" x14ac:dyDescent="0.2">
      <c r="A57" s="16">
        <v>34669</v>
      </c>
      <c r="B57" s="1">
        <f t="shared" si="6"/>
        <v>12</v>
      </c>
      <c r="C57" s="46"/>
      <c r="D57" s="46"/>
      <c r="E57" s="46">
        <v>1.230952381</v>
      </c>
      <c r="F57" s="50">
        <v>1.2428571429999999</v>
      </c>
      <c r="G57" s="15">
        <f t="shared" si="11"/>
        <v>0</v>
      </c>
      <c r="H57" s="15">
        <f t="shared" si="12"/>
        <v>1.2428571429999999</v>
      </c>
      <c r="I57" s="22">
        <f t="shared" si="7"/>
        <v>2.2861593669178841</v>
      </c>
      <c r="J57" s="15">
        <f t="shared" si="8"/>
        <v>2.2838740295743625</v>
      </c>
      <c r="K57" s="15">
        <f t="shared" si="2"/>
        <v>2.285337343521654E-3</v>
      </c>
      <c r="L57" s="15">
        <f t="shared" si="3"/>
        <v>0</v>
      </c>
      <c r="M57" s="15">
        <f t="shared" si="9"/>
        <v>1.2253439111765746E-3</v>
      </c>
      <c r="N57" s="15">
        <f t="shared" si="4"/>
        <v>7.5971322492947627E-4</v>
      </c>
      <c r="O57" s="15">
        <f t="shared" si="5"/>
        <v>7.5971322492947627E-4</v>
      </c>
      <c r="P57" s="1">
        <f>'App MESURE'!T53</f>
        <v>6.6257774225857696E-3</v>
      </c>
      <c r="Q57" s="83">
        <v>12.900719919354836</v>
      </c>
      <c r="R57" s="77">
        <f t="shared" si="10"/>
        <v>3.4410709171024968E-5</v>
      </c>
    </row>
    <row r="58" spans="1:18" s="1" customFormat="1" x14ac:dyDescent="0.2">
      <c r="A58" s="16">
        <v>34700</v>
      </c>
      <c r="B58" s="1">
        <v>1</v>
      </c>
      <c r="C58" s="46"/>
      <c r="D58" s="46"/>
      <c r="E58" s="46">
        <v>9.0285714289999994</v>
      </c>
      <c r="F58" s="50">
        <v>9.0714285710000002</v>
      </c>
      <c r="G58" s="15">
        <f t="shared" si="11"/>
        <v>0</v>
      </c>
      <c r="H58" s="15">
        <f t="shared" si="12"/>
        <v>9.0714285710000002</v>
      </c>
      <c r="I58" s="22">
        <f t="shared" si="7"/>
        <v>9.073713908343521</v>
      </c>
      <c r="J58" s="15">
        <f t="shared" si="8"/>
        <v>8.9109149880145715</v>
      </c>
      <c r="K58" s="15">
        <f t="shared" si="2"/>
        <v>0.16279892032894949</v>
      </c>
      <c r="L58" s="15">
        <f t="shared" si="3"/>
        <v>0</v>
      </c>
      <c r="M58" s="15">
        <f t="shared" si="9"/>
        <v>4.6563068624709829E-4</v>
      </c>
      <c r="N58" s="15">
        <f t="shared" si="4"/>
        <v>2.8869102547320096E-4</v>
      </c>
      <c r="O58" s="15">
        <f t="shared" si="5"/>
        <v>2.8869102547320096E-4</v>
      </c>
      <c r="P58" s="1">
        <f>'App MESURE'!T54</f>
        <v>0</v>
      </c>
      <c r="Q58" s="83">
        <v>11.75401306451613</v>
      </c>
      <c r="R58" s="77">
        <f t="shared" si="10"/>
        <v>8.3342508188768369E-8</v>
      </c>
    </row>
    <row r="59" spans="1:18" s="1" customFormat="1" x14ac:dyDescent="0.2">
      <c r="A59" s="16">
        <v>34731</v>
      </c>
      <c r="B59" s="1">
        <f t="shared" si="6"/>
        <v>2</v>
      </c>
      <c r="C59" s="46"/>
      <c r="D59" s="46"/>
      <c r="E59" s="46">
        <v>42.164285710000001</v>
      </c>
      <c r="F59" s="50">
        <v>22.292857139999999</v>
      </c>
      <c r="G59" s="15">
        <f t="shared" si="11"/>
        <v>0</v>
      </c>
      <c r="H59" s="15">
        <f t="shared" si="12"/>
        <v>22.292857139999999</v>
      </c>
      <c r="I59" s="22">
        <f t="shared" si="7"/>
        <v>22.455656060328948</v>
      </c>
      <c r="J59" s="15">
        <f t="shared" si="8"/>
        <v>20.708391247677415</v>
      </c>
      <c r="K59" s="15">
        <f t="shared" si="2"/>
        <v>1.7472648126515331</v>
      </c>
      <c r="L59" s="15">
        <f t="shared" si="3"/>
        <v>0</v>
      </c>
      <c r="M59" s="15">
        <f t="shared" si="9"/>
        <v>1.7693966077389733E-4</v>
      </c>
      <c r="N59" s="15">
        <f t="shared" si="4"/>
        <v>1.0970258967981634E-4</v>
      </c>
      <c r="O59" s="15">
        <f t="shared" si="5"/>
        <v>1.0970258967981634E-4</v>
      </c>
      <c r="P59" s="1">
        <f>'App MESURE'!T55</f>
        <v>0.1911281948822815</v>
      </c>
      <c r="Q59" s="83">
        <v>13.584409928571427</v>
      </c>
      <c r="R59" s="77">
        <f t="shared" si="10"/>
        <v>3.6488064397738725E-2</v>
      </c>
    </row>
    <row r="60" spans="1:18" s="1" customFormat="1" x14ac:dyDescent="0.2">
      <c r="A60" s="16">
        <v>34759</v>
      </c>
      <c r="B60" s="1">
        <f t="shared" si="6"/>
        <v>3</v>
      </c>
      <c r="C60" s="46"/>
      <c r="D60" s="46"/>
      <c r="E60" s="46">
        <v>23.452380949999998</v>
      </c>
      <c r="F60" s="50">
        <v>21.57857143</v>
      </c>
      <c r="G60" s="15">
        <f t="shared" si="11"/>
        <v>0</v>
      </c>
      <c r="H60" s="15">
        <f t="shared" si="12"/>
        <v>21.57857143</v>
      </c>
      <c r="I60" s="22">
        <f t="shared" si="7"/>
        <v>23.325836242651533</v>
      </c>
      <c r="J60" s="15">
        <f t="shared" si="8"/>
        <v>21.873830002358993</v>
      </c>
      <c r="K60" s="15">
        <f t="shared" si="2"/>
        <v>1.4520062402925404</v>
      </c>
      <c r="L60" s="15">
        <f t="shared" si="3"/>
        <v>0</v>
      </c>
      <c r="M60" s="15">
        <f t="shared" si="9"/>
        <v>6.7237071094080987E-5</v>
      </c>
      <c r="N60" s="15">
        <f t="shared" si="4"/>
        <v>4.1686984078330211E-5</v>
      </c>
      <c r="O60" s="15">
        <f t="shared" si="5"/>
        <v>4.1686984078330211E-5</v>
      </c>
      <c r="P60" s="1">
        <f>'App MESURE'!T56</f>
        <v>9.6838285407022783E-3</v>
      </c>
      <c r="Q60" s="83">
        <v>15.919787016129034</v>
      </c>
      <c r="R60" s="77">
        <f t="shared" si="10"/>
        <v>9.2970893797974502E-5</v>
      </c>
    </row>
    <row r="61" spans="1:18" s="1" customFormat="1" x14ac:dyDescent="0.2">
      <c r="A61" s="16">
        <v>34790</v>
      </c>
      <c r="B61" s="1">
        <f t="shared" si="6"/>
        <v>4</v>
      </c>
      <c r="C61" s="46"/>
      <c r="D61" s="46"/>
      <c r="E61" s="46">
        <v>78.433333329999996</v>
      </c>
      <c r="F61" s="50">
        <v>45.928571429999998</v>
      </c>
      <c r="G61" s="15">
        <f t="shared" si="11"/>
        <v>2.0802010361813359</v>
      </c>
      <c r="H61" s="15">
        <f t="shared" si="12"/>
        <v>43.848370393818662</v>
      </c>
      <c r="I61" s="22">
        <f t="shared" si="7"/>
        <v>45.300376634111203</v>
      </c>
      <c r="J61" s="15">
        <f t="shared" si="8"/>
        <v>37.801430611241187</v>
      </c>
      <c r="K61" s="15">
        <f t="shared" si="2"/>
        <v>7.4989460228700153</v>
      </c>
      <c r="L61" s="15">
        <f t="shared" si="3"/>
        <v>0</v>
      </c>
      <c r="M61" s="15">
        <f t="shared" si="9"/>
        <v>2.5550087015750777E-5</v>
      </c>
      <c r="N61" s="15">
        <f t="shared" si="4"/>
        <v>1.5841053949765482E-5</v>
      </c>
      <c r="O61" s="15">
        <f t="shared" si="5"/>
        <v>2.0802168772352858</v>
      </c>
      <c r="P61" s="1">
        <f>'App MESURE'!T57</f>
        <v>8.4945864392125213E-4</v>
      </c>
      <c r="Q61" s="83">
        <v>17.135468466666666</v>
      </c>
      <c r="R61" s="77">
        <f t="shared" si="10"/>
        <v>4.3237688614993157</v>
      </c>
    </row>
    <row r="62" spans="1:18" s="1" customFormat="1" x14ac:dyDescent="0.2">
      <c r="A62" s="16">
        <v>34820</v>
      </c>
      <c r="B62" s="1">
        <f t="shared" si="6"/>
        <v>5</v>
      </c>
      <c r="C62" s="46"/>
      <c r="D62" s="46"/>
      <c r="E62" s="46">
        <v>7.1666666670000003</v>
      </c>
      <c r="F62" s="50">
        <v>7.7785714290000003</v>
      </c>
      <c r="G62" s="15">
        <f t="shared" si="11"/>
        <v>0</v>
      </c>
      <c r="H62" s="15">
        <f t="shared" si="12"/>
        <v>7.7785714290000003</v>
      </c>
      <c r="I62" s="22">
        <f t="shared" si="7"/>
        <v>15.277517451870015</v>
      </c>
      <c r="J62" s="15">
        <f t="shared" si="8"/>
        <v>15.043166378752085</v>
      </c>
      <c r="K62" s="15">
        <f t="shared" si="2"/>
        <v>0.23435107311792969</v>
      </c>
      <c r="L62" s="15">
        <f t="shared" si="3"/>
        <v>0</v>
      </c>
      <c r="M62" s="15">
        <f t="shared" si="9"/>
        <v>9.7090330659852947E-6</v>
      </c>
      <c r="N62" s="15">
        <f t="shared" si="4"/>
        <v>6.0196005009108828E-6</v>
      </c>
      <c r="O62" s="15">
        <f t="shared" si="5"/>
        <v>6.0196005009108828E-6</v>
      </c>
      <c r="P62" s="1">
        <f>'App MESURE'!T58</f>
        <v>1.6989172878425045E-4</v>
      </c>
      <c r="Q62" s="83">
        <v>20.367676774193548</v>
      </c>
      <c r="R62" s="77">
        <f t="shared" si="10"/>
        <v>2.6854074428111297E-8</v>
      </c>
    </row>
    <row r="63" spans="1:18" s="1" customFormat="1" x14ac:dyDescent="0.2">
      <c r="A63" s="16">
        <v>34851</v>
      </c>
      <c r="B63" s="1">
        <f t="shared" si="6"/>
        <v>6</v>
      </c>
      <c r="C63" s="46"/>
      <c r="D63" s="46"/>
      <c r="E63" s="46">
        <v>24.3</v>
      </c>
      <c r="F63" s="50">
        <v>11.22142857</v>
      </c>
      <c r="G63" s="15">
        <f t="shared" si="11"/>
        <v>0</v>
      </c>
      <c r="H63" s="15">
        <f t="shared" si="12"/>
        <v>11.22142857</v>
      </c>
      <c r="I63" s="22">
        <f t="shared" si="7"/>
        <v>11.45577964311793</v>
      </c>
      <c r="J63" s="15">
        <f t="shared" si="8"/>
        <v>11.359875411905577</v>
      </c>
      <c r="K63" s="15">
        <f t="shared" si="2"/>
        <v>9.5904231212353253E-2</v>
      </c>
      <c r="L63" s="15">
        <f t="shared" si="3"/>
        <v>0</v>
      </c>
      <c r="M63" s="15">
        <f t="shared" si="9"/>
        <v>3.6894325650744119E-6</v>
      </c>
      <c r="N63" s="15">
        <f t="shared" si="4"/>
        <v>2.2874481903461354E-6</v>
      </c>
      <c r="O63" s="15">
        <f t="shared" si="5"/>
        <v>2.2874481903461354E-6</v>
      </c>
      <c r="P63" s="1">
        <f>'App MESURE'!T59</f>
        <v>0.3836155235948373</v>
      </c>
      <c r="Q63" s="83">
        <v>20.652976966666664</v>
      </c>
      <c r="R63" s="77">
        <f t="shared" si="10"/>
        <v>0.14715911494690312</v>
      </c>
    </row>
    <row r="64" spans="1:18" s="1" customFormat="1" x14ac:dyDescent="0.2">
      <c r="A64" s="16">
        <v>34881</v>
      </c>
      <c r="B64" s="1">
        <f t="shared" si="6"/>
        <v>7</v>
      </c>
      <c r="C64" s="46"/>
      <c r="D64" s="46"/>
      <c r="E64" s="46">
        <v>7.1785714289999998</v>
      </c>
      <c r="F64" s="50">
        <v>4.5071428569999998</v>
      </c>
      <c r="G64" s="15">
        <f t="shared" si="11"/>
        <v>0</v>
      </c>
      <c r="H64" s="15">
        <f t="shared" si="12"/>
        <v>4.5071428569999998</v>
      </c>
      <c r="I64" s="22">
        <f t="shared" si="7"/>
        <v>4.6030470882123531</v>
      </c>
      <c r="J64" s="15">
        <f t="shared" si="8"/>
        <v>4.5993971087749497</v>
      </c>
      <c r="K64" s="15">
        <f t="shared" si="2"/>
        <v>3.6499794374034167E-3</v>
      </c>
      <c r="L64" s="15">
        <f t="shared" si="3"/>
        <v>0</v>
      </c>
      <c r="M64" s="15">
        <f t="shared" si="9"/>
        <v>1.4019843747282765E-6</v>
      </c>
      <c r="N64" s="15">
        <f t="shared" si="4"/>
        <v>8.6923031233153148E-7</v>
      </c>
      <c r="O64" s="15">
        <f t="shared" si="5"/>
        <v>8.6923031233153148E-7</v>
      </c>
      <c r="P64" s="1">
        <f>'App MESURE'!T60</f>
        <v>1.6989172878425047E-3</v>
      </c>
      <c r="Q64" s="83">
        <v>24.521286032258061</v>
      </c>
      <c r="R64" s="77">
        <f t="shared" si="10"/>
        <v>2.8833672056819938E-6</v>
      </c>
    </row>
    <row r="65" spans="1:18" s="4" customFormat="1" ht="13.5" thickBot="1" x14ac:dyDescent="0.25">
      <c r="A65" s="16">
        <v>34912</v>
      </c>
      <c r="B65" s="4">
        <f t="shared" si="6"/>
        <v>8</v>
      </c>
      <c r="C65" s="47"/>
      <c r="D65" s="47"/>
      <c r="E65" s="47">
        <v>3.4214285709999999</v>
      </c>
      <c r="F65" s="57">
        <v>0.7</v>
      </c>
      <c r="G65" s="24">
        <f t="shared" si="11"/>
        <v>0</v>
      </c>
      <c r="H65" s="24">
        <f t="shared" si="12"/>
        <v>0.7</v>
      </c>
      <c r="I65" s="23">
        <f t="shared" si="7"/>
        <v>0.70364997943740337</v>
      </c>
      <c r="J65" s="24">
        <f t="shared" si="8"/>
        <v>0.70363574669902895</v>
      </c>
      <c r="K65" s="24">
        <f t="shared" si="2"/>
        <v>1.4232738374420073E-5</v>
      </c>
      <c r="L65" s="24">
        <f t="shared" si="3"/>
        <v>0</v>
      </c>
      <c r="M65" s="24">
        <f t="shared" si="9"/>
        <v>5.3275406239674506E-7</v>
      </c>
      <c r="N65" s="24">
        <f t="shared" si="4"/>
        <v>3.3030751868598196E-7</v>
      </c>
      <c r="O65" s="24">
        <f t="shared" si="5"/>
        <v>3.3030751868598196E-7</v>
      </c>
      <c r="P65" s="4">
        <f>'App MESURE'!T61</f>
        <v>0</v>
      </c>
      <c r="Q65" s="84">
        <v>23.902882870967741</v>
      </c>
      <c r="R65" s="78">
        <f t="shared" si="10"/>
        <v>1.0910305690049032E-13</v>
      </c>
    </row>
    <row r="66" spans="1:18" s="1" customFormat="1" x14ac:dyDescent="0.2">
      <c r="A66" s="16">
        <v>34943</v>
      </c>
      <c r="B66" s="1">
        <v>9</v>
      </c>
      <c r="C66" s="46"/>
      <c r="D66" s="46"/>
      <c r="E66" s="46">
        <v>14.14285714</v>
      </c>
      <c r="F66" s="50">
        <v>7.8071428569999997</v>
      </c>
      <c r="G66" s="15">
        <f t="shared" si="11"/>
        <v>0</v>
      </c>
      <c r="H66" s="15">
        <f t="shared" si="12"/>
        <v>7.8071428569999997</v>
      </c>
      <c r="I66" s="22">
        <f t="shared" si="7"/>
        <v>7.8071570897383742</v>
      </c>
      <c r="J66" s="15">
        <f t="shared" si="8"/>
        <v>7.7773391929077951</v>
      </c>
      <c r="K66" s="15">
        <f t="shared" si="2"/>
        <v>2.9817896830579116E-2</v>
      </c>
      <c r="L66" s="15">
        <f t="shared" si="3"/>
        <v>0</v>
      </c>
      <c r="M66" s="15">
        <f t="shared" si="9"/>
        <v>2.024465437107631E-7</v>
      </c>
      <c r="N66" s="15">
        <f t="shared" si="4"/>
        <v>1.2551685710067313E-7</v>
      </c>
      <c r="O66" s="15">
        <f t="shared" si="5"/>
        <v>1.2551685710067313E-7</v>
      </c>
      <c r="P66" s="1">
        <f>'App MESURE'!T62</f>
        <v>0</v>
      </c>
      <c r="Q66" s="83">
        <v>20.827841833333331</v>
      </c>
      <c r="R66" s="77">
        <f t="shared" si="10"/>
        <v>1.5754481416430799E-14</v>
      </c>
    </row>
    <row r="67" spans="1:18" s="1" customFormat="1" x14ac:dyDescent="0.2">
      <c r="A67" s="16">
        <v>34973</v>
      </c>
      <c r="B67" s="1">
        <f t="shared" ref="B67:B77" si="15">B66+1</f>
        <v>10</v>
      </c>
      <c r="C67" s="46"/>
      <c r="D67" s="46"/>
      <c r="E67" s="46">
        <v>8.7380952379999997</v>
      </c>
      <c r="F67" s="50">
        <v>6.207142857</v>
      </c>
      <c r="G67" s="15">
        <f t="shared" si="11"/>
        <v>0</v>
      </c>
      <c r="H67" s="15">
        <f t="shared" si="12"/>
        <v>6.207142857</v>
      </c>
      <c r="I67" s="22">
        <f t="shared" si="7"/>
        <v>6.2369607538305791</v>
      </c>
      <c r="J67" s="15">
        <f t="shared" si="8"/>
        <v>6.2227123121108638</v>
      </c>
      <c r="K67" s="15">
        <f t="shared" si="2"/>
        <v>1.4248441719715288E-2</v>
      </c>
      <c r="L67" s="15">
        <f t="shared" si="3"/>
        <v>0</v>
      </c>
      <c r="M67" s="15">
        <f t="shared" si="9"/>
        <v>7.6929686610089973E-8</v>
      </c>
      <c r="N67" s="15">
        <f t="shared" si="4"/>
        <v>4.7696405698255785E-8</v>
      </c>
      <c r="O67" s="15">
        <f t="shared" si="5"/>
        <v>4.7696405698255785E-8</v>
      </c>
      <c r="P67" s="1">
        <f>'App MESURE'!T63</f>
        <v>0</v>
      </c>
      <c r="Q67" s="83">
        <v>21.302196322580652</v>
      </c>
      <c r="R67" s="77">
        <f t="shared" si="10"/>
        <v>2.274947116532607E-15</v>
      </c>
    </row>
    <row r="68" spans="1:18" s="1" customFormat="1" x14ac:dyDescent="0.2">
      <c r="A68" s="16">
        <v>35004</v>
      </c>
      <c r="B68" s="1">
        <f t="shared" si="15"/>
        <v>11</v>
      </c>
      <c r="C68" s="46"/>
      <c r="D68" s="46"/>
      <c r="E68" s="46">
        <v>42.530952380000002</v>
      </c>
      <c r="F68" s="50">
        <v>22.728571429999999</v>
      </c>
      <c r="G68" s="15">
        <f t="shared" si="11"/>
        <v>0</v>
      </c>
      <c r="H68" s="15">
        <f t="shared" si="12"/>
        <v>22.728571429999999</v>
      </c>
      <c r="I68" s="22">
        <f t="shared" si="7"/>
        <v>22.742819871719714</v>
      </c>
      <c r="J68" s="15">
        <f t="shared" si="8"/>
        <v>21.727719516551605</v>
      </c>
      <c r="K68" s="15">
        <f t="shared" si="2"/>
        <v>1.0151003551681086</v>
      </c>
      <c r="L68" s="15">
        <f t="shared" si="3"/>
        <v>0</v>
      </c>
      <c r="M68" s="15">
        <f t="shared" si="9"/>
        <v>2.9233280911834188E-8</v>
      </c>
      <c r="N68" s="15">
        <f t="shared" si="4"/>
        <v>1.8124634165337196E-8</v>
      </c>
      <c r="O68" s="15">
        <f t="shared" si="5"/>
        <v>1.8124634165337196E-8</v>
      </c>
      <c r="P68" s="1">
        <f>'App MESURE'!T64</f>
        <v>1.0341309531097322</v>
      </c>
      <c r="Q68" s="83">
        <v>18.122791000000003</v>
      </c>
      <c r="R68" s="77">
        <f t="shared" si="10"/>
        <v>1.0694267906931529</v>
      </c>
    </row>
    <row r="69" spans="1:18" s="1" customFormat="1" x14ac:dyDescent="0.2">
      <c r="A69" s="16">
        <v>35034</v>
      </c>
      <c r="B69" s="1">
        <f t="shared" si="15"/>
        <v>12</v>
      </c>
      <c r="C69" s="46"/>
      <c r="D69" s="46"/>
      <c r="E69" s="46">
        <v>82.564285709999993</v>
      </c>
      <c r="F69" s="50">
        <v>60.34285714</v>
      </c>
      <c r="G69" s="15">
        <f t="shared" si="11"/>
        <v>3.6917586060798846</v>
      </c>
      <c r="H69" s="15">
        <f t="shared" si="12"/>
        <v>56.651098533920113</v>
      </c>
      <c r="I69" s="22">
        <f t="shared" si="7"/>
        <v>57.666198889088221</v>
      </c>
      <c r="J69" s="15">
        <f t="shared" si="8"/>
        <v>40.94963469307659</v>
      </c>
      <c r="K69" s="15">
        <f t="shared" si="2"/>
        <v>16.716564196011632</v>
      </c>
      <c r="L69" s="15">
        <f t="shared" si="3"/>
        <v>5.6156983913765242</v>
      </c>
      <c r="M69" s="15">
        <f t="shared" si="9"/>
        <v>5.6156984024851706</v>
      </c>
      <c r="N69" s="15">
        <f t="shared" si="4"/>
        <v>3.4817330095408057</v>
      </c>
      <c r="O69" s="15">
        <f t="shared" si="5"/>
        <v>7.1734916156206907</v>
      </c>
      <c r="P69" s="1">
        <f>'App MESURE'!T65</f>
        <v>5.5697304364628675</v>
      </c>
      <c r="Q69" s="83">
        <v>14.778684532258062</v>
      </c>
      <c r="R69" s="77">
        <f t="shared" si="10"/>
        <v>2.5720499197736917</v>
      </c>
    </row>
    <row r="70" spans="1:18" s="1" customFormat="1" x14ac:dyDescent="0.2">
      <c r="A70" s="16">
        <v>35065</v>
      </c>
      <c r="B70" s="1">
        <v>1</v>
      </c>
      <c r="C70" s="46"/>
      <c r="D70" s="46"/>
      <c r="E70" s="46">
        <v>230.42857140000001</v>
      </c>
      <c r="F70" s="50">
        <v>133.1285714</v>
      </c>
      <c r="G70" s="15">
        <f t="shared" si="11"/>
        <v>11.82940560129653</v>
      </c>
      <c r="H70" s="15">
        <f t="shared" si="12"/>
        <v>121.29916579870347</v>
      </c>
      <c r="I70" s="22">
        <f t="shared" si="7"/>
        <v>132.40003160333859</v>
      </c>
      <c r="J70" s="15">
        <f t="shared" si="8"/>
        <v>50.790136761022403</v>
      </c>
      <c r="K70" s="15">
        <f t="shared" si="2"/>
        <v>81.60989484231618</v>
      </c>
      <c r="L70" s="15">
        <f t="shared" si="3"/>
        <v>70.986175605569542</v>
      </c>
      <c r="M70" s="15">
        <f t="shared" si="9"/>
        <v>73.120140998513904</v>
      </c>
      <c r="N70" s="15">
        <f t="shared" si="4"/>
        <v>45.33448741907862</v>
      </c>
      <c r="O70" s="15">
        <f t="shared" si="5"/>
        <v>57.163893020375149</v>
      </c>
      <c r="P70" s="1">
        <f>'App MESURE'!T66</f>
        <v>96.883646498608144</v>
      </c>
      <c r="Q70" s="83">
        <v>13.972070064516128</v>
      </c>
      <c r="R70" s="77">
        <f t="shared" si="10"/>
        <v>1577.6588163716021</v>
      </c>
    </row>
    <row r="71" spans="1:18" s="1" customFormat="1" x14ac:dyDescent="0.2">
      <c r="A71" s="16">
        <v>35096</v>
      </c>
      <c r="B71" s="1">
        <f t="shared" si="15"/>
        <v>2</v>
      </c>
      <c r="C71" s="46"/>
      <c r="D71" s="46"/>
      <c r="E71" s="46">
        <v>43.569047619999999</v>
      </c>
      <c r="F71" s="50">
        <v>53.35</v>
      </c>
      <c r="G71" s="15">
        <f t="shared" ref="G71:G77" si="16">IF((F71-$J$2)&gt;0,$I$2*(F71-$J$2),0)</f>
        <v>2.9099375650713868</v>
      </c>
      <c r="H71" s="15">
        <f t="shared" ref="H71:H77" si="17">F71-G71</f>
        <v>50.440062434928613</v>
      </c>
      <c r="I71" s="22">
        <f t="shared" ref="I71:I77" si="18">H71+K70-L70</f>
        <v>61.063781671675258</v>
      </c>
      <c r="J71" s="15">
        <f t="shared" ref="J71:J134" si="19">I71/SQRT(1+(I71/($K$2*(300+(25*Q71)+0.05*(Q71)^3)))^2)</f>
        <v>37.055937742798498</v>
      </c>
      <c r="K71" s="15">
        <f t="shared" ref="K71:K77" si="20">I71-J71</f>
        <v>24.00784392887676</v>
      </c>
      <c r="L71" s="15">
        <f t="shared" ref="L71:L77" si="21">IF(K71&gt;$N$2,(K71-$N$2)/$L$2,0)</f>
        <v>12.960589320729831</v>
      </c>
      <c r="M71" s="15">
        <f t="shared" ref="M71:M77" si="22">L71+M70-N70</f>
        <v>40.746242900165122</v>
      </c>
      <c r="N71" s="15">
        <f t="shared" ref="N71:N77" si="23">$M$2*M71</f>
        <v>25.262670598102375</v>
      </c>
      <c r="O71" s="15">
        <f t="shared" ref="O71:O77" si="24">N71+G71</f>
        <v>28.172608163173763</v>
      </c>
      <c r="P71" s="1">
        <f>'App MESURE'!T67</f>
        <v>15.678118407396981</v>
      </c>
      <c r="Q71" s="83">
        <v>11.555160086206893</v>
      </c>
      <c r="R71" s="77">
        <f t="shared" ref="R71:R134" si="25">(P71-O71)^2</f>
        <v>156.11227425721094</v>
      </c>
    </row>
    <row r="72" spans="1:18" s="1" customFormat="1" x14ac:dyDescent="0.2">
      <c r="A72" s="16">
        <v>35125</v>
      </c>
      <c r="B72" s="1">
        <f t="shared" si="15"/>
        <v>3</v>
      </c>
      <c r="C72" s="46"/>
      <c r="D72" s="46"/>
      <c r="E72" s="46">
        <v>96.964285709999999</v>
      </c>
      <c r="F72" s="50">
        <v>73.185714290000007</v>
      </c>
      <c r="G72" s="15">
        <f t="shared" si="16"/>
        <v>5.1276260556094542</v>
      </c>
      <c r="H72" s="15">
        <f t="shared" si="17"/>
        <v>68.058088234390553</v>
      </c>
      <c r="I72" s="22">
        <f t="shared" si="18"/>
        <v>79.105342842537482</v>
      </c>
      <c r="J72" s="15">
        <f t="shared" si="19"/>
        <v>45.669029092394844</v>
      </c>
      <c r="K72" s="15">
        <f t="shared" si="20"/>
        <v>33.436313750142638</v>
      </c>
      <c r="L72" s="15">
        <f t="shared" si="21"/>
        <v>22.45838463308781</v>
      </c>
      <c r="M72" s="15">
        <f t="shared" si="22"/>
        <v>37.941956935150557</v>
      </c>
      <c r="N72" s="15">
        <f t="shared" si="23"/>
        <v>23.524013299793346</v>
      </c>
      <c r="O72" s="15">
        <f t="shared" si="24"/>
        <v>28.6516393554028</v>
      </c>
      <c r="P72" s="1">
        <f>'App MESURE'!T68</f>
        <v>25.301295600923289</v>
      </c>
      <c r="Q72" s="83">
        <v>14.215478306451608</v>
      </c>
      <c r="R72" s="77">
        <f t="shared" si="25"/>
        <v>11.224803273179862</v>
      </c>
    </row>
    <row r="73" spans="1:18" s="1" customFormat="1" x14ac:dyDescent="0.2">
      <c r="A73" s="16">
        <v>35156</v>
      </c>
      <c r="B73" s="1">
        <f t="shared" si="15"/>
        <v>4</v>
      </c>
      <c r="C73" s="46"/>
      <c r="D73" s="46"/>
      <c r="E73" s="46">
        <v>27.271428570000001</v>
      </c>
      <c r="F73" s="50">
        <v>18.15714286</v>
      </c>
      <c r="G73" s="15">
        <f t="shared" si="16"/>
        <v>0</v>
      </c>
      <c r="H73" s="15">
        <f t="shared" si="17"/>
        <v>18.15714286</v>
      </c>
      <c r="I73" s="22">
        <f t="shared" si="18"/>
        <v>29.135071977054828</v>
      </c>
      <c r="J73" s="15">
        <f t="shared" si="19"/>
        <v>26.542836917429639</v>
      </c>
      <c r="K73" s="15">
        <f t="shared" si="20"/>
        <v>2.5922350596251889</v>
      </c>
      <c r="L73" s="15">
        <f t="shared" si="21"/>
        <v>0</v>
      </c>
      <c r="M73" s="15">
        <f t="shared" si="22"/>
        <v>14.417943635357211</v>
      </c>
      <c r="N73" s="15">
        <f t="shared" si="23"/>
        <v>8.9391250539214706</v>
      </c>
      <c r="O73" s="15">
        <f t="shared" si="24"/>
        <v>8.9391250539214706</v>
      </c>
      <c r="P73" s="1">
        <f>'App MESURE'!T69</f>
        <v>1.2001151721319447</v>
      </c>
      <c r="Q73" s="83">
        <v>16.231000766666671</v>
      </c>
      <c r="R73" s="77">
        <f t="shared" si="25"/>
        <v>59.892273950435936</v>
      </c>
    </row>
    <row r="74" spans="1:18" s="1" customFormat="1" x14ac:dyDescent="0.2">
      <c r="A74" s="16">
        <v>35186</v>
      </c>
      <c r="B74" s="1">
        <f t="shared" si="15"/>
        <v>5</v>
      </c>
      <c r="C74" s="46"/>
      <c r="D74" s="46"/>
      <c r="E74" s="46">
        <v>72.8</v>
      </c>
      <c r="F74" s="50">
        <v>37.442857140000001</v>
      </c>
      <c r="G74" s="15">
        <f t="shared" si="16"/>
        <v>1.131474378809856</v>
      </c>
      <c r="H74" s="15">
        <f t="shared" si="17"/>
        <v>36.311382761190146</v>
      </c>
      <c r="I74" s="22">
        <f t="shared" si="18"/>
        <v>38.903617820815334</v>
      </c>
      <c r="J74" s="15">
        <f t="shared" si="19"/>
        <v>34.874090207573055</v>
      </c>
      <c r="K74" s="15">
        <f t="shared" si="20"/>
        <v>4.0295276132422799</v>
      </c>
      <c r="L74" s="15">
        <f t="shared" si="21"/>
        <v>0</v>
      </c>
      <c r="M74" s="15">
        <f t="shared" si="22"/>
        <v>5.4788185814357409</v>
      </c>
      <c r="N74" s="15">
        <f t="shared" si="23"/>
        <v>3.3968675204901593</v>
      </c>
      <c r="O74" s="15">
        <f t="shared" si="24"/>
        <v>4.5283418993000151</v>
      </c>
      <c r="P74" s="1">
        <f>'App MESURE'!T70</f>
        <v>1.1501670038693754</v>
      </c>
      <c r="Q74" s="83">
        <v>19.077491935483867</v>
      </c>
      <c r="R74" s="77">
        <f t="shared" si="25"/>
        <v>11.412065624117812</v>
      </c>
    </row>
    <row r="75" spans="1:18" s="1" customFormat="1" x14ac:dyDescent="0.2">
      <c r="A75" s="16">
        <v>35217</v>
      </c>
      <c r="B75" s="1">
        <f t="shared" si="15"/>
        <v>6</v>
      </c>
      <c r="C75" s="46"/>
      <c r="D75" s="46"/>
      <c r="E75" s="46">
        <v>22.495238100000002</v>
      </c>
      <c r="F75" s="50">
        <v>9.8000000000000007</v>
      </c>
      <c r="G75" s="15">
        <f t="shared" si="16"/>
        <v>0</v>
      </c>
      <c r="H75" s="15">
        <f t="shared" si="17"/>
        <v>9.8000000000000007</v>
      </c>
      <c r="I75" s="22">
        <f t="shared" si="18"/>
        <v>13.829527613242281</v>
      </c>
      <c r="J75" s="15">
        <f t="shared" si="19"/>
        <v>13.71341269489864</v>
      </c>
      <c r="K75" s="15">
        <f t="shared" si="20"/>
        <v>0.11611491834364074</v>
      </c>
      <c r="L75" s="15">
        <f t="shared" si="21"/>
        <v>0</v>
      </c>
      <c r="M75" s="15">
        <f t="shared" si="22"/>
        <v>2.0819510609455816</v>
      </c>
      <c r="N75" s="15">
        <f t="shared" si="23"/>
        <v>1.2908096577862607</v>
      </c>
      <c r="O75" s="15">
        <f t="shared" si="24"/>
        <v>1.2908096577862607</v>
      </c>
      <c r="P75" s="1">
        <f>'App MESURE'!T71</f>
        <v>0.1053328718462353</v>
      </c>
      <c r="Q75" s="83">
        <v>23.300083933333326</v>
      </c>
      <c r="R75" s="77">
        <f t="shared" si="25"/>
        <v>1.4053552100026929</v>
      </c>
    </row>
    <row r="76" spans="1:18" s="1" customFormat="1" x14ac:dyDescent="0.2">
      <c r="A76" s="16">
        <v>35247</v>
      </c>
      <c r="B76" s="1">
        <f t="shared" si="15"/>
        <v>7</v>
      </c>
      <c r="C76" s="46"/>
      <c r="D76" s="46"/>
      <c r="E76" s="46">
        <v>3.0071428569999998</v>
      </c>
      <c r="F76" s="50">
        <v>0.85</v>
      </c>
      <c r="G76" s="15">
        <f t="shared" si="16"/>
        <v>0</v>
      </c>
      <c r="H76" s="15">
        <f t="shared" si="17"/>
        <v>0.85</v>
      </c>
      <c r="I76" s="22">
        <f t="shared" si="18"/>
        <v>0.96611491834364072</v>
      </c>
      <c r="J76" s="15">
        <f t="shared" si="19"/>
        <v>0.96608019581575344</v>
      </c>
      <c r="K76" s="15">
        <f t="shared" si="20"/>
        <v>3.4722527887276478E-5</v>
      </c>
      <c r="L76" s="15">
        <f t="shared" si="21"/>
        <v>0</v>
      </c>
      <c r="M76" s="15">
        <f t="shared" si="22"/>
        <v>0.79114140315932091</v>
      </c>
      <c r="N76" s="15">
        <f t="shared" si="23"/>
        <v>0.49050766995877898</v>
      </c>
      <c r="O76" s="15">
        <f t="shared" si="24"/>
        <v>0.49050766995877898</v>
      </c>
      <c r="P76" s="1">
        <f>'App MESURE'!T72</f>
        <v>4.7739575788374386E-2</v>
      </c>
      <c r="Q76" s="83">
        <v>24.325500935483877</v>
      </c>
      <c r="R76" s="77">
        <f t="shared" si="25"/>
        <v>0.19604358521529225</v>
      </c>
    </row>
    <row r="77" spans="1:18" s="4" customFormat="1" ht="13.5" thickBot="1" x14ac:dyDescent="0.25">
      <c r="A77" s="16">
        <v>35278</v>
      </c>
      <c r="B77" s="4">
        <f t="shared" si="15"/>
        <v>8</v>
      </c>
      <c r="C77" s="47"/>
      <c r="D77" s="47"/>
      <c r="E77" s="47">
        <v>0.38095238100000001</v>
      </c>
      <c r="F77" s="57">
        <v>2.7785714289999999</v>
      </c>
      <c r="G77" s="24">
        <f t="shared" si="16"/>
        <v>0</v>
      </c>
      <c r="H77" s="24">
        <f t="shared" si="17"/>
        <v>2.7785714289999999</v>
      </c>
      <c r="I77" s="23">
        <f t="shared" si="18"/>
        <v>2.778606151527887</v>
      </c>
      <c r="J77" s="24">
        <f t="shared" si="19"/>
        <v>2.7774096924791496</v>
      </c>
      <c r="K77" s="24">
        <f t="shared" si="20"/>
        <v>1.1964590487374416E-3</v>
      </c>
      <c r="L77" s="24">
        <f t="shared" si="21"/>
        <v>0</v>
      </c>
      <c r="M77" s="24">
        <f t="shared" si="22"/>
        <v>0.30063373320054193</v>
      </c>
      <c r="N77" s="24">
        <f t="shared" si="23"/>
        <v>0.18639291458433599</v>
      </c>
      <c r="O77" s="24">
        <f t="shared" si="24"/>
        <v>0.18639291458433599</v>
      </c>
      <c r="P77" s="4">
        <f>'App MESURE'!T73</f>
        <v>3.6866505146182359E-2</v>
      </c>
      <c r="Q77" s="84">
        <v>21.687195322580649</v>
      </c>
      <c r="R77" s="78">
        <f t="shared" si="25"/>
        <v>2.2358147119466355E-2</v>
      </c>
    </row>
    <row r="78" spans="1:18" s="1" customFormat="1" x14ac:dyDescent="0.2">
      <c r="A78" s="16">
        <v>35309</v>
      </c>
      <c r="B78" s="1">
        <v>9</v>
      </c>
      <c r="C78" s="46"/>
      <c r="D78" s="46"/>
      <c r="E78" s="46">
        <v>27.557142859999999</v>
      </c>
      <c r="F78" s="50">
        <v>11.478571430000001</v>
      </c>
      <c r="G78" s="15">
        <f t="shared" ref="G78:G141" si="26">IF((F78-$J$2)&gt;0,$I$2*(F78-$J$2),0)</f>
        <v>0</v>
      </c>
      <c r="H78" s="15">
        <f t="shared" ref="H78:H141" si="27">F78-G78</f>
        <v>11.478571430000001</v>
      </c>
      <c r="I78" s="22">
        <f t="shared" ref="I78:I142" si="28">H78+K77-L77</f>
        <v>11.479767889048738</v>
      </c>
      <c r="J78" s="15">
        <f t="shared" si="19"/>
        <v>11.387245347388316</v>
      </c>
      <c r="K78" s="15">
        <f t="shared" ref="K78:K141" si="29">I78-J78</f>
        <v>9.2522541660422064E-2</v>
      </c>
      <c r="L78" s="15">
        <f t="shared" ref="L78:L141" si="30">IF(K78&gt;$N$2,(K78-$N$2)/$L$2,0)</f>
        <v>0</v>
      </c>
      <c r="M78" s="15">
        <f t="shared" ref="M78:M142" si="31">L78+M77-N77</f>
        <v>0.11424081861620594</v>
      </c>
      <c r="N78" s="15">
        <f t="shared" ref="N78:N141" si="32">$M$2*M78</f>
        <v>7.0829307542047679E-2</v>
      </c>
      <c r="O78" s="15">
        <f t="shared" ref="O78:O141" si="33">N78+G78</f>
        <v>7.0829307542047679E-2</v>
      </c>
      <c r="P78" s="1">
        <f>'App MESURE'!T74</f>
        <v>8.0698571172519024E-2</v>
      </c>
      <c r="Q78" s="83">
        <v>20.954205166666668</v>
      </c>
      <c r="R78" s="77">
        <f t="shared" si="25"/>
        <v>9.7402364607744428E-5</v>
      </c>
    </row>
    <row r="79" spans="1:18" s="1" customFormat="1" x14ac:dyDescent="0.2">
      <c r="A79" s="16">
        <v>35339</v>
      </c>
      <c r="B79" s="1">
        <f t="shared" ref="B79:B89" si="34">B78+1</f>
        <v>10</v>
      </c>
      <c r="C79" s="46"/>
      <c r="D79" s="46"/>
      <c r="E79" s="46">
        <v>19.1547619</v>
      </c>
      <c r="F79" s="50">
        <v>16.464285709999999</v>
      </c>
      <c r="G79" s="15">
        <f t="shared" si="26"/>
        <v>0</v>
      </c>
      <c r="H79" s="15">
        <f t="shared" si="27"/>
        <v>16.464285709999999</v>
      </c>
      <c r="I79" s="22">
        <f t="shared" si="28"/>
        <v>16.556808251660421</v>
      </c>
      <c r="J79" s="15">
        <f t="shared" si="19"/>
        <v>16.181836059979247</v>
      </c>
      <c r="K79" s="15">
        <f t="shared" si="29"/>
        <v>0.37497219168117368</v>
      </c>
      <c r="L79" s="15">
        <f t="shared" si="30"/>
        <v>0</v>
      </c>
      <c r="M79" s="15">
        <f t="shared" si="31"/>
        <v>4.3411511074158263E-2</v>
      </c>
      <c r="N79" s="15">
        <f t="shared" si="32"/>
        <v>2.6915136865978122E-2</v>
      </c>
      <c r="O79" s="15">
        <f t="shared" si="33"/>
        <v>2.6915136865978122E-2</v>
      </c>
      <c r="P79" s="1">
        <f>'App MESURE'!T75</f>
        <v>0.14406818600904445</v>
      </c>
      <c r="Q79" s="83">
        <v>18.673206870967743</v>
      </c>
      <c r="R79" s="77">
        <f t="shared" si="25"/>
        <v>1.3724836923517711E-2</v>
      </c>
    </row>
    <row r="80" spans="1:18" s="1" customFormat="1" x14ac:dyDescent="0.2">
      <c r="A80" s="16">
        <v>35370</v>
      </c>
      <c r="B80" s="1">
        <f t="shared" si="34"/>
        <v>11</v>
      </c>
      <c r="C80" s="46"/>
      <c r="D80" s="46"/>
      <c r="E80" s="46">
        <v>40.97142857</v>
      </c>
      <c r="F80" s="50">
        <v>18.371428569999999</v>
      </c>
      <c r="G80" s="15">
        <f t="shared" si="26"/>
        <v>0</v>
      </c>
      <c r="H80" s="15">
        <f t="shared" si="27"/>
        <v>18.371428569999999</v>
      </c>
      <c r="I80" s="22">
        <f t="shared" si="28"/>
        <v>18.746400761681173</v>
      </c>
      <c r="J80" s="15">
        <f t="shared" si="19"/>
        <v>17.941066680648049</v>
      </c>
      <c r="K80" s="15">
        <f t="shared" si="29"/>
        <v>0.80533408103312354</v>
      </c>
      <c r="L80" s="15">
        <f t="shared" si="30"/>
        <v>0</v>
      </c>
      <c r="M80" s="15">
        <f t="shared" si="31"/>
        <v>1.6496374208180141E-2</v>
      </c>
      <c r="N80" s="15">
        <f t="shared" si="32"/>
        <v>1.0227752009071688E-2</v>
      </c>
      <c r="O80" s="15">
        <f t="shared" si="33"/>
        <v>1.0227752009071688E-2</v>
      </c>
      <c r="P80" s="1">
        <f>'App MESURE'!T76</f>
        <v>0.536687971229447</v>
      </c>
      <c r="Q80" s="83">
        <v>15.666752600000001</v>
      </c>
      <c r="R80" s="77">
        <f t="shared" si="25"/>
        <v>0.27716036242156566</v>
      </c>
    </row>
    <row r="81" spans="1:18" s="1" customFormat="1" x14ac:dyDescent="0.2">
      <c r="A81" s="16">
        <v>35400</v>
      </c>
      <c r="B81" s="1">
        <f t="shared" si="34"/>
        <v>12</v>
      </c>
      <c r="C81" s="46"/>
      <c r="D81" s="46"/>
      <c r="E81" s="46">
        <v>217.70714290000001</v>
      </c>
      <c r="F81" s="50">
        <v>127.47857140000001</v>
      </c>
      <c r="G81" s="15">
        <f t="shared" si="26"/>
        <v>11.197719754830347</v>
      </c>
      <c r="H81" s="15">
        <f t="shared" si="27"/>
        <v>116.28085164516966</v>
      </c>
      <c r="I81" s="22">
        <f t="shared" si="28"/>
        <v>117.08618572620279</v>
      </c>
      <c r="J81" s="15">
        <f t="shared" si="19"/>
        <v>49.224361593189258</v>
      </c>
      <c r="K81" s="15">
        <f t="shared" si="29"/>
        <v>67.861824133013528</v>
      </c>
      <c r="L81" s="15">
        <f t="shared" si="30"/>
        <v>57.13701831789745</v>
      </c>
      <c r="M81" s="15">
        <f t="shared" si="31"/>
        <v>57.143286940096559</v>
      </c>
      <c r="N81" s="15">
        <f t="shared" si="32"/>
        <v>35.428837902859868</v>
      </c>
      <c r="O81" s="15">
        <f t="shared" si="33"/>
        <v>46.626557657690213</v>
      </c>
      <c r="P81" s="1">
        <f>'App MESURE'!T77</f>
        <v>112.88931615910117</v>
      </c>
      <c r="Q81" s="83">
        <v>13.774215790322581</v>
      </c>
      <c r="R81" s="77">
        <f t="shared" si="25"/>
        <v>4390.7531642163103</v>
      </c>
    </row>
    <row r="82" spans="1:18" s="1" customFormat="1" x14ac:dyDescent="0.2">
      <c r="A82" s="16">
        <v>35431</v>
      </c>
      <c r="B82" s="1">
        <v>1</v>
      </c>
      <c r="C82" s="46"/>
      <c r="D82" s="46"/>
      <c r="E82" s="46">
        <v>107.3404762</v>
      </c>
      <c r="F82" s="50">
        <v>58.114285709999997</v>
      </c>
      <c r="G82" s="15">
        <f t="shared" si="26"/>
        <v>3.4425980697666261</v>
      </c>
      <c r="H82" s="15">
        <f t="shared" si="27"/>
        <v>54.671687640233372</v>
      </c>
      <c r="I82" s="22">
        <f t="shared" si="28"/>
        <v>65.396493455349457</v>
      </c>
      <c r="J82" s="15">
        <f t="shared" si="19"/>
        <v>41.228382518257582</v>
      </c>
      <c r="K82" s="15">
        <f t="shared" si="29"/>
        <v>24.168110937091875</v>
      </c>
      <c r="L82" s="15">
        <f t="shared" si="30"/>
        <v>13.122034737452477</v>
      </c>
      <c r="M82" s="15">
        <f t="shared" si="31"/>
        <v>34.836483774689171</v>
      </c>
      <c r="N82" s="15">
        <f t="shared" si="32"/>
        <v>21.598619940307287</v>
      </c>
      <c r="O82" s="15">
        <f t="shared" si="33"/>
        <v>25.041218010073912</v>
      </c>
      <c r="P82" s="1">
        <f>'App MESURE'!T78</f>
        <v>80.008810753654942</v>
      </c>
      <c r="Q82" s="83">
        <v>13.466274193548387</v>
      </c>
      <c r="R82" s="77">
        <f t="shared" si="25"/>
        <v>3021.4362520241821</v>
      </c>
    </row>
    <row r="83" spans="1:18" s="1" customFormat="1" x14ac:dyDescent="0.2">
      <c r="A83" s="16">
        <v>35462</v>
      </c>
      <c r="B83" s="1">
        <f t="shared" si="34"/>
        <v>2</v>
      </c>
      <c r="C83" s="46"/>
      <c r="D83" s="46"/>
      <c r="E83" s="46">
        <v>2.7738095239999998</v>
      </c>
      <c r="F83" s="50">
        <v>1.678571429</v>
      </c>
      <c r="G83" s="15">
        <f t="shared" si="26"/>
        <v>0</v>
      </c>
      <c r="H83" s="15">
        <f t="shared" si="27"/>
        <v>1.678571429</v>
      </c>
      <c r="I83" s="22">
        <f t="shared" si="28"/>
        <v>12.724647628639399</v>
      </c>
      <c r="J83" s="15">
        <f t="shared" si="19"/>
        <v>12.416485611460789</v>
      </c>
      <c r="K83" s="15">
        <f t="shared" si="29"/>
        <v>0.30816201717860991</v>
      </c>
      <c r="L83" s="15">
        <f t="shared" si="30"/>
        <v>0</v>
      </c>
      <c r="M83" s="15">
        <f t="shared" si="31"/>
        <v>13.237863834381884</v>
      </c>
      <c r="N83" s="15">
        <f t="shared" si="32"/>
        <v>8.2074755773167674</v>
      </c>
      <c r="O83" s="15">
        <f t="shared" si="33"/>
        <v>8.2074755773167674</v>
      </c>
      <c r="P83" s="1">
        <f>'App MESURE'!T79</f>
        <v>4.4927867676995028</v>
      </c>
      <c r="Q83" s="83">
        <v>14.428406285714285</v>
      </c>
      <c r="R83" s="77">
        <f t="shared" si="25"/>
        <v>13.79891295229573</v>
      </c>
    </row>
    <row r="84" spans="1:18" s="1" customFormat="1" x14ac:dyDescent="0.2">
      <c r="A84" s="16">
        <v>35490</v>
      </c>
      <c r="B84" s="1">
        <f t="shared" si="34"/>
        <v>3</v>
      </c>
      <c r="C84" s="46"/>
      <c r="D84" s="46"/>
      <c r="E84" s="46">
        <v>19</v>
      </c>
      <c r="F84" s="50">
        <v>3.835714286</v>
      </c>
      <c r="G84" s="15">
        <f t="shared" si="26"/>
        <v>0</v>
      </c>
      <c r="H84" s="15">
        <f t="shared" si="27"/>
        <v>3.835714286</v>
      </c>
      <c r="I84" s="22">
        <f t="shared" si="28"/>
        <v>4.1438763031786099</v>
      </c>
      <c r="J84" s="15">
        <f t="shared" si="19"/>
        <v>4.136372626769945</v>
      </c>
      <c r="K84" s="15">
        <f t="shared" si="29"/>
        <v>7.5036764086648944E-3</v>
      </c>
      <c r="L84" s="15">
        <f t="shared" si="30"/>
        <v>0</v>
      </c>
      <c r="M84" s="15">
        <f t="shared" si="31"/>
        <v>5.0303882570651162</v>
      </c>
      <c r="N84" s="15">
        <f t="shared" si="32"/>
        <v>3.1188407193803722</v>
      </c>
      <c r="O84" s="15">
        <f t="shared" si="33"/>
        <v>3.1188407193803722</v>
      </c>
      <c r="P84" s="1">
        <f>'App MESURE'!T80</f>
        <v>0.97161079691712826</v>
      </c>
      <c r="Q84" s="83">
        <v>17.170205983870961</v>
      </c>
      <c r="R84" s="77">
        <f t="shared" si="25"/>
        <v>4.610596339921508</v>
      </c>
    </row>
    <row r="85" spans="1:18" s="1" customFormat="1" x14ac:dyDescent="0.2">
      <c r="A85" s="16">
        <v>35521</v>
      </c>
      <c r="B85" s="1">
        <f t="shared" si="34"/>
        <v>4</v>
      </c>
      <c r="C85" s="46"/>
      <c r="D85" s="46"/>
      <c r="E85" s="46">
        <v>83.992857139999998</v>
      </c>
      <c r="F85" s="50">
        <v>57.178571429999998</v>
      </c>
      <c r="G85" s="15">
        <f t="shared" si="26"/>
        <v>3.3379825888794938</v>
      </c>
      <c r="H85" s="15">
        <f t="shared" si="27"/>
        <v>53.840588841120507</v>
      </c>
      <c r="I85" s="22">
        <f t="shared" si="28"/>
        <v>53.848092517529174</v>
      </c>
      <c r="J85" s="15">
        <f t="shared" si="19"/>
        <v>43.249983442793749</v>
      </c>
      <c r="K85" s="15">
        <f t="shared" si="29"/>
        <v>10.598109074735426</v>
      </c>
      <c r="L85" s="15">
        <f t="shared" si="30"/>
        <v>0</v>
      </c>
      <c r="M85" s="15">
        <f t="shared" si="31"/>
        <v>1.9115475376847439</v>
      </c>
      <c r="N85" s="15">
        <f t="shared" si="32"/>
        <v>1.1851594733645412</v>
      </c>
      <c r="O85" s="15">
        <f t="shared" si="33"/>
        <v>4.5231420622440348</v>
      </c>
      <c r="P85" s="1">
        <f>'App MESURE'!T81</f>
        <v>3.951681611521666</v>
      </c>
      <c r="Q85" s="83">
        <v>17.939310700000004</v>
      </c>
      <c r="R85" s="77">
        <f t="shared" si="25"/>
        <v>0.32656704673981296</v>
      </c>
    </row>
    <row r="86" spans="1:18" s="1" customFormat="1" x14ac:dyDescent="0.2">
      <c r="A86" s="16">
        <v>35551</v>
      </c>
      <c r="B86" s="1">
        <f t="shared" si="34"/>
        <v>5</v>
      </c>
      <c r="C86" s="46"/>
      <c r="D86" s="46"/>
      <c r="E86" s="46">
        <v>13.8452381</v>
      </c>
      <c r="F86" s="50">
        <v>7.15</v>
      </c>
      <c r="G86" s="15">
        <f t="shared" si="26"/>
        <v>0</v>
      </c>
      <c r="H86" s="15">
        <f t="shared" si="27"/>
        <v>7.15</v>
      </c>
      <c r="I86" s="22">
        <f t="shared" si="28"/>
        <v>17.748109074735424</v>
      </c>
      <c r="J86" s="15">
        <f t="shared" si="19"/>
        <v>17.287673326423842</v>
      </c>
      <c r="K86" s="15">
        <f t="shared" si="29"/>
        <v>0.46043574831158196</v>
      </c>
      <c r="L86" s="15">
        <f t="shared" si="30"/>
        <v>0</v>
      </c>
      <c r="M86" s="15">
        <f t="shared" si="31"/>
        <v>0.72638806432020275</v>
      </c>
      <c r="N86" s="15">
        <f t="shared" si="32"/>
        <v>0.45036059987852572</v>
      </c>
      <c r="O86" s="15">
        <f t="shared" si="33"/>
        <v>0.45036059987852572</v>
      </c>
      <c r="P86" s="1">
        <f>'App MESURE'!T82</f>
        <v>0.62095426870643544</v>
      </c>
      <c r="Q86" s="83">
        <v>18.659334645161291</v>
      </c>
      <c r="R86" s="77">
        <f t="shared" si="25"/>
        <v>2.9102199844166534E-2</v>
      </c>
    </row>
    <row r="87" spans="1:18" s="1" customFormat="1" x14ac:dyDescent="0.2">
      <c r="A87" s="16">
        <v>35582</v>
      </c>
      <c r="B87" s="1">
        <f t="shared" si="34"/>
        <v>6</v>
      </c>
      <c r="C87" s="46"/>
      <c r="D87" s="46"/>
      <c r="E87" s="46">
        <v>22.945238100000001</v>
      </c>
      <c r="F87" s="50">
        <v>8.4571428569999991</v>
      </c>
      <c r="G87" s="15">
        <f t="shared" si="26"/>
        <v>0</v>
      </c>
      <c r="H87" s="15">
        <f t="shared" si="27"/>
        <v>8.4571428569999991</v>
      </c>
      <c r="I87" s="22">
        <f t="shared" si="28"/>
        <v>8.9175786053115811</v>
      </c>
      <c r="J87" s="15">
        <f t="shared" si="19"/>
        <v>8.8711589322587763</v>
      </c>
      <c r="K87" s="15">
        <f t="shared" si="29"/>
        <v>4.6419673052804811E-2</v>
      </c>
      <c r="L87" s="15">
        <f t="shared" si="30"/>
        <v>0</v>
      </c>
      <c r="M87" s="15">
        <f t="shared" si="31"/>
        <v>0.27602746444167703</v>
      </c>
      <c r="N87" s="15">
        <f t="shared" si="32"/>
        <v>0.17113702795383975</v>
      </c>
      <c r="O87" s="15">
        <f t="shared" si="33"/>
        <v>0.17113702795383975</v>
      </c>
      <c r="P87" s="1">
        <f>'App MESURE'!T83</f>
        <v>0.41776376108047175</v>
      </c>
      <c r="Q87" s="83">
        <v>20.504715366666669</v>
      </c>
      <c r="R87" s="77">
        <f t="shared" si="25"/>
        <v>6.0824745492714959E-2</v>
      </c>
    </row>
    <row r="88" spans="1:18" s="1" customFormat="1" x14ac:dyDescent="0.2">
      <c r="A88" s="16">
        <v>35612</v>
      </c>
      <c r="B88" s="1">
        <f t="shared" si="34"/>
        <v>7</v>
      </c>
      <c r="C88" s="46"/>
      <c r="D88" s="46"/>
      <c r="E88" s="46">
        <v>2.2261904760000002</v>
      </c>
      <c r="F88" s="50">
        <v>1.335714286</v>
      </c>
      <c r="G88" s="15">
        <f t="shared" si="26"/>
        <v>0</v>
      </c>
      <c r="H88" s="15">
        <f t="shared" si="27"/>
        <v>1.335714286</v>
      </c>
      <c r="I88" s="22">
        <f t="shared" si="28"/>
        <v>1.3821339590528048</v>
      </c>
      <c r="J88" s="15">
        <f t="shared" si="19"/>
        <v>1.3819961653663333</v>
      </c>
      <c r="K88" s="15">
        <f t="shared" si="29"/>
        <v>1.3779368647148793E-4</v>
      </c>
      <c r="L88" s="15">
        <f t="shared" si="30"/>
        <v>0</v>
      </c>
      <c r="M88" s="15">
        <f t="shared" si="31"/>
        <v>0.10489043648783727</v>
      </c>
      <c r="N88" s="15">
        <f t="shared" si="32"/>
        <v>6.5032070622459109E-2</v>
      </c>
      <c r="O88" s="15">
        <f t="shared" si="33"/>
        <v>6.5032070622459109E-2</v>
      </c>
      <c r="P88" s="1">
        <f>'App MESURE'!T84</f>
        <v>0.33400713878983629</v>
      </c>
      <c r="Q88" s="83">
        <v>22.16086748387097</v>
      </c>
      <c r="R88" s="77">
        <f t="shared" si="25"/>
        <v>7.234758729564518E-2</v>
      </c>
    </row>
    <row r="89" spans="1:18" s="4" customFormat="1" ht="13.5" thickBot="1" x14ac:dyDescent="0.25">
      <c r="A89" s="16">
        <v>35643</v>
      </c>
      <c r="B89" s="4">
        <f t="shared" si="34"/>
        <v>8</v>
      </c>
      <c r="C89" s="47"/>
      <c r="D89" s="47"/>
      <c r="E89" s="47">
        <v>8.4</v>
      </c>
      <c r="F89" s="57">
        <v>8.3214285710000002</v>
      </c>
      <c r="G89" s="24">
        <f t="shared" si="26"/>
        <v>0</v>
      </c>
      <c r="H89" s="24">
        <f t="shared" si="27"/>
        <v>8.3214285710000002</v>
      </c>
      <c r="I89" s="23">
        <f t="shared" si="28"/>
        <v>8.3215663646864719</v>
      </c>
      <c r="J89" s="24">
        <f t="shared" si="19"/>
        <v>8.2953457357948626</v>
      </c>
      <c r="K89" s="24">
        <f t="shared" si="29"/>
        <v>2.6220628891609365E-2</v>
      </c>
      <c r="L89" s="24">
        <f t="shared" si="30"/>
        <v>0</v>
      </c>
      <c r="M89" s="24">
        <f t="shared" si="31"/>
        <v>3.9858365865378165E-2</v>
      </c>
      <c r="N89" s="24">
        <f t="shared" si="32"/>
        <v>2.471218683653446E-2</v>
      </c>
      <c r="O89" s="24">
        <f t="shared" si="33"/>
        <v>2.471218683653446E-2</v>
      </c>
      <c r="P89" s="4">
        <f>'App MESURE'!T85</f>
        <v>0.29391269079675325</v>
      </c>
      <c r="Q89" s="84">
        <v>23.101528580645162</v>
      </c>
      <c r="R89" s="78">
        <f t="shared" si="25"/>
        <v>7.246891133243577E-2</v>
      </c>
    </row>
    <row r="90" spans="1:18" s="1" customFormat="1" x14ac:dyDescent="0.2">
      <c r="A90" s="16">
        <v>35674</v>
      </c>
      <c r="B90" s="1">
        <f t="shared" ref="B90:B153" si="35">B78</f>
        <v>9</v>
      </c>
      <c r="C90" s="46"/>
      <c r="D90" s="46"/>
      <c r="E90" s="46">
        <v>38.79047619</v>
      </c>
      <c r="F90" s="50">
        <v>16.45</v>
      </c>
      <c r="G90" s="15">
        <f t="shared" si="26"/>
        <v>0</v>
      </c>
      <c r="H90" s="15">
        <f t="shared" si="27"/>
        <v>16.45</v>
      </c>
      <c r="I90" s="22">
        <f t="shared" si="28"/>
        <v>16.47622062889161</v>
      </c>
      <c r="J90" s="15">
        <f t="shared" si="19"/>
        <v>16.27423009517619</v>
      </c>
      <c r="K90" s="15">
        <f t="shared" si="29"/>
        <v>0.20199053371542064</v>
      </c>
      <c r="L90" s="15">
        <f t="shared" si="30"/>
        <v>0</v>
      </c>
      <c r="M90" s="15">
        <f t="shared" si="31"/>
        <v>1.5146179028843704E-2</v>
      </c>
      <c r="N90" s="15">
        <f t="shared" si="32"/>
        <v>9.3906309978830961E-3</v>
      </c>
      <c r="O90" s="15">
        <f t="shared" si="33"/>
        <v>9.3906309978830961E-3</v>
      </c>
      <c r="P90" s="1">
        <f>'App MESURE'!T86</f>
        <v>0.27012784876695817</v>
      </c>
      <c r="Q90" s="83">
        <v>23.057032699999993</v>
      </c>
      <c r="R90" s="77">
        <f t="shared" si="25"/>
        <v>6.7983896729958068E-2</v>
      </c>
    </row>
    <row r="91" spans="1:18" s="1" customFormat="1" x14ac:dyDescent="0.2">
      <c r="A91" s="16">
        <v>35704</v>
      </c>
      <c r="B91" s="1">
        <f t="shared" si="35"/>
        <v>10</v>
      </c>
      <c r="C91" s="46"/>
      <c r="D91" s="46"/>
      <c r="E91" s="46">
        <v>42.678571429999998</v>
      </c>
      <c r="F91" s="50">
        <v>24.31428571</v>
      </c>
      <c r="G91" s="15">
        <f t="shared" si="26"/>
        <v>0</v>
      </c>
      <c r="H91" s="15">
        <f t="shared" si="27"/>
        <v>24.31428571</v>
      </c>
      <c r="I91" s="22">
        <f t="shared" si="28"/>
        <v>24.516276243715421</v>
      </c>
      <c r="J91" s="15">
        <f t="shared" si="19"/>
        <v>23.646318663222928</v>
      </c>
      <c r="K91" s="15">
        <f t="shared" si="29"/>
        <v>0.86995758049249261</v>
      </c>
      <c r="L91" s="15">
        <f t="shared" si="30"/>
        <v>0</v>
      </c>
      <c r="M91" s="15">
        <f t="shared" si="31"/>
        <v>5.7555480309606083E-3</v>
      </c>
      <c r="N91" s="15">
        <f t="shared" si="32"/>
        <v>3.5684397791955771E-3</v>
      </c>
      <c r="O91" s="15">
        <f t="shared" si="33"/>
        <v>3.5684397791955771E-3</v>
      </c>
      <c r="P91" s="1">
        <f>'App MESURE'!T87</f>
        <v>1.023087990738756</v>
      </c>
      <c r="Q91" s="83">
        <v>20.905103612903229</v>
      </c>
      <c r="R91" s="77">
        <f t="shared" si="25"/>
        <v>1.0394201147887838</v>
      </c>
    </row>
    <row r="92" spans="1:18" s="1" customFormat="1" x14ac:dyDescent="0.2">
      <c r="A92" s="16">
        <v>35735</v>
      </c>
      <c r="B92" s="1">
        <f t="shared" si="35"/>
        <v>11</v>
      </c>
      <c r="C92" s="46"/>
      <c r="D92" s="46"/>
      <c r="E92" s="46">
        <v>81.383333329999999</v>
      </c>
      <c r="F92" s="50">
        <v>55.614285709999997</v>
      </c>
      <c r="G92" s="15">
        <f t="shared" si="26"/>
        <v>3.1630910580559246</v>
      </c>
      <c r="H92" s="15">
        <f t="shared" si="27"/>
        <v>52.451194651944071</v>
      </c>
      <c r="I92" s="22">
        <f t="shared" si="28"/>
        <v>53.32115223243656</v>
      </c>
      <c r="J92" s="15">
        <f t="shared" si="19"/>
        <v>41.713062925317416</v>
      </c>
      <c r="K92" s="15">
        <f t="shared" si="29"/>
        <v>11.608089307119144</v>
      </c>
      <c r="L92" s="15">
        <f t="shared" si="30"/>
        <v>0.46966199599171587</v>
      </c>
      <c r="M92" s="15">
        <f t="shared" si="31"/>
        <v>0.47184910424348092</v>
      </c>
      <c r="N92" s="15">
        <f t="shared" si="32"/>
        <v>0.29254644463095819</v>
      </c>
      <c r="O92" s="15">
        <f t="shared" si="33"/>
        <v>3.4556375026868826</v>
      </c>
      <c r="P92" s="1">
        <f>'App MESURE'!T88</f>
        <v>3.412105480902885</v>
      </c>
      <c r="Q92" s="83">
        <v>16.793592866666668</v>
      </c>
      <c r="R92" s="77">
        <f t="shared" si="25"/>
        <v>1.8950369206024434E-3</v>
      </c>
    </row>
    <row r="93" spans="1:18" s="1" customFormat="1" x14ac:dyDescent="0.2">
      <c r="A93" s="16">
        <v>35765</v>
      </c>
      <c r="B93" s="1">
        <f t="shared" si="35"/>
        <v>12</v>
      </c>
      <c r="C93" s="46"/>
      <c r="D93" s="46"/>
      <c r="E93" s="46">
        <v>89.121428570000006</v>
      </c>
      <c r="F93" s="50">
        <v>60.45</v>
      </c>
      <c r="G93" s="15">
        <f t="shared" si="26"/>
        <v>3.7037374783297805</v>
      </c>
      <c r="H93" s="15">
        <f t="shared" si="27"/>
        <v>56.746262521670225</v>
      </c>
      <c r="I93" s="22">
        <f t="shared" si="28"/>
        <v>67.884689832797648</v>
      </c>
      <c r="J93" s="15">
        <f t="shared" si="19"/>
        <v>41.707631155509503</v>
      </c>
      <c r="K93" s="15">
        <f t="shared" si="29"/>
        <v>26.177058677288144</v>
      </c>
      <c r="L93" s="15">
        <f t="shared" si="30"/>
        <v>15.145753834115661</v>
      </c>
      <c r="M93" s="15">
        <f t="shared" si="31"/>
        <v>15.325056493728184</v>
      </c>
      <c r="N93" s="15">
        <f t="shared" si="32"/>
        <v>9.5015350261114744</v>
      </c>
      <c r="O93" s="15">
        <f t="shared" si="33"/>
        <v>13.205272504441254</v>
      </c>
      <c r="P93" s="1">
        <f>'App MESURE'!T89</f>
        <v>3.8438003637436671</v>
      </c>
      <c r="Q93" s="83">
        <v>13.397199112903227</v>
      </c>
      <c r="R93" s="77">
        <f t="shared" si="25"/>
        <v>87.637160641057051</v>
      </c>
    </row>
    <row r="94" spans="1:18" s="1" customFormat="1" x14ac:dyDescent="0.2">
      <c r="A94" s="16">
        <v>35796</v>
      </c>
      <c r="B94" s="1">
        <f t="shared" si="35"/>
        <v>1</v>
      </c>
      <c r="C94" s="46"/>
      <c r="D94" s="46"/>
      <c r="E94" s="46">
        <v>35.114285709999997</v>
      </c>
      <c r="F94" s="50">
        <v>28.514285709999999</v>
      </c>
      <c r="G94" s="15">
        <f t="shared" si="26"/>
        <v>0.13323505111191675</v>
      </c>
      <c r="H94" s="15">
        <f t="shared" si="27"/>
        <v>28.381050658888082</v>
      </c>
      <c r="I94" s="22">
        <f t="shared" si="28"/>
        <v>39.412355502060571</v>
      </c>
      <c r="J94" s="15">
        <f t="shared" si="19"/>
        <v>30.63881809572225</v>
      </c>
      <c r="K94" s="15">
        <f t="shared" si="29"/>
        <v>8.7735374063383205</v>
      </c>
      <c r="L94" s="15">
        <f t="shared" si="30"/>
        <v>0</v>
      </c>
      <c r="M94" s="15">
        <f t="shared" si="31"/>
        <v>5.8235214676167093</v>
      </c>
      <c r="N94" s="15">
        <f t="shared" si="32"/>
        <v>3.6105833099223599</v>
      </c>
      <c r="O94" s="15">
        <f t="shared" si="33"/>
        <v>3.7438183610342768</v>
      </c>
      <c r="P94" s="1">
        <f>'App MESURE'!T90</f>
        <v>4.7233298436597293</v>
      </c>
      <c r="Q94" s="83">
        <v>12.20106991935484</v>
      </c>
      <c r="R94" s="77">
        <f t="shared" si="25"/>
        <v>0.95944274459511214</v>
      </c>
    </row>
    <row r="95" spans="1:18" s="1" customFormat="1" x14ac:dyDescent="0.2">
      <c r="A95" s="16">
        <v>35827</v>
      </c>
      <c r="B95" s="1">
        <f t="shared" si="35"/>
        <v>2</v>
      </c>
      <c r="C95" s="46"/>
      <c r="D95" s="46"/>
      <c r="E95" s="46">
        <v>72.585714289999999</v>
      </c>
      <c r="F95" s="50">
        <v>51.15</v>
      </c>
      <c r="G95" s="15">
        <f t="shared" si="26"/>
        <v>2.6639713947659689</v>
      </c>
      <c r="H95" s="15">
        <f t="shared" si="27"/>
        <v>48.486028605234033</v>
      </c>
      <c r="I95" s="22">
        <f t="shared" si="28"/>
        <v>57.259566011572353</v>
      </c>
      <c r="J95" s="15">
        <f t="shared" si="19"/>
        <v>42.229848854617508</v>
      </c>
      <c r="K95" s="15">
        <f t="shared" si="29"/>
        <v>15.029717156954845</v>
      </c>
      <c r="L95" s="15">
        <f t="shared" si="30"/>
        <v>3.9164483323603272</v>
      </c>
      <c r="M95" s="15">
        <f t="shared" si="31"/>
        <v>6.1293864900546762</v>
      </c>
      <c r="N95" s="15">
        <f t="shared" si="32"/>
        <v>3.800219623833899</v>
      </c>
      <c r="O95" s="15">
        <f t="shared" si="33"/>
        <v>6.4641910185998679</v>
      </c>
      <c r="P95" s="1">
        <f>'App MESURE'!T91</f>
        <v>14.225544126291641</v>
      </c>
      <c r="Q95" s="83">
        <v>15.817629071428572</v>
      </c>
      <c r="R95" s="77">
        <f t="shared" si="25"/>
        <v>60.238602062276748</v>
      </c>
    </row>
    <row r="96" spans="1:18" s="1" customFormat="1" x14ac:dyDescent="0.2">
      <c r="A96" s="16">
        <v>35855</v>
      </c>
      <c r="B96" s="1">
        <f t="shared" si="35"/>
        <v>3</v>
      </c>
      <c r="C96" s="46"/>
      <c r="D96" s="46"/>
      <c r="E96" s="46">
        <v>18.373809519999998</v>
      </c>
      <c r="F96" s="50">
        <v>20.35714286</v>
      </c>
      <c r="G96" s="15">
        <f t="shared" si="26"/>
        <v>0</v>
      </c>
      <c r="H96" s="15">
        <f t="shared" si="27"/>
        <v>20.35714286</v>
      </c>
      <c r="I96" s="22">
        <f t="shared" si="28"/>
        <v>31.470411684594513</v>
      </c>
      <c r="J96" s="15">
        <f t="shared" si="19"/>
        <v>28.532554424270362</v>
      </c>
      <c r="K96" s="15">
        <f t="shared" si="29"/>
        <v>2.9378572603241508</v>
      </c>
      <c r="L96" s="15">
        <f t="shared" si="30"/>
        <v>0</v>
      </c>
      <c r="M96" s="15">
        <f t="shared" si="31"/>
        <v>2.3291668662207772</v>
      </c>
      <c r="N96" s="15">
        <f t="shared" si="32"/>
        <v>1.4440834570568819</v>
      </c>
      <c r="O96" s="15">
        <f t="shared" si="33"/>
        <v>1.4440834570568819</v>
      </c>
      <c r="P96" s="1">
        <f>'App MESURE'!T92</f>
        <v>0.54586212458379679</v>
      </c>
      <c r="Q96" s="83">
        <v>16.933960032258067</v>
      </c>
      <c r="R96" s="77">
        <f t="shared" si="25"/>
        <v>0.80680156210972453</v>
      </c>
    </row>
    <row r="97" spans="1:18" s="1" customFormat="1" x14ac:dyDescent="0.2">
      <c r="A97" s="16">
        <v>35886</v>
      </c>
      <c r="B97" s="1">
        <f t="shared" si="35"/>
        <v>4</v>
      </c>
      <c r="C97" s="46"/>
      <c r="D97" s="46"/>
      <c r="E97" s="46">
        <v>15.46428571</v>
      </c>
      <c r="F97" s="50">
        <v>13.17142857</v>
      </c>
      <c r="G97" s="15">
        <f t="shared" si="26"/>
        <v>0</v>
      </c>
      <c r="H97" s="15">
        <f t="shared" si="27"/>
        <v>13.17142857</v>
      </c>
      <c r="I97" s="22">
        <f t="shared" si="28"/>
        <v>16.109285830324151</v>
      </c>
      <c r="J97" s="15">
        <f t="shared" si="19"/>
        <v>15.567308089174796</v>
      </c>
      <c r="K97" s="15">
        <f t="shared" si="29"/>
        <v>0.54197774114935449</v>
      </c>
      <c r="L97" s="15">
        <f t="shared" si="30"/>
        <v>0</v>
      </c>
      <c r="M97" s="15">
        <f t="shared" si="31"/>
        <v>0.88508340916389527</v>
      </c>
      <c r="N97" s="15">
        <f t="shared" si="32"/>
        <v>0.54875171368161502</v>
      </c>
      <c r="O97" s="15">
        <f t="shared" si="33"/>
        <v>0.54875171368161502</v>
      </c>
      <c r="P97" s="1">
        <f>'App MESURE'!T93</f>
        <v>0.30036857649055471</v>
      </c>
      <c r="Q97" s="83">
        <v>15.350708016666662</v>
      </c>
      <c r="R97" s="77">
        <f t="shared" si="25"/>
        <v>6.1694182840873087E-2</v>
      </c>
    </row>
    <row r="98" spans="1:18" s="1" customFormat="1" x14ac:dyDescent="0.2">
      <c r="A98" s="16">
        <v>35916</v>
      </c>
      <c r="B98" s="1">
        <f t="shared" si="35"/>
        <v>5</v>
      </c>
      <c r="C98" s="46"/>
      <c r="D98" s="46"/>
      <c r="E98" s="46">
        <v>20.202380949999998</v>
      </c>
      <c r="F98" s="50">
        <v>15.871428570000001</v>
      </c>
      <c r="G98" s="15">
        <f t="shared" si="26"/>
        <v>0</v>
      </c>
      <c r="H98" s="15">
        <f t="shared" si="27"/>
        <v>15.871428570000001</v>
      </c>
      <c r="I98" s="22">
        <f t="shared" si="28"/>
        <v>16.413406311149355</v>
      </c>
      <c r="J98" s="15">
        <f t="shared" si="19"/>
        <v>15.991646997705384</v>
      </c>
      <c r="K98" s="15">
        <f t="shared" si="29"/>
        <v>0.421759313443971</v>
      </c>
      <c r="L98" s="15">
        <f t="shared" si="30"/>
        <v>0</v>
      </c>
      <c r="M98" s="15">
        <f t="shared" si="31"/>
        <v>0.33633169548228026</v>
      </c>
      <c r="N98" s="15">
        <f t="shared" si="32"/>
        <v>0.20852565119901376</v>
      </c>
      <c r="O98" s="15">
        <f t="shared" si="33"/>
        <v>0.20852565119901376</v>
      </c>
      <c r="P98" s="1">
        <f>'App MESURE'!T94</f>
        <v>0.20353029108353207</v>
      </c>
      <c r="Q98" s="83">
        <v>17.623556387096773</v>
      </c>
      <c r="R98" s="77">
        <f t="shared" si="25"/>
        <v>2.4953622683345183E-5</v>
      </c>
    </row>
    <row r="99" spans="1:18" s="1" customFormat="1" x14ac:dyDescent="0.2">
      <c r="A99" s="16">
        <v>35947</v>
      </c>
      <c r="B99" s="1">
        <f t="shared" si="35"/>
        <v>6</v>
      </c>
      <c r="C99" s="46"/>
      <c r="D99" s="46"/>
      <c r="E99" s="46">
        <v>20.34047619</v>
      </c>
      <c r="F99" s="50">
        <v>5.9785714289999996</v>
      </c>
      <c r="G99" s="15">
        <f t="shared" si="26"/>
        <v>0</v>
      </c>
      <c r="H99" s="15">
        <f t="shared" si="27"/>
        <v>5.9785714289999996</v>
      </c>
      <c r="I99" s="22">
        <f t="shared" si="28"/>
        <v>6.4003307424439706</v>
      </c>
      <c r="J99" s="15">
        <f t="shared" si="19"/>
        <v>6.3864730010880244</v>
      </c>
      <c r="K99" s="15">
        <f t="shared" si="29"/>
        <v>1.3857741355946196E-2</v>
      </c>
      <c r="L99" s="15">
        <f t="shared" si="30"/>
        <v>0</v>
      </c>
      <c r="M99" s="15">
        <f t="shared" si="31"/>
        <v>0.1278060442832665</v>
      </c>
      <c r="N99" s="15">
        <f t="shared" si="32"/>
        <v>7.9239747455625231E-2</v>
      </c>
      <c r="O99" s="15">
        <f t="shared" si="33"/>
        <v>7.9239747455625231E-2</v>
      </c>
      <c r="P99" s="1">
        <f>'App MESURE'!T95</f>
        <v>0.11535648384450607</v>
      </c>
      <c r="Q99" s="83">
        <v>22.049071099999995</v>
      </c>
      <c r="R99" s="77">
        <f t="shared" si="25"/>
        <v>1.3044186473839094E-3</v>
      </c>
    </row>
    <row r="100" spans="1:18" s="1" customFormat="1" x14ac:dyDescent="0.2">
      <c r="A100" s="16">
        <v>35977</v>
      </c>
      <c r="B100" s="1">
        <f t="shared" si="35"/>
        <v>7</v>
      </c>
      <c r="C100" s="46"/>
      <c r="D100" s="46"/>
      <c r="E100" s="46">
        <v>0.8</v>
      </c>
      <c r="F100" s="50">
        <v>2.1428571E-2</v>
      </c>
      <c r="G100" s="15">
        <f t="shared" si="26"/>
        <v>0</v>
      </c>
      <c r="H100" s="15">
        <f t="shared" si="27"/>
        <v>2.1428571E-2</v>
      </c>
      <c r="I100" s="22">
        <f t="shared" si="28"/>
        <v>3.5286312355946196E-2</v>
      </c>
      <c r="J100" s="15">
        <f t="shared" si="19"/>
        <v>3.5286310475034575E-2</v>
      </c>
      <c r="K100" s="15">
        <f t="shared" si="29"/>
        <v>1.8809116208995391E-9</v>
      </c>
      <c r="L100" s="15">
        <f t="shared" si="30"/>
        <v>0</v>
      </c>
      <c r="M100" s="15">
        <f t="shared" si="31"/>
        <v>4.856629682764127E-2</v>
      </c>
      <c r="N100" s="15">
        <f t="shared" si="32"/>
        <v>3.0111104033137586E-2</v>
      </c>
      <c r="O100" s="15">
        <f t="shared" si="33"/>
        <v>3.0111104033137586E-2</v>
      </c>
      <c r="P100" s="1">
        <f>'App MESURE'!T96</f>
        <v>4.926860134743264E-2</v>
      </c>
      <c r="Q100" s="83">
        <v>23.569219322580654</v>
      </c>
      <c r="R100" s="77">
        <f t="shared" si="25"/>
        <v>3.6700970334722222E-4</v>
      </c>
    </row>
    <row r="101" spans="1:18" s="1" customFormat="1" ht="13.5" thickBot="1" x14ac:dyDescent="0.25">
      <c r="A101" s="16">
        <v>36008</v>
      </c>
      <c r="B101" s="4">
        <f t="shared" si="35"/>
        <v>8</v>
      </c>
      <c r="C101" s="47"/>
      <c r="D101" s="47"/>
      <c r="E101" s="47">
        <v>2.8547619050000002</v>
      </c>
      <c r="F101" s="57">
        <v>0.80714285699999999</v>
      </c>
      <c r="G101" s="24">
        <f t="shared" si="26"/>
        <v>0</v>
      </c>
      <c r="H101" s="24">
        <f t="shared" si="27"/>
        <v>0.80714285699999999</v>
      </c>
      <c r="I101" s="23">
        <f t="shared" si="28"/>
        <v>0.80714285888091164</v>
      </c>
      <c r="J101" s="24">
        <f t="shared" si="19"/>
        <v>0.80712262558187486</v>
      </c>
      <c r="K101" s="24">
        <f t="shared" si="29"/>
        <v>2.0233299036775954E-5</v>
      </c>
      <c r="L101" s="24">
        <f t="shared" si="30"/>
        <v>0</v>
      </c>
      <c r="M101" s="24">
        <f t="shared" si="31"/>
        <v>1.8455192794503684E-2</v>
      </c>
      <c r="N101" s="24">
        <f t="shared" si="32"/>
        <v>1.1442219532592285E-2</v>
      </c>
      <c r="O101" s="24">
        <f t="shared" si="33"/>
        <v>1.1442219532592285E-2</v>
      </c>
      <c r="P101" s="4">
        <f>'App MESURE'!T97</f>
        <v>2.5823542775206074E-2</v>
      </c>
      <c r="Q101" s="84">
        <v>24.330716483870972</v>
      </c>
      <c r="R101" s="78">
        <f t="shared" si="25"/>
        <v>2.0682245820854362E-4</v>
      </c>
    </row>
    <row r="102" spans="1:18" s="1" customFormat="1" x14ac:dyDescent="0.2">
      <c r="A102" s="16">
        <v>36039</v>
      </c>
      <c r="B102" s="1">
        <f t="shared" si="35"/>
        <v>9</v>
      </c>
      <c r="C102" s="46"/>
      <c r="D102" s="46"/>
      <c r="E102" s="46">
        <v>20.319047619999999</v>
      </c>
      <c r="F102" s="50">
        <v>13.43571429</v>
      </c>
      <c r="G102" s="15">
        <f t="shared" si="26"/>
        <v>0</v>
      </c>
      <c r="H102" s="15">
        <f t="shared" si="27"/>
        <v>13.43571429</v>
      </c>
      <c r="I102" s="22">
        <f t="shared" si="28"/>
        <v>13.435734523299036</v>
      </c>
      <c r="J102" s="15">
        <f t="shared" si="19"/>
        <v>13.31075321929622</v>
      </c>
      <c r="K102" s="15">
        <f t="shared" si="29"/>
        <v>0.12498130400281582</v>
      </c>
      <c r="L102" s="15">
        <f t="shared" si="30"/>
        <v>0</v>
      </c>
      <c r="M102" s="15">
        <f t="shared" si="31"/>
        <v>7.0129732619113993E-3</v>
      </c>
      <c r="N102" s="15">
        <f t="shared" si="32"/>
        <v>4.3480434223850672E-3</v>
      </c>
      <c r="O102" s="15">
        <f t="shared" si="33"/>
        <v>4.3480434223850672E-3</v>
      </c>
      <c r="P102" s="1">
        <f>'App MESURE'!T98</f>
        <v>3.9414881077946114E-2</v>
      </c>
      <c r="Q102" s="83">
        <v>22.152549133333327</v>
      </c>
      <c r="R102" s="77">
        <f t="shared" si="25"/>
        <v>1.2296831031614742E-3</v>
      </c>
    </row>
    <row r="103" spans="1:18" s="1" customFormat="1" x14ac:dyDescent="0.2">
      <c r="A103" s="16">
        <v>36069</v>
      </c>
      <c r="B103" s="1">
        <f t="shared" si="35"/>
        <v>10</v>
      </c>
      <c r="C103" s="46"/>
      <c r="D103" s="46"/>
      <c r="E103" s="46">
        <v>5.3833333330000004</v>
      </c>
      <c r="F103" s="50">
        <v>5.8428571429999998</v>
      </c>
      <c r="G103" s="15">
        <f t="shared" si="26"/>
        <v>0</v>
      </c>
      <c r="H103" s="15">
        <f t="shared" si="27"/>
        <v>5.8428571429999998</v>
      </c>
      <c r="I103" s="22">
        <f t="shared" si="28"/>
        <v>5.9678384470028156</v>
      </c>
      <c r="J103" s="15">
        <f t="shared" si="19"/>
        <v>5.949086460076388</v>
      </c>
      <c r="K103" s="15">
        <f t="shared" si="29"/>
        <v>1.8751986926427655E-2</v>
      </c>
      <c r="L103" s="15">
        <f t="shared" si="30"/>
        <v>0</v>
      </c>
      <c r="M103" s="15">
        <f t="shared" si="31"/>
        <v>2.664929839526332E-3</v>
      </c>
      <c r="N103" s="15">
        <f t="shared" si="32"/>
        <v>1.6522565005063258E-3</v>
      </c>
      <c r="O103" s="15">
        <f t="shared" si="33"/>
        <v>1.6522565005063258E-3</v>
      </c>
      <c r="P103" s="1">
        <f>'App MESURE'!T99</f>
        <v>6.2690047921388437E-2</v>
      </c>
      <c r="Q103" s="83">
        <v>18.418928129032256</v>
      </c>
      <c r="R103" s="77">
        <f t="shared" si="25"/>
        <v>3.7256119815391093E-3</v>
      </c>
    </row>
    <row r="104" spans="1:18" s="1" customFormat="1" x14ac:dyDescent="0.2">
      <c r="A104" s="16">
        <v>36100</v>
      </c>
      <c r="B104" s="1">
        <f t="shared" si="35"/>
        <v>11</v>
      </c>
      <c r="C104" s="46"/>
      <c r="D104" s="46"/>
      <c r="E104" s="46">
        <v>0.55238095200000004</v>
      </c>
      <c r="F104" s="50">
        <v>0.84285714300000003</v>
      </c>
      <c r="G104" s="15">
        <f t="shared" si="26"/>
        <v>0</v>
      </c>
      <c r="H104" s="15">
        <f t="shared" si="27"/>
        <v>0.84285714300000003</v>
      </c>
      <c r="I104" s="22">
        <f t="shared" si="28"/>
        <v>0.86160912992642769</v>
      </c>
      <c r="J104" s="15">
        <f t="shared" si="19"/>
        <v>0.86153112862463843</v>
      </c>
      <c r="K104" s="15">
        <f t="shared" si="29"/>
        <v>7.8001301789254462E-5</v>
      </c>
      <c r="L104" s="15">
        <f t="shared" si="30"/>
        <v>0</v>
      </c>
      <c r="M104" s="15">
        <f t="shared" si="31"/>
        <v>1.0126733390200063E-3</v>
      </c>
      <c r="N104" s="15">
        <f t="shared" si="32"/>
        <v>6.2785747019240389E-4</v>
      </c>
      <c r="O104" s="15">
        <f t="shared" si="33"/>
        <v>6.2785747019240389E-4</v>
      </c>
      <c r="P104" s="1">
        <f>'App MESURE'!T100</f>
        <v>6.2350264463819915E-2</v>
      </c>
      <c r="Q104" s="83">
        <v>16.155016483333334</v>
      </c>
      <c r="R104" s="77">
        <f t="shared" si="25"/>
        <v>3.8096555250869985E-3</v>
      </c>
    </row>
    <row r="105" spans="1:18" s="1" customFormat="1" x14ac:dyDescent="0.2">
      <c r="A105" s="16">
        <v>36130</v>
      </c>
      <c r="B105" s="1">
        <f t="shared" si="35"/>
        <v>12</v>
      </c>
      <c r="C105" s="46"/>
      <c r="D105" s="46"/>
      <c r="E105" s="46">
        <v>60.27857143</v>
      </c>
      <c r="F105" s="50">
        <v>32.457142859999998</v>
      </c>
      <c r="G105" s="15">
        <f t="shared" si="26"/>
        <v>0.57405753895138634</v>
      </c>
      <c r="H105" s="15">
        <f t="shared" si="27"/>
        <v>31.883085321048611</v>
      </c>
      <c r="I105" s="22">
        <f t="shared" si="28"/>
        <v>31.883163322350402</v>
      </c>
      <c r="J105" s="15">
        <f t="shared" si="19"/>
        <v>26.328796048690752</v>
      </c>
      <c r="K105" s="15">
        <f t="shared" si="29"/>
        <v>5.5543672736596506</v>
      </c>
      <c r="L105" s="15">
        <f t="shared" si="30"/>
        <v>0</v>
      </c>
      <c r="M105" s="15">
        <f t="shared" si="31"/>
        <v>3.8481586882760236E-4</v>
      </c>
      <c r="N105" s="15">
        <f t="shared" si="32"/>
        <v>2.3858583867311347E-4</v>
      </c>
      <c r="O105" s="15">
        <f t="shared" si="33"/>
        <v>0.57429612479005943</v>
      </c>
      <c r="P105" s="1">
        <f>'App MESURE'!T101</f>
        <v>0.25093008341433792</v>
      </c>
      <c r="Q105" s="83">
        <v>11.574987580645161</v>
      </c>
      <c r="R105" s="77">
        <f t="shared" si="25"/>
        <v>0.10456559671500483</v>
      </c>
    </row>
    <row r="106" spans="1:18" s="1" customFormat="1" x14ac:dyDescent="0.2">
      <c r="A106" s="16">
        <v>36161</v>
      </c>
      <c r="B106" s="1">
        <f t="shared" si="35"/>
        <v>1</v>
      </c>
      <c r="C106" s="46"/>
      <c r="D106" s="46"/>
      <c r="E106" s="46">
        <v>82.295238100000006</v>
      </c>
      <c r="F106" s="50">
        <v>53.864285709999997</v>
      </c>
      <c r="G106" s="15">
        <f t="shared" si="26"/>
        <v>2.967436149858433</v>
      </c>
      <c r="H106" s="15">
        <f t="shared" si="27"/>
        <v>50.896849560141561</v>
      </c>
      <c r="I106" s="22">
        <f t="shared" si="28"/>
        <v>56.451216833801212</v>
      </c>
      <c r="J106" s="15">
        <f t="shared" si="19"/>
        <v>35.356697236974988</v>
      </c>
      <c r="K106" s="15">
        <f t="shared" si="29"/>
        <v>21.094519596826224</v>
      </c>
      <c r="L106" s="15">
        <f t="shared" si="30"/>
        <v>10.025843947528543</v>
      </c>
      <c r="M106" s="15">
        <f t="shared" si="31"/>
        <v>10.025990177558697</v>
      </c>
      <c r="N106" s="15">
        <f t="shared" si="32"/>
        <v>6.216113910086392</v>
      </c>
      <c r="O106" s="15">
        <f t="shared" si="33"/>
        <v>9.1835500599448245</v>
      </c>
      <c r="P106" s="1">
        <f>'App MESURE'!T102</f>
        <v>5.0558079568905097</v>
      </c>
      <c r="Q106" s="83">
        <v>11.146820532258067</v>
      </c>
      <c r="R106" s="77">
        <f t="shared" si="25"/>
        <v>17.038254869327258</v>
      </c>
    </row>
    <row r="107" spans="1:18" s="1" customFormat="1" x14ac:dyDescent="0.2">
      <c r="A107" s="16">
        <v>36192</v>
      </c>
      <c r="B107" s="1">
        <f t="shared" si="35"/>
        <v>2</v>
      </c>
      <c r="C107" s="46"/>
      <c r="D107" s="46"/>
      <c r="E107" s="46">
        <v>52.952380949999998</v>
      </c>
      <c r="F107" s="50">
        <v>38.464285709999999</v>
      </c>
      <c r="G107" s="15">
        <f t="shared" si="26"/>
        <v>1.2456729577205099</v>
      </c>
      <c r="H107" s="15">
        <f t="shared" si="27"/>
        <v>37.218612752279491</v>
      </c>
      <c r="I107" s="22">
        <f t="shared" si="28"/>
        <v>48.287288401577172</v>
      </c>
      <c r="J107" s="15">
        <f t="shared" si="19"/>
        <v>32.78413712958163</v>
      </c>
      <c r="K107" s="15">
        <f t="shared" si="29"/>
        <v>15.503151271995542</v>
      </c>
      <c r="L107" s="15">
        <f t="shared" si="30"/>
        <v>4.3933635056371036</v>
      </c>
      <c r="M107" s="15">
        <f t="shared" si="31"/>
        <v>8.2032397731094093</v>
      </c>
      <c r="N107" s="15">
        <f t="shared" si="32"/>
        <v>5.0860086593278337</v>
      </c>
      <c r="O107" s="15">
        <f t="shared" si="33"/>
        <v>6.3316816170483436</v>
      </c>
      <c r="P107" s="1">
        <f>'App MESURE'!T103</f>
        <v>3.785357609041883</v>
      </c>
      <c r="Q107" s="83">
        <v>10.915206446428572</v>
      </c>
      <c r="R107" s="77">
        <f t="shared" si="25"/>
        <v>6.483765953750086</v>
      </c>
    </row>
    <row r="108" spans="1:18" s="1" customFormat="1" x14ac:dyDescent="0.2">
      <c r="A108" s="16">
        <v>36220</v>
      </c>
      <c r="B108" s="1">
        <f t="shared" si="35"/>
        <v>3</v>
      </c>
      <c r="C108" s="46"/>
      <c r="D108" s="46"/>
      <c r="E108" s="46">
        <v>35.397619050000003</v>
      </c>
      <c r="F108" s="50">
        <v>27.492857140000002</v>
      </c>
      <c r="G108" s="15">
        <f t="shared" si="26"/>
        <v>1.9036472201262842E-2</v>
      </c>
      <c r="H108" s="15">
        <f t="shared" si="27"/>
        <v>27.473820667798737</v>
      </c>
      <c r="I108" s="22">
        <f t="shared" si="28"/>
        <v>38.583608434157178</v>
      </c>
      <c r="J108" s="15">
        <f t="shared" si="19"/>
        <v>31.632139781085392</v>
      </c>
      <c r="K108" s="15">
        <f t="shared" si="29"/>
        <v>6.9514686530717853</v>
      </c>
      <c r="L108" s="15">
        <f t="shared" si="30"/>
        <v>0</v>
      </c>
      <c r="M108" s="15">
        <f t="shared" si="31"/>
        <v>3.1172311137815756</v>
      </c>
      <c r="N108" s="15">
        <f t="shared" si="32"/>
        <v>1.9326832905445768</v>
      </c>
      <c r="O108" s="15">
        <f t="shared" si="33"/>
        <v>1.9517197627458396</v>
      </c>
      <c r="P108" s="1">
        <f>'App MESURE'!T104</f>
        <v>0.91860457753644165</v>
      </c>
      <c r="Q108" s="83">
        <v>14.036404435483872</v>
      </c>
      <c r="R108" s="77">
        <f t="shared" si="25"/>
        <v>1.0673269859102488</v>
      </c>
    </row>
    <row r="109" spans="1:18" s="1" customFormat="1" x14ac:dyDescent="0.2">
      <c r="A109" s="16">
        <v>36251</v>
      </c>
      <c r="B109" s="1">
        <f t="shared" si="35"/>
        <v>4</v>
      </c>
      <c r="C109" s="46"/>
      <c r="D109" s="46"/>
      <c r="E109" s="46">
        <v>6.5785714290000001</v>
      </c>
      <c r="F109" s="50">
        <v>4.292857143</v>
      </c>
      <c r="G109" s="15">
        <f t="shared" si="26"/>
        <v>0</v>
      </c>
      <c r="H109" s="15">
        <f t="shared" si="27"/>
        <v>4.292857143</v>
      </c>
      <c r="I109" s="22">
        <f t="shared" si="28"/>
        <v>11.244325796071784</v>
      </c>
      <c r="J109" s="15">
        <f t="shared" si="19"/>
        <v>11.087605477906276</v>
      </c>
      <c r="K109" s="15">
        <f t="shared" si="29"/>
        <v>0.15672031816550813</v>
      </c>
      <c r="L109" s="15">
        <f t="shared" si="30"/>
        <v>0</v>
      </c>
      <c r="M109" s="15">
        <f t="shared" si="31"/>
        <v>1.1845478232369988</v>
      </c>
      <c r="N109" s="15">
        <f t="shared" si="32"/>
        <v>0.73441965040693924</v>
      </c>
      <c r="O109" s="15">
        <f t="shared" si="33"/>
        <v>0.73441965040693924</v>
      </c>
      <c r="P109" s="1">
        <f>'App MESURE'!T105</f>
        <v>6.8976041886405673E-2</v>
      </c>
      <c r="Q109" s="83">
        <v>16.724660233333331</v>
      </c>
      <c r="R109" s="77">
        <f t="shared" si="25"/>
        <v>0.44281519612082909</v>
      </c>
    </row>
    <row r="110" spans="1:18" s="1" customFormat="1" x14ac:dyDescent="0.2">
      <c r="A110" s="16">
        <v>36281</v>
      </c>
      <c r="B110" s="1">
        <f t="shared" si="35"/>
        <v>5</v>
      </c>
      <c r="C110" s="46"/>
      <c r="D110" s="46"/>
      <c r="E110" s="46">
        <v>13.69047619</v>
      </c>
      <c r="F110" s="50">
        <v>12.485714290000001</v>
      </c>
      <c r="G110" s="15">
        <f t="shared" si="26"/>
        <v>0</v>
      </c>
      <c r="H110" s="15">
        <f t="shared" si="27"/>
        <v>12.485714290000001</v>
      </c>
      <c r="I110" s="22">
        <f t="shared" si="28"/>
        <v>12.642434608165509</v>
      </c>
      <c r="J110" s="15">
        <f t="shared" si="19"/>
        <v>12.481433083076514</v>
      </c>
      <c r="K110" s="15">
        <f t="shared" si="29"/>
        <v>0.16100152508899512</v>
      </c>
      <c r="L110" s="15">
        <f t="shared" si="30"/>
        <v>0</v>
      </c>
      <c r="M110" s="15">
        <f t="shared" si="31"/>
        <v>0.45012817283005957</v>
      </c>
      <c r="N110" s="15">
        <f t="shared" si="32"/>
        <v>0.27907946715463694</v>
      </c>
      <c r="O110" s="15">
        <f t="shared" si="33"/>
        <v>0.27907946715463694</v>
      </c>
      <c r="P110" s="1">
        <f>'App MESURE'!T106</f>
        <v>2.3784842029795073E-2</v>
      </c>
      <c r="Q110" s="83">
        <v>19.036310999999998</v>
      </c>
      <c r="R110" s="77">
        <f t="shared" si="25"/>
        <v>6.5175345617633537E-2</v>
      </c>
    </row>
    <row r="111" spans="1:18" s="1" customFormat="1" x14ac:dyDescent="0.2">
      <c r="A111" s="16">
        <v>36312</v>
      </c>
      <c r="B111" s="1">
        <f t="shared" si="35"/>
        <v>6</v>
      </c>
      <c r="C111" s="46"/>
      <c r="D111" s="46"/>
      <c r="E111" s="46">
        <v>9.7619048E-2</v>
      </c>
      <c r="F111" s="50">
        <v>0.12857142899999999</v>
      </c>
      <c r="G111" s="15">
        <f t="shared" si="26"/>
        <v>0</v>
      </c>
      <c r="H111" s="15">
        <f t="shared" si="27"/>
        <v>0.12857142899999999</v>
      </c>
      <c r="I111" s="22">
        <f t="shared" si="28"/>
        <v>0.28957295408899508</v>
      </c>
      <c r="J111" s="15">
        <f t="shared" si="19"/>
        <v>0.2895714985979288</v>
      </c>
      <c r="K111" s="15">
        <f t="shared" si="29"/>
        <v>1.4554910662822884E-6</v>
      </c>
      <c r="L111" s="15">
        <f t="shared" si="30"/>
        <v>0</v>
      </c>
      <c r="M111" s="15">
        <f t="shared" si="31"/>
        <v>0.17104870567542263</v>
      </c>
      <c r="N111" s="15">
        <f t="shared" si="32"/>
        <v>0.10605019751876203</v>
      </c>
      <c r="O111" s="15">
        <f t="shared" si="33"/>
        <v>0.10605019751876203</v>
      </c>
      <c r="P111" s="1">
        <f>'App MESURE'!T107</f>
        <v>7.30534433772277E-3</v>
      </c>
      <c r="Q111" s="83">
        <v>21.181748033333339</v>
      </c>
      <c r="R111" s="77">
        <f t="shared" si="25"/>
        <v>9.7505460297449987E-3</v>
      </c>
    </row>
    <row r="112" spans="1:18" s="1" customFormat="1" x14ac:dyDescent="0.2">
      <c r="A112" s="16">
        <v>36342</v>
      </c>
      <c r="B112" s="1">
        <f t="shared" si="35"/>
        <v>7</v>
      </c>
      <c r="C112" s="46"/>
      <c r="D112" s="46"/>
      <c r="E112" s="46">
        <v>0.83571428599999997</v>
      </c>
      <c r="F112" s="50">
        <v>0.60714285700000004</v>
      </c>
      <c r="G112" s="15">
        <f t="shared" si="26"/>
        <v>0</v>
      </c>
      <c r="H112" s="15">
        <f t="shared" si="27"/>
        <v>0.60714285700000004</v>
      </c>
      <c r="I112" s="22">
        <f t="shared" si="28"/>
        <v>0.60714431249106626</v>
      </c>
      <c r="J112" s="15">
        <f t="shared" si="19"/>
        <v>0.60713456447722169</v>
      </c>
      <c r="K112" s="15">
        <f t="shared" si="29"/>
        <v>9.7480138445682485E-6</v>
      </c>
      <c r="L112" s="15">
        <f t="shared" si="30"/>
        <v>0</v>
      </c>
      <c r="M112" s="15">
        <f t="shared" si="31"/>
        <v>6.4998508156660598E-2</v>
      </c>
      <c r="N112" s="15">
        <f t="shared" si="32"/>
        <v>4.0299075057129569E-2</v>
      </c>
      <c r="O112" s="15">
        <f t="shared" si="33"/>
        <v>4.0299075057129569E-2</v>
      </c>
      <c r="P112" s="1">
        <f>'App MESURE'!T108</f>
        <v>0</v>
      </c>
      <c r="Q112" s="83">
        <v>23.446173838709679</v>
      </c>
      <c r="R112" s="77">
        <f t="shared" si="25"/>
        <v>1.6240154504601626E-3</v>
      </c>
    </row>
    <row r="113" spans="1:18" s="1" customFormat="1" ht="13.5" thickBot="1" x14ac:dyDescent="0.25">
      <c r="A113" s="16">
        <v>36373</v>
      </c>
      <c r="B113" s="4">
        <f t="shared" si="35"/>
        <v>8</v>
      </c>
      <c r="C113" s="47"/>
      <c r="D113" s="47"/>
      <c r="E113" s="47">
        <v>1.588095238</v>
      </c>
      <c r="F113" s="57">
        <v>0.178571429</v>
      </c>
      <c r="G113" s="24">
        <f t="shared" si="26"/>
        <v>0</v>
      </c>
      <c r="H113" s="24">
        <f t="shared" si="27"/>
        <v>0.178571429</v>
      </c>
      <c r="I113" s="23">
        <f t="shared" si="28"/>
        <v>0.17858117701384457</v>
      </c>
      <c r="J113" s="24">
        <f t="shared" si="19"/>
        <v>0.17858093227234151</v>
      </c>
      <c r="K113" s="24">
        <f t="shared" si="29"/>
        <v>2.4474150306375009E-7</v>
      </c>
      <c r="L113" s="24">
        <f t="shared" si="30"/>
        <v>0</v>
      </c>
      <c r="M113" s="24">
        <f t="shared" si="31"/>
        <v>2.4699433099531029E-2</v>
      </c>
      <c r="N113" s="24">
        <f t="shared" si="32"/>
        <v>1.5313648521709237E-2</v>
      </c>
      <c r="O113" s="24">
        <f t="shared" si="33"/>
        <v>1.5313648521709237E-2</v>
      </c>
      <c r="P113" s="4">
        <f>'App MESURE'!T109</f>
        <v>0</v>
      </c>
      <c r="Q113" s="84">
        <v>23.542116677419354</v>
      </c>
      <c r="R113" s="78">
        <f t="shared" si="25"/>
        <v>2.3450783104644752E-4</v>
      </c>
    </row>
    <row r="114" spans="1:18" s="1" customFormat="1" x14ac:dyDescent="0.2">
      <c r="A114" s="16">
        <v>36404</v>
      </c>
      <c r="B114" s="1">
        <f t="shared" si="35"/>
        <v>9</v>
      </c>
      <c r="C114" s="46"/>
      <c r="D114" s="46"/>
      <c r="E114" s="46">
        <v>11.38809524</v>
      </c>
      <c r="F114" s="50">
        <v>11.07857143</v>
      </c>
      <c r="G114" s="15">
        <f t="shared" si="26"/>
        <v>0</v>
      </c>
      <c r="H114" s="15">
        <f t="shared" si="27"/>
        <v>11.07857143</v>
      </c>
      <c r="I114" s="22">
        <f t="shared" si="28"/>
        <v>11.078571674741504</v>
      </c>
      <c r="J114" s="15">
        <f t="shared" si="19"/>
        <v>10.999874298567473</v>
      </c>
      <c r="K114" s="15">
        <f t="shared" si="29"/>
        <v>7.8697376174030609E-2</v>
      </c>
      <c r="L114" s="15">
        <f t="shared" si="30"/>
        <v>0</v>
      </c>
      <c r="M114" s="15">
        <f t="shared" si="31"/>
        <v>9.3857845778217916E-3</v>
      </c>
      <c r="N114" s="15">
        <f t="shared" si="32"/>
        <v>5.819186438249511E-3</v>
      </c>
      <c r="O114" s="15">
        <f t="shared" si="33"/>
        <v>5.819186438249511E-3</v>
      </c>
      <c r="P114" s="1">
        <f>'App MESURE'!T110</f>
        <v>1.6989172878425043E-4</v>
      </c>
      <c r="Q114" s="83">
        <v>21.354008933333333</v>
      </c>
      <c r="R114" s="77">
        <f t="shared" si="25"/>
        <v>3.1914530714392185E-5</v>
      </c>
    </row>
    <row r="115" spans="1:18" s="1" customFormat="1" x14ac:dyDescent="0.2">
      <c r="A115" s="16">
        <v>36434</v>
      </c>
      <c r="B115" s="1">
        <f t="shared" si="35"/>
        <v>10</v>
      </c>
      <c r="C115" s="46"/>
      <c r="D115" s="46"/>
      <c r="E115" s="46">
        <v>64.7</v>
      </c>
      <c r="F115" s="50">
        <v>56.021428569999998</v>
      </c>
      <c r="G115" s="15">
        <f t="shared" si="26"/>
        <v>3.2086107717111041</v>
      </c>
      <c r="H115" s="15">
        <f t="shared" si="27"/>
        <v>52.81281779828889</v>
      </c>
      <c r="I115" s="22">
        <f t="shared" si="28"/>
        <v>52.891515174462924</v>
      </c>
      <c r="J115" s="15">
        <f t="shared" si="19"/>
        <v>44.593090298672422</v>
      </c>
      <c r="K115" s="15">
        <f t="shared" si="29"/>
        <v>8.2984248757905021</v>
      </c>
      <c r="L115" s="15">
        <f t="shared" si="30"/>
        <v>0</v>
      </c>
      <c r="M115" s="15">
        <f t="shared" si="31"/>
        <v>3.5665981395722806E-3</v>
      </c>
      <c r="N115" s="15">
        <f t="shared" si="32"/>
        <v>2.2112908465348139E-3</v>
      </c>
      <c r="O115" s="15">
        <f t="shared" si="33"/>
        <v>3.2108220625576389</v>
      </c>
      <c r="P115" s="1">
        <f>'App MESURE'!T111</f>
        <v>1.1892421014897529E-3</v>
      </c>
      <c r="Q115" s="83">
        <v>19.818237290322585</v>
      </c>
      <c r="R115" s="77">
        <f t="shared" si="25"/>
        <v>10.301742842149295</v>
      </c>
    </row>
    <row r="116" spans="1:18" s="1" customFormat="1" x14ac:dyDescent="0.2">
      <c r="A116" s="16">
        <v>36465</v>
      </c>
      <c r="B116" s="1">
        <f t="shared" si="35"/>
        <v>11</v>
      </c>
      <c r="C116" s="46"/>
      <c r="D116" s="46"/>
      <c r="E116" s="46">
        <v>35.98809524</v>
      </c>
      <c r="F116" s="50">
        <v>16.614285710000001</v>
      </c>
      <c r="G116" s="15">
        <f t="shared" si="26"/>
        <v>0</v>
      </c>
      <c r="H116" s="15">
        <f t="shared" si="27"/>
        <v>16.614285710000001</v>
      </c>
      <c r="I116" s="22">
        <f t="shared" si="28"/>
        <v>24.912710585790503</v>
      </c>
      <c r="J116" s="15">
        <f t="shared" si="19"/>
        <v>22.815718393392899</v>
      </c>
      <c r="K116" s="15">
        <f t="shared" si="29"/>
        <v>2.0969921923976038</v>
      </c>
      <c r="L116" s="15">
        <f t="shared" si="30"/>
        <v>0</v>
      </c>
      <c r="M116" s="15">
        <f t="shared" si="31"/>
        <v>1.3553072930374667E-3</v>
      </c>
      <c r="N116" s="15">
        <f t="shared" si="32"/>
        <v>8.4029052168322932E-4</v>
      </c>
      <c r="O116" s="15">
        <f t="shared" si="33"/>
        <v>8.4029052168322932E-4</v>
      </c>
      <c r="P116" s="1">
        <f>'App MESURE'!T112</f>
        <v>0.94561736241313832</v>
      </c>
      <c r="Q116" s="83">
        <v>14.441877183333332</v>
      </c>
      <c r="R116" s="77">
        <f t="shared" si="25"/>
        <v>0.89260371557179174</v>
      </c>
    </row>
    <row r="117" spans="1:18" s="1" customFormat="1" x14ac:dyDescent="0.2">
      <c r="A117" s="16">
        <v>36495</v>
      </c>
      <c r="B117" s="1">
        <f t="shared" si="35"/>
        <v>12</v>
      </c>
      <c r="C117" s="46"/>
      <c r="D117" s="46"/>
      <c r="E117" s="46">
        <v>37.364285709999997</v>
      </c>
      <c r="F117" s="50">
        <v>16.22142857</v>
      </c>
      <c r="G117" s="15">
        <f t="shared" si="26"/>
        <v>0</v>
      </c>
      <c r="H117" s="15">
        <f t="shared" si="27"/>
        <v>16.22142857</v>
      </c>
      <c r="I117" s="22">
        <f t="shared" si="28"/>
        <v>18.318420762397604</v>
      </c>
      <c r="J117" s="15">
        <f t="shared" si="19"/>
        <v>17.120657125700816</v>
      </c>
      <c r="K117" s="15">
        <f t="shared" si="29"/>
        <v>1.1977636366967879</v>
      </c>
      <c r="L117" s="15">
        <f t="shared" si="30"/>
        <v>0</v>
      </c>
      <c r="M117" s="15">
        <f t="shared" si="31"/>
        <v>5.150167713542374E-4</v>
      </c>
      <c r="N117" s="15">
        <f t="shared" si="32"/>
        <v>3.1931039823962721E-4</v>
      </c>
      <c r="O117" s="15">
        <f t="shared" si="33"/>
        <v>3.1931039823962721E-4</v>
      </c>
      <c r="P117" s="1">
        <f>'App MESURE'!T113</f>
        <v>0.20692812565921692</v>
      </c>
      <c r="Q117" s="83">
        <v>12.027345719354841</v>
      </c>
      <c r="R117" s="77">
        <f t="shared" si="25"/>
        <v>4.2687202543544647E-2</v>
      </c>
    </row>
    <row r="118" spans="1:18" s="1" customFormat="1" x14ac:dyDescent="0.2">
      <c r="A118" s="16">
        <v>36526</v>
      </c>
      <c r="B118" s="1">
        <f t="shared" si="35"/>
        <v>1</v>
      </c>
      <c r="C118" s="46"/>
      <c r="D118" s="46"/>
      <c r="E118" s="46">
        <v>29.6547619</v>
      </c>
      <c r="F118" s="50">
        <v>25.67142857</v>
      </c>
      <c r="G118" s="15">
        <f t="shared" si="26"/>
        <v>0</v>
      </c>
      <c r="H118" s="15">
        <f t="shared" si="27"/>
        <v>25.67142857</v>
      </c>
      <c r="I118" s="22">
        <f t="shared" si="28"/>
        <v>26.869192206696788</v>
      </c>
      <c r="J118" s="15">
        <f t="shared" si="19"/>
        <v>22.92998226577123</v>
      </c>
      <c r="K118" s="15">
        <f t="shared" si="29"/>
        <v>3.9392099409255579</v>
      </c>
      <c r="L118" s="15">
        <f t="shared" si="30"/>
        <v>0</v>
      </c>
      <c r="M118" s="15">
        <f t="shared" si="31"/>
        <v>1.957063731146102E-4</v>
      </c>
      <c r="N118" s="15">
        <f t="shared" si="32"/>
        <v>1.2133795133105832E-4</v>
      </c>
      <c r="O118" s="15">
        <f t="shared" si="33"/>
        <v>1.2133795133105832E-4</v>
      </c>
      <c r="P118" s="1">
        <f>'App MESURE'!T114</f>
        <v>0.20336039935474773</v>
      </c>
      <c r="Q118" s="83">
        <v>10.691938345161292</v>
      </c>
      <c r="R118" s="77">
        <f t="shared" si="25"/>
        <v>4.1306116080141765E-2</v>
      </c>
    </row>
    <row r="119" spans="1:18" s="1" customFormat="1" x14ac:dyDescent="0.2">
      <c r="A119" s="16">
        <v>36557</v>
      </c>
      <c r="B119" s="1">
        <f t="shared" si="35"/>
        <v>2</v>
      </c>
      <c r="C119" s="46"/>
      <c r="D119" s="46"/>
      <c r="E119" s="46">
        <v>2.1428571E-2</v>
      </c>
      <c r="F119" s="50">
        <v>2.1428571E-2</v>
      </c>
      <c r="G119" s="15">
        <f t="shared" si="26"/>
        <v>0</v>
      </c>
      <c r="H119" s="15">
        <f t="shared" si="27"/>
        <v>2.1428571E-2</v>
      </c>
      <c r="I119" s="22">
        <f t="shared" si="28"/>
        <v>3.9606385119255578</v>
      </c>
      <c r="J119" s="15">
        <f t="shared" si="19"/>
        <v>3.9503501083775121</v>
      </c>
      <c r="K119" s="15">
        <f t="shared" si="29"/>
        <v>1.0288403548045721E-2</v>
      </c>
      <c r="L119" s="15">
        <f t="shared" si="30"/>
        <v>0</v>
      </c>
      <c r="M119" s="15">
        <f t="shared" si="31"/>
        <v>7.4368421783551882E-5</v>
      </c>
      <c r="N119" s="15">
        <f t="shared" si="32"/>
        <v>4.6108421505802165E-5</v>
      </c>
      <c r="O119" s="15">
        <f t="shared" si="33"/>
        <v>4.6108421505802165E-5</v>
      </c>
      <c r="P119" s="1">
        <f>'App MESURE'!T115</f>
        <v>0.10907048987948884</v>
      </c>
      <c r="Q119" s="83">
        <v>13.930951862068964</v>
      </c>
      <c r="R119" s="77">
        <f t="shared" si="25"/>
        <v>1.1886315752295793E-2</v>
      </c>
    </row>
    <row r="120" spans="1:18" s="1" customFormat="1" x14ac:dyDescent="0.2">
      <c r="A120" s="16">
        <v>36586</v>
      </c>
      <c r="B120" s="1">
        <f t="shared" si="35"/>
        <v>3</v>
      </c>
      <c r="C120" s="46"/>
      <c r="D120" s="46"/>
      <c r="E120" s="46">
        <v>1.9238095239999999</v>
      </c>
      <c r="F120" s="50">
        <v>1.8928571430000001</v>
      </c>
      <c r="G120" s="15">
        <f t="shared" si="26"/>
        <v>0</v>
      </c>
      <c r="H120" s="15">
        <f t="shared" si="27"/>
        <v>1.8928571430000001</v>
      </c>
      <c r="I120" s="22">
        <f t="shared" si="28"/>
        <v>1.9031455465480458</v>
      </c>
      <c r="J120" s="15">
        <f t="shared" si="19"/>
        <v>1.9023490887937049</v>
      </c>
      <c r="K120" s="15">
        <f t="shared" si="29"/>
        <v>7.9645775434089572E-4</v>
      </c>
      <c r="L120" s="15">
        <f t="shared" si="30"/>
        <v>0</v>
      </c>
      <c r="M120" s="15">
        <f t="shared" si="31"/>
        <v>2.8260000277749717E-5</v>
      </c>
      <c r="N120" s="15">
        <f t="shared" si="32"/>
        <v>1.7521200172204825E-5</v>
      </c>
      <c r="O120" s="15">
        <f t="shared" si="33"/>
        <v>1.7521200172204825E-5</v>
      </c>
      <c r="P120" s="1">
        <f>'App MESURE'!T116</f>
        <v>2.0726790911678561E-2</v>
      </c>
      <c r="Q120" s="83">
        <v>16.535668693548388</v>
      </c>
      <c r="R120" s="77">
        <f t="shared" si="25"/>
        <v>4.2887385198391454E-4</v>
      </c>
    </row>
    <row r="121" spans="1:18" s="1" customFormat="1" x14ac:dyDescent="0.2">
      <c r="A121" s="16">
        <v>36617</v>
      </c>
      <c r="B121" s="1">
        <f t="shared" si="35"/>
        <v>4</v>
      </c>
      <c r="C121" s="46"/>
      <c r="D121" s="46"/>
      <c r="E121" s="46">
        <v>68.909523809999996</v>
      </c>
      <c r="F121" s="50">
        <v>44.535714290000001</v>
      </c>
      <c r="G121" s="15">
        <f t="shared" si="26"/>
        <v>1.9244757014048102</v>
      </c>
      <c r="H121" s="15">
        <f t="shared" si="27"/>
        <v>42.611238588595192</v>
      </c>
      <c r="I121" s="22">
        <f t="shared" si="28"/>
        <v>42.612035046349533</v>
      </c>
      <c r="J121" s="15">
        <f t="shared" si="19"/>
        <v>34.746899377605295</v>
      </c>
      <c r="K121" s="15">
        <f t="shared" si="29"/>
        <v>7.8651356687442373</v>
      </c>
      <c r="L121" s="15">
        <f t="shared" si="30"/>
        <v>0</v>
      </c>
      <c r="M121" s="15">
        <f t="shared" si="31"/>
        <v>1.0738800105544892E-5</v>
      </c>
      <c r="N121" s="15">
        <f t="shared" si="32"/>
        <v>6.658056065437833E-6</v>
      </c>
      <c r="O121" s="15">
        <f t="shared" si="33"/>
        <v>1.9244823594608755</v>
      </c>
      <c r="P121" s="1">
        <f>'App MESURE'!T117</f>
        <v>0.35320490414245653</v>
      </c>
      <c r="Q121" s="83">
        <v>15.232229116666666</v>
      </c>
      <c r="R121" s="77">
        <f t="shared" si="25"/>
        <v>2.4689128415919264</v>
      </c>
    </row>
    <row r="122" spans="1:18" s="1" customFormat="1" x14ac:dyDescent="0.2">
      <c r="A122" s="16">
        <v>36647</v>
      </c>
      <c r="B122" s="1">
        <f t="shared" si="35"/>
        <v>5</v>
      </c>
      <c r="C122" s="46"/>
      <c r="D122" s="46"/>
      <c r="E122" s="46">
        <v>39.928571429999998</v>
      </c>
      <c r="F122" s="50">
        <v>35.678571429999998</v>
      </c>
      <c r="G122" s="15">
        <f t="shared" si="26"/>
        <v>0.93422228816745823</v>
      </c>
      <c r="H122" s="15">
        <f t="shared" si="27"/>
        <v>34.744349141832537</v>
      </c>
      <c r="I122" s="22">
        <f t="shared" si="28"/>
        <v>42.609484810576774</v>
      </c>
      <c r="J122" s="15">
        <f t="shared" si="19"/>
        <v>37.340002325980613</v>
      </c>
      <c r="K122" s="15">
        <f t="shared" si="29"/>
        <v>5.2694824845961605</v>
      </c>
      <c r="L122" s="15">
        <f t="shared" si="30"/>
        <v>0</v>
      </c>
      <c r="M122" s="15">
        <f t="shared" si="31"/>
        <v>4.0807440401070593E-6</v>
      </c>
      <c r="N122" s="15">
        <f t="shared" si="32"/>
        <v>2.5300613048663766E-6</v>
      </c>
      <c r="O122" s="15">
        <f t="shared" si="33"/>
        <v>0.93422481822876313</v>
      </c>
      <c r="P122" s="1">
        <f>'App MESURE'!T118</f>
        <v>2.2765491657089552E-2</v>
      </c>
      <c r="Q122" s="83">
        <v>18.865616806451609</v>
      </c>
      <c r="R122" s="77">
        <f t="shared" si="25"/>
        <v>0.83075810399448879</v>
      </c>
    </row>
    <row r="123" spans="1:18" s="1" customFormat="1" x14ac:dyDescent="0.2">
      <c r="A123" s="16">
        <v>36678</v>
      </c>
      <c r="B123" s="1">
        <f t="shared" si="35"/>
        <v>6</v>
      </c>
      <c r="C123" s="46"/>
      <c r="D123" s="46"/>
      <c r="E123" s="46">
        <v>0.51904761899999996</v>
      </c>
      <c r="F123" s="50">
        <v>8.5714286000000001E-2</v>
      </c>
      <c r="G123" s="15">
        <f t="shared" si="26"/>
        <v>0</v>
      </c>
      <c r="H123" s="15">
        <f t="shared" si="27"/>
        <v>8.5714286000000001E-2</v>
      </c>
      <c r="I123" s="22">
        <f t="shared" si="28"/>
        <v>5.3551967705961605</v>
      </c>
      <c r="J123" s="15">
        <f t="shared" si="19"/>
        <v>5.347679648100339</v>
      </c>
      <c r="K123" s="15">
        <f t="shared" si="29"/>
        <v>7.5171224958214822E-3</v>
      </c>
      <c r="L123" s="15">
        <f t="shared" si="30"/>
        <v>0</v>
      </c>
      <c r="M123" s="15">
        <f t="shared" si="31"/>
        <v>1.5506827352406827E-6</v>
      </c>
      <c r="N123" s="15">
        <f t="shared" si="32"/>
        <v>9.614232958492233E-7</v>
      </c>
      <c r="O123" s="15">
        <f t="shared" si="33"/>
        <v>9.614232958492233E-7</v>
      </c>
      <c r="P123" s="1">
        <f>'App MESURE'!T119</f>
        <v>8.4945864392125213E-4</v>
      </c>
      <c r="Q123" s="83">
        <v>22.60175236666667</v>
      </c>
      <c r="R123" s="77">
        <f t="shared" si="25"/>
        <v>7.1994753340903373E-7</v>
      </c>
    </row>
    <row r="124" spans="1:18" s="1" customFormat="1" x14ac:dyDescent="0.2">
      <c r="A124" s="16">
        <v>36708</v>
      </c>
      <c r="B124" s="1">
        <f t="shared" si="35"/>
        <v>7</v>
      </c>
      <c r="C124" s="46"/>
      <c r="D124" s="46"/>
      <c r="E124" s="46">
        <v>0.97857142900000005</v>
      </c>
      <c r="F124" s="50">
        <v>1.228571429</v>
      </c>
      <c r="G124" s="15">
        <f t="shared" si="26"/>
        <v>0</v>
      </c>
      <c r="H124" s="15">
        <f t="shared" si="27"/>
        <v>1.228571429</v>
      </c>
      <c r="I124" s="22">
        <f t="shared" si="28"/>
        <v>1.2360885514958215</v>
      </c>
      <c r="J124" s="15">
        <f t="shared" si="19"/>
        <v>1.2360079659673173</v>
      </c>
      <c r="K124" s="15">
        <f t="shared" si="29"/>
        <v>8.0585528504206749E-5</v>
      </c>
      <c r="L124" s="15">
        <f t="shared" si="30"/>
        <v>0</v>
      </c>
      <c r="M124" s="15">
        <f t="shared" si="31"/>
        <v>5.892594393914594E-7</v>
      </c>
      <c r="N124" s="15">
        <f t="shared" si="32"/>
        <v>3.6534085242270484E-7</v>
      </c>
      <c r="O124" s="15">
        <f t="shared" si="33"/>
        <v>3.6534085242270484E-7</v>
      </c>
      <c r="P124" s="1">
        <f>'App MESURE'!T120</f>
        <v>0</v>
      </c>
      <c r="Q124" s="83">
        <v>23.592172967741941</v>
      </c>
      <c r="R124" s="77">
        <f t="shared" si="25"/>
        <v>1.3347393844894859E-13</v>
      </c>
    </row>
    <row r="125" spans="1:18" s="1" customFormat="1" ht="13.5" thickBot="1" x14ac:dyDescent="0.25">
      <c r="A125" s="16">
        <v>36739</v>
      </c>
      <c r="B125" s="4">
        <f t="shared" si="35"/>
        <v>8</v>
      </c>
      <c r="C125" s="47"/>
      <c r="D125" s="47"/>
      <c r="E125" s="47">
        <v>2.404761905</v>
      </c>
      <c r="F125" s="57">
        <v>0.41428571400000003</v>
      </c>
      <c r="G125" s="24">
        <f t="shared" si="26"/>
        <v>0</v>
      </c>
      <c r="H125" s="24">
        <f t="shared" si="27"/>
        <v>0.41428571400000003</v>
      </c>
      <c r="I125" s="23">
        <f t="shared" si="28"/>
        <v>0.41436629952850423</v>
      </c>
      <c r="J125" s="24">
        <f t="shared" si="19"/>
        <v>0.41436370442210063</v>
      </c>
      <c r="K125" s="24">
        <f t="shared" si="29"/>
        <v>2.5951064036022764E-6</v>
      </c>
      <c r="L125" s="24">
        <f t="shared" si="30"/>
        <v>0</v>
      </c>
      <c r="M125" s="24">
        <f t="shared" si="31"/>
        <v>2.2391858696875456E-7</v>
      </c>
      <c r="N125" s="24">
        <f t="shared" si="32"/>
        <v>1.3882952392062782E-7</v>
      </c>
      <c r="O125" s="24">
        <f t="shared" si="33"/>
        <v>1.3882952392062782E-7</v>
      </c>
      <c r="P125" s="4">
        <f>'App MESURE'!T121</f>
        <v>0</v>
      </c>
      <c r="Q125" s="84">
        <v>24.713791483870967</v>
      </c>
      <c r="R125" s="78">
        <f t="shared" si="25"/>
        <v>1.9273636712028174E-14</v>
      </c>
    </row>
    <row r="126" spans="1:18" s="1" customFormat="1" x14ac:dyDescent="0.2">
      <c r="A126" s="16">
        <v>36770</v>
      </c>
      <c r="B126" s="1">
        <f t="shared" si="35"/>
        <v>9</v>
      </c>
      <c r="C126" s="46"/>
      <c r="D126" s="46"/>
      <c r="E126" s="46">
        <v>14.852380950000001</v>
      </c>
      <c r="F126" s="50">
        <v>6.378571429</v>
      </c>
      <c r="G126" s="15">
        <f t="shared" si="26"/>
        <v>0</v>
      </c>
      <c r="H126" s="15">
        <f t="shared" si="27"/>
        <v>6.378571429</v>
      </c>
      <c r="I126" s="22">
        <f t="shared" si="28"/>
        <v>6.3785740241064035</v>
      </c>
      <c r="J126" s="15">
        <f t="shared" si="19"/>
        <v>6.3657417227473925</v>
      </c>
      <c r="K126" s="15">
        <f t="shared" si="29"/>
        <v>1.2832301359011034E-2</v>
      </c>
      <c r="L126" s="15">
        <f t="shared" si="30"/>
        <v>0</v>
      </c>
      <c r="M126" s="15">
        <f t="shared" si="31"/>
        <v>8.5089063048126737E-8</v>
      </c>
      <c r="N126" s="15">
        <f t="shared" si="32"/>
        <v>5.2755219089838576E-8</v>
      </c>
      <c r="O126" s="15">
        <f t="shared" si="33"/>
        <v>5.2755219089838576E-8</v>
      </c>
      <c r="P126" s="1">
        <f>'App MESURE'!T122</f>
        <v>0</v>
      </c>
      <c r="Q126" s="83">
        <v>22.523245266666663</v>
      </c>
      <c r="R126" s="77">
        <f t="shared" si="25"/>
        <v>2.7831131412168686E-15</v>
      </c>
    </row>
    <row r="127" spans="1:18" s="1" customFormat="1" x14ac:dyDescent="0.2">
      <c r="A127" s="16">
        <v>36800</v>
      </c>
      <c r="B127" s="1">
        <f t="shared" si="35"/>
        <v>10</v>
      </c>
      <c r="C127" s="46"/>
      <c r="D127" s="46"/>
      <c r="E127" s="46">
        <v>48.8</v>
      </c>
      <c r="F127" s="50">
        <v>34.085714289999999</v>
      </c>
      <c r="G127" s="15">
        <f t="shared" si="26"/>
        <v>0.75613639245407627</v>
      </c>
      <c r="H127" s="15">
        <f t="shared" si="27"/>
        <v>33.329577897545924</v>
      </c>
      <c r="I127" s="22">
        <f t="shared" si="28"/>
        <v>33.342410198904936</v>
      </c>
      <c r="J127" s="15">
        <f t="shared" si="19"/>
        <v>30.163669204018614</v>
      </c>
      <c r="K127" s="15">
        <f t="shared" si="29"/>
        <v>3.1787409948863221</v>
      </c>
      <c r="L127" s="15">
        <f t="shared" si="30"/>
        <v>0</v>
      </c>
      <c r="M127" s="15">
        <f t="shared" si="31"/>
        <v>3.233384395828816E-8</v>
      </c>
      <c r="N127" s="15">
        <f t="shared" si="32"/>
        <v>2.0046983254138659E-8</v>
      </c>
      <c r="O127" s="15">
        <f t="shared" si="33"/>
        <v>0.75613641250105956</v>
      </c>
      <c r="P127" s="1">
        <f>'App MESURE'!T123</f>
        <v>1.4857031682182698</v>
      </c>
      <c r="Q127" s="83">
        <v>17.580906032258067</v>
      </c>
      <c r="R127" s="77">
        <f t="shared" si="25"/>
        <v>0.53226765104773544</v>
      </c>
    </row>
    <row r="128" spans="1:18" s="1" customFormat="1" x14ac:dyDescent="0.2">
      <c r="A128" s="16">
        <v>36831</v>
      </c>
      <c r="B128" s="1">
        <f t="shared" si="35"/>
        <v>11</v>
      </c>
      <c r="C128" s="46"/>
      <c r="D128" s="46"/>
      <c r="E128" s="46">
        <v>18.990476189999999</v>
      </c>
      <c r="F128" s="50">
        <v>20.057142859999999</v>
      </c>
      <c r="G128" s="15">
        <f t="shared" si="26"/>
        <v>0</v>
      </c>
      <c r="H128" s="15">
        <f t="shared" si="27"/>
        <v>20.057142859999999</v>
      </c>
      <c r="I128" s="22">
        <f t="shared" si="28"/>
        <v>23.235883854886321</v>
      </c>
      <c r="J128" s="15">
        <f t="shared" si="19"/>
        <v>21.560132054485326</v>
      </c>
      <c r="K128" s="15">
        <f t="shared" si="29"/>
        <v>1.6757518004009953</v>
      </c>
      <c r="L128" s="15">
        <f t="shared" si="30"/>
        <v>0</v>
      </c>
      <c r="M128" s="15">
        <f t="shared" si="31"/>
        <v>1.2286860704149502E-8</v>
      </c>
      <c r="N128" s="15">
        <f t="shared" si="32"/>
        <v>7.6178536365726911E-9</v>
      </c>
      <c r="O128" s="15">
        <f t="shared" si="33"/>
        <v>7.6178536365726911E-9</v>
      </c>
      <c r="P128" s="1">
        <f>'App MESURE'!T124</f>
        <v>0.1060124387613723</v>
      </c>
      <c r="Q128" s="83">
        <v>14.694582633333335</v>
      </c>
      <c r="R128" s="77">
        <f t="shared" si="25"/>
        <v>1.1238635556959285E-2</v>
      </c>
    </row>
    <row r="129" spans="1:18" s="1" customFormat="1" x14ac:dyDescent="0.2">
      <c r="A129" s="16">
        <v>36861</v>
      </c>
      <c r="B129" s="1">
        <f t="shared" si="35"/>
        <v>12</v>
      </c>
      <c r="C129" s="46"/>
      <c r="D129" s="46"/>
      <c r="E129" s="46">
        <v>108.4666667</v>
      </c>
      <c r="F129" s="50">
        <v>73.978571430000002</v>
      </c>
      <c r="G129" s="15">
        <f t="shared" si="26"/>
        <v>5.2162697075754112</v>
      </c>
      <c r="H129" s="15">
        <f t="shared" si="27"/>
        <v>68.762301722424596</v>
      </c>
      <c r="I129" s="22">
        <f t="shared" si="28"/>
        <v>70.438053522825584</v>
      </c>
      <c r="J129" s="15">
        <f t="shared" si="19"/>
        <v>43.27190007913606</v>
      </c>
      <c r="K129" s="15">
        <f t="shared" si="29"/>
        <v>27.166153443689524</v>
      </c>
      <c r="L129" s="15">
        <f t="shared" si="30"/>
        <v>16.142121199540771</v>
      </c>
      <c r="M129" s="15">
        <f t="shared" si="31"/>
        <v>16.142121204209779</v>
      </c>
      <c r="N129" s="15">
        <f t="shared" si="32"/>
        <v>10.008115146610063</v>
      </c>
      <c r="O129" s="15">
        <f t="shared" si="33"/>
        <v>15.224384854185473</v>
      </c>
      <c r="P129" s="1">
        <f>'App MESURE'!T125</f>
        <v>11.917734882486384</v>
      </c>
      <c r="Q129" s="83">
        <v>13.930571048387097</v>
      </c>
      <c r="R129" s="77">
        <f t="shared" si="25"/>
        <v>10.933934035337588</v>
      </c>
    </row>
    <row r="130" spans="1:18" s="1" customFormat="1" x14ac:dyDescent="0.2">
      <c r="A130" s="16">
        <v>36892</v>
      </c>
      <c r="B130" s="1">
        <f t="shared" si="35"/>
        <v>1</v>
      </c>
      <c r="C130" s="46"/>
      <c r="D130" s="46"/>
      <c r="E130" s="46">
        <v>62.514285710000003</v>
      </c>
      <c r="F130" s="50">
        <v>47.507142860000002</v>
      </c>
      <c r="G130" s="15">
        <f t="shared" si="26"/>
        <v>2.2566897494498117</v>
      </c>
      <c r="H130" s="15">
        <f t="shared" si="27"/>
        <v>45.25045311055019</v>
      </c>
      <c r="I130" s="22">
        <f t="shared" si="28"/>
        <v>56.274485354698939</v>
      </c>
      <c r="J130" s="15">
        <f t="shared" si="19"/>
        <v>37.639414746484846</v>
      </c>
      <c r="K130" s="15">
        <f t="shared" si="29"/>
        <v>18.635070608214093</v>
      </c>
      <c r="L130" s="15">
        <f t="shared" si="30"/>
        <v>7.5483111646015661</v>
      </c>
      <c r="M130" s="15">
        <f t="shared" si="31"/>
        <v>13.682317222201281</v>
      </c>
      <c r="N130" s="15">
        <f t="shared" si="32"/>
        <v>8.4830366777647939</v>
      </c>
      <c r="O130" s="15">
        <f t="shared" si="33"/>
        <v>10.739726427214606</v>
      </c>
      <c r="P130" s="1">
        <f>'App MESURE'!T126</f>
        <v>6.6334225503810575</v>
      </c>
      <c r="Q130" s="83">
        <v>12.768793467741936</v>
      </c>
      <c r="R130" s="77">
        <f t="shared" si="25"/>
        <v>16.861731528898229</v>
      </c>
    </row>
    <row r="131" spans="1:18" s="1" customFormat="1" x14ac:dyDescent="0.2">
      <c r="A131" s="16">
        <v>36923</v>
      </c>
      <c r="B131" s="1">
        <f t="shared" si="35"/>
        <v>2</v>
      </c>
      <c r="C131" s="46"/>
      <c r="D131" s="46"/>
      <c r="E131" s="46">
        <v>8.0142857139999997</v>
      </c>
      <c r="F131" s="50">
        <v>7.6142857140000002</v>
      </c>
      <c r="G131" s="15">
        <f t="shared" si="26"/>
        <v>0</v>
      </c>
      <c r="H131" s="15">
        <f t="shared" si="27"/>
        <v>7.6142857140000002</v>
      </c>
      <c r="I131" s="22">
        <f t="shared" si="28"/>
        <v>18.701045157612526</v>
      </c>
      <c r="J131" s="15">
        <f t="shared" si="19"/>
        <v>17.593569211103539</v>
      </c>
      <c r="K131" s="15">
        <f t="shared" si="29"/>
        <v>1.1074759465089876</v>
      </c>
      <c r="L131" s="15">
        <f t="shared" si="30"/>
        <v>0</v>
      </c>
      <c r="M131" s="15">
        <f t="shared" si="31"/>
        <v>5.1992805444364869</v>
      </c>
      <c r="N131" s="15">
        <f t="shared" si="32"/>
        <v>3.2235539375506219</v>
      </c>
      <c r="O131" s="15">
        <f t="shared" si="33"/>
        <v>3.2235539375506219</v>
      </c>
      <c r="P131" s="1">
        <f>'App MESURE'!T127</f>
        <v>0.29238366523769477</v>
      </c>
      <c r="Q131" s="83">
        <v>13.128799446428573</v>
      </c>
      <c r="R131" s="77">
        <f t="shared" si="25"/>
        <v>8.5917591652910392</v>
      </c>
    </row>
    <row r="132" spans="1:18" s="1" customFormat="1" x14ac:dyDescent="0.2">
      <c r="A132" s="16">
        <v>36951</v>
      </c>
      <c r="B132" s="1">
        <f t="shared" si="35"/>
        <v>3</v>
      </c>
      <c r="C132" s="46"/>
      <c r="D132" s="46"/>
      <c r="E132" s="46">
        <v>13.233333330000001</v>
      </c>
      <c r="F132" s="50">
        <v>9.8428571429999998</v>
      </c>
      <c r="G132" s="15">
        <f t="shared" si="26"/>
        <v>0</v>
      </c>
      <c r="H132" s="15">
        <f t="shared" si="27"/>
        <v>9.8428571429999998</v>
      </c>
      <c r="I132" s="22">
        <f t="shared" si="28"/>
        <v>10.950333089508987</v>
      </c>
      <c r="J132" s="15">
        <f t="shared" si="19"/>
        <v>10.80260626128667</v>
      </c>
      <c r="K132" s="15">
        <f t="shared" si="29"/>
        <v>0.14772682822231786</v>
      </c>
      <c r="L132" s="15">
        <f t="shared" si="30"/>
        <v>0</v>
      </c>
      <c r="M132" s="15">
        <f t="shared" si="31"/>
        <v>1.975726606885865</v>
      </c>
      <c r="N132" s="15">
        <f t="shared" si="32"/>
        <v>1.2249504962692364</v>
      </c>
      <c r="O132" s="15">
        <f t="shared" si="33"/>
        <v>1.2249504962692364</v>
      </c>
      <c r="P132" s="1">
        <f>'App MESURE'!T128</f>
        <v>0.13999078451822239</v>
      </c>
      <c r="Q132" s="83">
        <v>16.584550967741933</v>
      </c>
      <c r="R132" s="77">
        <f t="shared" si="25"/>
        <v>1.1771375761228431</v>
      </c>
    </row>
    <row r="133" spans="1:18" s="1" customFormat="1" x14ac:dyDescent="0.2">
      <c r="A133" s="16">
        <v>36982</v>
      </c>
      <c r="B133" s="1">
        <f t="shared" si="35"/>
        <v>4</v>
      </c>
      <c r="C133" s="46"/>
      <c r="D133" s="46"/>
      <c r="E133" s="46">
        <v>2.6571428570000002</v>
      </c>
      <c r="F133" s="50">
        <v>1.8142857139999999</v>
      </c>
      <c r="G133" s="15">
        <f t="shared" si="26"/>
        <v>0</v>
      </c>
      <c r="H133" s="15">
        <f t="shared" si="27"/>
        <v>1.8142857139999999</v>
      </c>
      <c r="I133" s="22">
        <f t="shared" si="28"/>
        <v>1.9620125422223178</v>
      </c>
      <c r="J133" s="15">
        <f t="shared" si="19"/>
        <v>1.9611655360033549</v>
      </c>
      <c r="K133" s="15">
        <f t="shared" si="29"/>
        <v>8.4700621896294237E-4</v>
      </c>
      <c r="L133" s="15">
        <f t="shared" si="30"/>
        <v>0</v>
      </c>
      <c r="M133" s="15">
        <f t="shared" si="31"/>
        <v>0.75077611061662863</v>
      </c>
      <c r="N133" s="15">
        <f t="shared" si="32"/>
        <v>0.46548118858230975</v>
      </c>
      <c r="O133" s="15">
        <f t="shared" si="33"/>
        <v>0.46548118858230975</v>
      </c>
      <c r="P133" s="1">
        <f>'App MESURE'!T129</f>
        <v>7.30534433772277E-3</v>
      </c>
      <c r="Q133" s="83">
        <v>16.747849066666667</v>
      </c>
      <c r="R133" s="77">
        <f t="shared" si="25"/>
        <v>0.20992510424924002</v>
      </c>
    </row>
    <row r="134" spans="1:18" s="1" customFormat="1" x14ac:dyDescent="0.2">
      <c r="A134" s="16">
        <v>37012</v>
      </c>
      <c r="B134" s="1">
        <f t="shared" si="35"/>
        <v>5</v>
      </c>
      <c r="C134" s="46"/>
      <c r="D134" s="46"/>
      <c r="E134" s="46">
        <v>13.45238095</v>
      </c>
      <c r="F134" s="50">
        <v>11.614285710000001</v>
      </c>
      <c r="G134" s="15">
        <f t="shared" si="26"/>
        <v>0</v>
      </c>
      <c r="H134" s="15">
        <f t="shared" si="27"/>
        <v>11.614285710000001</v>
      </c>
      <c r="I134" s="22">
        <f t="shared" si="28"/>
        <v>11.615132716218964</v>
      </c>
      <c r="J134" s="15">
        <f t="shared" si="19"/>
        <v>11.48225879874324</v>
      </c>
      <c r="K134" s="15">
        <f t="shared" si="29"/>
        <v>0.13287391747572386</v>
      </c>
      <c r="L134" s="15">
        <f t="shared" si="30"/>
        <v>0</v>
      </c>
      <c r="M134" s="15">
        <f t="shared" si="31"/>
        <v>0.28529492203431889</v>
      </c>
      <c r="N134" s="15">
        <f t="shared" si="32"/>
        <v>0.17688285166127771</v>
      </c>
      <c r="O134" s="15">
        <f t="shared" si="33"/>
        <v>0.17688285166127771</v>
      </c>
      <c r="P134" s="1">
        <f>'App MESURE'!T130</f>
        <v>0</v>
      </c>
      <c r="Q134" s="83">
        <v>18.610587854838709</v>
      </c>
      <c r="R134" s="77">
        <f t="shared" si="25"/>
        <v>3.1287543211825572E-2</v>
      </c>
    </row>
    <row r="135" spans="1:18" s="1" customFormat="1" x14ac:dyDescent="0.2">
      <c r="A135" s="16">
        <v>37043</v>
      </c>
      <c r="B135" s="1">
        <f t="shared" si="35"/>
        <v>6</v>
      </c>
      <c r="C135" s="46"/>
      <c r="D135" s="46"/>
      <c r="E135" s="46">
        <v>0.94285714300000001</v>
      </c>
      <c r="F135" s="50">
        <v>1.05</v>
      </c>
      <c r="G135" s="15">
        <f t="shared" si="26"/>
        <v>0</v>
      </c>
      <c r="H135" s="15">
        <f t="shared" si="27"/>
        <v>1.05</v>
      </c>
      <c r="I135" s="22">
        <f t="shared" si="28"/>
        <v>1.1828739174757239</v>
      </c>
      <c r="J135" s="15">
        <f t="shared" ref="J135:J198" si="36">I135/SQRT(1+(I135/($K$2*(300+(25*Q135)+0.05*(Q135)^3)))^2)</f>
        <v>1.1827899322219908</v>
      </c>
      <c r="K135" s="15">
        <f t="shared" si="29"/>
        <v>8.398525373309873E-5</v>
      </c>
      <c r="L135" s="15">
        <f t="shared" si="30"/>
        <v>0</v>
      </c>
      <c r="M135" s="15">
        <f t="shared" si="31"/>
        <v>0.10841207037304118</v>
      </c>
      <c r="N135" s="15">
        <f t="shared" si="32"/>
        <v>6.721548363128553E-2</v>
      </c>
      <c r="O135" s="15">
        <f t="shared" si="33"/>
        <v>6.721548363128553E-2</v>
      </c>
      <c r="P135" s="1">
        <f>'App MESURE'!T131</f>
        <v>0</v>
      </c>
      <c r="Q135" s="83">
        <v>22.360136399999998</v>
      </c>
      <c r="R135" s="77">
        <f t="shared" ref="R135:R198" si="37">(P135-O135)^2</f>
        <v>4.5179212397876128E-3</v>
      </c>
    </row>
    <row r="136" spans="1:18" s="1" customFormat="1" x14ac:dyDescent="0.2">
      <c r="A136" s="16">
        <v>37073</v>
      </c>
      <c r="B136" s="1">
        <f t="shared" si="35"/>
        <v>7</v>
      </c>
      <c r="C136" s="46"/>
      <c r="D136" s="46"/>
      <c r="E136" s="46">
        <v>0.41666666699999999</v>
      </c>
      <c r="F136" s="50">
        <v>0.28571428599999998</v>
      </c>
      <c r="G136" s="15">
        <f t="shared" si="26"/>
        <v>0</v>
      </c>
      <c r="H136" s="15">
        <f t="shared" si="27"/>
        <v>0.28571428599999998</v>
      </c>
      <c r="I136" s="22">
        <f t="shared" si="28"/>
        <v>0.28579827125373308</v>
      </c>
      <c r="J136" s="15">
        <f t="shared" si="36"/>
        <v>0.2857971176123108</v>
      </c>
      <c r="K136" s="15">
        <f t="shared" si="29"/>
        <v>1.1536414222801383E-6</v>
      </c>
      <c r="L136" s="15">
        <f t="shared" si="30"/>
        <v>0</v>
      </c>
      <c r="M136" s="15">
        <f t="shared" si="31"/>
        <v>4.119658674175565E-2</v>
      </c>
      <c r="N136" s="15">
        <f t="shared" si="32"/>
        <v>2.5541883779888502E-2</v>
      </c>
      <c r="O136" s="15">
        <f t="shared" si="33"/>
        <v>2.5541883779888502E-2</v>
      </c>
      <c r="P136" s="1">
        <f>'App MESURE'!T132</f>
        <v>0</v>
      </c>
      <c r="Q136" s="83">
        <v>22.548584999999992</v>
      </c>
      <c r="R136" s="77">
        <f t="shared" si="37"/>
        <v>6.523878270253314E-4</v>
      </c>
    </row>
    <row r="137" spans="1:18" s="1" customFormat="1" ht="13.5" thickBot="1" x14ac:dyDescent="0.25">
      <c r="A137" s="16">
        <v>37104</v>
      </c>
      <c r="B137" s="4">
        <f t="shared" si="35"/>
        <v>8</v>
      </c>
      <c r="C137" s="47"/>
      <c r="D137" s="47"/>
      <c r="E137" s="47">
        <v>1.9261904759999999</v>
      </c>
      <c r="F137" s="57">
        <v>0.20714285700000001</v>
      </c>
      <c r="G137" s="24">
        <f t="shared" si="26"/>
        <v>0</v>
      </c>
      <c r="H137" s="24">
        <f t="shared" si="27"/>
        <v>0.20714285700000001</v>
      </c>
      <c r="I137" s="23">
        <f t="shared" si="28"/>
        <v>0.20714401064142229</v>
      </c>
      <c r="J137" s="24">
        <f t="shared" si="36"/>
        <v>0.2071436207388353</v>
      </c>
      <c r="K137" s="24">
        <f t="shared" si="29"/>
        <v>3.8990258699467262E-7</v>
      </c>
      <c r="L137" s="24">
        <f t="shared" si="30"/>
        <v>0</v>
      </c>
      <c r="M137" s="24">
        <f t="shared" si="31"/>
        <v>1.5654702961867148E-2</v>
      </c>
      <c r="N137" s="24">
        <f t="shared" si="32"/>
        <v>9.7059158363576314E-3</v>
      </c>
      <c r="O137" s="24">
        <f t="shared" si="33"/>
        <v>9.7059158363576314E-3</v>
      </c>
      <c r="P137" s="4">
        <f>'App MESURE'!T133</f>
        <v>0</v>
      </c>
      <c r="Q137" s="84">
        <v>23.395518129032261</v>
      </c>
      <c r="R137" s="78">
        <f t="shared" si="37"/>
        <v>9.4204802222457864E-5</v>
      </c>
    </row>
    <row r="138" spans="1:18" s="1" customFormat="1" x14ac:dyDescent="0.2">
      <c r="A138" s="16">
        <v>37135</v>
      </c>
      <c r="B138" s="1">
        <f t="shared" si="35"/>
        <v>9</v>
      </c>
      <c r="C138" s="46"/>
      <c r="D138" s="46"/>
      <c r="E138" s="46">
        <v>6.9690476190000004</v>
      </c>
      <c r="F138" s="50">
        <v>5.7714285710000004</v>
      </c>
      <c r="G138" s="15">
        <f t="shared" si="26"/>
        <v>0</v>
      </c>
      <c r="H138" s="15">
        <f t="shared" si="27"/>
        <v>5.7714285710000004</v>
      </c>
      <c r="I138" s="22">
        <f t="shared" si="28"/>
        <v>5.7714289609025871</v>
      </c>
      <c r="J138" s="15">
        <f t="shared" si="36"/>
        <v>5.7606637147565154</v>
      </c>
      <c r="K138" s="15">
        <f t="shared" si="29"/>
        <v>1.0765246146071661E-2</v>
      </c>
      <c r="L138" s="15">
        <f t="shared" si="30"/>
        <v>0</v>
      </c>
      <c r="M138" s="15">
        <f t="shared" si="31"/>
        <v>5.9487871255095165E-3</v>
      </c>
      <c r="N138" s="15">
        <f t="shared" si="32"/>
        <v>3.6882480178159001E-3</v>
      </c>
      <c r="O138" s="15">
        <f t="shared" si="33"/>
        <v>3.6882480178159001E-3</v>
      </c>
      <c r="P138" s="1">
        <f>'App MESURE'!T134</f>
        <v>0</v>
      </c>
      <c r="Q138" s="83">
        <v>21.643323266666663</v>
      </c>
      <c r="R138" s="77">
        <f t="shared" si="37"/>
        <v>1.3603173440922916E-5</v>
      </c>
    </row>
    <row r="139" spans="1:18" s="1" customFormat="1" x14ac:dyDescent="0.2">
      <c r="A139" s="16">
        <v>37165</v>
      </c>
      <c r="B139" s="1">
        <f t="shared" si="35"/>
        <v>10</v>
      </c>
      <c r="C139" s="46"/>
      <c r="D139" s="46"/>
      <c r="E139" s="46">
        <v>2.0023809520000002</v>
      </c>
      <c r="F139" s="50">
        <v>4.5071428569999998</v>
      </c>
      <c r="G139" s="15">
        <f t="shared" si="26"/>
        <v>0</v>
      </c>
      <c r="H139" s="15">
        <f t="shared" si="27"/>
        <v>4.5071428569999998</v>
      </c>
      <c r="I139" s="22">
        <f t="shared" si="28"/>
        <v>4.5179081031460715</v>
      </c>
      <c r="J139" s="15">
        <f t="shared" si="36"/>
        <v>4.5125780026882056</v>
      </c>
      <c r="K139" s="15">
        <f t="shared" si="29"/>
        <v>5.3301004578658606E-3</v>
      </c>
      <c r="L139" s="15">
        <f t="shared" si="30"/>
        <v>0</v>
      </c>
      <c r="M139" s="15">
        <f t="shared" si="31"/>
        <v>2.2605391076936164E-3</v>
      </c>
      <c r="N139" s="15">
        <f t="shared" si="32"/>
        <v>1.4015342467700422E-3</v>
      </c>
      <c r="O139" s="15">
        <f t="shared" si="33"/>
        <v>1.4015342467700422E-3</v>
      </c>
      <c r="P139" s="1">
        <f>'App MESURE'!T135</f>
        <v>0</v>
      </c>
      <c r="Q139" s="83">
        <v>21.426679629032261</v>
      </c>
      <c r="R139" s="77">
        <f t="shared" si="37"/>
        <v>1.9642982448692696E-6</v>
      </c>
    </row>
    <row r="140" spans="1:18" s="1" customFormat="1" x14ac:dyDescent="0.2">
      <c r="A140" s="16">
        <v>37196</v>
      </c>
      <c r="B140" s="1">
        <f t="shared" si="35"/>
        <v>11</v>
      </c>
      <c r="C140" s="46"/>
      <c r="D140" s="46"/>
      <c r="E140" s="46">
        <v>22.138095239999998</v>
      </c>
      <c r="F140" s="50">
        <v>12.32857143</v>
      </c>
      <c r="G140" s="15">
        <f t="shared" si="26"/>
        <v>0</v>
      </c>
      <c r="H140" s="15">
        <f t="shared" si="27"/>
        <v>12.32857143</v>
      </c>
      <c r="I140" s="22">
        <f t="shared" si="28"/>
        <v>12.333901530457865</v>
      </c>
      <c r="J140" s="15">
        <f t="shared" si="36"/>
        <v>12.090770641839065</v>
      </c>
      <c r="K140" s="15">
        <f t="shared" si="29"/>
        <v>0.24313088861880061</v>
      </c>
      <c r="L140" s="15">
        <f t="shared" si="30"/>
        <v>0</v>
      </c>
      <c r="M140" s="15">
        <f t="shared" si="31"/>
        <v>8.590048609235742E-4</v>
      </c>
      <c r="N140" s="15">
        <f t="shared" si="32"/>
        <v>5.3258301377261596E-4</v>
      </c>
      <c r="O140" s="15">
        <f t="shared" si="33"/>
        <v>5.3258301377261596E-4</v>
      </c>
      <c r="P140" s="1">
        <f>'App MESURE'!T136</f>
        <v>0</v>
      </c>
      <c r="Q140" s="83">
        <v>15.508659833333329</v>
      </c>
      <c r="R140" s="77">
        <f t="shared" si="37"/>
        <v>2.8364466655912243E-7</v>
      </c>
    </row>
    <row r="141" spans="1:18" s="1" customFormat="1" x14ac:dyDescent="0.2">
      <c r="A141" s="16">
        <v>37226</v>
      </c>
      <c r="B141" s="1">
        <f t="shared" si="35"/>
        <v>12</v>
      </c>
      <c r="C141" s="46"/>
      <c r="D141" s="46"/>
      <c r="E141" s="46">
        <v>114.547619</v>
      </c>
      <c r="F141" s="50">
        <v>55.535714290000001</v>
      </c>
      <c r="G141" s="15">
        <f t="shared" si="26"/>
        <v>3.1543065529318981</v>
      </c>
      <c r="H141" s="15">
        <f t="shared" si="27"/>
        <v>52.381407737068102</v>
      </c>
      <c r="I141" s="22">
        <f t="shared" si="28"/>
        <v>52.624538625686903</v>
      </c>
      <c r="J141" s="15">
        <f t="shared" si="36"/>
        <v>39.247692088275542</v>
      </c>
      <c r="K141" s="15">
        <f t="shared" si="29"/>
        <v>13.37684653741136</v>
      </c>
      <c r="L141" s="15">
        <f t="shared" si="30"/>
        <v>2.2514245140917311</v>
      </c>
      <c r="M141" s="15">
        <f t="shared" si="31"/>
        <v>2.2517509359388819</v>
      </c>
      <c r="N141" s="15">
        <f t="shared" si="32"/>
        <v>1.3960855802821068</v>
      </c>
      <c r="O141" s="15">
        <f t="shared" si="33"/>
        <v>4.5503921332140047</v>
      </c>
      <c r="P141" s="1">
        <f>'App MESURE'!T137</f>
        <v>19.041634853867571</v>
      </c>
      <c r="Q141" s="83">
        <v>14.964333774193548</v>
      </c>
      <c r="R141" s="77">
        <f t="shared" si="37"/>
        <v>209.99611558889498</v>
      </c>
    </row>
    <row r="142" spans="1:18" s="1" customFormat="1" x14ac:dyDescent="0.2">
      <c r="A142" s="16">
        <v>37257</v>
      </c>
      <c r="B142" s="1">
        <f t="shared" si="35"/>
        <v>1</v>
      </c>
      <c r="C142" s="46"/>
      <c r="D142" s="46"/>
      <c r="E142" s="46">
        <v>0.19761904799999999</v>
      </c>
      <c r="F142" s="50">
        <v>1.092857143</v>
      </c>
      <c r="G142" s="15">
        <f t="shared" ref="G142:G205" si="38">IF((F142-$J$2)&gt;0,$I$2*(F142-$J$2),0)</f>
        <v>0</v>
      </c>
      <c r="H142" s="15">
        <f t="shared" ref="H142:H205" si="39">F142-G142</f>
        <v>1.092857143</v>
      </c>
      <c r="I142" s="22">
        <f t="shared" si="28"/>
        <v>12.218279166319629</v>
      </c>
      <c r="J142" s="15">
        <f t="shared" si="36"/>
        <v>11.924512463063541</v>
      </c>
      <c r="K142" s="15">
        <f t="shared" ref="K142:K205" si="40">I142-J142</f>
        <v>0.29376670325608778</v>
      </c>
      <c r="L142" s="15">
        <f t="shared" ref="L142:L205" si="41">IF(K142&gt;$N$2,(K142-$N$2)/$L$2,0)</f>
        <v>0</v>
      </c>
      <c r="M142" s="15">
        <f t="shared" si="31"/>
        <v>0.85566535565677504</v>
      </c>
      <c r="N142" s="15">
        <f t="shared" ref="N142:N205" si="42">$M$2*M142</f>
        <v>0.53051252050720055</v>
      </c>
      <c r="O142" s="15">
        <f t="shared" ref="O142:O205" si="43">N142+G142</f>
        <v>0.53051252050720055</v>
      </c>
      <c r="P142" s="1">
        <f>'App MESURE'!T138</f>
        <v>0.14831547922865063</v>
      </c>
      <c r="Q142" s="83">
        <v>13.895749000000002</v>
      </c>
      <c r="R142" s="77">
        <f t="shared" si="37"/>
        <v>0.1460745783620776</v>
      </c>
    </row>
    <row r="143" spans="1:18" s="1" customFormat="1" x14ac:dyDescent="0.2">
      <c r="A143" s="16">
        <v>37288</v>
      </c>
      <c r="B143" s="1">
        <f t="shared" si="35"/>
        <v>2</v>
      </c>
      <c r="C143" s="46"/>
      <c r="D143" s="46"/>
      <c r="E143" s="46">
        <v>8.3119047619999993</v>
      </c>
      <c r="F143" s="50">
        <v>5.2714285710000004</v>
      </c>
      <c r="G143" s="15">
        <f t="shared" si="38"/>
        <v>0</v>
      </c>
      <c r="H143" s="15">
        <f t="shared" si="39"/>
        <v>5.2714285710000004</v>
      </c>
      <c r="I143" s="22">
        <f t="shared" ref="I143:I206" si="44">H143+K142-L142</f>
        <v>5.5651952742560882</v>
      </c>
      <c r="J143" s="15">
        <f t="shared" si="36"/>
        <v>5.5376860468359128</v>
      </c>
      <c r="K143" s="15">
        <f t="shared" si="40"/>
        <v>2.7509227420175364E-2</v>
      </c>
      <c r="L143" s="15">
        <f t="shared" si="41"/>
        <v>0</v>
      </c>
      <c r="M143" s="15">
        <f t="shared" ref="M143:M206" si="45">L143+M142-N142</f>
        <v>0.32515283514957449</v>
      </c>
      <c r="N143" s="15">
        <f t="shared" si="42"/>
        <v>0.2015947577927362</v>
      </c>
      <c r="O143" s="15">
        <f t="shared" si="43"/>
        <v>0.2015947577927362</v>
      </c>
      <c r="P143" s="1">
        <f>'App MESURE'!T139</f>
        <v>9.0722183170789769E-2</v>
      </c>
      <c r="Q143" s="83">
        <v>14.172096267857139</v>
      </c>
      <c r="R143" s="77">
        <f t="shared" si="37"/>
        <v>1.2292727803299078E-2</v>
      </c>
    </row>
    <row r="144" spans="1:18" s="1" customFormat="1" x14ac:dyDescent="0.2">
      <c r="A144" s="16">
        <v>37316</v>
      </c>
      <c r="B144" s="1">
        <f t="shared" si="35"/>
        <v>3</v>
      </c>
      <c r="C144" s="46"/>
      <c r="D144" s="46"/>
      <c r="E144" s="46">
        <v>69.780952380000002</v>
      </c>
      <c r="F144" s="50">
        <v>58.235714289999997</v>
      </c>
      <c r="G144" s="15">
        <f t="shared" si="38"/>
        <v>3.456174125579456</v>
      </c>
      <c r="H144" s="15">
        <f t="shared" si="39"/>
        <v>54.779540164420538</v>
      </c>
      <c r="I144" s="22">
        <f t="shared" si="44"/>
        <v>54.807049391840714</v>
      </c>
      <c r="J144" s="15">
        <f t="shared" si="36"/>
        <v>40.889082786763666</v>
      </c>
      <c r="K144" s="15">
        <f t="shared" si="40"/>
        <v>13.917966605077048</v>
      </c>
      <c r="L144" s="15">
        <f t="shared" si="41"/>
        <v>2.7965233201043458</v>
      </c>
      <c r="M144" s="15">
        <f t="shared" si="45"/>
        <v>2.9200813974611841</v>
      </c>
      <c r="N144" s="15">
        <f t="shared" si="42"/>
        <v>1.8104504664259342</v>
      </c>
      <c r="O144" s="15">
        <f t="shared" si="43"/>
        <v>5.2666245920053907</v>
      </c>
      <c r="P144" s="1">
        <f>'App MESURE'!T140</f>
        <v>0.96821296234144316</v>
      </c>
      <c r="Q144" s="83">
        <v>15.557715580645159</v>
      </c>
      <c r="R144" s="77">
        <f t="shared" si="37"/>
        <v>18.476342538030273</v>
      </c>
    </row>
    <row r="145" spans="1:18" s="1" customFormat="1" x14ac:dyDescent="0.2">
      <c r="A145" s="16">
        <v>37347</v>
      </c>
      <c r="B145" s="1">
        <f t="shared" si="35"/>
        <v>4</v>
      </c>
      <c r="C145" s="46"/>
      <c r="D145" s="46"/>
      <c r="E145" s="46">
        <v>87.69761905</v>
      </c>
      <c r="F145" s="50">
        <v>52.6</v>
      </c>
      <c r="G145" s="15">
        <f t="shared" si="38"/>
        <v>2.8260854615581765</v>
      </c>
      <c r="H145" s="15">
        <f t="shared" si="39"/>
        <v>49.773914538441822</v>
      </c>
      <c r="I145" s="22">
        <f t="shared" si="44"/>
        <v>60.895357823414521</v>
      </c>
      <c r="J145" s="15">
        <f t="shared" si="36"/>
        <v>44.404468760752366</v>
      </c>
      <c r="K145" s="15">
        <f t="shared" si="40"/>
        <v>16.490889062662156</v>
      </c>
      <c r="L145" s="15">
        <f t="shared" si="41"/>
        <v>5.3883639177795528</v>
      </c>
      <c r="M145" s="15">
        <f t="shared" si="45"/>
        <v>6.4979948488148036</v>
      </c>
      <c r="N145" s="15">
        <f t="shared" si="42"/>
        <v>4.0287568062651786</v>
      </c>
      <c r="O145" s="15">
        <f t="shared" si="43"/>
        <v>6.8548422678233552</v>
      </c>
      <c r="P145" s="1">
        <f>'App MESURE'!T141</f>
        <v>2.6640721990658309</v>
      </c>
      <c r="Q145" s="83">
        <v>16.345512799999998</v>
      </c>
      <c r="R145" s="77">
        <f t="shared" si="37"/>
        <v>17.562553769193947</v>
      </c>
    </row>
    <row r="146" spans="1:18" s="1" customFormat="1" x14ac:dyDescent="0.2">
      <c r="A146" s="16">
        <v>37377</v>
      </c>
      <c r="B146" s="1">
        <f t="shared" si="35"/>
        <v>5</v>
      </c>
      <c r="C146" s="46"/>
      <c r="D146" s="46"/>
      <c r="E146" s="46">
        <v>12.12619048</v>
      </c>
      <c r="F146" s="50">
        <v>8.65</v>
      </c>
      <c r="G146" s="15">
        <f t="shared" si="38"/>
        <v>0</v>
      </c>
      <c r="H146" s="15">
        <f t="shared" si="39"/>
        <v>8.65</v>
      </c>
      <c r="I146" s="22">
        <f t="shared" si="44"/>
        <v>19.7525251448826</v>
      </c>
      <c r="J146" s="15">
        <f t="shared" si="36"/>
        <v>19.032653008687408</v>
      </c>
      <c r="K146" s="15">
        <f t="shared" si="40"/>
        <v>0.71987213619519252</v>
      </c>
      <c r="L146" s="15">
        <f t="shared" si="41"/>
        <v>0</v>
      </c>
      <c r="M146" s="15">
        <f t="shared" si="45"/>
        <v>2.469238042549625</v>
      </c>
      <c r="N146" s="15">
        <f t="shared" si="42"/>
        <v>1.5309275863807674</v>
      </c>
      <c r="O146" s="15">
        <f t="shared" si="43"/>
        <v>1.5309275863807674</v>
      </c>
      <c r="P146" s="1">
        <f>'App MESURE'!T142</f>
        <v>0.18518198437483285</v>
      </c>
      <c r="Q146" s="83">
        <v>17.653182516129029</v>
      </c>
      <c r="R146" s="77">
        <f t="shared" si="37"/>
        <v>1.8110312253183154</v>
      </c>
    </row>
    <row r="147" spans="1:18" s="1" customFormat="1" x14ac:dyDescent="0.2">
      <c r="A147" s="16">
        <v>37408</v>
      </c>
      <c r="B147" s="1">
        <f t="shared" si="35"/>
        <v>6</v>
      </c>
      <c r="C147" s="46"/>
      <c r="D147" s="46"/>
      <c r="E147" s="46">
        <v>0.84523809500000002</v>
      </c>
      <c r="F147" s="50">
        <v>0.79285714299999999</v>
      </c>
      <c r="G147" s="15">
        <f t="shared" si="38"/>
        <v>0</v>
      </c>
      <c r="H147" s="15">
        <f t="shared" si="39"/>
        <v>0.79285714299999999</v>
      </c>
      <c r="I147" s="22">
        <f t="shared" si="44"/>
        <v>1.5127292791951925</v>
      </c>
      <c r="J147" s="15">
        <f t="shared" si="36"/>
        <v>1.5125021195060249</v>
      </c>
      <c r="K147" s="15">
        <f t="shared" si="40"/>
        <v>2.2715968916764417E-4</v>
      </c>
      <c r="L147" s="15">
        <f t="shared" si="41"/>
        <v>0</v>
      </c>
      <c r="M147" s="15">
        <f t="shared" si="45"/>
        <v>0.93831045616885755</v>
      </c>
      <c r="N147" s="15">
        <f t="shared" si="42"/>
        <v>0.58175248282469172</v>
      </c>
      <c r="O147" s="15">
        <f t="shared" si="43"/>
        <v>0.58175248282469172</v>
      </c>
      <c r="P147" s="1">
        <f>'App MESURE'!T143</f>
        <v>1.0193503727055026E-3</v>
      </c>
      <c r="Q147" s="83">
        <v>20.540763333333334</v>
      </c>
      <c r="R147" s="77">
        <f t="shared" si="37"/>
        <v>0.33725097112749614</v>
      </c>
    </row>
    <row r="148" spans="1:18" s="1" customFormat="1" x14ac:dyDescent="0.2">
      <c r="A148" s="16">
        <v>37438</v>
      </c>
      <c r="B148" s="1">
        <f t="shared" si="35"/>
        <v>7</v>
      </c>
      <c r="C148" s="46"/>
      <c r="D148" s="46"/>
      <c r="E148" s="46">
        <v>0.72142857100000002</v>
      </c>
      <c r="F148" s="50">
        <v>0.264285714</v>
      </c>
      <c r="G148" s="15">
        <f t="shared" si="38"/>
        <v>0</v>
      </c>
      <c r="H148" s="15">
        <f t="shared" si="39"/>
        <v>0.264285714</v>
      </c>
      <c r="I148" s="22">
        <f t="shared" si="44"/>
        <v>0.26451287368916765</v>
      </c>
      <c r="J148" s="15">
        <f t="shared" si="36"/>
        <v>0.2645119702974153</v>
      </c>
      <c r="K148" s="15">
        <f t="shared" si="40"/>
        <v>9.0339175234932512E-7</v>
      </c>
      <c r="L148" s="15">
        <f t="shared" si="41"/>
        <v>0</v>
      </c>
      <c r="M148" s="15">
        <f t="shared" si="45"/>
        <v>0.35655797334416583</v>
      </c>
      <c r="N148" s="15">
        <f t="shared" si="42"/>
        <v>0.22106594347338282</v>
      </c>
      <c r="O148" s="15">
        <f t="shared" si="43"/>
        <v>0.22106594347338282</v>
      </c>
      <c r="P148" s="1">
        <f>'App MESURE'!T144</f>
        <v>0</v>
      </c>
      <c r="Q148" s="83">
        <v>22.636110838709676</v>
      </c>
      <c r="R148" s="77">
        <f t="shared" si="37"/>
        <v>4.8870151363776891E-2</v>
      </c>
    </row>
    <row r="149" spans="1:18" s="1" customFormat="1" ht="13.5" thickBot="1" x14ac:dyDescent="0.25">
      <c r="A149" s="16">
        <v>37469</v>
      </c>
      <c r="B149" s="4">
        <f t="shared" si="35"/>
        <v>8</v>
      </c>
      <c r="C149" s="47"/>
      <c r="D149" s="47"/>
      <c r="E149" s="47">
        <v>1.154761905</v>
      </c>
      <c r="F149" s="57">
        <v>0.264285714</v>
      </c>
      <c r="G149" s="24">
        <f t="shared" si="38"/>
        <v>0</v>
      </c>
      <c r="H149" s="24">
        <f t="shared" si="39"/>
        <v>0.264285714</v>
      </c>
      <c r="I149" s="23">
        <f t="shared" si="44"/>
        <v>0.26428661739175235</v>
      </c>
      <c r="J149" s="24">
        <f t="shared" si="36"/>
        <v>0.26428563843105796</v>
      </c>
      <c r="K149" s="24">
        <f t="shared" si="40"/>
        <v>9.789606943977347E-7</v>
      </c>
      <c r="L149" s="24">
        <f t="shared" si="41"/>
        <v>0</v>
      </c>
      <c r="M149" s="24">
        <f t="shared" si="45"/>
        <v>0.13549202987078302</v>
      </c>
      <c r="N149" s="24">
        <f t="shared" si="42"/>
        <v>8.4005058519885475E-2</v>
      </c>
      <c r="O149" s="24">
        <f t="shared" si="43"/>
        <v>8.4005058519885475E-2</v>
      </c>
      <c r="P149" s="4">
        <f>'App MESURE'!T145</f>
        <v>0</v>
      </c>
      <c r="Q149" s="84">
        <v>22.048342225806444</v>
      </c>
      <c r="R149" s="78">
        <f t="shared" si="37"/>
        <v>7.0568498569293829E-3</v>
      </c>
    </row>
    <row r="150" spans="1:18" s="1" customFormat="1" x14ac:dyDescent="0.2">
      <c r="A150" s="16">
        <v>37500</v>
      </c>
      <c r="B150" s="1">
        <f t="shared" si="35"/>
        <v>9</v>
      </c>
      <c r="C150" s="46"/>
      <c r="D150" s="46"/>
      <c r="E150" s="46">
        <v>2.233333333</v>
      </c>
      <c r="F150" s="50">
        <v>1.5142857139999999</v>
      </c>
      <c r="G150" s="15">
        <f t="shared" si="38"/>
        <v>0</v>
      </c>
      <c r="H150" s="15">
        <f t="shared" si="39"/>
        <v>1.5142857139999999</v>
      </c>
      <c r="I150" s="22">
        <f t="shared" si="44"/>
        <v>1.5142866929606944</v>
      </c>
      <c r="J150" s="15">
        <f t="shared" si="36"/>
        <v>1.5140966628976507</v>
      </c>
      <c r="K150" s="15">
        <f t="shared" si="40"/>
        <v>1.9003006304374459E-4</v>
      </c>
      <c r="L150" s="15">
        <f t="shared" si="41"/>
        <v>0</v>
      </c>
      <c r="M150" s="15">
        <f t="shared" si="45"/>
        <v>5.148697135089754E-2</v>
      </c>
      <c r="N150" s="15">
        <f t="shared" si="42"/>
        <v>3.1921922237556473E-2</v>
      </c>
      <c r="O150" s="15">
        <f t="shared" si="43"/>
        <v>3.1921922237556473E-2</v>
      </c>
      <c r="P150" s="1">
        <f>'App MESURE'!T146</f>
        <v>0</v>
      </c>
      <c r="Q150" s="83">
        <v>21.824366766666671</v>
      </c>
      <c r="R150" s="77">
        <f t="shared" si="37"/>
        <v>1.0190091193406025E-3</v>
      </c>
    </row>
    <row r="151" spans="1:18" s="1" customFormat="1" x14ac:dyDescent="0.2">
      <c r="A151" s="16">
        <v>37530</v>
      </c>
      <c r="B151" s="1">
        <f t="shared" si="35"/>
        <v>10</v>
      </c>
      <c r="C151" s="46"/>
      <c r="D151" s="46"/>
      <c r="E151" s="46">
        <v>55.014285710000003</v>
      </c>
      <c r="F151" s="50">
        <v>29.557142859999999</v>
      </c>
      <c r="G151" s="15">
        <f t="shared" si="38"/>
        <v>0.24982940536697237</v>
      </c>
      <c r="H151" s="15">
        <f t="shared" si="39"/>
        <v>29.307313454633025</v>
      </c>
      <c r="I151" s="22">
        <f t="shared" si="44"/>
        <v>29.30750348469607</v>
      </c>
      <c r="J151" s="15">
        <f t="shared" si="36"/>
        <v>27.763705819652856</v>
      </c>
      <c r="K151" s="15">
        <f t="shared" si="40"/>
        <v>1.5437976650432148</v>
      </c>
      <c r="L151" s="15">
        <f t="shared" si="41"/>
        <v>0</v>
      </c>
      <c r="M151" s="15">
        <f t="shared" si="45"/>
        <v>1.9565049113341067E-2</v>
      </c>
      <c r="N151" s="15">
        <f t="shared" si="42"/>
        <v>1.2130330450271461E-2</v>
      </c>
      <c r="O151" s="15">
        <f t="shared" si="43"/>
        <v>0.26195973581724386</v>
      </c>
      <c r="P151" s="1">
        <f>'App MESURE'!T147</f>
        <v>1.6093843467732041</v>
      </c>
      <c r="Q151" s="83">
        <v>20.444522483870966</v>
      </c>
      <c r="R151" s="77">
        <f t="shared" si="37"/>
        <v>1.8155530822098207</v>
      </c>
    </row>
    <row r="152" spans="1:18" s="1" customFormat="1" x14ac:dyDescent="0.2">
      <c r="A152" s="16">
        <v>37561</v>
      </c>
      <c r="B152" s="1">
        <f t="shared" si="35"/>
        <v>11</v>
      </c>
      <c r="C152" s="46"/>
      <c r="D152" s="46"/>
      <c r="E152" s="46">
        <v>180.24047619999999</v>
      </c>
      <c r="F152" s="50">
        <v>99.771428569999998</v>
      </c>
      <c r="G152" s="15">
        <f t="shared" si="38"/>
        <v>8.0999834766483865</v>
      </c>
      <c r="H152" s="15">
        <f t="shared" si="39"/>
        <v>91.671445093351608</v>
      </c>
      <c r="I152" s="22">
        <f t="shared" si="44"/>
        <v>93.215242758394822</v>
      </c>
      <c r="J152" s="15">
        <f t="shared" si="36"/>
        <v>51.504465196610347</v>
      </c>
      <c r="K152" s="15">
        <f t="shared" si="40"/>
        <v>41.710777561784475</v>
      </c>
      <c r="L152" s="15">
        <f t="shared" si="41"/>
        <v>30.793688780239027</v>
      </c>
      <c r="M152" s="15">
        <f t="shared" si="45"/>
        <v>30.801123498902097</v>
      </c>
      <c r="N152" s="15">
        <f t="shared" si="42"/>
        <v>19.096696569319299</v>
      </c>
      <c r="O152" s="15">
        <f t="shared" si="43"/>
        <v>27.196680045967685</v>
      </c>
      <c r="P152" s="1">
        <f>'App MESURE'!T148</f>
        <v>57.281374843813019</v>
      </c>
      <c r="Q152" s="83">
        <v>15.647805799999997</v>
      </c>
      <c r="R152" s="77">
        <f t="shared" si="37"/>
        <v>905.08886107950207</v>
      </c>
    </row>
    <row r="153" spans="1:18" s="1" customFormat="1" x14ac:dyDescent="0.2">
      <c r="A153" s="16">
        <v>37591</v>
      </c>
      <c r="B153" s="1">
        <f t="shared" si="35"/>
        <v>12</v>
      </c>
      <c r="C153" s="46"/>
      <c r="D153" s="46"/>
      <c r="E153" s="46">
        <v>40.057142859999999</v>
      </c>
      <c r="F153" s="50">
        <v>49.2</v>
      </c>
      <c r="G153" s="15">
        <f t="shared" si="38"/>
        <v>2.4459559256316221</v>
      </c>
      <c r="H153" s="15">
        <f t="shared" si="39"/>
        <v>46.75404407436838</v>
      </c>
      <c r="I153" s="22">
        <f t="shared" si="44"/>
        <v>57.671132855913839</v>
      </c>
      <c r="J153" s="15">
        <f t="shared" si="36"/>
        <v>40.577709516097627</v>
      </c>
      <c r="K153" s="15">
        <f t="shared" si="40"/>
        <v>17.093423339816212</v>
      </c>
      <c r="L153" s="15">
        <f t="shared" si="41"/>
        <v>5.9953284986260824</v>
      </c>
      <c r="M153" s="15">
        <f t="shared" si="45"/>
        <v>17.699755428208881</v>
      </c>
      <c r="N153" s="15">
        <f t="shared" si="42"/>
        <v>10.973848365489506</v>
      </c>
      <c r="O153" s="15">
        <f t="shared" si="43"/>
        <v>13.419804291121128</v>
      </c>
      <c r="P153" s="1">
        <f>'App MESURE'!T149</f>
        <v>0.80426744406464135</v>
      </c>
      <c r="Q153" s="83">
        <v>14.514893064516128</v>
      </c>
      <c r="R153" s="77">
        <f t="shared" si="37"/>
        <v>159.1517699394399</v>
      </c>
    </row>
    <row r="154" spans="1:18" s="1" customFormat="1" x14ac:dyDescent="0.2">
      <c r="A154" s="16">
        <v>37622</v>
      </c>
      <c r="B154" s="1">
        <f t="shared" ref="B154:B217" si="46">B142</f>
        <v>1</v>
      </c>
      <c r="C154" s="46"/>
      <c r="D154" s="46"/>
      <c r="E154" s="46">
        <v>58.15714286</v>
      </c>
      <c r="F154" s="50">
        <v>37.228571430000002</v>
      </c>
      <c r="G154" s="15">
        <f t="shared" si="38"/>
        <v>1.1075166354280939</v>
      </c>
      <c r="H154" s="15">
        <f t="shared" si="39"/>
        <v>36.121054794571911</v>
      </c>
      <c r="I154" s="22">
        <f t="shared" si="44"/>
        <v>47.219149635762044</v>
      </c>
      <c r="J154" s="15">
        <f t="shared" si="36"/>
        <v>33.186793140579574</v>
      </c>
      <c r="K154" s="15">
        <f t="shared" si="40"/>
        <v>14.032356495182469</v>
      </c>
      <c r="L154" s="15">
        <f t="shared" si="41"/>
        <v>2.9117542942305956</v>
      </c>
      <c r="M154" s="15">
        <f t="shared" si="45"/>
        <v>9.6376613569499732</v>
      </c>
      <c r="N154" s="15">
        <f t="shared" si="42"/>
        <v>5.9753500413089835</v>
      </c>
      <c r="O154" s="15">
        <f t="shared" si="43"/>
        <v>7.0828666767370771</v>
      </c>
      <c r="P154" s="1">
        <f>'App MESURE'!T150</f>
        <v>7.8632687750502441</v>
      </c>
      <c r="Q154" s="83">
        <v>11.564944322580645</v>
      </c>
      <c r="R154" s="77">
        <f t="shared" si="37"/>
        <v>0.60902743505159396</v>
      </c>
    </row>
    <row r="155" spans="1:18" s="1" customFormat="1" x14ac:dyDescent="0.2">
      <c r="A155" s="16">
        <v>37653</v>
      </c>
      <c r="B155" s="1">
        <f t="shared" si="46"/>
        <v>2</v>
      </c>
      <c r="C155" s="46"/>
      <c r="D155" s="46"/>
      <c r="E155" s="46">
        <v>34.692857140000001</v>
      </c>
      <c r="F155" s="50">
        <v>23.15714286</v>
      </c>
      <c r="G155" s="15">
        <f t="shared" si="38"/>
        <v>0</v>
      </c>
      <c r="H155" s="15">
        <f t="shared" si="39"/>
        <v>23.15714286</v>
      </c>
      <c r="I155" s="22">
        <f t="shared" si="44"/>
        <v>34.277745060951872</v>
      </c>
      <c r="J155" s="15">
        <f t="shared" si="36"/>
        <v>27.800187282838223</v>
      </c>
      <c r="K155" s="15">
        <f t="shared" si="40"/>
        <v>6.4775577781136491</v>
      </c>
      <c r="L155" s="15">
        <f t="shared" si="41"/>
        <v>0</v>
      </c>
      <c r="M155" s="15">
        <f t="shared" si="45"/>
        <v>3.6623113156409897</v>
      </c>
      <c r="N155" s="15">
        <f t="shared" si="42"/>
        <v>2.2706330156974137</v>
      </c>
      <c r="O155" s="15">
        <f t="shared" si="43"/>
        <v>2.2706330156974137</v>
      </c>
      <c r="P155" s="1">
        <f>'App MESURE'!T151</f>
        <v>0.63573484911066502</v>
      </c>
      <c r="Q155" s="83">
        <v>11.837430642857143</v>
      </c>
      <c r="R155" s="77">
        <f t="shared" si="37"/>
        <v>2.6728920151087121</v>
      </c>
    </row>
    <row r="156" spans="1:18" s="1" customFormat="1" x14ac:dyDescent="0.2">
      <c r="A156" s="16">
        <v>37681</v>
      </c>
      <c r="B156" s="1">
        <f t="shared" si="46"/>
        <v>3</v>
      </c>
      <c r="C156" s="46"/>
      <c r="D156" s="46"/>
      <c r="E156" s="46">
        <v>72.180952379999994</v>
      </c>
      <c r="F156" s="50">
        <v>35.728571430000002</v>
      </c>
      <c r="G156" s="15">
        <f t="shared" si="38"/>
        <v>0.93981242840167267</v>
      </c>
      <c r="H156" s="15">
        <f t="shared" si="39"/>
        <v>34.788759001598329</v>
      </c>
      <c r="I156" s="22">
        <f t="shared" si="44"/>
        <v>41.266316779711978</v>
      </c>
      <c r="J156" s="15">
        <f t="shared" si="36"/>
        <v>34.755170171631939</v>
      </c>
      <c r="K156" s="15">
        <f t="shared" si="40"/>
        <v>6.5111466080800398</v>
      </c>
      <c r="L156" s="15">
        <f t="shared" si="41"/>
        <v>0</v>
      </c>
      <c r="M156" s="15">
        <f t="shared" si="45"/>
        <v>1.3916782999435759</v>
      </c>
      <c r="N156" s="15">
        <f t="shared" si="42"/>
        <v>0.86284054596501714</v>
      </c>
      <c r="O156" s="15">
        <f t="shared" si="43"/>
        <v>1.8026529743666897</v>
      </c>
      <c r="P156" s="1">
        <f>'App MESURE'!T152</f>
        <v>1.6798894142186687</v>
      </c>
      <c r="Q156" s="83">
        <v>16.251788161290321</v>
      </c>
      <c r="R156" s="77">
        <f t="shared" si="37"/>
        <v>1.5070891700216778E-2</v>
      </c>
    </row>
    <row r="157" spans="1:18" s="1" customFormat="1" x14ac:dyDescent="0.2">
      <c r="A157" s="16">
        <v>37712</v>
      </c>
      <c r="B157" s="1">
        <f t="shared" si="46"/>
        <v>4</v>
      </c>
      <c r="C157" s="46"/>
      <c r="D157" s="46"/>
      <c r="E157" s="46">
        <v>38.561904759999997</v>
      </c>
      <c r="F157" s="50">
        <v>24.42142857</v>
      </c>
      <c r="G157" s="15">
        <f t="shared" si="38"/>
        <v>0</v>
      </c>
      <c r="H157" s="15">
        <f t="shared" si="39"/>
        <v>24.42142857</v>
      </c>
      <c r="I157" s="22">
        <f t="shared" si="44"/>
        <v>30.93257517808004</v>
      </c>
      <c r="J157" s="15">
        <f t="shared" si="36"/>
        <v>27.947201840994179</v>
      </c>
      <c r="K157" s="15">
        <f t="shared" si="40"/>
        <v>2.9853733370858606</v>
      </c>
      <c r="L157" s="15">
        <f t="shared" si="41"/>
        <v>0</v>
      </c>
      <c r="M157" s="15">
        <f t="shared" si="45"/>
        <v>0.52883775397855881</v>
      </c>
      <c r="N157" s="15">
        <f t="shared" si="42"/>
        <v>0.32787940746670646</v>
      </c>
      <c r="O157" s="15">
        <f t="shared" si="43"/>
        <v>0.32787940746670646</v>
      </c>
      <c r="P157" s="1">
        <f>'App MESURE'!T153</f>
        <v>0.28371918706969823</v>
      </c>
      <c r="Q157" s="83">
        <v>16.414281683333332</v>
      </c>
      <c r="R157" s="77">
        <f t="shared" si="37"/>
        <v>1.9501250655123419E-3</v>
      </c>
    </row>
    <row r="158" spans="1:18" s="1" customFormat="1" x14ac:dyDescent="0.2">
      <c r="A158" s="16">
        <v>37742</v>
      </c>
      <c r="B158" s="1">
        <f t="shared" si="46"/>
        <v>5</v>
      </c>
      <c r="C158" s="46"/>
      <c r="D158" s="46"/>
      <c r="E158" s="46">
        <v>15.78095238</v>
      </c>
      <c r="F158" s="50">
        <v>4.9285714289999998</v>
      </c>
      <c r="G158" s="15">
        <f t="shared" si="38"/>
        <v>0</v>
      </c>
      <c r="H158" s="15">
        <f t="shared" si="39"/>
        <v>4.9285714289999998</v>
      </c>
      <c r="I158" s="22">
        <f t="shared" si="44"/>
        <v>7.9139447660858604</v>
      </c>
      <c r="J158" s="15">
        <f t="shared" si="36"/>
        <v>7.8818649656095738</v>
      </c>
      <c r="K158" s="15">
        <f t="shared" si="40"/>
        <v>3.2079800476286557E-2</v>
      </c>
      <c r="L158" s="15">
        <f t="shared" si="41"/>
        <v>0</v>
      </c>
      <c r="M158" s="15">
        <f t="shared" si="45"/>
        <v>0.20095834651185235</v>
      </c>
      <c r="N158" s="15">
        <f t="shared" si="42"/>
        <v>0.12459417483734846</v>
      </c>
      <c r="O158" s="15">
        <f t="shared" si="43"/>
        <v>0.12459417483734846</v>
      </c>
      <c r="P158" s="1">
        <f>'App MESURE'!T154</f>
        <v>0.28881593893322566</v>
      </c>
      <c r="Q158" s="83">
        <v>20.596792354838712</v>
      </c>
      <c r="R158" s="77">
        <f t="shared" si="37"/>
        <v>2.6968787802761938E-2</v>
      </c>
    </row>
    <row r="159" spans="1:18" s="1" customFormat="1" x14ac:dyDescent="0.2">
      <c r="A159" s="16">
        <v>37773</v>
      </c>
      <c r="B159" s="1">
        <f t="shared" si="46"/>
        <v>6</v>
      </c>
      <c r="C159" s="46"/>
      <c r="D159" s="46"/>
      <c r="E159" s="46">
        <v>3.9619047620000001</v>
      </c>
      <c r="F159" s="50">
        <v>1.6857142860000001</v>
      </c>
      <c r="G159" s="15">
        <f t="shared" si="38"/>
        <v>0</v>
      </c>
      <c r="H159" s="15">
        <f t="shared" si="39"/>
        <v>1.6857142860000001</v>
      </c>
      <c r="I159" s="22">
        <f t="shared" si="44"/>
        <v>1.7177940864762866</v>
      </c>
      <c r="J159" s="15">
        <f t="shared" si="36"/>
        <v>1.7175516416435641</v>
      </c>
      <c r="K159" s="15">
        <f t="shared" si="40"/>
        <v>2.4244483272251038E-4</v>
      </c>
      <c r="L159" s="15">
        <f t="shared" si="41"/>
        <v>0</v>
      </c>
      <c r="M159" s="15">
        <f t="shared" si="45"/>
        <v>7.6364171674503892E-2</v>
      </c>
      <c r="N159" s="15">
        <f t="shared" si="42"/>
        <v>4.7345786438192414E-2</v>
      </c>
      <c r="O159" s="15">
        <f t="shared" si="43"/>
        <v>4.7345786438192414E-2</v>
      </c>
      <c r="P159" s="1">
        <f>'App MESURE'!T155</f>
        <v>3.4997696129555611E-2</v>
      </c>
      <c r="Q159" s="83">
        <v>22.779082300000002</v>
      </c>
      <c r="R159" s="77">
        <f t="shared" si="37"/>
        <v>1.5247533427025013E-4</v>
      </c>
    </row>
    <row r="160" spans="1:18" s="1" customFormat="1" x14ac:dyDescent="0.2">
      <c r="A160" s="16">
        <v>37803</v>
      </c>
      <c r="B160" s="1">
        <f t="shared" si="46"/>
        <v>7</v>
      </c>
      <c r="C160" s="46"/>
      <c r="D160" s="46"/>
      <c r="E160" s="46">
        <v>1.35</v>
      </c>
      <c r="F160" s="50">
        <v>0.114285714</v>
      </c>
      <c r="G160" s="15">
        <f t="shared" si="38"/>
        <v>0</v>
      </c>
      <c r="H160" s="15">
        <f t="shared" si="39"/>
        <v>0.114285714</v>
      </c>
      <c r="I160" s="22">
        <f t="shared" si="44"/>
        <v>0.11452815883272251</v>
      </c>
      <c r="J160" s="15">
        <f t="shared" si="36"/>
        <v>0.11452809848725563</v>
      </c>
      <c r="K160" s="15">
        <f t="shared" si="40"/>
        <v>6.0345466873501508E-8</v>
      </c>
      <c r="L160" s="15">
        <f t="shared" si="41"/>
        <v>0</v>
      </c>
      <c r="M160" s="15">
        <f t="shared" si="45"/>
        <v>2.9018385236311478E-2</v>
      </c>
      <c r="N160" s="15">
        <f t="shared" si="42"/>
        <v>1.7991398846513115E-2</v>
      </c>
      <c r="O160" s="15">
        <f t="shared" si="43"/>
        <v>1.7991398846513115E-2</v>
      </c>
      <c r="P160" s="1">
        <f>'App MESURE'!T156</f>
        <v>0</v>
      </c>
      <c r="Q160" s="83">
        <v>24.023290838709674</v>
      </c>
      <c r="R160" s="77">
        <f t="shared" si="37"/>
        <v>3.2369043245431347E-4</v>
      </c>
    </row>
    <row r="161" spans="1:18" s="1" customFormat="1" ht="13.5" thickBot="1" x14ac:dyDescent="0.25">
      <c r="A161" s="16">
        <v>37834</v>
      </c>
      <c r="B161" s="4">
        <f t="shared" si="46"/>
        <v>8</v>
      </c>
      <c r="C161" s="47"/>
      <c r="D161" s="47"/>
      <c r="E161" s="47">
        <v>5.8809523810000002</v>
      </c>
      <c r="F161" s="57">
        <v>10.34285714</v>
      </c>
      <c r="G161" s="24">
        <f t="shared" si="38"/>
        <v>0</v>
      </c>
      <c r="H161" s="24">
        <f t="shared" si="39"/>
        <v>10.34285714</v>
      </c>
      <c r="I161" s="23">
        <f t="shared" si="44"/>
        <v>10.342857200345467</v>
      </c>
      <c r="J161" s="24">
        <f t="shared" si="36"/>
        <v>10.307337057384975</v>
      </c>
      <c r="K161" s="24">
        <f t="shared" si="40"/>
        <v>3.5520142960491441E-2</v>
      </c>
      <c r="L161" s="24">
        <f t="shared" si="41"/>
        <v>0</v>
      </c>
      <c r="M161" s="24">
        <f t="shared" si="45"/>
        <v>1.1026986389798363E-2</v>
      </c>
      <c r="N161" s="24">
        <f t="shared" si="42"/>
        <v>6.8367315616749847E-3</v>
      </c>
      <c r="O161" s="24">
        <f t="shared" si="43"/>
        <v>6.8367315616749847E-3</v>
      </c>
      <c r="P161" s="4">
        <f>'App MESURE'!T157</f>
        <v>0</v>
      </c>
      <c r="Q161" s="84">
        <v>25.594936870967736</v>
      </c>
      <c r="R161" s="78">
        <f t="shared" si="37"/>
        <v>4.6740898446402876E-5</v>
      </c>
    </row>
    <row r="162" spans="1:18" s="1" customFormat="1" x14ac:dyDescent="0.2">
      <c r="A162" s="16">
        <v>37865</v>
      </c>
      <c r="B162" s="1">
        <f t="shared" si="46"/>
        <v>9</v>
      </c>
      <c r="C162" s="46"/>
      <c r="D162" s="46"/>
      <c r="E162" s="46">
        <v>1.447619048</v>
      </c>
      <c r="F162" s="50">
        <v>3.8642857140000002</v>
      </c>
      <c r="G162" s="15">
        <f t="shared" si="38"/>
        <v>0</v>
      </c>
      <c r="H162" s="15">
        <f t="shared" si="39"/>
        <v>3.8642857140000002</v>
      </c>
      <c r="I162" s="22">
        <f t="shared" si="44"/>
        <v>3.8998058569604916</v>
      </c>
      <c r="J162" s="15">
        <f t="shared" si="36"/>
        <v>3.8972089230531872</v>
      </c>
      <c r="K162" s="15">
        <f t="shared" si="40"/>
        <v>2.5969339073044218E-3</v>
      </c>
      <c r="L162" s="15">
        <f t="shared" si="41"/>
        <v>0</v>
      </c>
      <c r="M162" s="15">
        <f t="shared" si="45"/>
        <v>4.1902548281233781E-3</v>
      </c>
      <c r="N162" s="15">
        <f t="shared" si="42"/>
        <v>2.5979579934364942E-3</v>
      </c>
      <c r="O162" s="15">
        <f t="shared" si="43"/>
        <v>2.5979579934364942E-3</v>
      </c>
      <c r="P162" s="1">
        <f>'App MESURE'!T158</f>
        <v>9.1911425272279496E-2</v>
      </c>
      <c r="Q162" s="83">
        <v>23.401654633333333</v>
      </c>
      <c r="R162" s="77">
        <f t="shared" si="37"/>
        <v>7.9768954373689582E-3</v>
      </c>
    </row>
    <row r="163" spans="1:18" s="1" customFormat="1" x14ac:dyDescent="0.2">
      <c r="A163" s="16">
        <v>37895</v>
      </c>
      <c r="B163" s="1">
        <f t="shared" si="46"/>
        <v>10</v>
      </c>
      <c r="C163" s="46"/>
      <c r="D163" s="46"/>
      <c r="E163" s="46">
        <v>123.2095238</v>
      </c>
      <c r="F163" s="50">
        <v>118.05</v>
      </c>
      <c r="G163" s="15">
        <f t="shared" si="38"/>
        <v>10.143579028144352</v>
      </c>
      <c r="H163" s="15">
        <f t="shared" si="39"/>
        <v>107.90642097185565</v>
      </c>
      <c r="I163" s="22">
        <f t="shared" si="44"/>
        <v>107.90901790576295</v>
      </c>
      <c r="J163" s="15">
        <f t="shared" si="36"/>
        <v>63.247007817905157</v>
      </c>
      <c r="K163" s="15">
        <f t="shared" si="40"/>
        <v>44.662010087857794</v>
      </c>
      <c r="L163" s="15">
        <f t="shared" si="41"/>
        <v>33.766621078181537</v>
      </c>
      <c r="M163" s="15">
        <f t="shared" si="45"/>
        <v>33.768213375016224</v>
      </c>
      <c r="N163" s="15">
        <f t="shared" si="42"/>
        <v>20.936292292510057</v>
      </c>
      <c r="O163" s="15">
        <f t="shared" si="43"/>
        <v>31.079871320654409</v>
      </c>
      <c r="P163" s="1">
        <f>'App MESURE'!T159</f>
        <v>0.10991994852341007</v>
      </c>
      <c r="Q163" s="83">
        <v>18.964616903225799</v>
      </c>
      <c r="R163" s="77">
        <f t="shared" si="37"/>
        <v>959.13788799215877</v>
      </c>
    </row>
    <row r="164" spans="1:18" s="1" customFormat="1" x14ac:dyDescent="0.2">
      <c r="A164" s="16">
        <v>37926</v>
      </c>
      <c r="B164" s="1">
        <f t="shared" si="46"/>
        <v>11</v>
      </c>
      <c r="C164" s="46"/>
      <c r="D164" s="46"/>
      <c r="E164" s="46">
        <v>78.47619048</v>
      </c>
      <c r="F164" s="50">
        <v>43.392857139999997</v>
      </c>
      <c r="G164" s="15">
        <f t="shared" si="38"/>
        <v>1.7967010666813259</v>
      </c>
      <c r="H164" s="15">
        <f t="shared" si="39"/>
        <v>41.596156073318667</v>
      </c>
      <c r="I164" s="22">
        <f t="shared" si="44"/>
        <v>52.491545082994925</v>
      </c>
      <c r="J164" s="15">
        <f t="shared" si="36"/>
        <v>39.962650297978108</v>
      </c>
      <c r="K164" s="15">
        <f t="shared" si="40"/>
        <v>12.528894785016817</v>
      </c>
      <c r="L164" s="15">
        <f t="shared" si="41"/>
        <v>1.3972379566045769</v>
      </c>
      <c r="M164" s="15">
        <f t="shared" si="45"/>
        <v>14.229159039110744</v>
      </c>
      <c r="N164" s="15">
        <f t="shared" si="42"/>
        <v>8.8220786042486612</v>
      </c>
      <c r="O164" s="15">
        <f t="shared" si="43"/>
        <v>10.618779670929987</v>
      </c>
      <c r="P164" s="1">
        <f>'App MESURE'!T160</f>
        <v>4.6526548844854796</v>
      </c>
      <c r="Q164" s="83">
        <v>15.610924783333331</v>
      </c>
      <c r="R164" s="77">
        <f t="shared" si="37"/>
        <v>35.59464496742752</v>
      </c>
    </row>
    <row r="165" spans="1:18" s="1" customFormat="1" x14ac:dyDescent="0.2">
      <c r="A165" s="16">
        <v>37956</v>
      </c>
      <c r="B165" s="1">
        <f t="shared" si="46"/>
        <v>12</v>
      </c>
      <c r="C165" s="46"/>
      <c r="D165" s="46"/>
      <c r="E165" s="46">
        <v>88.428571430000005</v>
      </c>
      <c r="F165" s="50">
        <v>57.021428569999998</v>
      </c>
      <c r="G165" s="15">
        <f t="shared" si="38"/>
        <v>3.3204135763953846</v>
      </c>
      <c r="H165" s="15">
        <f t="shared" si="39"/>
        <v>53.701014993604616</v>
      </c>
      <c r="I165" s="22">
        <f t="shared" si="44"/>
        <v>64.832671822016863</v>
      </c>
      <c r="J165" s="15">
        <f t="shared" si="36"/>
        <v>39.944065338761575</v>
      </c>
      <c r="K165" s="15">
        <f t="shared" si="40"/>
        <v>24.888606483255288</v>
      </c>
      <c r="L165" s="15">
        <f t="shared" si="41"/>
        <v>13.847827930902705</v>
      </c>
      <c r="M165" s="15">
        <f t="shared" si="45"/>
        <v>19.254908365764791</v>
      </c>
      <c r="N165" s="15">
        <f t="shared" si="42"/>
        <v>11.93804318677417</v>
      </c>
      <c r="O165" s="15">
        <f t="shared" si="43"/>
        <v>15.258456763169555</v>
      </c>
      <c r="P165" s="1">
        <f>'App MESURE'!T161</f>
        <v>30.421492523023016</v>
      </c>
      <c r="Q165" s="83">
        <v>12.792011370967744</v>
      </c>
      <c r="R165" s="77">
        <f t="shared" si="37"/>
        <v>229.91765345459481</v>
      </c>
    </row>
    <row r="166" spans="1:18" s="1" customFormat="1" x14ac:dyDescent="0.2">
      <c r="A166" s="16">
        <v>37987</v>
      </c>
      <c r="B166" s="1">
        <f t="shared" si="46"/>
        <v>1</v>
      </c>
      <c r="C166" s="46"/>
      <c r="D166" s="46"/>
      <c r="E166" s="46">
        <v>2.723809524</v>
      </c>
      <c r="F166" s="50">
        <v>3.6785714289999998</v>
      </c>
      <c r="G166" s="15">
        <f t="shared" si="38"/>
        <v>0</v>
      </c>
      <c r="H166" s="15">
        <f t="shared" si="39"/>
        <v>3.6785714289999998</v>
      </c>
      <c r="I166" s="22">
        <f t="shared" si="44"/>
        <v>14.719349981352584</v>
      </c>
      <c r="J166" s="15">
        <f t="shared" si="36"/>
        <v>14.078864296000944</v>
      </c>
      <c r="K166" s="15">
        <f t="shared" si="40"/>
        <v>0.6404856853516403</v>
      </c>
      <c r="L166" s="15">
        <f t="shared" si="41"/>
        <v>0</v>
      </c>
      <c r="M166" s="15">
        <f t="shared" si="45"/>
        <v>7.3168651789906214</v>
      </c>
      <c r="N166" s="15">
        <f t="shared" si="42"/>
        <v>4.5364564109741856</v>
      </c>
      <c r="O166" s="15">
        <f t="shared" si="43"/>
        <v>4.5364564109741856</v>
      </c>
      <c r="P166" s="1">
        <f>'App MESURE'!T162</f>
        <v>0.65357348063301135</v>
      </c>
      <c r="Q166" s="83">
        <v>12.062504387096773</v>
      </c>
      <c r="R166" s="77">
        <f t="shared" si="37"/>
        <v>15.076779850734864</v>
      </c>
    </row>
    <row r="167" spans="1:18" s="1" customFormat="1" x14ac:dyDescent="0.2">
      <c r="A167" s="16">
        <v>38018</v>
      </c>
      <c r="B167" s="1">
        <f t="shared" si="46"/>
        <v>2</v>
      </c>
      <c r="C167" s="46"/>
      <c r="D167" s="46"/>
      <c r="E167" s="46">
        <v>34.042857140000002</v>
      </c>
      <c r="F167" s="50">
        <v>35.464285709999999</v>
      </c>
      <c r="G167" s="15">
        <f t="shared" si="38"/>
        <v>0.91026454366766774</v>
      </c>
      <c r="H167" s="15">
        <f t="shared" si="39"/>
        <v>34.554021166332333</v>
      </c>
      <c r="I167" s="22">
        <f t="shared" si="44"/>
        <v>35.194506851683975</v>
      </c>
      <c r="J167" s="15">
        <f t="shared" si="36"/>
        <v>29.348949674509623</v>
      </c>
      <c r="K167" s="15">
        <f t="shared" si="40"/>
        <v>5.8455571771743529</v>
      </c>
      <c r="L167" s="15">
        <f t="shared" si="41"/>
        <v>0</v>
      </c>
      <c r="M167" s="15">
        <f t="shared" si="45"/>
        <v>2.7804087680164358</v>
      </c>
      <c r="N167" s="15">
        <f t="shared" si="42"/>
        <v>1.7238534361701903</v>
      </c>
      <c r="O167" s="15">
        <f t="shared" si="43"/>
        <v>2.6341179798378578</v>
      </c>
      <c r="P167" s="1">
        <f>'App MESURE'!T163</f>
        <v>0.15799930776935292</v>
      </c>
      <c r="Q167" s="83">
        <v>13.483952500000003</v>
      </c>
      <c r="R167" s="77">
        <f t="shared" si="37"/>
        <v>6.1311636781662964</v>
      </c>
    </row>
    <row r="168" spans="1:18" s="1" customFormat="1" x14ac:dyDescent="0.2">
      <c r="A168" s="16">
        <v>38047</v>
      </c>
      <c r="B168" s="1">
        <f t="shared" si="46"/>
        <v>3</v>
      </c>
      <c r="C168" s="46"/>
      <c r="D168" s="46"/>
      <c r="E168" s="46">
        <v>43.433333330000004</v>
      </c>
      <c r="F168" s="50">
        <v>24.9</v>
      </c>
      <c r="G168" s="15">
        <f t="shared" si="38"/>
        <v>0</v>
      </c>
      <c r="H168" s="15">
        <f t="shared" si="39"/>
        <v>24.9</v>
      </c>
      <c r="I168" s="22">
        <f t="shared" si="44"/>
        <v>30.745557177174351</v>
      </c>
      <c r="J168" s="15">
        <f t="shared" si="36"/>
        <v>26.834542083414465</v>
      </c>
      <c r="K168" s="15">
        <f t="shared" si="40"/>
        <v>3.911015093759886</v>
      </c>
      <c r="L168" s="15">
        <f t="shared" si="41"/>
        <v>0</v>
      </c>
      <c r="M168" s="15">
        <f t="shared" si="45"/>
        <v>1.0565553318462455</v>
      </c>
      <c r="N168" s="15">
        <f t="shared" si="42"/>
        <v>0.65506430574467223</v>
      </c>
      <c r="O168" s="15">
        <f t="shared" si="43"/>
        <v>0.65506430574467223</v>
      </c>
      <c r="P168" s="1">
        <f>'App MESURE'!T164</f>
        <v>0.58035014552699937</v>
      </c>
      <c r="Q168" s="83">
        <v>13.967091693548392</v>
      </c>
      <c r="R168" s="77">
        <f t="shared" si="37"/>
        <v>5.5822057370320888E-3</v>
      </c>
    </row>
    <row r="169" spans="1:18" s="1" customFormat="1" x14ac:dyDescent="0.2">
      <c r="A169" s="16">
        <v>38078</v>
      </c>
      <c r="B169" s="1">
        <f t="shared" si="46"/>
        <v>4</v>
      </c>
      <c r="C169" s="46"/>
      <c r="D169" s="46"/>
      <c r="E169" s="46">
        <v>54.833333330000002</v>
      </c>
      <c r="F169" s="50">
        <v>33.228571430000002</v>
      </c>
      <c r="G169" s="15">
        <f t="shared" si="38"/>
        <v>0.66030541669097087</v>
      </c>
      <c r="H169" s="15">
        <f t="shared" si="39"/>
        <v>32.568266013309028</v>
      </c>
      <c r="I169" s="22">
        <f t="shared" si="44"/>
        <v>36.479281107068914</v>
      </c>
      <c r="J169" s="15">
        <f t="shared" si="36"/>
        <v>31.569847732396056</v>
      </c>
      <c r="K169" s="15">
        <f t="shared" si="40"/>
        <v>4.909433374672858</v>
      </c>
      <c r="L169" s="15">
        <f t="shared" si="41"/>
        <v>0</v>
      </c>
      <c r="M169" s="15">
        <f t="shared" si="45"/>
        <v>0.40149102610157328</v>
      </c>
      <c r="N169" s="15">
        <f t="shared" si="42"/>
        <v>0.24892443618297544</v>
      </c>
      <c r="O169" s="15">
        <f t="shared" si="43"/>
        <v>0.90922985287394631</v>
      </c>
      <c r="P169" s="1">
        <f>'App MESURE'!T165</f>
        <v>2.478380539504645</v>
      </c>
      <c r="Q169" s="83">
        <v>15.925756800000006</v>
      </c>
      <c r="R169" s="77">
        <f t="shared" si="37"/>
        <v>2.4622338773535928</v>
      </c>
    </row>
    <row r="170" spans="1:18" s="1" customFormat="1" x14ac:dyDescent="0.2">
      <c r="A170" s="16">
        <v>38108</v>
      </c>
      <c r="B170" s="1">
        <f t="shared" si="46"/>
        <v>5</v>
      </c>
      <c r="C170" s="46"/>
      <c r="D170" s="46"/>
      <c r="E170" s="46">
        <v>59.361904760000002</v>
      </c>
      <c r="F170" s="50">
        <v>44.621428569999999</v>
      </c>
      <c r="G170" s="15">
        <f t="shared" si="38"/>
        <v>1.9340587983103037</v>
      </c>
      <c r="H170" s="15">
        <f t="shared" si="39"/>
        <v>42.687369771689696</v>
      </c>
      <c r="I170" s="22">
        <f t="shared" si="44"/>
        <v>47.596803146362554</v>
      </c>
      <c r="J170" s="15">
        <f t="shared" si="36"/>
        <v>39.163510934181481</v>
      </c>
      <c r="K170" s="15">
        <f t="shared" si="40"/>
        <v>8.4332922121810725</v>
      </c>
      <c r="L170" s="15">
        <f t="shared" si="41"/>
        <v>0</v>
      </c>
      <c r="M170" s="15">
        <f t="shared" si="45"/>
        <v>0.15256658991859784</v>
      </c>
      <c r="N170" s="15">
        <f t="shared" si="42"/>
        <v>9.4591285749530657E-2</v>
      </c>
      <c r="O170" s="15">
        <f t="shared" si="43"/>
        <v>2.0286500840598345</v>
      </c>
      <c r="P170" s="1">
        <f>'App MESURE'!T166</f>
        <v>2.2456288710702221</v>
      </c>
      <c r="Q170" s="83">
        <v>17.200677741935483</v>
      </c>
      <c r="R170" s="77">
        <f t="shared" si="37"/>
        <v>4.7079794012499163E-2</v>
      </c>
    </row>
    <row r="171" spans="1:18" s="1" customFormat="1" x14ac:dyDescent="0.2">
      <c r="A171" s="16">
        <v>38139</v>
      </c>
      <c r="B171" s="1">
        <f t="shared" si="46"/>
        <v>6</v>
      </c>
      <c r="C171" s="46"/>
      <c r="D171" s="46"/>
      <c r="E171" s="46">
        <v>10.169047620000001</v>
      </c>
      <c r="F171" s="50">
        <v>3.1</v>
      </c>
      <c r="G171" s="15">
        <f t="shared" si="38"/>
        <v>0</v>
      </c>
      <c r="H171" s="15">
        <f t="shared" si="39"/>
        <v>3.1</v>
      </c>
      <c r="I171" s="22">
        <f t="shared" si="44"/>
        <v>11.533292212181072</v>
      </c>
      <c r="J171" s="15">
        <f t="shared" si="36"/>
        <v>11.470606416239356</v>
      </c>
      <c r="K171" s="15">
        <f t="shared" si="40"/>
        <v>6.2685795941716194E-2</v>
      </c>
      <c r="L171" s="15">
        <f t="shared" si="41"/>
        <v>0</v>
      </c>
      <c r="M171" s="15">
        <f t="shared" si="45"/>
        <v>5.7975304169067182E-2</v>
      </c>
      <c r="N171" s="15">
        <f t="shared" si="42"/>
        <v>3.5944688584821652E-2</v>
      </c>
      <c r="O171" s="15">
        <f t="shared" si="43"/>
        <v>3.5944688584821652E-2</v>
      </c>
      <c r="P171" s="1">
        <f>'App MESURE'!T167</f>
        <v>0.12283171991101313</v>
      </c>
      <c r="Q171" s="83">
        <v>23.843234800000001</v>
      </c>
      <c r="R171" s="77">
        <f t="shared" si="37"/>
        <v>7.5493562126785797E-3</v>
      </c>
    </row>
    <row r="172" spans="1:18" s="1" customFormat="1" x14ac:dyDescent="0.2">
      <c r="A172" s="16">
        <v>38169</v>
      </c>
      <c r="B172" s="1">
        <f t="shared" si="46"/>
        <v>7</v>
      </c>
      <c r="C172" s="46"/>
      <c r="D172" s="46"/>
      <c r="E172" s="46">
        <v>1.95</v>
      </c>
      <c r="F172" s="50">
        <v>0.764285714</v>
      </c>
      <c r="G172" s="15">
        <f t="shared" si="38"/>
        <v>0</v>
      </c>
      <c r="H172" s="15">
        <f t="shared" si="39"/>
        <v>0.764285714</v>
      </c>
      <c r="I172" s="22">
        <f t="shared" si="44"/>
        <v>0.8269715099417162</v>
      </c>
      <c r="J172" s="15">
        <f t="shared" si="36"/>
        <v>0.82695063188100559</v>
      </c>
      <c r="K172" s="15">
        <f t="shared" si="40"/>
        <v>2.0878060710605162E-5</v>
      </c>
      <c r="L172" s="15">
        <f t="shared" si="41"/>
        <v>0</v>
      </c>
      <c r="M172" s="15">
        <f t="shared" si="45"/>
        <v>2.203061558424553E-2</v>
      </c>
      <c r="N172" s="15">
        <f t="shared" si="42"/>
        <v>1.3658981662232228E-2</v>
      </c>
      <c r="O172" s="15">
        <f t="shared" si="43"/>
        <v>1.3658981662232228E-2</v>
      </c>
      <c r="P172" s="1">
        <f>'App MESURE'!T168</f>
        <v>7.3563118563580485E-2</v>
      </c>
      <c r="Q172" s="83">
        <v>24.627470612903227</v>
      </c>
      <c r="R172" s="77">
        <f t="shared" si="37"/>
        <v>3.588505617895474E-3</v>
      </c>
    </row>
    <row r="173" spans="1:18" s="1" customFormat="1" ht="13.5" thickBot="1" x14ac:dyDescent="0.25">
      <c r="A173" s="16">
        <v>38200</v>
      </c>
      <c r="B173" s="4">
        <f t="shared" si="46"/>
        <v>8</v>
      </c>
      <c r="C173" s="47"/>
      <c r="D173" s="47"/>
      <c r="E173" s="47">
        <v>1.661904762</v>
      </c>
      <c r="F173" s="57">
        <v>0.55000000000000004</v>
      </c>
      <c r="G173" s="24">
        <f t="shared" si="38"/>
        <v>0</v>
      </c>
      <c r="H173" s="24">
        <f t="shared" si="39"/>
        <v>0.55000000000000004</v>
      </c>
      <c r="I173" s="23">
        <f t="shared" si="44"/>
        <v>0.55002087806071065</v>
      </c>
      <c r="J173" s="24">
        <f t="shared" si="36"/>
        <v>0.55001499409478849</v>
      </c>
      <c r="K173" s="24">
        <f t="shared" si="40"/>
        <v>5.883965922159895E-6</v>
      </c>
      <c r="L173" s="24">
        <f t="shared" si="41"/>
        <v>0</v>
      </c>
      <c r="M173" s="24">
        <f t="shared" si="45"/>
        <v>8.3716339220133024E-3</v>
      </c>
      <c r="N173" s="24">
        <f t="shared" si="42"/>
        <v>5.190413031648247E-3</v>
      </c>
      <c r="O173" s="24">
        <f t="shared" si="43"/>
        <v>5.190413031648247E-3</v>
      </c>
      <c r="P173" s="4">
        <f>'App MESURE'!T169</f>
        <v>7.3563118563580485E-2</v>
      </c>
      <c r="Q173" s="84">
        <v>24.936308838709678</v>
      </c>
      <c r="R173" s="78">
        <f t="shared" si="37"/>
        <v>4.6748268617563173E-3</v>
      </c>
    </row>
    <row r="174" spans="1:18" s="1" customFormat="1" x14ac:dyDescent="0.2">
      <c r="A174" s="16">
        <v>38231</v>
      </c>
      <c r="B174" s="1">
        <f t="shared" si="46"/>
        <v>9</v>
      </c>
      <c r="C174" s="46"/>
      <c r="D174" s="46"/>
      <c r="E174" s="46">
        <v>0.69047619000000005</v>
      </c>
      <c r="F174" s="50">
        <v>0.257142857</v>
      </c>
      <c r="G174" s="15">
        <f t="shared" si="38"/>
        <v>0</v>
      </c>
      <c r="H174" s="15">
        <f t="shared" si="39"/>
        <v>0.257142857</v>
      </c>
      <c r="I174" s="22">
        <f t="shared" si="44"/>
        <v>0.25714874096592216</v>
      </c>
      <c r="J174" s="15">
        <f t="shared" si="36"/>
        <v>0.2571479413430407</v>
      </c>
      <c r="K174" s="15">
        <f t="shared" si="40"/>
        <v>7.996228814644013E-7</v>
      </c>
      <c r="L174" s="15">
        <f t="shared" si="41"/>
        <v>0</v>
      </c>
      <c r="M174" s="15">
        <f t="shared" si="45"/>
        <v>3.1812208903650553E-3</v>
      </c>
      <c r="N174" s="15">
        <f t="shared" si="42"/>
        <v>1.9723569520263343E-3</v>
      </c>
      <c r="O174" s="15">
        <f t="shared" si="43"/>
        <v>1.9723569520263343E-3</v>
      </c>
      <c r="P174" s="1">
        <f>'App MESURE'!T170</f>
        <v>8.6644781679967781E-2</v>
      </c>
      <c r="Q174" s="83">
        <v>22.901050366666666</v>
      </c>
      <c r="R174" s="77">
        <f t="shared" si="37"/>
        <v>7.1694195093089117E-3</v>
      </c>
    </row>
    <row r="175" spans="1:18" s="1" customFormat="1" x14ac:dyDescent="0.2">
      <c r="A175" s="16">
        <v>38261</v>
      </c>
      <c r="B175" s="1">
        <f t="shared" si="46"/>
        <v>10</v>
      </c>
      <c r="C175" s="46"/>
      <c r="D175" s="46"/>
      <c r="E175" s="46">
        <v>74.847619050000006</v>
      </c>
      <c r="F175" s="50">
        <v>31.378571430000001</v>
      </c>
      <c r="G175" s="15">
        <f t="shared" si="38"/>
        <v>0.45347022802505133</v>
      </c>
      <c r="H175" s="15">
        <f t="shared" si="39"/>
        <v>30.92510120197495</v>
      </c>
      <c r="I175" s="22">
        <f t="shared" si="44"/>
        <v>30.925102001597832</v>
      </c>
      <c r="J175" s="15">
        <f t="shared" si="36"/>
        <v>29.079190981740503</v>
      </c>
      <c r="K175" s="15">
        <f t="shared" si="40"/>
        <v>1.8459110198573292</v>
      </c>
      <c r="L175" s="15">
        <f t="shared" si="41"/>
        <v>0</v>
      </c>
      <c r="M175" s="15">
        <f t="shared" si="45"/>
        <v>1.2088639383387211E-3</v>
      </c>
      <c r="N175" s="15">
        <f t="shared" si="42"/>
        <v>7.4949564177000702E-4</v>
      </c>
      <c r="O175" s="15">
        <f t="shared" si="43"/>
        <v>0.45421972366682134</v>
      </c>
      <c r="P175" s="1">
        <f>'App MESURE'!T171</f>
        <v>0.40977884982761204</v>
      </c>
      <c r="Q175" s="83">
        <v>20.241136048387094</v>
      </c>
      <c r="R175" s="77">
        <f t="shared" si="37"/>
        <v>1.9749912675925182E-3</v>
      </c>
    </row>
    <row r="176" spans="1:18" s="1" customFormat="1" x14ac:dyDescent="0.2">
      <c r="A176" s="16">
        <v>38292</v>
      </c>
      <c r="B176" s="1">
        <f t="shared" si="46"/>
        <v>11</v>
      </c>
      <c r="C176" s="46"/>
      <c r="D176" s="46"/>
      <c r="E176" s="46">
        <v>38.438095240000003</v>
      </c>
      <c r="F176" s="50">
        <v>31.64285714</v>
      </c>
      <c r="G176" s="15">
        <f t="shared" si="38"/>
        <v>0.48301811164102776</v>
      </c>
      <c r="H176" s="15">
        <f t="shared" si="39"/>
        <v>31.159839028358974</v>
      </c>
      <c r="I176" s="22">
        <f t="shared" si="44"/>
        <v>33.005750048216299</v>
      </c>
      <c r="J176" s="15">
        <f t="shared" si="36"/>
        <v>28.944378270066444</v>
      </c>
      <c r="K176" s="15">
        <f t="shared" si="40"/>
        <v>4.0613717781498551</v>
      </c>
      <c r="L176" s="15">
        <f t="shared" si="41"/>
        <v>0</v>
      </c>
      <c r="M176" s="15">
        <f t="shared" si="45"/>
        <v>4.5936829656871407E-4</v>
      </c>
      <c r="N176" s="15">
        <f t="shared" si="42"/>
        <v>2.848083438726027E-4</v>
      </c>
      <c r="O176" s="15">
        <f t="shared" si="43"/>
        <v>0.48330291998490038</v>
      </c>
      <c r="P176" s="1">
        <f>'App MESURE'!T172</f>
        <v>0.16530465210707573</v>
      </c>
      <c r="Q176" s="83">
        <v>15.280305966666669</v>
      </c>
      <c r="R176" s="77">
        <f t="shared" si="37"/>
        <v>0.10112289837329673</v>
      </c>
    </row>
    <row r="177" spans="1:18" s="1" customFormat="1" x14ac:dyDescent="0.2">
      <c r="A177" s="16">
        <v>38322</v>
      </c>
      <c r="B177" s="1">
        <f t="shared" si="46"/>
        <v>12</v>
      </c>
      <c r="C177" s="46"/>
      <c r="D177" s="46"/>
      <c r="E177" s="46">
        <v>46.866666670000001</v>
      </c>
      <c r="F177" s="50">
        <v>40.678571429999998</v>
      </c>
      <c r="G177" s="15">
        <f t="shared" si="38"/>
        <v>1.4932363115888618</v>
      </c>
      <c r="H177" s="15">
        <f t="shared" si="39"/>
        <v>39.185335118411139</v>
      </c>
      <c r="I177" s="22">
        <f t="shared" si="44"/>
        <v>43.246706896560994</v>
      </c>
      <c r="J177" s="15">
        <f t="shared" si="36"/>
        <v>31.997372311047936</v>
      </c>
      <c r="K177" s="15">
        <f t="shared" si="40"/>
        <v>11.249334585513058</v>
      </c>
      <c r="L177" s="15">
        <f t="shared" si="41"/>
        <v>0.10826942882548844</v>
      </c>
      <c r="M177" s="15">
        <f t="shared" si="45"/>
        <v>0.10844398877818455</v>
      </c>
      <c r="N177" s="15">
        <f t="shared" si="42"/>
        <v>6.7235273042474425E-2</v>
      </c>
      <c r="O177" s="15">
        <f t="shared" si="43"/>
        <v>1.5604715846313362</v>
      </c>
      <c r="P177" s="1">
        <f>'App MESURE'!T173</f>
        <v>1.549072783054795</v>
      </c>
      <c r="Q177" s="83">
        <v>11.850408238709679</v>
      </c>
      <c r="R177" s="77">
        <f t="shared" si="37"/>
        <v>1.2993267738135728E-4</v>
      </c>
    </row>
    <row r="178" spans="1:18" s="1" customFormat="1" x14ac:dyDescent="0.2">
      <c r="A178" s="16">
        <v>38353</v>
      </c>
      <c r="B178" s="1">
        <f t="shared" si="46"/>
        <v>1</v>
      </c>
      <c r="C178" s="46"/>
      <c r="D178" s="46"/>
      <c r="E178" s="46">
        <v>2.8761904760000001</v>
      </c>
      <c r="F178" s="50">
        <v>1.3571428569999999</v>
      </c>
      <c r="G178" s="15">
        <f t="shared" si="38"/>
        <v>0</v>
      </c>
      <c r="H178" s="15">
        <f t="shared" si="39"/>
        <v>1.3571428569999999</v>
      </c>
      <c r="I178" s="22">
        <f t="shared" si="44"/>
        <v>12.498208013687568</v>
      </c>
      <c r="J178" s="15">
        <f t="shared" si="36"/>
        <v>11.95402895109147</v>
      </c>
      <c r="K178" s="15">
        <f t="shared" si="40"/>
        <v>0.54417906259609872</v>
      </c>
      <c r="L178" s="15">
        <f t="shared" si="41"/>
        <v>0</v>
      </c>
      <c r="M178" s="15">
        <f t="shared" si="45"/>
        <v>4.1208715735710125E-2</v>
      </c>
      <c r="N178" s="15">
        <f t="shared" si="42"/>
        <v>2.5549403756140277E-2</v>
      </c>
      <c r="O178" s="15">
        <f t="shared" si="43"/>
        <v>2.5549403756140277E-2</v>
      </c>
      <c r="P178" s="1">
        <f>'App MESURE'!T174</f>
        <v>0.18212393325671655</v>
      </c>
      <c r="Q178" s="83">
        <v>9.6223435935483881</v>
      </c>
      <c r="R178" s="77">
        <f t="shared" si="37"/>
        <v>2.4515583288326828E-2</v>
      </c>
    </row>
    <row r="179" spans="1:18" s="1" customFormat="1" x14ac:dyDescent="0.2">
      <c r="A179" s="16">
        <v>38384</v>
      </c>
      <c r="B179" s="1">
        <f t="shared" si="46"/>
        <v>2</v>
      </c>
      <c r="C179" s="46"/>
      <c r="D179" s="46"/>
      <c r="E179" s="46">
        <v>36.759523809999997</v>
      </c>
      <c r="F179" s="50">
        <v>24.90714286</v>
      </c>
      <c r="G179" s="15">
        <f t="shared" si="38"/>
        <v>0</v>
      </c>
      <c r="H179" s="15">
        <f t="shared" si="39"/>
        <v>24.90714286</v>
      </c>
      <c r="I179" s="22">
        <f t="shared" si="44"/>
        <v>25.451321922596101</v>
      </c>
      <c r="J179" s="15">
        <f t="shared" si="36"/>
        <v>21.895477501569328</v>
      </c>
      <c r="K179" s="15">
        <f t="shared" si="40"/>
        <v>3.555844421026773</v>
      </c>
      <c r="L179" s="15">
        <f t="shared" si="41"/>
        <v>0</v>
      </c>
      <c r="M179" s="15">
        <f t="shared" si="45"/>
        <v>1.5659311979569848E-2</v>
      </c>
      <c r="N179" s="15">
        <f t="shared" si="42"/>
        <v>9.7087734273333046E-3</v>
      </c>
      <c r="O179" s="15">
        <f t="shared" si="43"/>
        <v>9.7087734273333046E-3</v>
      </c>
      <c r="P179" s="1">
        <f>'App MESURE'!T175</f>
        <v>0.20183137379568961</v>
      </c>
      <c r="Q179" s="83">
        <v>10.334509757142856</v>
      </c>
      <c r="R179" s="77">
        <f t="shared" si="37"/>
        <v>3.6911093572299138E-2</v>
      </c>
    </row>
    <row r="180" spans="1:18" s="1" customFormat="1" x14ac:dyDescent="0.2">
      <c r="A180" s="16">
        <v>38412</v>
      </c>
      <c r="B180" s="1">
        <f t="shared" si="46"/>
        <v>3</v>
      </c>
      <c r="C180" s="46"/>
      <c r="D180" s="46"/>
      <c r="E180" s="46">
        <v>20.514285709999999</v>
      </c>
      <c r="F180" s="50">
        <v>19.47142857</v>
      </c>
      <c r="G180" s="15">
        <f t="shared" si="38"/>
        <v>0</v>
      </c>
      <c r="H180" s="15">
        <f t="shared" si="39"/>
        <v>19.47142857</v>
      </c>
      <c r="I180" s="22">
        <f t="shared" si="44"/>
        <v>23.027272991026773</v>
      </c>
      <c r="J180" s="15">
        <f t="shared" si="36"/>
        <v>21.62489648081846</v>
      </c>
      <c r="K180" s="15">
        <f t="shared" si="40"/>
        <v>1.4023765102083132</v>
      </c>
      <c r="L180" s="15">
        <f t="shared" si="41"/>
        <v>0</v>
      </c>
      <c r="M180" s="15">
        <f t="shared" si="45"/>
        <v>5.950538552236543E-3</v>
      </c>
      <c r="N180" s="15">
        <f t="shared" si="42"/>
        <v>3.6893339023866567E-3</v>
      </c>
      <c r="O180" s="15">
        <f t="shared" si="43"/>
        <v>3.6893339023866567E-3</v>
      </c>
      <c r="P180" s="1">
        <f>'App MESURE'!T176</f>
        <v>0.84062427402447171</v>
      </c>
      <c r="Q180" s="83">
        <v>15.907712951612902</v>
      </c>
      <c r="R180" s="77">
        <f t="shared" si="37"/>
        <v>0.70046009399715803</v>
      </c>
    </row>
    <row r="181" spans="1:18" s="1" customFormat="1" x14ac:dyDescent="0.2">
      <c r="A181" s="16">
        <v>38443</v>
      </c>
      <c r="B181" s="1">
        <f t="shared" si="46"/>
        <v>4</v>
      </c>
      <c r="C181" s="46"/>
      <c r="D181" s="46"/>
      <c r="E181" s="46">
        <v>1.4023809519999999</v>
      </c>
      <c r="F181" s="50">
        <v>2.75</v>
      </c>
      <c r="G181" s="15">
        <f t="shared" si="38"/>
        <v>0</v>
      </c>
      <c r="H181" s="15">
        <f t="shared" si="39"/>
        <v>2.75</v>
      </c>
      <c r="I181" s="22">
        <f t="shared" si="44"/>
        <v>4.1523765102083132</v>
      </c>
      <c r="J181" s="15">
        <f t="shared" si="36"/>
        <v>4.143856779818277</v>
      </c>
      <c r="K181" s="15">
        <f t="shared" si="40"/>
        <v>8.5197303900361732E-3</v>
      </c>
      <c r="L181" s="15">
        <f t="shared" si="41"/>
        <v>0</v>
      </c>
      <c r="M181" s="15">
        <f t="shared" si="45"/>
        <v>2.2612046498498863E-3</v>
      </c>
      <c r="N181" s="15">
        <f t="shared" si="42"/>
        <v>1.4019468829069295E-3</v>
      </c>
      <c r="O181" s="15">
        <f t="shared" si="43"/>
        <v>1.4019468829069295E-3</v>
      </c>
      <c r="P181" s="1">
        <f>'App MESURE'!T177</f>
        <v>0.11297799964152659</v>
      </c>
      <c r="Q181" s="83">
        <v>16.308545899999999</v>
      </c>
      <c r="R181" s="77">
        <f t="shared" si="37"/>
        <v>1.2449215549194278E-2</v>
      </c>
    </row>
    <row r="182" spans="1:18" s="1" customFormat="1" x14ac:dyDescent="0.2">
      <c r="A182" s="16">
        <v>38473</v>
      </c>
      <c r="B182" s="1">
        <f t="shared" si="46"/>
        <v>5</v>
      </c>
      <c r="C182" s="46"/>
      <c r="D182" s="46"/>
      <c r="E182" s="46">
        <v>23.083333329999999</v>
      </c>
      <c r="F182" s="50">
        <v>9.4357142859999996</v>
      </c>
      <c r="G182" s="15">
        <f t="shared" si="38"/>
        <v>0</v>
      </c>
      <c r="H182" s="15">
        <f t="shared" si="39"/>
        <v>9.4357142859999996</v>
      </c>
      <c r="I182" s="22">
        <f t="shared" si="44"/>
        <v>9.4442340163900358</v>
      </c>
      <c r="J182" s="15">
        <f t="shared" si="36"/>
        <v>9.3811491484031713</v>
      </c>
      <c r="K182" s="15">
        <f t="shared" si="40"/>
        <v>6.3084867986864523E-2</v>
      </c>
      <c r="L182" s="15">
        <f t="shared" si="41"/>
        <v>0</v>
      </c>
      <c r="M182" s="15">
        <f t="shared" si="45"/>
        <v>8.5925776694295683E-4</v>
      </c>
      <c r="N182" s="15">
        <f t="shared" si="42"/>
        <v>5.3273981550463318E-4</v>
      </c>
      <c r="O182" s="15">
        <f t="shared" si="43"/>
        <v>5.3273981550463318E-4</v>
      </c>
      <c r="P182" s="1">
        <f>'App MESURE'!T178</f>
        <v>5.1137410364059395E-2</v>
      </c>
      <c r="Q182" s="83">
        <v>19.538693903225813</v>
      </c>
      <c r="R182" s="77">
        <f t="shared" si="37"/>
        <v>2.5608326813277658E-3</v>
      </c>
    </row>
    <row r="183" spans="1:18" s="1" customFormat="1" x14ac:dyDescent="0.2">
      <c r="A183" s="16">
        <v>38504</v>
      </c>
      <c r="B183" s="1">
        <f t="shared" si="46"/>
        <v>6</v>
      </c>
      <c r="C183" s="46"/>
      <c r="D183" s="46"/>
      <c r="E183" s="46">
        <v>4.766666667</v>
      </c>
      <c r="F183" s="50">
        <v>1.65</v>
      </c>
      <c r="G183" s="15">
        <f t="shared" si="38"/>
        <v>0</v>
      </c>
      <c r="H183" s="15">
        <f t="shared" si="39"/>
        <v>1.65</v>
      </c>
      <c r="I183" s="22">
        <f t="shared" si="44"/>
        <v>1.7130848679868644</v>
      </c>
      <c r="J183" s="15">
        <f t="shared" si="36"/>
        <v>1.7128816615854272</v>
      </c>
      <c r="K183" s="15">
        <f t="shared" si="40"/>
        <v>2.0320640143722812E-4</v>
      </c>
      <c r="L183" s="15">
        <f t="shared" si="41"/>
        <v>0</v>
      </c>
      <c r="M183" s="15">
        <f t="shared" si="45"/>
        <v>3.2651795143832365E-4</v>
      </c>
      <c r="N183" s="15">
        <f t="shared" si="42"/>
        <v>2.0244112989176066E-4</v>
      </c>
      <c r="O183" s="15">
        <f t="shared" si="43"/>
        <v>2.0244112989176066E-4</v>
      </c>
      <c r="P183" s="1">
        <f>'App MESURE'!T179</f>
        <v>5.1986869007980656E-2</v>
      </c>
      <c r="Q183" s="83">
        <v>23.977741099999996</v>
      </c>
      <c r="R183" s="77">
        <f t="shared" si="37"/>
        <v>2.6816269706609903E-3</v>
      </c>
    </row>
    <row r="184" spans="1:18" s="1" customFormat="1" x14ac:dyDescent="0.2">
      <c r="A184" s="16">
        <v>38534</v>
      </c>
      <c r="B184" s="1">
        <f t="shared" si="46"/>
        <v>7</v>
      </c>
      <c r="C184" s="46"/>
      <c r="D184" s="46"/>
      <c r="E184" s="46">
        <v>1.2785714290000001</v>
      </c>
      <c r="F184" s="50">
        <v>1.657142857</v>
      </c>
      <c r="G184" s="15">
        <f t="shared" si="38"/>
        <v>0</v>
      </c>
      <c r="H184" s="15">
        <f t="shared" si="39"/>
        <v>1.657142857</v>
      </c>
      <c r="I184" s="22">
        <f t="shared" si="44"/>
        <v>1.6573460634014372</v>
      </c>
      <c r="J184" s="15">
        <f t="shared" si="36"/>
        <v>1.6571477499050353</v>
      </c>
      <c r="K184" s="15">
        <f t="shared" si="40"/>
        <v>1.9831349640186957E-4</v>
      </c>
      <c r="L184" s="15">
        <f t="shared" si="41"/>
        <v>0</v>
      </c>
      <c r="M184" s="15">
        <f t="shared" si="45"/>
        <v>1.2407682154656299E-4</v>
      </c>
      <c r="N184" s="15">
        <f t="shared" si="42"/>
        <v>7.692762935886906E-5</v>
      </c>
      <c r="O184" s="15">
        <f t="shared" si="43"/>
        <v>7.692762935886906E-5</v>
      </c>
      <c r="P184" s="1">
        <f>'App MESURE'!T180</f>
        <v>4.4171849483905117E-2</v>
      </c>
      <c r="Q184" s="83">
        <v>23.443880999999998</v>
      </c>
      <c r="R184" s="77">
        <f t="shared" si="37"/>
        <v>1.9443621333585404E-3</v>
      </c>
    </row>
    <row r="185" spans="1:18" s="1" customFormat="1" ht="13.5" thickBot="1" x14ac:dyDescent="0.25">
      <c r="A185" s="16">
        <v>38565</v>
      </c>
      <c r="B185" s="4">
        <f t="shared" si="46"/>
        <v>8</v>
      </c>
      <c r="C185" s="47"/>
      <c r="D185" s="47"/>
      <c r="E185" s="47">
        <v>2.1857142860000001</v>
      </c>
      <c r="F185" s="57">
        <v>0.37857142900000001</v>
      </c>
      <c r="G185" s="24">
        <f t="shared" si="38"/>
        <v>0</v>
      </c>
      <c r="H185" s="24">
        <f t="shared" si="39"/>
        <v>0.37857142900000001</v>
      </c>
      <c r="I185" s="23">
        <f t="shared" si="44"/>
        <v>0.37876974249640188</v>
      </c>
      <c r="J185" s="24">
        <f t="shared" si="36"/>
        <v>0.37876771445651602</v>
      </c>
      <c r="K185" s="24">
        <f t="shared" si="40"/>
        <v>2.0280398858596449E-6</v>
      </c>
      <c r="L185" s="24">
        <f t="shared" si="41"/>
        <v>0</v>
      </c>
      <c r="M185" s="24">
        <f t="shared" si="45"/>
        <v>4.7149192187693933E-5</v>
      </c>
      <c r="N185" s="24">
        <f t="shared" si="42"/>
        <v>2.923249915637024E-5</v>
      </c>
      <c r="O185" s="24">
        <f t="shared" si="43"/>
        <v>2.923249915637024E-5</v>
      </c>
      <c r="P185" s="4">
        <f>'App MESURE'!T181</f>
        <v>3.8055747247672113E-2</v>
      </c>
      <c r="Q185" s="84">
        <v>24.549604419354836</v>
      </c>
      <c r="R185" s="78">
        <f t="shared" si="37"/>
        <v>1.446015823919085E-3</v>
      </c>
    </row>
    <row r="186" spans="1:18" s="1" customFormat="1" x14ac:dyDescent="0.2">
      <c r="A186" s="16">
        <v>38596</v>
      </c>
      <c r="B186" s="1">
        <f t="shared" si="46"/>
        <v>9</v>
      </c>
      <c r="C186" s="46"/>
      <c r="D186" s="46"/>
      <c r="E186" s="46">
        <v>2.2428571430000002</v>
      </c>
      <c r="F186" s="50">
        <v>2.9428571429999999</v>
      </c>
      <c r="G186" s="15">
        <f t="shared" si="38"/>
        <v>0</v>
      </c>
      <c r="H186" s="15">
        <f t="shared" si="39"/>
        <v>2.9428571429999999</v>
      </c>
      <c r="I186" s="22">
        <f t="shared" si="44"/>
        <v>2.9428591710398857</v>
      </c>
      <c r="J186" s="15">
        <f t="shared" si="36"/>
        <v>2.9415747421425329</v>
      </c>
      <c r="K186" s="15">
        <f t="shared" si="40"/>
        <v>1.2844288973528073E-3</v>
      </c>
      <c r="L186" s="15">
        <f t="shared" si="41"/>
        <v>0</v>
      </c>
      <c r="M186" s="15">
        <f t="shared" si="45"/>
        <v>1.7916693031323693E-5</v>
      </c>
      <c r="N186" s="15">
        <f t="shared" si="42"/>
        <v>1.1108349679420689E-5</v>
      </c>
      <c r="O186" s="15">
        <f t="shared" si="43"/>
        <v>1.1108349679420689E-5</v>
      </c>
      <c r="P186" s="1">
        <f>'App MESURE'!T182</f>
        <v>4.6380441958100364E-2</v>
      </c>
      <c r="Q186" s="83">
        <v>22.405001233333333</v>
      </c>
      <c r="R186" s="77">
        <f t="shared" si="37"/>
        <v>2.1501150992890359E-3</v>
      </c>
    </row>
    <row r="187" spans="1:18" s="1" customFormat="1" x14ac:dyDescent="0.2">
      <c r="A187" s="16">
        <v>38626</v>
      </c>
      <c r="B187" s="1">
        <f t="shared" si="46"/>
        <v>10</v>
      </c>
      <c r="C187" s="46"/>
      <c r="D187" s="46"/>
      <c r="E187" s="46">
        <v>21.5952381</v>
      </c>
      <c r="F187" s="50">
        <v>13.485714290000001</v>
      </c>
      <c r="G187" s="15">
        <f t="shared" si="38"/>
        <v>0</v>
      </c>
      <c r="H187" s="15">
        <f t="shared" si="39"/>
        <v>13.485714290000001</v>
      </c>
      <c r="I187" s="22">
        <f t="shared" si="44"/>
        <v>13.486998718897354</v>
      </c>
      <c r="J187" s="15">
        <f t="shared" si="36"/>
        <v>13.330831111496762</v>
      </c>
      <c r="K187" s="15">
        <f t="shared" si="40"/>
        <v>0.15616760740059199</v>
      </c>
      <c r="L187" s="15">
        <f t="shared" si="41"/>
        <v>0</v>
      </c>
      <c r="M187" s="15">
        <f t="shared" si="45"/>
        <v>6.808343351903004E-6</v>
      </c>
      <c r="N187" s="15">
        <f t="shared" si="42"/>
        <v>4.2211728781798628E-6</v>
      </c>
      <c r="O187" s="15">
        <f t="shared" si="43"/>
        <v>4.2211728781798628E-6</v>
      </c>
      <c r="P187" s="1">
        <f>'App MESURE'!T183</f>
        <v>7.2034093004522223E-2</v>
      </c>
      <c r="Q187" s="83">
        <v>20.63354145161291</v>
      </c>
      <c r="R187" s="77">
        <f t="shared" si="37"/>
        <v>5.1883024360830678E-3</v>
      </c>
    </row>
    <row r="188" spans="1:18" s="1" customFormat="1" x14ac:dyDescent="0.2">
      <c r="A188" s="16">
        <v>38657</v>
      </c>
      <c r="B188" s="1">
        <f t="shared" si="46"/>
        <v>11</v>
      </c>
      <c r="C188" s="46"/>
      <c r="D188" s="46"/>
      <c r="E188" s="46">
        <v>83.295238100000006</v>
      </c>
      <c r="F188" s="50">
        <v>48.328571429999997</v>
      </c>
      <c r="G188" s="15">
        <f t="shared" si="38"/>
        <v>2.3485277674236094</v>
      </c>
      <c r="H188" s="15">
        <f t="shared" si="39"/>
        <v>45.980043662576385</v>
      </c>
      <c r="I188" s="22">
        <f t="shared" si="44"/>
        <v>46.136211269976975</v>
      </c>
      <c r="J188" s="15">
        <f t="shared" si="36"/>
        <v>35.875365798192043</v>
      </c>
      <c r="K188" s="15">
        <f t="shared" si="40"/>
        <v>10.260845471784933</v>
      </c>
      <c r="L188" s="15">
        <f t="shared" si="41"/>
        <v>0</v>
      </c>
      <c r="M188" s="15">
        <f t="shared" si="45"/>
        <v>2.5871704737231412E-6</v>
      </c>
      <c r="N188" s="15">
        <f t="shared" si="42"/>
        <v>1.6040456937083475E-6</v>
      </c>
      <c r="O188" s="15">
        <f t="shared" si="43"/>
        <v>2.348529371469303</v>
      </c>
      <c r="P188" s="1">
        <f>'App MESURE'!T184</f>
        <v>1.6776808217444723</v>
      </c>
      <c r="Q188" s="83">
        <v>14.50299026666667</v>
      </c>
      <c r="R188" s="77">
        <f t="shared" si="37"/>
        <v>0.45003777666790856</v>
      </c>
    </row>
    <row r="189" spans="1:18" s="1" customFormat="1" x14ac:dyDescent="0.2">
      <c r="A189" s="16">
        <v>38687</v>
      </c>
      <c r="B189" s="1">
        <f t="shared" si="46"/>
        <v>12</v>
      </c>
      <c r="C189" s="46"/>
      <c r="D189" s="46"/>
      <c r="E189" s="46">
        <v>38.483333330000001</v>
      </c>
      <c r="F189" s="50">
        <v>20.742857140000002</v>
      </c>
      <c r="G189" s="15">
        <f t="shared" si="38"/>
        <v>0</v>
      </c>
      <c r="H189" s="15">
        <f t="shared" si="39"/>
        <v>20.742857140000002</v>
      </c>
      <c r="I189" s="22">
        <f t="shared" si="44"/>
        <v>31.003702611784934</v>
      </c>
      <c r="J189" s="15">
        <f t="shared" si="36"/>
        <v>26.189418126333727</v>
      </c>
      <c r="K189" s="15">
        <f t="shared" si="40"/>
        <v>4.814284485451207</v>
      </c>
      <c r="L189" s="15">
        <f t="shared" si="41"/>
        <v>0</v>
      </c>
      <c r="M189" s="15">
        <f t="shared" si="45"/>
        <v>9.831247800147937E-7</v>
      </c>
      <c r="N189" s="15">
        <f t="shared" si="42"/>
        <v>6.0953736360917207E-7</v>
      </c>
      <c r="O189" s="15">
        <f t="shared" si="43"/>
        <v>6.0953736360917207E-7</v>
      </c>
      <c r="P189" s="1">
        <f>'App MESURE'!T185</f>
        <v>0.42082181219858833</v>
      </c>
      <c r="Q189" s="83">
        <v>12.268493629032259</v>
      </c>
      <c r="R189" s="77">
        <f t="shared" si="37"/>
        <v>0.1770904846092396</v>
      </c>
    </row>
    <row r="190" spans="1:18" s="1" customFormat="1" x14ac:dyDescent="0.2">
      <c r="A190" s="16">
        <v>38718</v>
      </c>
      <c r="B190" s="1">
        <f t="shared" si="46"/>
        <v>1</v>
      </c>
      <c r="C190" s="46"/>
      <c r="D190" s="46"/>
      <c r="E190" s="46">
        <v>115.1119048</v>
      </c>
      <c r="F190" s="50">
        <v>62.878571430000001</v>
      </c>
      <c r="G190" s="15">
        <f t="shared" si="38"/>
        <v>3.9752585755798946</v>
      </c>
      <c r="H190" s="15">
        <f t="shared" si="39"/>
        <v>58.903312854420108</v>
      </c>
      <c r="I190" s="22">
        <f t="shared" si="44"/>
        <v>63.717597339871318</v>
      </c>
      <c r="J190" s="15">
        <f t="shared" si="36"/>
        <v>35.534757001842472</v>
      </c>
      <c r="K190" s="15">
        <f t="shared" si="40"/>
        <v>28.182840338028846</v>
      </c>
      <c r="L190" s="15">
        <f t="shared" si="41"/>
        <v>17.166283571828593</v>
      </c>
      <c r="M190" s="15">
        <f t="shared" si="45"/>
        <v>17.166283945416012</v>
      </c>
      <c r="N190" s="15">
        <f t="shared" si="42"/>
        <v>10.643096046157927</v>
      </c>
      <c r="O190" s="15">
        <f t="shared" si="43"/>
        <v>14.618354621737822</v>
      </c>
      <c r="P190" s="1">
        <f>'App MESURE'!T186</f>
        <v>20.884790219447908</v>
      </c>
      <c r="Q190" s="83">
        <v>10.286347870967745</v>
      </c>
      <c r="R190" s="77">
        <f t="shared" si="37"/>
        <v>39.268215100248156</v>
      </c>
    </row>
    <row r="191" spans="1:18" s="1" customFormat="1" x14ac:dyDescent="0.2">
      <c r="A191" s="16">
        <v>38749</v>
      </c>
      <c r="B191" s="1">
        <f t="shared" si="46"/>
        <v>2</v>
      </c>
      <c r="C191" s="46"/>
      <c r="D191" s="46"/>
      <c r="E191" s="46">
        <v>73.228571430000002</v>
      </c>
      <c r="F191" s="50">
        <v>53.56428571</v>
      </c>
      <c r="G191" s="15">
        <f t="shared" si="38"/>
        <v>2.9338953084531494</v>
      </c>
      <c r="H191" s="15">
        <f t="shared" si="39"/>
        <v>50.630390401546848</v>
      </c>
      <c r="I191" s="22">
        <f t="shared" si="44"/>
        <v>61.646947167747093</v>
      </c>
      <c r="J191" s="15">
        <f t="shared" si="36"/>
        <v>37.684541777986475</v>
      </c>
      <c r="K191" s="15">
        <f t="shared" si="40"/>
        <v>23.962405389760619</v>
      </c>
      <c r="L191" s="15">
        <f t="shared" si="41"/>
        <v>12.914816681903085</v>
      </c>
      <c r="M191" s="15">
        <f t="shared" si="45"/>
        <v>19.438004581161167</v>
      </c>
      <c r="N191" s="15">
        <f t="shared" si="42"/>
        <v>12.051562840319923</v>
      </c>
      <c r="O191" s="15">
        <f t="shared" si="43"/>
        <v>14.985458148773072</v>
      </c>
      <c r="P191" s="1">
        <f>'App MESURE'!T187</f>
        <v>25.207005691448018</v>
      </c>
      <c r="Q191" s="83">
        <v>11.867333107142855</v>
      </c>
      <c r="R191" s="77">
        <f t="shared" si="37"/>
        <v>104.48003416716423</v>
      </c>
    </row>
    <row r="192" spans="1:18" s="1" customFormat="1" x14ac:dyDescent="0.2">
      <c r="A192" s="16">
        <v>38777</v>
      </c>
      <c r="B192" s="1">
        <f t="shared" si="46"/>
        <v>3</v>
      </c>
      <c r="C192" s="46"/>
      <c r="D192" s="46"/>
      <c r="E192" s="46">
        <v>36.626190479999998</v>
      </c>
      <c r="F192" s="50">
        <v>22.59285714</v>
      </c>
      <c r="G192" s="15">
        <f t="shared" si="38"/>
        <v>0</v>
      </c>
      <c r="H192" s="15">
        <f t="shared" si="39"/>
        <v>22.59285714</v>
      </c>
      <c r="I192" s="22">
        <f t="shared" si="44"/>
        <v>33.640445847857535</v>
      </c>
      <c r="J192" s="15">
        <f t="shared" si="36"/>
        <v>28.914968569375144</v>
      </c>
      <c r="K192" s="15">
        <f t="shared" si="40"/>
        <v>4.7254772784823906</v>
      </c>
      <c r="L192" s="15">
        <f t="shared" si="41"/>
        <v>0</v>
      </c>
      <c r="M192" s="15">
        <f t="shared" si="45"/>
        <v>7.3864417408412439</v>
      </c>
      <c r="N192" s="15">
        <f t="shared" si="42"/>
        <v>4.5795938793215711</v>
      </c>
      <c r="O192" s="15">
        <f t="shared" si="43"/>
        <v>4.5795938793215711</v>
      </c>
      <c r="P192" s="1">
        <f>'App MESURE'!T188</f>
        <v>11.029031249215969</v>
      </c>
      <c r="Q192" s="83">
        <v>14.380801258064514</v>
      </c>
      <c r="R192" s="77">
        <f t="shared" si="37"/>
        <v>41.595242388190364</v>
      </c>
    </row>
    <row r="193" spans="1:18" s="1" customFormat="1" x14ac:dyDescent="0.2">
      <c r="A193" s="16">
        <v>38808</v>
      </c>
      <c r="B193" s="1">
        <f t="shared" si="46"/>
        <v>4</v>
      </c>
      <c r="C193" s="46"/>
      <c r="D193" s="46"/>
      <c r="E193" s="46">
        <v>19.038095240000001</v>
      </c>
      <c r="F193" s="50">
        <v>13.49285714</v>
      </c>
      <c r="G193" s="15">
        <f t="shared" si="38"/>
        <v>0</v>
      </c>
      <c r="H193" s="15">
        <f t="shared" si="39"/>
        <v>13.49285714</v>
      </c>
      <c r="I193" s="22">
        <f t="shared" si="44"/>
        <v>18.218334418482392</v>
      </c>
      <c r="J193" s="15">
        <f t="shared" si="36"/>
        <v>17.60208993178896</v>
      </c>
      <c r="K193" s="15">
        <f t="shared" si="40"/>
        <v>0.61624448669343224</v>
      </c>
      <c r="L193" s="15">
        <f t="shared" si="41"/>
        <v>0</v>
      </c>
      <c r="M193" s="15">
        <f t="shared" si="45"/>
        <v>2.8068478615196728</v>
      </c>
      <c r="N193" s="15">
        <f t="shared" si="42"/>
        <v>1.7402456741421972</v>
      </c>
      <c r="O193" s="15">
        <f t="shared" si="43"/>
        <v>1.7402456741421972</v>
      </c>
      <c r="P193" s="1">
        <f>'App MESURE'!T189</f>
        <v>0.11501670038693759</v>
      </c>
      <c r="Q193" s="83">
        <v>17.064419633333333</v>
      </c>
      <c r="R193" s="77">
        <f t="shared" si="37"/>
        <v>2.6413692171335743</v>
      </c>
    </row>
    <row r="194" spans="1:18" s="1" customFormat="1" x14ac:dyDescent="0.2">
      <c r="A194" s="16">
        <v>38838</v>
      </c>
      <c r="B194" s="1">
        <f t="shared" si="46"/>
        <v>5</v>
      </c>
      <c r="C194" s="46"/>
      <c r="D194" s="46"/>
      <c r="E194" s="46">
        <v>22.72380952</v>
      </c>
      <c r="F194" s="50">
        <v>5.3</v>
      </c>
      <c r="G194" s="15">
        <f t="shared" si="38"/>
        <v>0</v>
      </c>
      <c r="H194" s="15">
        <f t="shared" si="39"/>
        <v>5.3</v>
      </c>
      <c r="I194" s="22">
        <f t="shared" si="44"/>
        <v>5.9162444866934321</v>
      </c>
      <c r="J194" s="15">
        <f t="shared" si="36"/>
        <v>5.9025352461853577</v>
      </c>
      <c r="K194" s="15">
        <f t="shared" si="40"/>
        <v>1.3709240508074316E-2</v>
      </c>
      <c r="L194" s="15">
        <f t="shared" si="41"/>
        <v>0</v>
      </c>
      <c r="M194" s="15">
        <f t="shared" si="45"/>
        <v>1.0666021873774756</v>
      </c>
      <c r="N194" s="15">
        <f t="shared" si="42"/>
        <v>0.66129335617403484</v>
      </c>
      <c r="O194" s="15">
        <f t="shared" si="43"/>
        <v>0.66129335617403484</v>
      </c>
      <c r="P194" s="1">
        <f>'App MESURE'!T190</f>
        <v>5.1307302092843642E-2</v>
      </c>
      <c r="Q194" s="83">
        <v>20.455550161290326</v>
      </c>
      <c r="R194" s="77">
        <f t="shared" si="37"/>
        <v>0.37208298617354196</v>
      </c>
    </row>
    <row r="195" spans="1:18" s="1" customFormat="1" x14ac:dyDescent="0.2">
      <c r="A195" s="16">
        <v>38869</v>
      </c>
      <c r="B195" s="1">
        <f t="shared" si="46"/>
        <v>6</v>
      </c>
      <c r="C195" s="46"/>
      <c r="D195" s="46"/>
      <c r="E195" s="46">
        <v>20.52380952</v>
      </c>
      <c r="F195" s="50">
        <v>8.9499999999999993</v>
      </c>
      <c r="G195" s="15">
        <f t="shared" si="38"/>
        <v>0</v>
      </c>
      <c r="H195" s="15">
        <f t="shared" si="39"/>
        <v>8.9499999999999993</v>
      </c>
      <c r="I195" s="22">
        <f t="shared" si="44"/>
        <v>8.9637092405080736</v>
      </c>
      <c r="J195" s="15">
        <f t="shared" si="36"/>
        <v>8.925953464551954</v>
      </c>
      <c r="K195" s="15">
        <f t="shared" si="40"/>
        <v>3.7755775956119564E-2</v>
      </c>
      <c r="L195" s="15">
        <f t="shared" si="41"/>
        <v>0</v>
      </c>
      <c r="M195" s="15">
        <f t="shared" si="45"/>
        <v>0.40530883120344074</v>
      </c>
      <c r="N195" s="15">
        <f t="shared" si="42"/>
        <v>0.25129147534613328</v>
      </c>
      <c r="O195" s="15">
        <f t="shared" si="43"/>
        <v>0.25129147534613328</v>
      </c>
      <c r="P195" s="1">
        <f>'App MESURE'!T191</f>
        <v>0.1557907152951577</v>
      </c>
      <c r="Q195" s="83">
        <v>22.085388266666662</v>
      </c>
      <c r="R195" s="77">
        <f t="shared" si="37"/>
        <v>9.1203951703140128E-3</v>
      </c>
    </row>
    <row r="196" spans="1:18" s="1" customFormat="1" x14ac:dyDescent="0.2">
      <c r="A196" s="16">
        <v>38899</v>
      </c>
      <c r="B196" s="1">
        <f t="shared" si="46"/>
        <v>7</v>
      </c>
      <c r="C196" s="46"/>
      <c r="D196" s="46"/>
      <c r="E196" s="46">
        <v>4.621428571</v>
      </c>
      <c r="F196" s="50">
        <v>1.707142857</v>
      </c>
      <c r="G196" s="15">
        <f t="shared" si="38"/>
        <v>0</v>
      </c>
      <c r="H196" s="15">
        <f t="shared" si="39"/>
        <v>1.707142857</v>
      </c>
      <c r="I196" s="22">
        <f t="shared" si="44"/>
        <v>1.7448986329561196</v>
      </c>
      <c r="J196" s="15">
        <f t="shared" si="36"/>
        <v>1.7447221804386894</v>
      </c>
      <c r="K196" s="15">
        <f t="shared" si="40"/>
        <v>1.7645251743014789E-4</v>
      </c>
      <c r="L196" s="15">
        <f t="shared" si="41"/>
        <v>0</v>
      </c>
      <c r="M196" s="15">
        <f t="shared" si="45"/>
        <v>0.15401735585730747</v>
      </c>
      <c r="N196" s="15">
        <f t="shared" si="42"/>
        <v>9.5490760631530627E-2</v>
      </c>
      <c r="O196" s="15">
        <f t="shared" si="43"/>
        <v>9.5490760631530627E-2</v>
      </c>
      <c r="P196" s="1">
        <f>'App MESURE'!T192</f>
        <v>0.15460147319366799</v>
      </c>
      <c r="Q196" s="83">
        <v>25.386013903225805</v>
      </c>
      <c r="R196" s="77">
        <f t="shared" si="37"/>
        <v>3.4940763396036235E-3</v>
      </c>
    </row>
    <row r="197" spans="1:18" s="1" customFormat="1" ht="13.5" thickBot="1" x14ac:dyDescent="0.25">
      <c r="A197" s="16">
        <v>38930</v>
      </c>
      <c r="B197" s="4">
        <f t="shared" si="46"/>
        <v>8</v>
      </c>
      <c r="C197" s="47"/>
      <c r="D197" s="47"/>
      <c r="E197" s="47">
        <v>3.0404761900000001</v>
      </c>
      <c r="F197" s="57">
        <v>2.25</v>
      </c>
      <c r="G197" s="24">
        <f t="shared" si="38"/>
        <v>0</v>
      </c>
      <c r="H197" s="24">
        <f t="shared" si="39"/>
        <v>2.25</v>
      </c>
      <c r="I197" s="23">
        <f t="shared" si="44"/>
        <v>2.2501764525174304</v>
      </c>
      <c r="J197" s="24">
        <f t="shared" si="36"/>
        <v>2.2497534061651598</v>
      </c>
      <c r="K197" s="24">
        <f t="shared" si="40"/>
        <v>4.2304635227052856E-4</v>
      </c>
      <c r="L197" s="24">
        <f t="shared" si="41"/>
        <v>0</v>
      </c>
      <c r="M197" s="24">
        <f t="shared" si="45"/>
        <v>5.8526595225776842E-2</v>
      </c>
      <c r="N197" s="24">
        <f t="shared" si="42"/>
        <v>3.6286489039981641E-2</v>
      </c>
      <c r="O197" s="24">
        <f t="shared" si="43"/>
        <v>3.6286489039981641E-2</v>
      </c>
      <c r="P197" s="4">
        <f>'App MESURE'!T193</f>
        <v>0.18925938586565505</v>
      </c>
      <c r="Q197" s="84">
        <v>24.584141322580646</v>
      </c>
      <c r="R197" s="78">
        <f t="shared" si="37"/>
        <v>2.3400707163238124E-2</v>
      </c>
    </row>
    <row r="198" spans="1:18" s="1" customFormat="1" x14ac:dyDescent="0.2">
      <c r="A198" s="16">
        <v>38961</v>
      </c>
      <c r="B198" s="1">
        <f t="shared" si="46"/>
        <v>9</v>
      </c>
      <c r="C198" s="46"/>
      <c r="D198" s="46"/>
      <c r="E198" s="46">
        <v>8.9095238099999996</v>
      </c>
      <c r="F198" s="50">
        <v>5.8571428570000004</v>
      </c>
      <c r="G198" s="15">
        <f t="shared" si="38"/>
        <v>0</v>
      </c>
      <c r="H198" s="15">
        <f t="shared" si="39"/>
        <v>5.8571428570000004</v>
      </c>
      <c r="I198" s="22">
        <f t="shared" si="44"/>
        <v>5.8575659033522705</v>
      </c>
      <c r="J198" s="15">
        <f t="shared" si="36"/>
        <v>5.8492188190073904</v>
      </c>
      <c r="K198" s="15">
        <f t="shared" si="40"/>
        <v>8.3470843448800736E-3</v>
      </c>
      <c r="L198" s="15">
        <f t="shared" si="41"/>
        <v>0</v>
      </c>
      <c r="M198" s="15">
        <f t="shared" si="45"/>
        <v>2.2240106185795201E-2</v>
      </c>
      <c r="N198" s="15">
        <f t="shared" si="42"/>
        <v>1.3788865835193025E-2</v>
      </c>
      <c r="O198" s="15">
        <f t="shared" si="43"/>
        <v>1.3788865835193025E-2</v>
      </c>
      <c r="P198" s="1">
        <f>'App MESURE'!T194</f>
        <v>0.1955453798306723</v>
      </c>
      <c r="Q198" s="83">
        <v>23.770112633333337</v>
      </c>
      <c r="R198" s="77">
        <f t="shared" si="37"/>
        <v>3.3035430379788851E-2</v>
      </c>
    </row>
    <row r="199" spans="1:18" s="1" customFormat="1" x14ac:dyDescent="0.2">
      <c r="A199" s="16">
        <v>38991</v>
      </c>
      <c r="B199" s="1">
        <f t="shared" si="46"/>
        <v>10</v>
      </c>
      <c r="C199" s="46"/>
      <c r="D199" s="46"/>
      <c r="E199" s="46">
        <v>21.254761899999998</v>
      </c>
      <c r="F199" s="50">
        <v>12.16428571</v>
      </c>
      <c r="G199" s="15">
        <f t="shared" si="38"/>
        <v>0</v>
      </c>
      <c r="H199" s="15">
        <f t="shared" si="39"/>
        <v>12.16428571</v>
      </c>
      <c r="I199" s="22">
        <f t="shared" si="44"/>
        <v>12.17263279434488</v>
      </c>
      <c r="J199" s="15">
        <f t="shared" ref="J199:J262" si="47">I199/SQRT(1+(I199/($K$2*(300+(25*Q199)+0.05*(Q199)^3)))^2)</f>
        <v>12.062637691520807</v>
      </c>
      <c r="K199" s="15">
        <f t="shared" si="40"/>
        <v>0.10999510282407243</v>
      </c>
      <c r="L199" s="15">
        <f t="shared" si="41"/>
        <v>0</v>
      </c>
      <c r="M199" s="15">
        <f t="shared" si="45"/>
        <v>8.4512403506021763E-3</v>
      </c>
      <c r="N199" s="15">
        <f t="shared" si="42"/>
        <v>5.2397690173733493E-3</v>
      </c>
      <c r="O199" s="15">
        <f t="shared" si="43"/>
        <v>5.2397690173733493E-3</v>
      </c>
      <c r="P199" s="1">
        <f>'App MESURE'!T195</f>
        <v>0.22646567446940585</v>
      </c>
      <c r="Q199" s="83">
        <v>20.963735193548388</v>
      </c>
      <c r="R199" s="77">
        <f t="shared" ref="R199:R262" si="48">(P199-O199)^2</f>
        <v>4.894090124307162E-2</v>
      </c>
    </row>
    <row r="200" spans="1:18" s="1" customFormat="1" x14ac:dyDescent="0.2">
      <c r="A200" s="16">
        <v>39022</v>
      </c>
      <c r="B200" s="1">
        <f t="shared" si="46"/>
        <v>11</v>
      </c>
      <c r="C200" s="46"/>
      <c r="D200" s="46"/>
      <c r="E200" s="46">
        <v>21.247619050000001</v>
      </c>
      <c r="F200" s="50">
        <v>17.350000000000001</v>
      </c>
      <c r="G200" s="15">
        <f t="shared" si="38"/>
        <v>0</v>
      </c>
      <c r="H200" s="15">
        <f t="shared" si="39"/>
        <v>17.350000000000001</v>
      </c>
      <c r="I200" s="22">
        <f t="shared" si="44"/>
        <v>17.459995102824074</v>
      </c>
      <c r="J200" s="15">
        <f t="shared" si="47"/>
        <v>16.972976232067307</v>
      </c>
      <c r="K200" s="15">
        <f t="shared" si="40"/>
        <v>0.48701887075676709</v>
      </c>
      <c r="L200" s="15">
        <f t="shared" si="41"/>
        <v>0</v>
      </c>
      <c r="M200" s="15">
        <f t="shared" si="45"/>
        <v>3.2114713332288269E-3</v>
      </c>
      <c r="N200" s="15">
        <f t="shared" si="42"/>
        <v>1.9911122266018729E-3</v>
      </c>
      <c r="O200" s="15">
        <f t="shared" si="43"/>
        <v>1.9911122266018729E-3</v>
      </c>
      <c r="P200" s="1">
        <f>'App MESURE'!T196</f>
        <v>0.26723968937762593</v>
      </c>
      <c r="Q200" s="83">
        <v>17.893848766666665</v>
      </c>
      <c r="R200" s="77">
        <f t="shared" si="48"/>
        <v>7.0356807680642772E-2</v>
      </c>
    </row>
    <row r="201" spans="1:18" s="1" customFormat="1" x14ac:dyDescent="0.2">
      <c r="A201" s="16">
        <v>39052</v>
      </c>
      <c r="B201" s="1">
        <f t="shared" si="46"/>
        <v>12</v>
      </c>
      <c r="C201" s="46"/>
      <c r="D201" s="46"/>
      <c r="E201" s="46">
        <v>17.86904762</v>
      </c>
      <c r="F201" s="50">
        <v>11.16428571</v>
      </c>
      <c r="G201" s="15">
        <f t="shared" si="38"/>
        <v>0</v>
      </c>
      <c r="H201" s="15">
        <f t="shared" si="39"/>
        <v>11.16428571</v>
      </c>
      <c r="I201" s="22">
        <f t="shared" si="44"/>
        <v>11.651304580756767</v>
      </c>
      <c r="J201" s="15">
        <f t="shared" si="47"/>
        <v>11.316849398160993</v>
      </c>
      <c r="K201" s="15">
        <f t="shared" si="40"/>
        <v>0.33445518259577334</v>
      </c>
      <c r="L201" s="15">
        <f t="shared" si="41"/>
        <v>0</v>
      </c>
      <c r="M201" s="15">
        <f t="shared" si="45"/>
        <v>1.2203591066269541E-3</v>
      </c>
      <c r="N201" s="15">
        <f t="shared" si="42"/>
        <v>7.5662264610871154E-4</v>
      </c>
      <c r="O201" s="15">
        <f t="shared" si="43"/>
        <v>7.5662264610871154E-4</v>
      </c>
      <c r="P201" s="1">
        <f>'App MESURE'!T197</f>
        <v>0.28966539757714715</v>
      </c>
      <c r="Q201" s="83">
        <v>11.853814983870969</v>
      </c>
      <c r="R201" s="77">
        <f t="shared" si="48"/>
        <v>8.3468280232153427E-2</v>
      </c>
    </row>
    <row r="202" spans="1:18" s="1" customFormat="1" x14ac:dyDescent="0.2">
      <c r="A202" s="16">
        <v>39083</v>
      </c>
      <c r="B202" s="1">
        <f t="shared" si="46"/>
        <v>1</v>
      </c>
      <c r="C202" s="46"/>
      <c r="D202" s="46"/>
      <c r="E202" s="46">
        <v>19.647619049999999</v>
      </c>
      <c r="F202" s="50">
        <v>16.5</v>
      </c>
      <c r="G202" s="15">
        <f t="shared" si="38"/>
        <v>0</v>
      </c>
      <c r="H202" s="15">
        <f t="shared" si="39"/>
        <v>16.5</v>
      </c>
      <c r="I202" s="22">
        <f t="shared" si="44"/>
        <v>16.834455182595775</v>
      </c>
      <c r="J202" s="15">
        <f t="shared" si="47"/>
        <v>15.806264478110959</v>
      </c>
      <c r="K202" s="15">
        <f t="shared" si="40"/>
        <v>1.0281907044848158</v>
      </c>
      <c r="L202" s="15">
        <f t="shared" si="41"/>
        <v>0</v>
      </c>
      <c r="M202" s="15">
        <f t="shared" si="45"/>
        <v>4.6373646051824254E-4</v>
      </c>
      <c r="N202" s="15">
        <f t="shared" si="42"/>
        <v>2.8751660552131037E-4</v>
      </c>
      <c r="O202" s="15">
        <f t="shared" si="43"/>
        <v>2.8751660552131037E-4</v>
      </c>
      <c r="P202" s="1">
        <f>'App MESURE'!T198</f>
        <v>0.32891038692630897</v>
      </c>
      <c r="Q202" s="83">
        <v>11.334400716129032</v>
      </c>
      <c r="R202" s="77">
        <f t="shared" si="48"/>
        <v>0.10799299089787325</v>
      </c>
    </row>
    <row r="203" spans="1:18" s="1" customFormat="1" x14ac:dyDescent="0.2">
      <c r="A203" s="16">
        <v>39114</v>
      </c>
      <c r="B203" s="1">
        <f t="shared" si="46"/>
        <v>2</v>
      </c>
      <c r="C203" s="46"/>
      <c r="D203" s="46"/>
      <c r="E203" s="46">
        <v>44.847619049999999</v>
      </c>
      <c r="F203" s="50">
        <v>34.671428570000003</v>
      </c>
      <c r="G203" s="15">
        <f t="shared" si="38"/>
        <v>0.82162089170171093</v>
      </c>
      <c r="H203" s="15">
        <f t="shared" si="39"/>
        <v>33.849807678298291</v>
      </c>
      <c r="I203" s="22">
        <f t="shared" si="44"/>
        <v>34.877998382783105</v>
      </c>
      <c r="J203" s="15">
        <f t="shared" si="47"/>
        <v>29.330456067948329</v>
      </c>
      <c r="K203" s="15">
        <f t="shared" si="40"/>
        <v>5.5475423148347751</v>
      </c>
      <c r="L203" s="15">
        <f t="shared" si="41"/>
        <v>0</v>
      </c>
      <c r="M203" s="15">
        <f t="shared" si="45"/>
        <v>1.7621985499693217E-4</v>
      </c>
      <c r="N203" s="15">
        <f t="shared" si="42"/>
        <v>1.0925631009809794E-4</v>
      </c>
      <c r="O203" s="15">
        <f t="shared" si="43"/>
        <v>0.82173014801180899</v>
      </c>
      <c r="P203" s="1">
        <f>'App MESURE'!T199</f>
        <v>0.24515376463567343</v>
      </c>
      <c r="Q203" s="83">
        <v>13.761224964285715</v>
      </c>
      <c r="R203" s="77">
        <f t="shared" si="48"/>
        <v>0.33244032586710448</v>
      </c>
    </row>
    <row r="204" spans="1:18" s="1" customFormat="1" x14ac:dyDescent="0.2">
      <c r="A204" s="16">
        <v>39142</v>
      </c>
      <c r="B204" s="1">
        <f t="shared" si="46"/>
        <v>3</v>
      </c>
      <c r="C204" s="46"/>
      <c r="D204" s="46"/>
      <c r="E204" s="46">
        <v>20.897619049999999</v>
      </c>
      <c r="F204" s="50">
        <v>15.542857140000001</v>
      </c>
      <c r="G204" s="15">
        <f t="shared" si="38"/>
        <v>0</v>
      </c>
      <c r="H204" s="15">
        <f t="shared" si="39"/>
        <v>15.542857140000001</v>
      </c>
      <c r="I204" s="22">
        <f t="shared" si="44"/>
        <v>21.090399454834774</v>
      </c>
      <c r="J204" s="15">
        <f t="shared" si="47"/>
        <v>19.730407727076457</v>
      </c>
      <c r="K204" s="15">
        <f t="shared" si="40"/>
        <v>1.3599917277583167</v>
      </c>
      <c r="L204" s="15">
        <f t="shared" si="41"/>
        <v>0</v>
      </c>
      <c r="M204" s="15">
        <f t="shared" si="45"/>
        <v>6.6963544898834227E-5</v>
      </c>
      <c r="N204" s="15">
        <f t="shared" si="42"/>
        <v>4.1517397837277223E-5</v>
      </c>
      <c r="O204" s="15">
        <f t="shared" si="43"/>
        <v>4.1517397837277223E-5</v>
      </c>
      <c r="P204" s="1">
        <f>'App MESURE'!T200</f>
        <v>0.14304883563633891</v>
      </c>
      <c r="Q204" s="83">
        <v>14.194063274193548</v>
      </c>
      <c r="R204" s="77">
        <f t="shared" si="48"/>
        <v>2.045109306976808E-2</v>
      </c>
    </row>
    <row r="205" spans="1:18" s="1" customFormat="1" x14ac:dyDescent="0.2">
      <c r="A205" s="16">
        <v>39173</v>
      </c>
      <c r="B205" s="1">
        <f t="shared" si="46"/>
        <v>4</v>
      </c>
      <c r="C205" s="46"/>
      <c r="D205" s="46"/>
      <c r="E205" s="46">
        <v>60.711904760000003</v>
      </c>
      <c r="F205" s="50">
        <v>36.335714289999999</v>
      </c>
      <c r="G205" s="15">
        <f t="shared" si="38"/>
        <v>1.0076927029937079</v>
      </c>
      <c r="H205" s="15">
        <f t="shared" si="39"/>
        <v>35.32802158700629</v>
      </c>
      <c r="I205" s="22">
        <f t="shared" si="44"/>
        <v>36.688013314764603</v>
      </c>
      <c r="J205" s="15">
        <f t="shared" si="47"/>
        <v>31.381111876228665</v>
      </c>
      <c r="K205" s="15">
        <f t="shared" si="40"/>
        <v>5.3069014385359381</v>
      </c>
      <c r="L205" s="15">
        <f t="shared" si="41"/>
        <v>0</v>
      </c>
      <c r="M205" s="15">
        <f t="shared" si="45"/>
        <v>2.5446147061557003E-5</v>
      </c>
      <c r="N205" s="15">
        <f t="shared" si="42"/>
        <v>1.5776611178165341E-5</v>
      </c>
      <c r="O205" s="15">
        <f t="shared" si="43"/>
        <v>1.0077084796048861</v>
      </c>
      <c r="P205" s="1">
        <f>'App MESURE'!T201</f>
        <v>0.17634761447805195</v>
      </c>
      <c r="Q205" s="83">
        <v>15.36281793333333</v>
      </c>
      <c r="R205" s="77">
        <f t="shared" si="48"/>
        <v>0.69116088806443809</v>
      </c>
    </row>
    <row r="206" spans="1:18" s="1" customFormat="1" x14ac:dyDescent="0.2">
      <c r="A206" s="16">
        <v>39203</v>
      </c>
      <c r="B206" s="1">
        <f t="shared" si="46"/>
        <v>5</v>
      </c>
      <c r="C206" s="46"/>
      <c r="D206" s="46"/>
      <c r="E206" s="46">
        <v>21.992857140000002</v>
      </c>
      <c r="F206" s="50">
        <v>15.53571429</v>
      </c>
      <c r="G206" s="15">
        <f t="shared" ref="G206:G269" si="49">IF((F206-$J$2)&gt;0,$I$2*(F206-$J$2),0)</f>
        <v>0</v>
      </c>
      <c r="H206" s="15">
        <f t="shared" ref="H206:H269" si="50">F206-G206</f>
        <v>15.53571429</v>
      </c>
      <c r="I206" s="22">
        <f t="shared" si="44"/>
        <v>20.842615728535939</v>
      </c>
      <c r="J206" s="15">
        <f t="shared" si="47"/>
        <v>20.102677618661534</v>
      </c>
      <c r="K206" s="15">
        <f t="shared" ref="K206:K269" si="51">I206-J206</f>
        <v>0.73993810987440511</v>
      </c>
      <c r="L206" s="15">
        <f t="shared" ref="L206:L269" si="52">IF(K206&gt;$N$2,(K206-$N$2)/$L$2,0)</f>
        <v>0</v>
      </c>
      <c r="M206" s="15">
        <f t="shared" si="45"/>
        <v>9.6695358833916623E-6</v>
      </c>
      <c r="N206" s="15">
        <f t="shared" ref="N206:N269" si="53">$M$2*M206</f>
        <v>5.9951122477028303E-6</v>
      </c>
      <c r="O206" s="15">
        <f t="shared" ref="O206:O269" si="54">N206+G206</f>
        <v>5.9951122477028303E-6</v>
      </c>
      <c r="P206" s="1">
        <f>'App MESURE'!T202</f>
        <v>0.10873070642192031</v>
      </c>
      <c r="Q206" s="83">
        <v>18.609164741935484</v>
      </c>
      <c r="R206" s="77">
        <f t="shared" si="48"/>
        <v>1.1821062849371651E-2</v>
      </c>
    </row>
    <row r="207" spans="1:18" s="1" customFormat="1" x14ac:dyDescent="0.2">
      <c r="A207" s="16">
        <v>39234</v>
      </c>
      <c r="B207" s="1">
        <f t="shared" si="46"/>
        <v>6</v>
      </c>
      <c r="C207" s="46"/>
      <c r="D207" s="46"/>
      <c r="E207" s="46">
        <v>0.485714286</v>
      </c>
      <c r="F207" s="50">
        <v>0.62142857100000004</v>
      </c>
      <c r="G207" s="15">
        <f t="shared" si="49"/>
        <v>0</v>
      </c>
      <c r="H207" s="15">
        <f t="shared" si="50"/>
        <v>0.62142857100000004</v>
      </c>
      <c r="I207" s="22">
        <f t="shared" ref="I207:I270" si="55">H207+K206-L206</f>
        <v>1.3613666808744052</v>
      </c>
      <c r="J207" s="15">
        <f t="shared" si="47"/>
        <v>1.3612100390970847</v>
      </c>
      <c r="K207" s="15">
        <f t="shared" si="51"/>
        <v>1.5664177732044315E-4</v>
      </c>
      <c r="L207" s="15">
        <f t="shared" si="52"/>
        <v>0</v>
      </c>
      <c r="M207" s="15">
        <f t="shared" ref="M207:M270" si="56">L207+M206-N206</f>
        <v>3.674423635688832E-6</v>
      </c>
      <c r="N207" s="15">
        <f t="shared" si="53"/>
        <v>2.2781426541270759E-6</v>
      </c>
      <c r="O207" s="15">
        <f t="shared" si="54"/>
        <v>2.2781426541270759E-6</v>
      </c>
      <c r="P207" s="1">
        <f>'App MESURE'!T203</f>
        <v>7.6281386224128486E-2</v>
      </c>
      <c r="Q207" s="83">
        <v>20.932507833333325</v>
      </c>
      <c r="R207" s="77">
        <f t="shared" si="48"/>
        <v>5.8185023297052463E-3</v>
      </c>
    </row>
    <row r="208" spans="1:18" s="1" customFormat="1" x14ac:dyDescent="0.2">
      <c r="A208" s="16">
        <v>39264</v>
      </c>
      <c r="B208" s="1">
        <f t="shared" si="46"/>
        <v>7</v>
      </c>
      <c r="C208" s="46"/>
      <c r="D208" s="46"/>
      <c r="E208" s="46">
        <v>0.62857142899999996</v>
      </c>
      <c r="F208" s="50">
        <v>0</v>
      </c>
      <c r="G208" s="15">
        <f t="shared" si="49"/>
        <v>0</v>
      </c>
      <c r="H208" s="15">
        <f t="shared" si="50"/>
        <v>0</v>
      </c>
      <c r="I208" s="22">
        <f t="shared" si="55"/>
        <v>1.5664177732044315E-4</v>
      </c>
      <c r="J208" s="15">
        <f t="shared" si="47"/>
        <v>1.5664177732028622E-4</v>
      </c>
      <c r="K208" s="15">
        <f t="shared" si="51"/>
        <v>1.5693826446727677E-16</v>
      </c>
      <c r="L208" s="15">
        <f t="shared" si="52"/>
        <v>0</v>
      </c>
      <c r="M208" s="15">
        <f t="shared" si="56"/>
        <v>1.3962809815617561E-6</v>
      </c>
      <c r="N208" s="15">
        <f t="shared" si="53"/>
        <v>8.6569420856828879E-7</v>
      </c>
      <c r="O208" s="15">
        <f t="shared" si="54"/>
        <v>8.6569420856828879E-7</v>
      </c>
      <c r="P208" s="1">
        <f>'App MESURE'!T204</f>
        <v>5.0797626906490888E-2</v>
      </c>
      <c r="Q208" s="83">
        <v>23.906429225806452</v>
      </c>
      <c r="R208" s="77">
        <f t="shared" si="48"/>
        <v>2.5803109496576296E-3</v>
      </c>
    </row>
    <row r="209" spans="1:18" s="1" customFormat="1" ht="13.5" thickBot="1" x14ac:dyDescent="0.25">
      <c r="A209" s="16">
        <v>39295</v>
      </c>
      <c r="B209" s="4">
        <f t="shared" si="46"/>
        <v>8</v>
      </c>
      <c r="C209" s="47"/>
      <c r="D209" s="47"/>
      <c r="E209" s="47">
        <v>3.0619047620000002</v>
      </c>
      <c r="F209" s="57">
        <v>4.2428571430000002</v>
      </c>
      <c r="G209" s="24">
        <f t="shared" si="49"/>
        <v>0</v>
      </c>
      <c r="H209" s="24">
        <f t="shared" si="50"/>
        <v>4.2428571430000002</v>
      </c>
      <c r="I209" s="23">
        <f t="shared" si="55"/>
        <v>4.2428571430000002</v>
      </c>
      <c r="J209" s="24">
        <f t="shared" si="47"/>
        <v>4.2394937792423208</v>
      </c>
      <c r="K209" s="24">
        <f t="shared" si="51"/>
        <v>3.3633637576793163E-3</v>
      </c>
      <c r="L209" s="24">
        <f t="shared" si="52"/>
        <v>0</v>
      </c>
      <c r="M209" s="24">
        <f t="shared" si="56"/>
        <v>5.3058677299346729E-7</v>
      </c>
      <c r="N209" s="24">
        <f t="shared" si="53"/>
        <v>3.2896379925594971E-7</v>
      </c>
      <c r="O209" s="24">
        <f t="shared" si="54"/>
        <v>3.2896379925594971E-7</v>
      </c>
      <c r="P209" s="4">
        <f>'App MESURE'!T205</f>
        <v>5.8442754701782174E-2</v>
      </c>
      <c r="Q209" s="84">
        <v>23.359861774193547</v>
      </c>
      <c r="R209" s="78">
        <f t="shared" si="48"/>
        <v>3.4155171261396481E-3</v>
      </c>
    </row>
    <row r="210" spans="1:18" s="1" customFormat="1" x14ac:dyDescent="0.2">
      <c r="A210" s="16">
        <v>39326</v>
      </c>
      <c r="B210" s="1">
        <f t="shared" si="46"/>
        <v>9</v>
      </c>
      <c r="C210" s="46"/>
      <c r="D210" s="46"/>
      <c r="E210" s="46">
        <v>4.4690476190000004</v>
      </c>
      <c r="F210" s="50">
        <v>5.8857142859999998</v>
      </c>
      <c r="G210" s="15">
        <f t="shared" si="49"/>
        <v>0</v>
      </c>
      <c r="H210" s="15">
        <f t="shared" si="50"/>
        <v>5.8857142859999998</v>
      </c>
      <c r="I210" s="22">
        <f t="shared" si="55"/>
        <v>5.8890776497576791</v>
      </c>
      <c r="J210" s="15">
        <f t="shared" si="47"/>
        <v>5.8776418583436412</v>
      </c>
      <c r="K210" s="15">
        <f t="shared" si="51"/>
        <v>1.1435791414037944E-2</v>
      </c>
      <c r="L210" s="15">
        <f t="shared" si="52"/>
        <v>0</v>
      </c>
      <c r="M210" s="15">
        <f t="shared" si="56"/>
        <v>2.0162297373751758E-7</v>
      </c>
      <c r="N210" s="15">
        <f t="shared" si="53"/>
        <v>1.2500624371726089E-7</v>
      </c>
      <c r="O210" s="15">
        <f t="shared" si="54"/>
        <v>1.2500624371726089E-7</v>
      </c>
      <c r="P210" s="1">
        <f>'App MESURE'!T206</f>
        <v>6.2180372735035697E-2</v>
      </c>
      <c r="Q210" s="83">
        <v>21.643315233333333</v>
      </c>
      <c r="R210" s="77">
        <f t="shared" si="48"/>
        <v>3.8663832076139401E-3</v>
      </c>
    </row>
    <row r="211" spans="1:18" s="1" customFormat="1" x14ac:dyDescent="0.2">
      <c r="A211" s="16">
        <v>39356</v>
      </c>
      <c r="B211" s="1">
        <f t="shared" si="46"/>
        <v>10</v>
      </c>
      <c r="C211" s="46"/>
      <c r="D211" s="46"/>
      <c r="E211" s="46">
        <v>23.733333330000001</v>
      </c>
      <c r="F211" s="50">
        <v>13.128571429999999</v>
      </c>
      <c r="G211" s="15">
        <f t="shared" si="49"/>
        <v>0</v>
      </c>
      <c r="H211" s="15">
        <f t="shared" si="50"/>
        <v>13.128571429999999</v>
      </c>
      <c r="I211" s="22">
        <f t="shared" si="55"/>
        <v>13.140007221414038</v>
      </c>
      <c r="J211" s="15">
        <f t="shared" si="47"/>
        <v>12.983482498619729</v>
      </c>
      <c r="K211" s="15">
        <f t="shared" si="51"/>
        <v>0.15652472279430896</v>
      </c>
      <c r="L211" s="15">
        <f t="shared" si="52"/>
        <v>0</v>
      </c>
      <c r="M211" s="15">
        <f t="shared" si="56"/>
        <v>7.6616730020256691E-8</v>
      </c>
      <c r="N211" s="15">
        <f t="shared" si="53"/>
        <v>4.750237261255915E-8</v>
      </c>
      <c r="O211" s="15">
        <f t="shared" si="54"/>
        <v>4.750237261255915E-8</v>
      </c>
      <c r="P211" s="1">
        <f>'App MESURE'!T207</f>
        <v>1.8676197745252654</v>
      </c>
      <c r="Q211" s="83">
        <v>20.061778516129031</v>
      </c>
      <c r="R211" s="77">
        <f t="shared" si="48"/>
        <v>3.4880034447650643</v>
      </c>
    </row>
    <row r="212" spans="1:18" s="1" customFormat="1" x14ac:dyDescent="0.2">
      <c r="A212" s="16">
        <v>39387</v>
      </c>
      <c r="B212" s="1">
        <f t="shared" si="46"/>
        <v>11</v>
      </c>
      <c r="C212" s="46"/>
      <c r="D212" s="46"/>
      <c r="E212" s="46">
        <v>53.142857139999997</v>
      </c>
      <c r="F212" s="50">
        <v>21.89285714</v>
      </c>
      <c r="G212" s="15">
        <f t="shared" si="49"/>
        <v>0</v>
      </c>
      <c r="H212" s="15">
        <f t="shared" si="50"/>
        <v>21.89285714</v>
      </c>
      <c r="I212" s="22">
        <f t="shared" si="55"/>
        <v>22.049381862794309</v>
      </c>
      <c r="J212" s="15">
        <f t="shared" si="47"/>
        <v>20.782355966389776</v>
      </c>
      <c r="K212" s="15">
        <f t="shared" si="51"/>
        <v>1.2670258964045331</v>
      </c>
      <c r="L212" s="15">
        <f t="shared" si="52"/>
        <v>0</v>
      </c>
      <c r="M212" s="15">
        <f t="shared" si="56"/>
        <v>2.9114357407697541E-8</v>
      </c>
      <c r="N212" s="15">
        <f t="shared" si="53"/>
        <v>1.8050901592772475E-8</v>
      </c>
      <c r="O212" s="15">
        <f t="shared" si="54"/>
        <v>1.8050901592772475E-8</v>
      </c>
      <c r="P212" s="1">
        <f>'App MESURE'!T208</f>
        <v>3.3176456796988418</v>
      </c>
      <c r="Q212" s="83">
        <v>15.742343166666666</v>
      </c>
      <c r="R212" s="77">
        <f t="shared" si="48"/>
        <v>11.006772736251399</v>
      </c>
    </row>
    <row r="213" spans="1:18" s="1" customFormat="1" x14ac:dyDescent="0.2">
      <c r="A213" s="16">
        <v>39417</v>
      </c>
      <c r="B213" s="1">
        <f t="shared" si="46"/>
        <v>12</v>
      </c>
      <c r="C213" s="46"/>
      <c r="D213" s="46"/>
      <c r="E213" s="46">
        <v>15.04047619</v>
      </c>
      <c r="F213" s="50">
        <v>11.985714290000001</v>
      </c>
      <c r="G213" s="15">
        <f t="shared" si="49"/>
        <v>0</v>
      </c>
      <c r="H213" s="15">
        <f t="shared" si="50"/>
        <v>11.985714290000001</v>
      </c>
      <c r="I213" s="22">
        <f t="shared" si="55"/>
        <v>13.252740186404534</v>
      </c>
      <c r="J213" s="15">
        <f t="shared" si="47"/>
        <v>12.828125396102598</v>
      </c>
      <c r="K213" s="15">
        <f t="shared" si="51"/>
        <v>0.42461479030193594</v>
      </c>
      <c r="L213" s="15">
        <f t="shared" si="52"/>
        <v>0</v>
      </c>
      <c r="M213" s="15">
        <f t="shared" si="56"/>
        <v>1.1063455814925066E-8</v>
      </c>
      <c r="N213" s="15">
        <f t="shared" si="53"/>
        <v>6.8593426052535403E-9</v>
      </c>
      <c r="O213" s="15">
        <f t="shared" si="54"/>
        <v>6.8593426052535403E-9</v>
      </c>
      <c r="P213" s="1">
        <f>'App MESURE'!T209</f>
        <v>0.28320951188334548</v>
      </c>
      <c r="Q213" s="83">
        <v>12.89959374193548</v>
      </c>
      <c r="R213" s="77">
        <f t="shared" si="48"/>
        <v>8.0207623735940717E-2</v>
      </c>
    </row>
    <row r="214" spans="1:18" s="1" customFormat="1" x14ac:dyDescent="0.2">
      <c r="A214" s="16">
        <v>39448</v>
      </c>
      <c r="B214" s="1">
        <f t="shared" si="46"/>
        <v>1</v>
      </c>
      <c r="C214" s="46"/>
      <c r="D214" s="46"/>
      <c r="E214" s="46">
        <v>56.161904759999999</v>
      </c>
      <c r="F214" s="50">
        <v>31.214285709999999</v>
      </c>
      <c r="G214" s="15">
        <f t="shared" si="49"/>
        <v>0.43510262375947467</v>
      </c>
      <c r="H214" s="15">
        <f t="shared" si="50"/>
        <v>30.779183086240526</v>
      </c>
      <c r="I214" s="22">
        <f t="shared" si="55"/>
        <v>31.20379787654246</v>
      </c>
      <c r="J214" s="15">
        <f t="shared" si="47"/>
        <v>26.482941722466432</v>
      </c>
      <c r="K214" s="15">
        <f t="shared" si="51"/>
        <v>4.7208561540760279</v>
      </c>
      <c r="L214" s="15">
        <f t="shared" si="52"/>
        <v>0</v>
      </c>
      <c r="M214" s="15">
        <f t="shared" si="56"/>
        <v>4.2041132096715252E-9</v>
      </c>
      <c r="N214" s="15">
        <f t="shared" si="53"/>
        <v>2.6065501899963456E-9</v>
      </c>
      <c r="O214" s="15">
        <f t="shared" si="54"/>
        <v>0.43510262636602487</v>
      </c>
      <c r="P214" s="1">
        <f>'App MESURE'!T210</f>
        <v>9.4267823550516976</v>
      </c>
      <c r="Q214" s="83">
        <v>12.607075854838708</v>
      </c>
      <c r="R214" s="77">
        <f t="shared" si="48"/>
        <v>80.850304343256866</v>
      </c>
    </row>
    <row r="215" spans="1:18" s="1" customFormat="1" x14ac:dyDescent="0.2">
      <c r="A215" s="16">
        <v>39479</v>
      </c>
      <c r="B215" s="1">
        <f t="shared" si="46"/>
        <v>2</v>
      </c>
      <c r="C215" s="46"/>
      <c r="D215" s="46"/>
      <c r="E215" s="46">
        <v>34.985714289999997</v>
      </c>
      <c r="F215" s="50">
        <v>29.035714290000001</v>
      </c>
      <c r="G215" s="15">
        <f t="shared" si="49"/>
        <v>0.19153222879845883</v>
      </c>
      <c r="H215" s="15">
        <f t="shared" si="50"/>
        <v>28.844182061201543</v>
      </c>
      <c r="I215" s="22">
        <f t="shared" si="55"/>
        <v>33.565038215277568</v>
      </c>
      <c r="J215" s="15">
        <f t="shared" si="47"/>
        <v>29.240587615547017</v>
      </c>
      <c r="K215" s="15">
        <f t="shared" si="51"/>
        <v>4.3244505997305502</v>
      </c>
      <c r="L215" s="15">
        <f t="shared" si="52"/>
        <v>0</v>
      </c>
      <c r="M215" s="15">
        <f t="shared" si="56"/>
        <v>1.5975630196751796E-9</v>
      </c>
      <c r="N215" s="15">
        <f t="shared" si="53"/>
        <v>9.9048907219861128E-10</v>
      </c>
      <c r="O215" s="15">
        <f t="shared" si="54"/>
        <v>0.19153222978894791</v>
      </c>
      <c r="P215" s="1">
        <f>'App MESURE'!T211</f>
        <v>0.62146394389278814</v>
      </c>
      <c r="Q215" s="83">
        <v>15.118889603448277</v>
      </c>
      <c r="R215" s="77">
        <f t="shared" si="48"/>
        <v>0.18484127879226622</v>
      </c>
    </row>
    <row r="216" spans="1:18" s="1" customFormat="1" x14ac:dyDescent="0.2">
      <c r="A216" s="16">
        <v>39508</v>
      </c>
      <c r="B216" s="1">
        <f t="shared" si="46"/>
        <v>3</v>
      </c>
      <c r="C216" s="46"/>
      <c r="D216" s="46"/>
      <c r="E216" s="46">
        <v>15.53095238</v>
      </c>
      <c r="F216" s="50">
        <v>11.46428571</v>
      </c>
      <c r="G216" s="15">
        <f t="shared" si="49"/>
        <v>0</v>
      </c>
      <c r="H216" s="15">
        <f t="shared" si="50"/>
        <v>11.46428571</v>
      </c>
      <c r="I216" s="22">
        <f t="shared" si="55"/>
        <v>15.788736309730551</v>
      </c>
      <c r="J216" s="15">
        <f t="shared" si="47"/>
        <v>15.216374249027579</v>
      </c>
      <c r="K216" s="15">
        <f t="shared" si="51"/>
        <v>0.57236206070297158</v>
      </c>
      <c r="L216" s="15">
        <f t="shared" si="52"/>
        <v>0</v>
      </c>
      <c r="M216" s="15">
        <f t="shared" si="56"/>
        <v>6.0707394747656836E-10</v>
      </c>
      <c r="N216" s="15">
        <f t="shared" si="53"/>
        <v>3.7638584743547241E-10</v>
      </c>
      <c r="O216" s="15">
        <f t="shared" si="54"/>
        <v>3.7638584743547241E-10</v>
      </c>
      <c r="P216" s="1">
        <f>'App MESURE'!T212</f>
        <v>0.25381824280367027</v>
      </c>
      <c r="Q216" s="83">
        <v>14.496265451612901</v>
      </c>
      <c r="R216" s="77">
        <f t="shared" si="48"/>
        <v>6.4423700188875721E-2</v>
      </c>
    </row>
    <row r="217" spans="1:18" s="1" customFormat="1" x14ac:dyDescent="0.2">
      <c r="A217" s="16">
        <v>39539</v>
      </c>
      <c r="B217" s="1">
        <f t="shared" si="46"/>
        <v>4</v>
      </c>
      <c r="C217" s="46"/>
      <c r="D217" s="46"/>
      <c r="E217" s="46">
        <v>29.09047619</v>
      </c>
      <c r="F217" s="50">
        <v>16.350000000000001</v>
      </c>
      <c r="G217" s="15">
        <f t="shared" si="49"/>
        <v>0</v>
      </c>
      <c r="H217" s="15">
        <f t="shared" si="50"/>
        <v>16.350000000000001</v>
      </c>
      <c r="I217" s="22">
        <f t="shared" si="55"/>
        <v>16.922362060702973</v>
      </c>
      <c r="J217" s="15">
        <f t="shared" si="47"/>
        <v>16.463179682760632</v>
      </c>
      <c r="K217" s="15">
        <f t="shared" si="51"/>
        <v>0.45918237794234074</v>
      </c>
      <c r="L217" s="15">
        <f t="shared" si="52"/>
        <v>0</v>
      </c>
      <c r="M217" s="15">
        <f t="shared" si="56"/>
        <v>2.3068810004109596E-10</v>
      </c>
      <c r="N217" s="15">
        <f t="shared" si="53"/>
        <v>1.4302662202547949E-10</v>
      </c>
      <c r="O217" s="15">
        <f t="shared" si="54"/>
        <v>1.4302662202547949E-10</v>
      </c>
      <c r="P217" s="1">
        <f>'App MESURE'!T213</f>
        <v>0.23597961128132378</v>
      </c>
      <c r="Q217" s="83">
        <v>17.654536399999998</v>
      </c>
      <c r="R217" s="77">
        <f t="shared" si="48"/>
        <v>5.5686376872981939E-2</v>
      </c>
    </row>
    <row r="218" spans="1:18" s="1" customFormat="1" x14ac:dyDescent="0.2">
      <c r="A218" s="16">
        <v>39569</v>
      </c>
      <c r="B218" s="1">
        <f t="shared" ref="B218:B281" si="57">B206</f>
        <v>5</v>
      </c>
      <c r="C218" s="46"/>
      <c r="D218" s="46"/>
      <c r="E218" s="46">
        <v>24.123809519999998</v>
      </c>
      <c r="F218" s="50">
        <v>17.257142859999998</v>
      </c>
      <c r="G218" s="15">
        <f t="shared" si="49"/>
        <v>0</v>
      </c>
      <c r="H218" s="15">
        <f t="shared" si="50"/>
        <v>17.257142859999998</v>
      </c>
      <c r="I218" s="22">
        <f t="shared" si="55"/>
        <v>17.716325237942339</v>
      </c>
      <c r="J218" s="15">
        <f t="shared" si="47"/>
        <v>17.173091154564673</v>
      </c>
      <c r="K218" s="15">
        <f t="shared" si="51"/>
        <v>0.54323408337766566</v>
      </c>
      <c r="L218" s="15">
        <f t="shared" si="52"/>
        <v>0</v>
      </c>
      <c r="M218" s="15">
        <f t="shared" si="56"/>
        <v>8.766147801561647E-11</v>
      </c>
      <c r="N218" s="15">
        <f t="shared" si="53"/>
        <v>5.435011636968221E-11</v>
      </c>
      <c r="O218" s="15">
        <f t="shared" si="54"/>
        <v>5.435011636968221E-11</v>
      </c>
      <c r="P218" s="1">
        <f>'App MESURE'!T214</f>
        <v>0.10261460418568728</v>
      </c>
      <c r="Q218" s="83">
        <v>17.399302225806451</v>
      </c>
      <c r="R218" s="77">
        <f t="shared" si="48"/>
        <v>1.0529756981031037E-2</v>
      </c>
    </row>
    <row r="219" spans="1:18" s="1" customFormat="1" x14ac:dyDescent="0.2">
      <c r="A219" s="16">
        <v>39600</v>
      </c>
      <c r="B219" s="1">
        <f t="shared" si="57"/>
        <v>6</v>
      </c>
      <c r="C219" s="46"/>
      <c r="D219" s="46"/>
      <c r="E219" s="46">
        <v>0.49047618999999998</v>
      </c>
      <c r="F219" s="50">
        <v>3.5714285999999998E-2</v>
      </c>
      <c r="G219" s="15">
        <f t="shared" si="49"/>
        <v>0</v>
      </c>
      <c r="H219" s="15">
        <f t="shared" si="50"/>
        <v>3.5714285999999998E-2</v>
      </c>
      <c r="I219" s="22">
        <f t="shared" si="55"/>
        <v>0.57894836937766569</v>
      </c>
      <c r="J219" s="15">
        <f t="shared" si="47"/>
        <v>0.57893810652992861</v>
      </c>
      <c r="K219" s="15">
        <f t="shared" si="51"/>
        <v>1.0262847737085856E-5</v>
      </c>
      <c r="L219" s="15">
        <f t="shared" si="52"/>
        <v>0</v>
      </c>
      <c r="M219" s="15">
        <f t="shared" si="56"/>
        <v>3.331136164593426E-11</v>
      </c>
      <c r="N219" s="15">
        <f t="shared" si="53"/>
        <v>2.0653044220479241E-11</v>
      </c>
      <c r="O219" s="15">
        <f t="shared" si="54"/>
        <v>2.0653044220479241E-11</v>
      </c>
      <c r="P219" s="1">
        <f>'App MESURE'!T215</f>
        <v>3.6696613417398112E-2</v>
      </c>
      <c r="Q219" s="83">
        <v>22.067623900000005</v>
      </c>
      <c r="R219" s="77">
        <f t="shared" si="48"/>
        <v>1.3466414347901698E-3</v>
      </c>
    </row>
    <row r="220" spans="1:18" s="1" customFormat="1" x14ac:dyDescent="0.2">
      <c r="A220" s="16">
        <v>39630</v>
      </c>
      <c r="B220" s="1">
        <f t="shared" si="57"/>
        <v>7</v>
      </c>
      <c r="C220" s="46"/>
      <c r="D220" s="46"/>
      <c r="E220" s="46">
        <v>0.95952380999999998</v>
      </c>
      <c r="F220" s="50">
        <v>6.4285713999999994E-2</v>
      </c>
      <c r="G220" s="15">
        <f t="shared" si="49"/>
        <v>0</v>
      </c>
      <c r="H220" s="15">
        <f t="shared" si="50"/>
        <v>6.4285713999999994E-2</v>
      </c>
      <c r="I220" s="22">
        <f t="shared" si="55"/>
        <v>6.429597684773708E-2</v>
      </c>
      <c r="J220" s="15">
        <f t="shared" si="47"/>
        <v>6.4295965219562809E-2</v>
      </c>
      <c r="K220" s="15">
        <f t="shared" si="51"/>
        <v>1.1628174270694736E-8</v>
      </c>
      <c r="L220" s="15">
        <f t="shared" si="52"/>
        <v>0</v>
      </c>
      <c r="M220" s="15">
        <f t="shared" si="56"/>
        <v>1.2658317425455019E-11</v>
      </c>
      <c r="N220" s="15">
        <f t="shared" si="53"/>
        <v>7.8481568037821118E-12</v>
      </c>
      <c r="O220" s="15">
        <f t="shared" si="54"/>
        <v>7.8481568037821118E-12</v>
      </c>
      <c r="P220" s="1">
        <f>'App MESURE'!T216</f>
        <v>5.096751863527516E-3</v>
      </c>
      <c r="Q220" s="83">
        <v>23.414863870967746</v>
      </c>
      <c r="R220" s="77">
        <f t="shared" si="48"/>
        <v>2.5976879478370989E-5</v>
      </c>
    </row>
    <row r="221" spans="1:18" s="1" customFormat="1" ht="13.5" thickBot="1" x14ac:dyDescent="0.25">
      <c r="A221" s="16">
        <v>39661</v>
      </c>
      <c r="B221" s="4">
        <f t="shared" si="57"/>
        <v>8</v>
      </c>
      <c r="C221" s="47"/>
      <c r="D221" s="47"/>
      <c r="E221" s="47">
        <v>0.89047619</v>
      </c>
      <c r="F221" s="57">
        <v>0.114285714</v>
      </c>
      <c r="G221" s="24">
        <f t="shared" si="49"/>
        <v>0</v>
      </c>
      <c r="H221" s="24">
        <f t="shared" si="50"/>
        <v>0.114285714</v>
      </c>
      <c r="I221" s="23">
        <f t="shared" si="55"/>
        <v>0.11428572562817427</v>
      </c>
      <c r="J221" s="24">
        <f t="shared" si="47"/>
        <v>0.11428565672654283</v>
      </c>
      <c r="K221" s="24">
        <f t="shared" si="51"/>
        <v>6.8901631442019884E-8</v>
      </c>
      <c r="L221" s="24">
        <f t="shared" si="52"/>
        <v>0</v>
      </c>
      <c r="M221" s="24">
        <f t="shared" si="56"/>
        <v>4.8101606216729072E-12</v>
      </c>
      <c r="N221" s="24">
        <f t="shared" si="53"/>
        <v>2.9822995854372023E-12</v>
      </c>
      <c r="O221" s="24">
        <f t="shared" si="54"/>
        <v>2.9822995854372023E-12</v>
      </c>
      <c r="P221" s="4">
        <f>'App MESURE'!T217</f>
        <v>1.5290255590582542E-3</v>
      </c>
      <c r="Q221" s="84">
        <v>23.033269483870967</v>
      </c>
      <c r="R221" s="78">
        <f t="shared" si="48"/>
        <v>2.3379191511333825E-6</v>
      </c>
    </row>
    <row r="222" spans="1:18" s="1" customFormat="1" x14ac:dyDescent="0.2">
      <c r="A222" s="16">
        <v>39692</v>
      </c>
      <c r="B222" s="1">
        <f t="shared" si="57"/>
        <v>9</v>
      </c>
      <c r="C222" s="46"/>
      <c r="D222" s="46"/>
      <c r="E222" s="46">
        <v>44.54047619</v>
      </c>
      <c r="F222" s="50">
        <v>52.057142859999999</v>
      </c>
      <c r="G222" s="15">
        <f t="shared" si="49"/>
        <v>2.7653925107632888</v>
      </c>
      <c r="H222" s="15">
        <f t="shared" si="50"/>
        <v>49.291750349236708</v>
      </c>
      <c r="I222" s="22">
        <f t="shared" si="55"/>
        <v>49.291750418138342</v>
      </c>
      <c r="J222" s="15">
        <f t="shared" si="47"/>
        <v>43.833918333486935</v>
      </c>
      <c r="K222" s="15">
        <f t="shared" si="51"/>
        <v>5.4578320846514075</v>
      </c>
      <c r="L222" s="15">
        <f t="shared" si="52"/>
        <v>0</v>
      </c>
      <c r="M222" s="15">
        <f t="shared" si="56"/>
        <v>1.827861036235705E-12</v>
      </c>
      <c r="N222" s="15">
        <f t="shared" si="53"/>
        <v>1.133273842466137E-12</v>
      </c>
      <c r="O222" s="15">
        <f t="shared" si="54"/>
        <v>2.7653925107644222</v>
      </c>
      <c r="P222" s="1">
        <f>'App MESURE'!T218</f>
        <v>5.7884586951409321E-2</v>
      </c>
      <c r="Q222" s="83">
        <v>21.863310233333333</v>
      </c>
      <c r="R222" s="77">
        <f t="shared" si="48"/>
        <v>7.3305991575102514</v>
      </c>
    </row>
    <row r="223" spans="1:18" s="1" customFormat="1" x14ac:dyDescent="0.2">
      <c r="A223" s="16">
        <v>39722</v>
      </c>
      <c r="B223" s="1">
        <f t="shared" si="57"/>
        <v>10</v>
      </c>
      <c r="C223" s="46"/>
      <c r="D223" s="46"/>
      <c r="E223" s="46">
        <v>82.630952379999997</v>
      </c>
      <c r="F223" s="50">
        <v>83.45</v>
      </c>
      <c r="G223" s="15">
        <f t="shared" si="49"/>
        <v>6.2752019860682369</v>
      </c>
      <c r="H223" s="15">
        <f t="shared" si="50"/>
        <v>77.174798013931763</v>
      </c>
      <c r="I223" s="22">
        <f t="shared" si="55"/>
        <v>82.632630098583178</v>
      </c>
      <c r="J223" s="15">
        <f t="shared" si="47"/>
        <v>54.134182338353376</v>
      </c>
      <c r="K223" s="15">
        <f t="shared" si="51"/>
        <v>28.498447760229801</v>
      </c>
      <c r="L223" s="15">
        <f t="shared" si="52"/>
        <v>17.484211586867112</v>
      </c>
      <c r="M223" s="15">
        <f t="shared" si="56"/>
        <v>17.484211586867804</v>
      </c>
      <c r="N223" s="15">
        <f t="shared" si="53"/>
        <v>10.840211183858038</v>
      </c>
      <c r="O223" s="15">
        <f t="shared" si="54"/>
        <v>17.115413169926274</v>
      </c>
      <c r="P223" s="1">
        <f>'App MESURE'!T219</f>
        <v>0.17637134709607816</v>
      </c>
      <c r="Q223" s="83">
        <v>17.75301096774194</v>
      </c>
      <c r="R223" s="77">
        <f t="shared" si="48"/>
        <v>286.93113787559048</v>
      </c>
    </row>
    <row r="224" spans="1:18" s="1" customFormat="1" x14ac:dyDescent="0.2">
      <c r="A224" s="16">
        <v>39753</v>
      </c>
      <c r="B224" s="1">
        <f t="shared" si="57"/>
        <v>11</v>
      </c>
      <c r="C224" s="46"/>
      <c r="D224" s="46"/>
      <c r="E224" s="46">
        <v>84.635714289999996</v>
      </c>
      <c r="F224" s="50">
        <v>55.785714290000001</v>
      </c>
      <c r="G224" s="15">
        <f t="shared" si="49"/>
        <v>3.1822572541029683</v>
      </c>
      <c r="H224" s="15">
        <f t="shared" si="50"/>
        <v>52.60345703589703</v>
      </c>
      <c r="I224" s="22">
        <f t="shared" si="55"/>
        <v>63.61769320925972</v>
      </c>
      <c r="J224" s="15">
        <f t="shared" si="47"/>
        <v>40.311032781802496</v>
      </c>
      <c r="K224" s="15">
        <f t="shared" si="51"/>
        <v>23.306660427457224</v>
      </c>
      <c r="L224" s="15">
        <f t="shared" si="52"/>
        <v>12.254250169294643</v>
      </c>
      <c r="M224" s="15">
        <f t="shared" si="56"/>
        <v>18.898250572304409</v>
      </c>
      <c r="N224" s="15">
        <f t="shared" si="53"/>
        <v>11.716915354828734</v>
      </c>
      <c r="O224" s="15">
        <f t="shared" si="54"/>
        <v>14.899172608931702</v>
      </c>
      <c r="P224" s="1">
        <f>'App MESURE'!T220</f>
        <v>1.2438392228948365</v>
      </c>
      <c r="Q224" s="83">
        <v>13.187944050000002</v>
      </c>
      <c r="R224" s="77">
        <f t="shared" si="48"/>
        <v>186.46812988381305</v>
      </c>
    </row>
    <row r="225" spans="1:18" s="1" customFormat="1" x14ac:dyDescent="0.2">
      <c r="A225" s="16">
        <v>39783</v>
      </c>
      <c r="B225" s="1">
        <f t="shared" si="57"/>
        <v>12</v>
      </c>
      <c r="C225" s="46"/>
      <c r="D225" s="46"/>
      <c r="E225" s="46">
        <v>78.180952379999994</v>
      </c>
      <c r="F225" s="50">
        <v>82.571428569999995</v>
      </c>
      <c r="G225" s="15">
        <f t="shared" si="49"/>
        <v>6.1769752360787571</v>
      </c>
      <c r="H225" s="15">
        <f t="shared" si="50"/>
        <v>76.394453333921234</v>
      </c>
      <c r="I225" s="22">
        <f t="shared" si="55"/>
        <v>87.446863592083815</v>
      </c>
      <c r="J225" s="15">
        <f t="shared" si="47"/>
        <v>41.28678499146406</v>
      </c>
      <c r="K225" s="15">
        <f t="shared" si="51"/>
        <v>46.160078600619755</v>
      </c>
      <c r="L225" s="15">
        <f t="shared" si="52"/>
        <v>35.275704563394548</v>
      </c>
      <c r="M225" s="15">
        <f t="shared" si="56"/>
        <v>42.457039780870225</v>
      </c>
      <c r="N225" s="15">
        <f t="shared" si="53"/>
        <v>26.32336466413954</v>
      </c>
      <c r="O225" s="15">
        <f t="shared" si="54"/>
        <v>32.500339900218293</v>
      </c>
      <c r="P225" s="1">
        <f>'App MESURE'!T221</f>
        <v>17.87247767815203</v>
      </c>
      <c r="Q225" s="83">
        <v>11.622887370967746</v>
      </c>
      <c r="R225" s="77">
        <f t="shared" si="48"/>
        <v>213.97435318775334</v>
      </c>
    </row>
    <row r="226" spans="1:18" s="1" customFormat="1" x14ac:dyDescent="0.2">
      <c r="A226" s="16">
        <v>39814</v>
      </c>
      <c r="B226" s="1">
        <f t="shared" si="57"/>
        <v>1</v>
      </c>
      <c r="C226" s="46"/>
      <c r="D226" s="46"/>
      <c r="E226" s="46">
        <v>89.19761905</v>
      </c>
      <c r="F226" s="50">
        <v>97.55</v>
      </c>
      <c r="G226" s="15">
        <f t="shared" si="49"/>
        <v>7.8516215321165959</v>
      </c>
      <c r="H226" s="15">
        <f t="shared" si="50"/>
        <v>89.698378467883401</v>
      </c>
      <c r="I226" s="22">
        <f t="shared" si="55"/>
        <v>100.5827525051086</v>
      </c>
      <c r="J226" s="15">
        <f t="shared" si="47"/>
        <v>41.218090958006925</v>
      </c>
      <c r="K226" s="15">
        <f t="shared" si="51"/>
        <v>59.364661547101676</v>
      </c>
      <c r="L226" s="15">
        <f t="shared" si="52"/>
        <v>48.577377940750686</v>
      </c>
      <c r="M226" s="15">
        <f t="shared" si="56"/>
        <v>64.711053057481365</v>
      </c>
      <c r="N226" s="15">
        <f t="shared" si="53"/>
        <v>40.120852895638443</v>
      </c>
      <c r="O226" s="15">
        <f t="shared" si="54"/>
        <v>47.972474427755039</v>
      </c>
      <c r="P226" s="1">
        <f>'App MESURE'!T222</f>
        <v>40.085484101787209</v>
      </c>
      <c r="Q226" s="83">
        <v>11.091690593548389</v>
      </c>
      <c r="R226" s="77">
        <f t="shared" si="48"/>
        <v>62.20461640191013</v>
      </c>
    </row>
    <row r="227" spans="1:18" s="1" customFormat="1" x14ac:dyDescent="0.2">
      <c r="A227" s="16">
        <v>39845</v>
      </c>
      <c r="B227" s="1">
        <f t="shared" si="57"/>
        <v>2</v>
      </c>
      <c r="C227" s="46"/>
      <c r="D227" s="46"/>
      <c r="E227" s="46">
        <v>99.478571430000002</v>
      </c>
      <c r="F227" s="50">
        <v>120.15</v>
      </c>
      <c r="G227" s="15">
        <f t="shared" si="49"/>
        <v>10.37836491798134</v>
      </c>
      <c r="H227" s="15">
        <f t="shared" si="50"/>
        <v>109.77163508201866</v>
      </c>
      <c r="I227" s="22">
        <f t="shared" si="55"/>
        <v>120.55891868836966</v>
      </c>
      <c r="J227" s="15">
        <f t="shared" si="47"/>
        <v>47.19096155618189</v>
      </c>
      <c r="K227" s="15">
        <f t="shared" si="51"/>
        <v>73.367957132187769</v>
      </c>
      <c r="L227" s="15">
        <f t="shared" si="52"/>
        <v>62.683636717292757</v>
      </c>
      <c r="M227" s="15">
        <f t="shared" si="56"/>
        <v>87.273836879135672</v>
      </c>
      <c r="N227" s="15">
        <f t="shared" si="53"/>
        <v>54.109778865064115</v>
      </c>
      <c r="O227" s="15">
        <f t="shared" si="54"/>
        <v>64.488143783045459</v>
      </c>
      <c r="P227" s="1">
        <f>'App MESURE'!T223</f>
        <v>146.76922368085229</v>
      </c>
      <c r="Q227" s="83">
        <v>12.955534285714284</v>
      </c>
      <c r="R227" s="77">
        <f t="shared" si="48"/>
        <v>6770.1761091492717</v>
      </c>
    </row>
    <row r="228" spans="1:18" s="1" customFormat="1" x14ac:dyDescent="0.2">
      <c r="A228" s="16">
        <v>39873</v>
      </c>
      <c r="B228" s="1">
        <f t="shared" si="57"/>
        <v>3</v>
      </c>
      <c r="C228" s="46"/>
      <c r="D228" s="46"/>
      <c r="E228" s="46">
        <v>73.838095240000001</v>
      </c>
      <c r="F228" s="50">
        <v>46.385714290000003</v>
      </c>
      <c r="G228" s="15">
        <f t="shared" si="49"/>
        <v>2.1313108900707296</v>
      </c>
      <c r="H228" s="15">
        <f t="shared" si="50"/>
        <v>44.254403399929274</v>
      </c>
      <c r="I228" s="22">
        <f t="shared" si="55"/>
        <v>54.938723814824286</v>
      </c>
      <c r="J228" s="15">
        <f t="shared" si="47"/>
        <v>41.510758288088411</v>
      </c>
      <c r="K228" s="15">
        <f t="shared" si="51"/>
        <v>13.427965526735875</v>
      </c>
      <c r="L228" s="15">
        <f t="shared" si="52"/>
        <v>2.3029193702436559</v>
      </c>
      <c r="M228" s="15">
        <f t="shared" si="56"/>
        <v>35.466977384315214</v>
      </c>
      <c r="N228" s="15">
        <f t="shared" si="53"/>
        <v>21.989525978275434</v>
      </c>
      <c r="O228" s="15">
        <f t="shared" si="54"/>
        <v>24.120836868346164</v>
      </c>
      <c r="P228" s="1">
        <f>'App MESURE'!T224</f>
        <v>9.2724042571928873</v>
      </c>
      <c r="Q228" s="83">
        <v>16.007674258064519</v>
      </c>
      <c r="R228" s="77">
        <f t="shared" si="48"/>
        <v>220.47595100796011</v>
      </c>
    </row>
    <row r="229" spans="1:18" s="1" customFormat="1" x14ac:dyDescent="0.2">
      <c r="A229" s="16">
        <v>39904</v>
      </c>
      <c r="B229" s="1">
        <f t="shared" si="57"/>
        <v>4</v>
      </c>
      <c r="C229" s="46"/>
      <c r="D229" s="46"/>
      <c r="E229" s="46">
        <v>7.2952380950000002</v>
      </c>
      <c r="F229" s="50">
        <v>8.3285714290000001</v>
      </c>
      <c r="G229" s="15">
        <f t="shared" si="49"/>
        <v>0</v>
      </c>
      <c r="H229" s="15">
        <f t="shared" si="50"/>
        <v>8.3285714290000001</v>
      </c>
      <c r="I229" s="22">
        <f t="shared" si="55"/>
        <v>19.453617585492218</v>
      </c>
      <c r="J229" s="15">
        <f t="shared" si="47"/>
        <v>18.494080733531451</v>
      </c>
      <c r="K229" s="15">
        <f t="shared" si="51"/>
        <v>0.95953685196076677</v>
      </c>
      <c r="L229" s="15">
        <f t="shared" si="52"/>
        <v>0</v>
      </c>
      <c r="M229" s="15">
        <f t="shared" si="56"/>
        <v>13.47745140603978</v>
      </c>
      <c r="N229" s="15">
        <f t="shared" si="53"/>
        <v>8.3560198717446639</v>
      </c>
      <c r="O229" s="15">
        <f t="shared" si="54"/>
        <v>8.3560198717446639</v>
      </c>
      <c r="P229" s="1">
        <f>'App MESURE'!T225</f>
        <v>1.6218554691361993</v>
      </c>
      <c r="Q229" s="83">
        <v>15.135445216666664</v>
      </c>
      <c r="R229" s="77">
        <f t="shared" si="48"/>
        <v>45.348970201359016</v>
      </c>
    </row>
    <row r="230" spans="1:18" s="1" customFormat="1" x14ac:dyDescent="0.2">
      <c r="A230" s="16">
        <v>39934</v>
      </c>
      <c r="B230" s="1">
        <f t="shared" si="57"/>
        <v>5</v>
      </c>
      <c r="C230" s="46"/>
      <c r="D230" s="46"/>
      <c r="E230" s="46">
        <v>8.5190476190000002</v>
      </c>
      <c r="F230" s="50">
        <v>10.16428571</v>
      </c>
      <c r="G230" s="15">
        <f t="shared" si="49"/>
        <v>0</v>
      </c>
      <c r="H230" s="15">
        <f t="shared" si="50"/>
        <v>10.16428571</v>
      </c>
      <c r="I230" s="22">
        <f t="shared" si="55"/>
        <v>11.123822561960766</v>
      </c>
      <c r="J230" s="15">
        <f t="shared" si="47"/>
        <v>11.024025654575768</v>
      </c>
      <c r="K230" s="15">
        <f t="shared" si="51"/>
        <v>9.979690738499869E-2</v>
      </c>
      <c r="L230" s="15">
        <f t="shared" si="52"/>
        <v>0</v>
      </c>
      <c r="M230" s="15">
        <f t="shared" si="56"/>
        <v>5.121431534295116</v>
      </c>
      <c r="N230" s="15">
        <f t="shared" si="53"/>
        <v>3.1752875512629717</v>
      </c>
      <c r="O230" s="15">
        <f t="shared" si="54"/>
        <v>3.1752875512629717</v>
      </c>
      <c r="P230" s="1">
        <f>'App MESURE'!T226</f>
        <v>0.53482097239611948</v>
      </c>
      <c r="Q230" s="83">
        <v>19.742894806451609</v>
      </c>
      <c r="R230" s="77">
        <f t="shared" si="48"/>
        <v>6.9720637541128188</v>
      </c>
    </row>
    <row r="231" spans="1:18" s="1" customFormat="1" x14ac:dyDescent="0.2">
      <c r="A231" s="16">
        <v>39965</v>
      </c>
      <c r="B231" s="1">
        <f t="shared" si="57"/>
        <v>6</v>
      </c>
      <c r="C231" s="46"/>
      <c r="D231" s="46"/>
      <c r="E231" s="46">
        <v>5.5785714290000001</v>
      </c>
      <c r="F231" s="50">
        <v>3.8928571430000001</v>
      </c>
      <c r="G231" s="15">
        <f t="shared" si="49"/>
        <v>0</v>
      </c>
      <c r="H231" s="15">
        <f t="shared" si="50"/>
        <v>3.8928571430000001</v>
      </c>
      <c r="I231" s="22">
        <f t="shared" si="55"/>
        <v>3.9926540503849988</v>
      </c>
      <c r="J231" s="15">
        <f t="shared" si="47"/>
        <v>3.9897837816907487</v>
      </c>
      <c r="K231" s="15">
        <f t="shared" si="51"/>
        <v>2.870268694250111E-3</v>
      </c>
      <c r="L231" s="15">
        <f t="shared" si="52"/>
        <v>0</v>
      </c>
      <c r="M231" s="15">
        <f t="shared" si="56"/>
        <v>1.9461439830321443</v>
      </c>
      <c r="N231" s="15">
        <f t="shared" si="53"/>
        <v>1.2066092694799295</v>
      </c>
      <c r="O231" s="15">
        <f t="shared" si="54"/>
        <v>1.2066092694799295</v>
      </c>
      <c r="P231" s="1">
        <f>'App MESURE'!T227</f>
        <v>0.39731110855849977</v>
      </c>
      <c r="Q231" s="83">
        <v>23.191241366666667</v>
      </c>
      <c r="R231" s="77">
        <f t="shared" si="48"/>
        <v>0.65496351327080848</v>
      </c>
    </row>
    <row r="232" spans="1:18" s="1" customFormat="1" x14ac:dyDescent="0.2">
      <c r="A232" s="16">
        <v>39995</v>
      </c>
      <c r="B232" s="1">
        <f t="shared" si="57"/>
        <v>7</v>
      </c>
      <c r="C232" s="46"/>
      <c r="D232" s="46"/>
      <c r="E232" s="46">
        <v>1.94047619</v>
      </c>
      <c r="F232" s="50">
        <v>1.6071428569999999</v>
      </c>
      <c r="G232" s="15">
        <f t="shared" si="49"/>
        <v>0</v>
      </c>
      <c r="H232" s="15">
        <f t="shared" si="50"/>
        <v>1.6071428569999999</v>
      </c>
      <c r="I232" s="22">
        <f t="shared" si="55"/>
        <v>1.61001312569425</v>
      </c>
      <c r="J232" s="15">
        <f t="shared" si="47"/>
        <v>1.6098626526582167</v>
      </c>
      <c r="K232" s="15">
        <f t="shared" si="51"/>
        <v>1.5047303603332729E-4</v>
      </c>
      <c r="L232" s="15">
        <f t="shared" si="52"/>
        <v>0</v>
      </c>
      <c r="M232" s="15">
        <f t="shared" si="56"/>
        <v>0.73953471355221478</v>
      </c>
      <c r="N232" s="15">
        <f t="shared" si="53"/>
        <v>0.45851152240237314</v>
      </c>
      <c r="O232" s="15">
        <f t="shared" si="54"/>
        <v>0.45851152240237314</v>
      </c>
      <c r="P232" s="1">
        <f>'App MESURE'!T228</f>
        <v>0.36388479778374183</v>
      </c>
      <c r="Q232" s="83">
        <v>24.795956129032255</v>
      </c>
      <c r="R232" s="77">
        <f t="shared" si="48"/>
        <v>8.9542170120502848E-3</v>
      </c>
    </row>
    <row r="233" spans="1:18" s="1" customFormat="1" ht="13.5" thickBot="1" x14ac:dyDescent="0.25">
      <c r="A233" s="16">
        <v>40026</v>
      </c>
      <c r="B233" s="4">
        <f t="shared" si="57"/>
        <v>8</v>
      </c>
      <c r="C233" s="47"/>
      <c r="D233" s="47"/>
      <c r="E233" s="47">
        <v>1.0642857139999999</v>
      </c>
      <c r="F233" s="57">
        <v>9.2857143000000003E-2</v>
      </c>
      <c r="G233" s="24">
        <f t="shared" si="49"/>
        <v>0</v>
      </c>
      <c r="H233" s="24">
        <f t="shared" si="50"/>
        <v>9.2857143000000003E-2</v>
      </c>
      <c r="I233" s="23">
        <f t="shared" si="55"/>
        <v>9.300761603603333E-2</v>
      </c>
      <c r="J233" s="24">
        <f t="shared" si="47"/>
        <v>9.3007584472355062E-2</v>
      </c>
      <c r="K233" s="24">
        <f t="shared" si="51"/>
        <v>3.1563678268287099E-8</v>
      </c>
      <c r="L233" s="24">
        <f t="shared" si="52"/>
        <v>0</v>
      </c>
      <c r="M233" s="24">
        <f t="shared" si="56"/>
        <v>0.28102319114984164</v>
      </c>
      <c r="N233" s="24">
        <f t="shared" si="53"/>
        <v>0.17423437851290183</v>
      </c>
      <c r="O233" s="24">
        <f t="shared" si="54"/>
        <v>0.17423437851290183</v>
      </c>
      <c r="P233" s="4">
        <f>'App MESURE'!T229</f>
        <v>0.32475155590109928</v>
      </c>
      <c r="Q233" s="84">
        <v>24.192373451612895</v>
      </c>
      <c r="R233" s="78">
        <f t="shared" si="48"/>
        <v>2.2655420688910098E-2</v>
      </c>
    </row>
    <row r="234" spans="1:18" s="1" customFormat="1" x14ac:dyDescent="0.2">
      <c r="A234" s="16">
        <v>40057</v>
      </c>
      <c r="B234" s="1">
        <f t="shared" si="57"/>
        <v>9</v>
      </c>
      <c r="C234" s="46"/>
      <c r="D234" s="46"/>
      <c r="E234" s="46">
        <v>87.204761899999994</v>
      </c>
      <c r="F234" s="50">
        <v>87.878571429999994</v>
      </c>
      <c r="G234" s="15">
        <f t="shared" si="49"/>
        <v>6.7703286926869124</v>
      </c>
      <c r="H234" s="15">
        <f t="shared" si="50"/>
        <v>81.108242737313077</v>
      </c>
      <c r="I234" s="22">
        <f t="shared" si="55"/>
        <v>81.10824276887675</v>
      </c>
      <c r="J234" s="15">
        <f t="shared" si="47"/>
        <v>61.032618406211334</v>
      </c>
      <c r="K234" s="15">
        <f t="shared" si="51"/>
        <v>20.075624362665415</v>
      </c>
      <c r="L234" s="15">
        <f t="shared" si="52"/>
        <v>8.9994569979760932</v>
      </c>
      <c r="M234" s="15">
        <f t="shared" si="56"/>
        <v>9.106245810613034</v>
      </c>
      <c r="N234" s="15">
        <f t="shared" si="53"/>
        <v>5.6458724025800811</v>
      </c>
      <c r="O234" s="15">
        <f t="shared" si="54"/>
        <v>12.416201095266993</v>
      </c>
      <c r="P234" s="1">
        <f>'App MESURE'!T230</f>
        <v>0.8375600797382321</v>
      </c>
      <c r="Q234" s="83">
        <v>21.387412499999996</v>
      </c>
      <c r="R234" s="77">
        <f t="shared" si="48"/>
        <v>134.06492776648491</v>
      </c>
    </row>
    <row r="235" spans="1:18" s="1" customFormat="1" x14ac:dyDescent="0.2">
      <c r="A235" s="16">
        <v>40087</v>
      </c>
      <c r="B235" s="1">
        <f t="shared" si="57"/>
        <v>10</v>
      </c>
      <c r="C235" s="46"/>
      <c r="D235" s="46"/>
      <c r="E235" s="46">
        <v>12.72142857</v>
      </c>
      <c r="F235" s="50">
        <v>13.59285714</v>
      </c>
      <c r="G235" s="15">
        <f t="shared" si="49"/>
        <v>0</v>
      </c>
      <c r="H235" s="15">
        <f t="shared" si="50"/>
        <v>13.59285714</v>
      </c>
      <c r="I235" s="22">
        <f t="shared" si="55"/>
        <v>24.669024504689322</v>
      </c>
      <c r="J235" s="15">
        <f t="shared" si="47"/>
        <v>23.783217860903971</v>
      </c>
      <c r="K235" s="15">
        <f t="shared" si="51"/>
        <v>0.8858066437853509</v>
      </c>
      <c r="L235" s="15">
        <f t="shared" si="52"/>
        <v>0</v>
      </c>
      <c r="M235" s="15">
        <f t="shared" si="56"/>
        <v>3.4603734080329529</v>
      </c>
      <c r="N235" s="15">
        <f t="shared" si="53"/>
        <v>2.1454315129804309</v>
      </c>
      <c r="O235" s="15">
        <f t="shared" si="54"/>
        <v>2.1454315129804309</v>
      </c>
      <c r="P235" s="1">
        <f>'App MESURE'!T231</f>
        <v>0.7761426306724174</v>
      </c>
      <c r="Q235" s="83">
        <v>20.904521806451612</v>
      </c>
      <c r="R235" s="77">
        <f t="shared" si="48"/>
        <v>1.8749520432123286</v>
      </c>
    </row>
    <row r="236" spans="1:18" s="1" customFormat="1" x14ac:dyDescent="0.2">
      <c r="A236" s="16">
        <v>40118</v>
      </c>
      <c r="B236" s="1">
        <f t="shared" si="57"/>
        <v>11</v>
      </c>
      <c r="C236" s="46"/>
      <c r="D236" s="46"/>
      <c r="E236" s="46">
        <v>26.15</v>
      </c>
      <c r="F236" s="50">
        <v>27.321428569999998</v>
      </c>
      <c r="G236" s="15">
        <f t="shared" si="49"/>
        <v>0</v>
      </c>
      <c r="H236" s="15">
        <f t="shared" si="50"/>
        <v>27.321428569999998</v>
      </c>
      <c r="I236" s="22">
        <f t="shared" si="55"/>
        <v>28.207235213785349</v>
      </c>
      <c r="J236" s="15">
        <f t="shared" si="47"/>
        <v>26.085580777401002</v>
      </c>
      <c r="K236" s="15">
        <f t="shared" si="51"/>
        <v>2.1216544363843468</v>
      </c>
      <c r="L236" s="15">
        <f t="shared" si="52"/>
        <v>0</v>
      </c>
      <c r="M236" s="15">
        <f t="shared" si="56"/>
        <v>1.314941895052522</v>
      </c>
      <c r="N236" s="15">
        <f t="shared" si="53"/>
        <v>0.81526397493256364</v>
      </c>
      <c r="O236" s="15">
        <f t="shared" si="54"/>
        <v>0.81526397493256364</v>
      </c>
      <c r="P236" s="1">
        <f>'App MESURE'!T232</f>
        <v>0.6875493191881008</v>
      </c>
      <c r="Q236" s="83">
        <v>17.127226799999999</v>
      </c>
      <c r="R236" s="77">
        <f t="shared" si="48"/>
        <v>1.6311033291926652E-2</v>
      </c>
    </row>
    <row r="237" spans="1:18" s="1" customFormat="1" x14ac:dyDescent="0.2">
      <c r="A237" s="16">
        <v>40148</v>
      </c>
      <c r="B237" s="1">
        <f t="shared" si="57"/>
        <v>12</v>
      </c>
      <c r="C237" s="46"/>
      <c r="D237" s="46"/>
      <c r="E237" s="46">
        <v>161.67619049999999</v>
      </c>
      <c r="F237" s="50">
        <v>143.80000000000001</v>
      </c>
      <c r="G237" s="15">
        <f t="shared" si="49"/>
        <v>13.022501248764581</v>
      </c>
      <c r="H237" s="15">
        <f t="shared" si="50"/>
        <v>130.77749875123544</v>
      </c>
      <c r="I237" s="22">
        <f t="shared" si="55"/>
        <v>132.89915318761979</v>
      </c>
      <c r="J237" s="15">
        <f t="shared" si="47"/>
        <v>53.551011203580536</v>
      </c>
      <c r="K237" s="15">
        <f t="shared" si="51"/>
        <v>79.348141984039245</v>
      </c>
      <c r="L237" s="15">
        <f t="shared" si="52"/>
        <v>68.70779256969206</v>
      </c>
      <c r="M237" s="15">
        <f t="shared" si="56"/>
        <v>69.207470489812025</v>
      </c>
      <c r="N237" s="15">
        <f t="shared" si="53"/>
        <v>42.908631703683454</v>
      </c>
      <c r="O237" s="15">
        <f t="shared" si="54"/>
        <v>55.931132952448039</v>
      </c>
      <c r="P237" s="1">
        <f>'App MESURE'!T233</f>
        <v>37.081736028670193</v>
      </c>
      <c r="Q237" s="83">
        <v>14.865289016129033</v>
      </c>
      <c r="R237" s="77">
        <f t="shared" si="48"/>
        <v>355.29976439012574</v>
      </c>
    </row>
    <row r="238" spans="1:18" s="1" customFormat="1" x14ac:dyDescent="0.2">
      <c r="A238" s="16">
        <v>40179</v>
      </c>
      <c r="B238" s="1">
        <f t="shared" si="57"/>
        <v>1</v>
      </c>
      <c r="C238" s="46"/>
      <c r="D238" s="46"/>
      <c r="E238" s="46">
        <v>111.29523810000001</v>
      </c>
      <c r="F238" s="50">
        <v>134.8142857</v>
      </c>
      <c r="G238" s="15">
        <f t="shared" si="49"/>
        <v>12.017873187932929</v>
      </c>
      <c r="H238" s="15">
        <f t="shared" si="50"/>
        <v>122.79641251206706</v>
      </c>
      <c r="I238" s="22">
        <f t="shared" si="55"/>
        <v>133.43676192641425</v>
      </c>
      <c r="J238" s="15">
        <f t="shared" si="47"/>
        <v>47.949620842104629</v>
      </c>
      <c r="K238" s="15">
        <f t="shared" si="51"/>
        <v>85.487141084309627</v>
      </c>
      <c r="L238" s="15">
        <f t="shared" si="52"/>
        <v>74.891930397190507</v>
      </c>
      <c r="M238" s="15">
        <f t="shared" si="56"/>
        <v>101.19076918331908</v>
      </c>
      <c r="N238" s="15">
        <f t="shared" si="53"/>
        <v>62.738276893657826</v>
      </c>
      <c r="O238" s="15">
        <f t="shared" si="54"/>
        <v>74.756150081590761</v>
      </c>
      <c r="P238" s="1">
        <f>'App MESURE'!T234</f>
        <v>179.41504368695024</v>
      </c>
      <c r="Q238" s="83">
        <v>12.983572138709677</v>
      </c>
      <c r="R238" s="77">
        <f t="shared" si="48"/>
        <v>10953.484010697955</v>
      </c>
    </row>
    <row r="239" spans="1:18" s="1" customFormat="1" x14ac:dyDescent="0.2">
      <c r="A239" s="16">
        <v>40210</v>
      </c>
      <c r="B239" s="1">
        <f t="shared" si="57"/>
        <v>2</v>
      </c>
      <c r="C239" s="46"/>
      <c r="D239" s="46"/>
      <c r="E239" s="46">
        <v>154.3428571</v>
      </c>
      <c r="F239" s="50">
        <v>155.94999999999999</v>
      </c>
      <c r="G239" s="15">
        <f t="shared" si="49"/>
        <v>14.380905325678588</v>
      </c>
      <c r="H239" s="15">
        <f t="shared" si="50"/>
        <v>141.56909467432141</v>
      </c>
      <c r="I239" s="22">
        <f t="shared" si="55"/>
        <v>152.16430536144054</v>
      </c>
      <c r="J239" s="15">
        <f t="shared" si="47"/>
        <v>55.663350525228417</v>
      </c>
      <c r="K239" s="15">
        <f t="shared" si="51"/>
        <v>96.500954836212117</v>
      </c>
      <c r="L239" s="15">
        <f t="shared" si="52"/>
        <v>85.986726329830901</v>
      </c>
      <c r="M239" s="15">
        <f t="shared" si="56"/>
        <v>124.43921861949215</v>
      </c>
      <c r="N239" s="15">
        <f t="shared" si="53"/>
        <v>77.152315544085127</v>
      </c>
      <c r="O239" s="15">
        <f t="shared" si="54"/>
        <v>91.53322086976371</v>
      </c>
      <c r="P239" s="1">
        <f>'App MESURE'!T235</f>
        <v>219.54292213411028</v>
      </c>
      <c r="Q239" s="83">
        <v>15.180207964285714</v>
      </c>
      <c r="R239" s="77">
        <f t="shared" si="48"/>
        <v>16386.483617787253</v>
      </c>
    </row>
    <row r="240" spans="1:18" s="1" customFormat="1" x14ac:dyDescent="0.2">
      <c r="A240" s="16">
        <v>40238</v>
      </c>
      <c r="B240" s="1">
        <f t="shared" si="57"/>
        <v>3</v>
      </c>
      <c r="C240" s="46"/>
      <c r="D240" s="46"/>
      <c r="E240" s="46">
        <v>80.626190480000005</v>
      </c>
      <c r="F240" s="50">
        <v>95.957142860000005</v>
      </c>
      <c r="G240" s="15">
        <f t="shared" si="49"/>
        <v>7.673535636403213</v>
      </c>
      <c r="H240" s="15">
        <f t="shared" si="50"/>
        <v>88.283607223596789</v>
      </c>
      <c r="I240" s="22">
        <f t="shared" si="55"/>
        <v>98.797835729978004</v>
      </c>
      <c r="J240" s="15">
        <f t="shared" si="47"/>
        <v>52.126616313050981</v>
      </c>
      <c r="K240" s="15">
        <f t="shared" si="51"/>
        <v>46.671219416927023</v>
      </c>
      <c r="L240" s="15">
        <f t="shared" si="52"/>
        <v>35.790603687123856</v>
      </c>
      <c r="M240" s="15">
        <f t="shared" si="56"/>
        <v>83.077506762530874</v>
      </c>
      <c r="N240" s="15">
        <f t="shared" si="53"/>
        <v>51.508054192769144</v>
      </c>
      <c r="O240" s="15">
        <f t="shared" si="54"/>
        <v>59.18158982917236</v>
      </c>
      <c r="P240" s="1">
        <f>'App MESURE'!T236</f>
        <v>93.192826198648021</v>
      </c>
      <c r="Q240" s="83">
        <v>15.54762956451613</v>
      </c>
      <c r="R240" s="77">
        <f t="shared" si="48"/>
        <v>1156.7641993803441</v>
      </c>
    </row>
    <row r="241" spans="1:18" s="1" customFormat="1" x14ac:dyDescent="0.2">
      <c r="A241" s="16">
        <v>40269</v>
      </c>
      <c r="B241" s="1">
        <f t="shared" si="57"/>
        <v>4</v>
      </c>
      <c r="C241" s="46"/>
      <c r="D241" s="46"/>
      <c r="E241" s="46">
        <v>21.69761905</v>
      </c>
      <c r="F241" s="50">
        <v>27.34285714</v>
      </c>
      <c r="G241" s="15">
        <f t="shared" si="49"/>
        <v>2.2660514986204928E-3</v>
      </c>
      <c r="H241" s="15">
        <f t="shared" si="50"/>
        <v>27.34059108850138</v>
      </c>
      <c r="I241" s="22">
        <f t="shared" si="55"/>
        <v>38.221206818304545</v>
      </c>
      <c r="J241" s="15">
        <f t="shared" si="47"/>
        <v>33.918981700854737</v>
      </c>
      <c r="K241" s="15">
        <f t="shared" si="51"/>
        <v>4.3022251174498081</v>
      </c>
      <c r="L241" s="15">
        <f t="shared" si="52"/>
        <v>0</v>
      </c>
      <c r="M241" s="15">
        <f t="shared" si="56"/>
        <v>31.569452569761729</v>
      </c>
      <c r="N241" s="15">
        <f t="shared" si="53"/>
        <v>19.573060593252272</v>
      </c>
      <c r="O241" s="15">
        <f t="shared" si="54"/>
        <v>19.575326644750891</v>
      </c>
      <c r="P241" s="1">
        <f>'App MESURE'!T237</f>
        <v>2.2947298226183102</v>
      </c>
      <c r="Q241" s="83">
        <v>18.13074696666666</v>
      </c>
      <c r="R241" s="77">
        <f t="shared" si="48"/>
        <v>298.61902652909862</v>
      </c>
    </row>
    <row r="242" spans="1:18" s="1" customFormat="1" x14ac:dyDescent="0.2">
      <c r="A242" s="16">
        <v>40299</v>
      </c>
      <c r="B242" s="1">
        <f t="shared" si="57"/>
        <v>5</v>
      </c>
      <c r="C242" s="46"/>
      <c r="D242" s="46"/>
      <c r="E242" s="46">
        <v>14.804761900000001</v>
      </c>
      <c r="F242" s="50">
        <v>19.09285714</v>
      </c>
      <c r="G242" s="15">
        <f t="shared" si="49"/>
        <v>0</v>
      </c>
      <c r="H242" s="15">
        <f t="shared" si="50"/>
        <v>19.09285714</v>
      </c>
      <c r="I242" s="22">
        <f t="shared" si="55"/>
        <v>23.395082257449808</v>
      </c>
      <c r="J242" s="15">
        <f t="shared" si="47"/>
        <v>22.368695619407386</v>
      </c>
      <c r="K242" s="15">
        <f t="shared" si="51"/>
        <v>1.0263866380424211</v>
      </c>
      <c r="L242" s="15">
        <f t="shared" si="52"/>
        <v>0</v>
      </c>
      <c r="M242" s="15">
        <f t="shared" si="56"/>
        <v>11.996391976509457</v>
      </c>
      <c r="N242" s="15">
        <f t="shared" si="53"/>
        <v>7.4377630254358635</v>
      </c>
      <c r="O242" s="15">
        <f t="shared" si="54"/>
        <v>7.4377630254358635</v>
      </c>
      <c r="P242" s="1">
        <f>'App MESURE'!T238</f>
        <v>1.544404261243469</v>
      </c>
      <c r="Q242" s="83">
        <v>18.652846274193546</v>
      </c>
      <c r="R242" s="77">
        <f t="shared" si="48"/>
        <v>34.731677523483313</v>
      </c>
    </row>
    <row r="243" spans="1:18" s="1" customFormat="1" x14ac:dyDescent="0.2">
      <c r="A243" s="16">
        <v>40330</v>
      </c>
      <c r="B243" s="1">
        <f t="shared" si="57"/>
        <v>6</v>
      </c>
      <c r="C243" s="46"/>
      <c r="D243" s="46"/>
      <c r="E243" s="46">
        <v>6.8047619050000003</v>
      </c>
      <c r="F243" s="50">
        <v>5.7857142860000002</v>
      </c>
      <c r="G243" s="15">
        <f t="shared" si="49"/>
        <v>0</v>
      </c>
      <c r="H243" s="15">
        <f t="shared" si="50"/>
        <v>5.7857142860000002</v>
      </c>
      <c r="I243" s="22">
        <f t="shared" si="55"/>
        <v>6.8121009240424213</v>
      </c>
      <c r="J243" s="15">
        <f t="shared" si="47"/>
        <v>6.7911774221476566</v>
      </c>
      <c r="K243" s="15">
        <f t="shared" si="51"/>
        <v>2.0923501894764662E-2</v>
      </c>
      <c r="L243" s="15">
        <f t="shared" si="52"/>
        <v>0</v>
      </c>
      <c r="M243" s="15">
        <f t="shared" si="56"/>
        <v>4.5586289510735938</v>
      </c>
      <c r="N243" s="15">
        <f t="shared" si="53"/>
        <v>2.8263499496656279</v>
      </c>
      <c r="O243" s="15">
        <f t="shared" si="54"/>
        <v>2.8263499496656279</v>
      </c>
      <c r="P243" s="1">
        <f>'App MESURE'!T239</f>
        <v>1.1101339797958072</v>
      </c>
      <c r="Q243" s="83">
        <v>20.448900333333331</v>
      </c>
      <c r="R243" s="77">
        <f t="shared" si="48"/>
        <v>2.9453972552362093</v>
      </c>
    </row>
    <row r="244" spans="1:18" s="1" customFormat="1" x14ac:dyDescent="0.2">
      <c r="A244" s="16">
        <v>40360</v>
      </c>
      <c r="B244" s="1">
        <f t="shared" si="57"/>
        <v>7</v>
      </c>
      <c r="C244" s="46"/>
      <c r="D244" s="46"/>
      <c r="E244" s="46">
        <v>7.19047619</v>
      </c>
      <c r="F244" s="50">
        <v>5.4714285709999997</v>
      </c>
      <c r="G244" s="15">
        <f t="shared" si="49"/>
        <v>0</v>
      </c>
      <c r="H244" s="15">
        <f t="shared" si="50"/>
        <v>5.4714285709999997</v>
      </c>
      <c r="I244" s="22">
        <f t="shared" si="55"/>
        <v>5.4923520728947643</v>
      </c>
      <c r="J244" s="15">
        <f t="shared" si="47"/>
        <v>5.4859849100047011</v>
      </c>
      <c r="K244" s="15">
        <f t="shared" si="51"/>
        <v>6.3671628900632271E-3</v>
      </c>
      <c r="L244" s="15">
        <f t="shared" si="52"/>
        <v>0</v>
      </c>
      <c r="M244" s="15">
        <f t="shared" si="56"/>
        <v>1.7322790014079659</v>
      </c>
      <c r="N244" s="15">
        <f t="shared" si="53"/>
        <v>1.0740129808729388</v>
      </c>
      <c r="O244" s="15">
        <f t="shared" si="54"/>
        <v>1.0740129808729388</v>
      </c>
      <c r="P244" s="1">
        <f>'App MESURE'!T240</f>
        <v>1.0052351508603896</v>
      </c>
      <c r="Q244" s="83">
        <v>24.327507806451614</v>
      </c>
      <c r="R244" s="77">
        <f t="shared" si="48"/>
        <v>4.7303899012351167E-3</v>
      </c>
    </row>
    <row r="245" spans="1:18" s="1" customFormat="1" ht="13.5" thickBot="1" x14ac:dyDescent="0.25">
      <c r="A245" s="16">
        <v>40391</v>
      </c>
      <c r="B245" s="4">
        <f t="shared" si="57"/>
        <v>8</v>
      </c>
      <c r="C245" s="47"/>
      <c r="D245" s="47"/>
      <c r="E245" s="47">
        <v>6.6833333330000002</v>
      </c>
      <c r="F245" s="57">
        <v>4.0285714290000003</v>
      </c>
      <c r="G245" s="24">
        <f t="shared" si="49"/>
        <v>0</v>
      </c>
      <c r="H245" s="24">
        <f t="shared" si="50"/>
        <v>4.0285714290000003</v>
      </c>
      <c r="I245" s="23">
        <f t="shared" si="55"/>
        <v>4.0349385918900635</v>
      </c>
      <c r="J245" s="24">
        <f t="shared" si="47"/>
        <v>4.0330826168215026</v>
      </c>
      <c r="K245" s="24">
        <f t="shared" si="51"/>
        <v>1.8559750685609444E-3</v>
      </c>
      <c r="L245" s="24">
        <f t="shared" si="52"/>
        <v>0</v>
      </c>
      <c r="M245" s="24">
        <f t="shared" si="56"/>
        <v>0.65826602053502703</v>
      </c>
      <c r="N245" s="24">
        <f t="shared" si="53"/>
        <v>0.40812493273171674</v>
      </c>
      <c r="O245" s="24">
        <f t="shared" si="54"/>
        <v>0.40812493273171674</v>
      </c>
      <c r="P245" s="4">
        <f>'App MESURE'!T241</f>
        <v>0.89218356319942138</v>
      </c>
      <c r="Q245" s="84">
        <v>26.552184000000008</v>
      </c>
      <c r="R245" s="78">
        <f t="shared" si="48"/>
        <v>0.23431275773026983</v>
      </c>
    </row>
    <row r="246" spans="1:18" s="1" customFormat="1" x14ac:dyDescent="0.2">
      <c r="A246" s="16">
        <v>40422</v>
      </c>
      <c r="B246" s="1">
        <f t="shared" si="57"/>
        <v>9</v>
      </c>
      <c r="C246" s="46"/>
      <c r="D246" s="46"/>
      <c r="E246" s="46">
        <v>6.2809523809999996</v>
      </c>
      <c r="F246" s="50">
        <v>4.1571428570000002</v>
      </c>
      <c r="G246" s="15">
        <f t="shared" si="49"/>
        <v>0</v>
      </c>
      <c r="H246" s="15">
        <f t="shared" si="50"/>
        <v>4.1571428570000002</v>
      </c>
      <c r="I246" s="22">
        <f t="shared" si="55"/>
        <v>4.1589988320685611</v>
      </c>
      <c r="J246" s="15">
        <f t="shared" si="47"/>
        <v>4.1556463606953278</v>
      </c>
      <c r="K246" s="15">
        <f t="shared" si="51"/>
        <v>3.3524713732333566E-3</v>
      </c>
      <c r="L246" s="15">
        <f t="shared" si="52"/>
        <v>0</v>
      </c>
      <c r="M246" s="15">
        <f t="shared" si="56"/>
        <v>0.25014108780331029</v>
      </c>
      <c r="N246" s="15">
        <f t="shared" si="53"/>
        <v>0.15508747443805238</v>
      </c>
      <c r="O246" s="15">
        <f t="shared" si="54"/>
        <v>0.15508747443805238</v>
      </c>
      <c r="P246" s="1">
        <f>'App MESURE'!T242</f>
        <v>0.90196687367008233</v>
      </c>
      <c r="Q246" s="83">
        <v>22.956840966666668</v>
      </c>
      <c r="R246" s="77">
        <f t="shared" si="48"/>
        <v>0.55782883699719799</v>
      </c>
    </row>
    <row r="247" spans="1:18" s="1" customFormat="1" x14ac:dyDescent="0.2">
      <c r="A247" s="16">
        <v>40452</v>
      </c>
      <c r="B247" s="1">
        <f t="shared" si="57"/>
        <v>10</v>
      </c>
      <c r="C247" s="46"/>
      <c r="D247" s="46"/>
      <c r="E247" s="46">
        <v>57.857142860000003</v>
      </c>
      <c r="F247" s="50">
        <v>85.121428570000006</v>
      </c>
      <c r="G247" s="15">
        <f t="shared" si="49"/>
        <v>6.4620723880236746</v>
      </c>
      <c r="H247" s="15">
        <f t="shared" si="50"/>
        <v>78.659356181976335</v>
      </c>
      <c r="I247" s="22">
        <f t="shared" si="55"/>
        <v>78.662708653349569</v>
      </c>
      <c r="J247" s="15">
        <f t="shared" si="47"/>
        <v>54.777105371834516</v>
      </c>
      <c r="K247" s="15">
        <f t="shared" si="51"/>
        <v>23.885603281515053</v>
      </c>
      <c r="L247" s="15">
        <f t="shared" si="52"/>
        <v>12.837449864434076</v>
      </c>
      <c r="M247" s="15">
        <f t="shared" si="56"/>
        <v>12.932503477799333</v>
      </c>
      <c r="N247" s="15">
        <f t="shared" si="53"/>
        <v>8.0181521562355869</v>
      </c>
      <c r="O247" s="15">
        <f t="shared" si="54"/>
        <v>14.480224544259261</v>
      </c>
      <c r="P247" s="1">
        <f>'App MESURE'!T243</f>
        <v>14.444786151306371</v>
      </c>
      <c r="Q247" s="83">
        <v>18.646609967741934</v>
      </c>
      <c r="R247" s="77">
        <f t="shared" si="48"/>
        <v>1.2558796950834969E-3</v>
      </c>
    </row>
    <row r="248" spans="1:18" s="1" customFormat="1" x14ac:dyDescent="0.2">
      <c r="A248" s="16">
        <v>40483</v>
      </c>
      <c r="B248" s="1">
        <f t="shared" si="57"/>
        <v>11</v>
      </c>
      <c r="C248" s="46"/>
      <c r="D248" s="46"/>
      <c r="E248" s="46">
        <v>125.6214286</v>
      </c>
      <c r="F248" s="50">
        <v>163.8785714</v>
      </c>
      <c r="G248" s="15">
        <f t="shared" si="49"/>
        <v>15.267341845338164</v>
      </c>
      <c r="H248" s="15">
        <f t="shared" si="50"/>
        <v>148.61122955466183</v>
      </c>
      <c r="I248" s="22">
        <f t="shared" si="55"/>
        <v>159.65938297174282</v>
      </c>
      <c r="J248" s="15">
        <f t="shared" si="47"/>
        <v>54.93061478322123</v>
      </c>
      <c r="K248" s="15">
        <f t="shared" si="51"/>
        <v>104.72876818852158</v>
      </c>
      <c r="L248" s="15">
        <f t="shared" si="52"/>
        <v>94.275037006952971</v>
      </c>
      <c r="M248" s="15">
        <f t="shared" si="56"/>
        <v>99.189388328516713</v>
      </c>
      <c r="N248" s="15">
        <f t="shared" si="53"/>
        <v>61.49742076368036</v>
      </c>
      <c r="O248" s="15">
        <f t="shared" si="54"/>
        <v>76.764762609018518</v>
      </c>
      <c r="P248" s="1">
        <f>'App MESURE'!T244</f>
        <v>50.19816602496018</v>
      </c>
      <c r="Q248" s="83">
        <v>14.863006633333335</v>
      </c>
      <c r="R248" s="77">
        <f t="shared" si="48"/>
        <v>705.78405406010017</v>
      </c>
    </row>
    <row r="249" spans="1:18" s="1" customFormat="1" x14ac:dyDescent="0.2">
      <c r="A249" s="16">
        <v>40513</v>
      </c>
      <c r="B249" s="1">
        <f t="shared" si="57"/>
        <v>12</v>
      </c>
      <c r="C249" s="46"/>
      <c r="D249" s="46"/>
      <c r="E249" s="46">
        <v>55.97619048</v>
      </c>
      <c r="F249" s="50">
        <v>55.392857139999997</v>
      </c>
      <c r="G249" s="15">
        <f t="shared" si="49"/>
        <v>3.138334722892695</v>
      </c>
      <c r="H249" s="15">
        <f t="shared" si="50"/>
        <v>52.254522417107303</v>
      </c>
      <c r="I249" s="22">
        <f t="shared" si="55"/>
        <v>62.708253598675924</v>
      </c>
      <c r="J249" s="15">
        <f t="shared" si="47"/>
        <v>43.524569985060971</v>
      </c>
      <c r="K249" s="15">
        <f t="shared" si="51"/>
        <v>19.183683613614953</v>
      </c>
      <c r="L249" s="15">
        <f t="shared" si="52"/>
        <v>8.1009580022933392</v>
      </c>
      <c r="M249" s="15">
        <f t="shared" si="56"/>
        <v>45.792925567129693</v>
      </c>
      <c r="N249" s="15">
        <f t="shared" si="53"/>
        <v>28.391613851620409</v>
      </c>
      <c r="O249" s="15">
        <f t="shared" si="54"/>
        <v>31.529948574513103</v>
      </c>
      <c r="P249" s="1">
        <f>'App MESURE'!T245</f>
        <v>145.86399570369193</v>
      </c>
      <c r="Q249" s="83">
        <v>15.335333048387097</v>
      </c>
      <c r="R249" s="77">
        <f t="shared" si="48"/>
        <v>13072.274332937286</v>
      </c>
    </row>
    <row r="250" spans="1:18" s="1" customFormat="1" x14ac:dyDescent="0.2">
      <c r="A250" s="16">
        <v>40544</v>
      </c>
      <c r="B250" s="1">
        <f t="shared" si="57"/>
        <v>1</v>
      </c>
      <c r="C250" s="46"/>
      <c r="D250" s="46"/>
      <c r="E250" s="46">
        <v>48.826190480000001</v>
      </c>
      <c r="F250" s="50">
        <v>49.728571430000002</v>
      </c>
      <c r="G250" s="15">
        <f t="shared" si="49"/>
        <v>2.5050516939816032</v>
      </c>
      <c r="H250" s="15">
        <f t="shared" si="50"/>
        <v>47.223519736018396</v>
      </c>
      <c r="I250" s="22">
        <f t="shared" si="55"/>
        <v>58.30624534734001</v>
      </c>
      <c r="J250" s="15">
        <f t="shared" si="47"/>
        <v>38.048619211252976</v>
      </c>
      <c r="K250" s="15">
        <f t="shared" si="51"/>
        <v>20.257626136087033</v>
      </c>
      <c r="L250" s="15">
        <f t="shared" si="52"/>
        <v>9.1827969909138432</v>
      </c>
      <c r="M250" s="15">
        <f t="shared" si="56"/>
        <v>26.584108706423127</v>
      </c>
      <c r="N250" s="15">
        <f t="shared" si="53"/>
        <v>16.482147397982338</v>
      </c>
      <c r="O250" s="15">
        <f t="shared" si="54"/>
        <v>18.987199091963941</v>
      </c>
      <c r="P250" s="1">
        <f>'App MESURE'!T246</f>
        <v>9.6993370557875558</v>
      </c>
      <c r="Q250" s="83">
        <v>12.647457500000003</v>
      </c>
      <c r="R250" s="77">
        <f t="shared" si="48"/>
        <v>86.26438120304654</v>
      </c>
    </row>
    <row r="251" spans="1:18" s="1" customFormat="1" x14ac:dyDescent="0.2">
      <c r="A251" s="16">
        <v>40575</v>
      </c>
      <c r="B251" s="1">
        <f t="shared" si="57"/>
        <v>2</v>
      </c>
      <c r="C251" s="46"/>
      <c r="D251" s="46"/>
      <c r="E251" s="46">
        <v>33.466666670000002</v>
      </c>
      <c r="F251" s="50">
        <v>38.85</v>
      </c>
      <c r="G251" s="15">
        <f t="shared" si="49"/>
        <v>1.2887968971493162</v>
      </c>
      <c r="H251" s="15">
        <f t="shared" si="50"/>
        <v>37.561203102850683</v>
      </c>
      <c r="I251" s="22">
        <f t="shared" si="55"/>
        <v>48.636032248023874</v>
      </c>
      <c r="J251" s="15">
        <f t="shared" si="47"/>
        <v>33.950948077262801</v>
      </c>
      <c r="K251" s="15">
        <f t="shared" si="51"/>
        <v>14.685084170761073</v>
      </c>
      <c r="L251" s="15">
        <f t="shared" si="52"/>
        <v>3.5692813346601979</v>
      </c>
      <c r="M251" s="15">
        <f t="shared" si="56"/>
        <v>13.671242643100985</v>
      </c>
      <c r="N251" s="15">
        <f t="shared" si="53"/>
        <v>8.47617043872261</v>
      </c>
      <c r="O251" s="15">
        <f t="shared" si="54"/>
        <v>9.7649673358719262</v>
      </c>
      <c r="P251" s="1">
        <f>'App MESURE'!T247</f>
        <v>14.6347454296117</v>
      </c>
      <c r="Q251" s="83">
        <v>11.804488017857141</v>
      </c>
      <c r="R251" s="77">
        <f t="shared" si="48"/>
        <v>23.714738682267782</v>
      </c>
    </row>
    <row r="252" spans="1:18" s="1" customFormat="1" x14ac:dyDescent="0.2">
      <c r="A252" s="16">
        <v>40603</v>
      </c>
      <c r="B252" s="1">
        <f t="shared" si="57"/>
        <v>3</v>
      </c>
      <c r="C252" s="46"/>
      <c r="D252" s="46"/>
      <c r="E252" s="46">
        <v>56.211904760000003</v>
      </c>
      <c r="F252" s="50">
        <v>63.22142857</v>
      </c>
      <c r="G252" s="15">
        <f t="shared" si="49"/>
        <v>4.0135909654379258</v>
      </c>
      <c r="H252" s="15">
        <f t="shared" si="50"/>
        <v>59.207837604562073</v>
      </c>
      <c r="I252" s="22">
        <f t="shared" si="55"/>
        <v>70.323640440662942</v>
      </c>
      <c r="J252" s="15">
        <f t="shared" si="47"/>
        <v>43.302968851559058</v>
      </c>
      <c r="K252" s="15">
        <f t="shared" si="51"/>
        <v>27.020671589103884</v>
      </c>
      <c r="L252" s="15">
        <f t="shared" si="52"/>
        <v>15.995569648471466</v>
      </c>
      <c r="M252" s="15">
        <f t="shared" si="56"/>
        <v>21.190641852849843</v>
      </c>
      <c r="N252" s="15">
        <f t="shared" si="53"/>
        <v>13.138197948766903</v>
      </c>
      <c r="O252" s="15">
        <f t="shared" si="54"/>
        <v>17.151788914204829</v>
      </c>
      <c r="P252" s="1">
        <f>'App MESURE'!T248</f>
        <v>6.2077822522584141</v>
      </c>
      <c r="Q252" s="83">
        <v>13.961602951612905</v>
      </c>
      <c r="R252" s="77">
        <f t="shared" si="48"/>
        <v>119.77128181672749</v>
      </c>
    </row>
    <row r="253" spans="1:18" s="1" customFormat="1" x14ac:dyDescent="0.2">
      <c r="A253" s="16">
        <v>40634</v>
      </c>
      <c r="B253" s="1">
        <f t="shared" si="57"/>
        <v>4</v>
      </c>
      <c r="C253" s="46"/>
      <c r="D253" s="46"/>
      <c r="E253" s="46">
        <v>55.333333330000002</v>
      </c>
      <c r="F253" s="50">
        <v>76.964285709999999</v>
      </c>
      <c r="G253" s="15">
        <f t="shared" si="49"/>
        <v>5.5500809380653182</v>
      </c>
      <c r="H253" s="15">
        <f t="shared" si="50"/>
        <v>71.414204771934678</v>
      </c>
      <c r="I253" s="22">
        <f t="shared" si="55"/>
        <v>82.439306712567088</v>
      </c>
      <c r="J253" s="15">
        <f t="shared" si="47"/>
        <v>55.501261231881855</v>
      </c>
      <c r="K253" s="15">
        <f t="shared" si="51"/>
        <v>26.938045480685233</v>
      </c>
      <c r="L253" s="15">
        <f t="shared" si="52"/>
        <v>15.91233600822085</v>
      </c>
      <c r="M253" s="15">
        <f t="shared" si="56"/>
        <v>23.96477991230379</v>
      </c>
      <c r="N253" s="15">
        <f t="shared" si="53"/>
        <v>14.858163545628349</v>
      </c>
      <c r="O253" s="15">
        <f t="shared" si="54"/>
        <v>20.408244483693668</v>
      </c>
      <c r="P253" s="1">
        <f>'App MESURE'!T249</f>
        <v>2.6849752069479988</v>
      </c>
      <c r="Q253" s="83">
        <v>18.410677133333341</v>
      </c>
      <c r="R253" s="77">
        <f t="shared" si="48"/>
        <v>314.1142738560369</v>
      </c>
    </row>
    <row r="254" spans="1:18" s="1" customFormat="1" x14ac:dyDescent="0.2">
      <c r="A254" s="16">
        <v>40664</v>
      </c>
      <c r="B254" s="1">
        <f t="shared" si="57"/>
        <v>5</v>
      </c>
      <c r="C254" s="46"/>
      <c r="D254" s="46"/>
      <c r="E254" s="46">
        <v>63.997619049999997</v>
      </c>
      <c r="F254" s="50">
        <v>70.52857143</v>
      </c>
      <c r="G254" s="15">
        <f t="shared" si="49"/>
        <v>4.8305500314146421</v>
      </c>
      <c r="H254" s="15">
        <f t="shared" si="50"/>
        <v>65.698021398585354</v>
      </c>
      <c r="I254" s="22">
        <f t="shared" si="55"/>
        <v>76.723730871049739</v>
      </c>
      <c r="J254" s="15">
        <f t="shared" si="47"/>
        <v>59.340727034759468</v>
      </c>
      <c r="K254" s="15">
        <f t="shared" si="51"/>
        <v>17.383003836290271</v>
      </c>
      <c r="L254" s="15">
        <f t="shared" si="52"/>
        <v>6.2870382176048878</v>
      </c>
      <c r="M254" s="15">
        <f t="shared" si="56"/>
        <v>15.393654584280329</v>
      </c>
      <c r="N254" s="15">
        <f t="shared" si="53"/>
        <v>9.5440658422538043</v>
      </c>
      <c r="O254" s="15">
        <f t="shared" si="54"/>
        <v>14.374615873668446</v>
      </c>
      <c r="P254" s="1">
        <f>'App MESURE'!T250</f>
        <v>3.0548386944638111</v>
      </c>
      <c r="Q254" s="83">
        <v>21.531191870967742</v>
      </c>
      <c r="R254" s="77">
        <f t="shared" si="48"/>
        <v>128.13735538684205</v>
      </c>
    </row>
    <row r="255" spans="1:18" s="1" customFormat="1" x14ac:dyDescent="0.2">
      <c r="A255" s="16">
        <v>40695</v>
      </c>
      <c r="B255" s="1">
        <f t="shared" si="57"/>
        <v>6</v>
      </c>
      <c r="C255" s="46"/>
      <c r="D255" s="46"/>
      <c r="E255" s="46">
        <v>18.38095238</v>
      </c>
      <c r="F255" s="50">
        <v>13.96428571</v>
      </c>
      <c r="G255" s="15">
        <f t="shared" si="49"/>
        <v>0</v>
      </c>
      <c r="H255" s="15">
        <f t="shared" si="50"/>
        <v>13.96428571</v>
      </c>
      <c r="I255" s="22">
        <f t="shared" si="55"/>
        <v>25.060251328685382</v>
      </c>
      <c r="J255" s="15">
        <f t="shared" si="47"/>
        <v>24.434817168653105</v>
      </c>
      <c r="K255" s="15">
        <f t="shared" si="51"/>
        <v>0.62543416003227748</v>
      </c>
      <c r="L255" s="15">
        <f t="shared" si="52"/>
        <v>0</v>
      </c>
      <c r="M255" s="15">
        <f t="shared" si="56"/>
        <v>5.8495887420265245</v>
      </c>
      <c r="N255" s="15">
        <f t="shared" si="53"/>
        <v>3.6267450200564451</v>
      </c>
      <c r="O255" s="15">
        <f t="shared" si="54"/>
        <v>3.6267450200564451</v>
      </c>
      <c r="P255" s="1">
        <f>'App MESURE'!T251</f>
        <v>0.85821373517629329</v>
      </c>
      <c r="Q255" s="83">
        <v>23.829051166666659</v>
      </c>
      <c r="R255" s="77">
        <f t="shared" si="48"/>
        <v>7.6647654753601442</v>
      </c>
    </row>
    <row r="256" spans="1:18" s="1" customFormat="1" x14ac:dyDescent="0.2">
      <c r="A256" s="16">
        <v>40725</v>
      </c>
      <c r="B256" s="1">
        <f t="shared" si="57"/>
        <v>7</v>
      </c>
      <c r="C256" s="46"/>
      <c r="D256" s="46"/>
      <c r="E256" s="46">
        <v>0.876190476</v>
      </c>
      <c r="F256" s="50">
        <v>1.8142857139999999</v>
      </c>
      <c r="G256" s="15">
        <f t="shared" si="49"/>
        <v>0</v>
      </c>
      <c r="H256" s="15">
        <f t="shared" si="50"/>
        <v>1.8142857139999999</v>
      </c>
      <c r="I256" s="22">
        <f t="shared" si="55"/>
        <v>2.4397198740322774</v>
      </c>
      <c r="J256" s="15">
        <f t="shared" si="47"/>
        <v>2.43908006921286</v>
      </c>
      <c r="K256" s="15">
        <f t="shared" si="51"/>
        <v>6.3980481941738887E-4</v>
      </c>
      <c r="L256" s="15">
        <f t="shared" si="52"/>
        <v>0</v>
      </c>
      <c r="M256" s="15">
        <f t="shared" si="56"/>
        <v>2.2228437219700794</v>
      </c>
      <c r="N256" s="15">
        <f t="shared" si="53"/>
        <v>1.3781631076214491</v>
      </c>
      <c r="O256" s="15">
        <f t="shared" si="54"/>
        <v>1.3781631076214491</v>
      </c>
      <c r="P256" s="1">
        <f>'App MESURE'!T252</f>
        <v>0.96284080548752582</v>
      </c>
      <c r="Q256" s="83">
        <v>23.361776000000003</v>
      </c>
      <c r="R256" s="77">
        <f t="shared" si="48"/>
        <v>0.17249261464982185</v>
      </c>
    </row>
    <row r="257" spans="1:18" s="1" customFormat="1" ht="13.5" thickBot="1" x14ac:dyDescent="0.25">
      <c r="A257" s="16">
        <v>40756</v>
      </c>
      <c r="B257" s="4">
        <f t="shared" si="57"/>
        <v>8</v>
      </c>
      <c r="C257" s="47"/>
      <c r="D257" s="47"/>
      <c r="E257" s="47">
        <v>2.5285714289999999</v>
      </c>
      <c r="F257" s="57">
        <v>0.37142857099999999</v>
      </c>
      <c r="G257" s="24">
        <f t="shared" si="49"/>
        <v>0</v>
      </c>
      <c r="H257" s="24">
        <f t="shared" si="50"/>
        <v>0.37142857099999999</v>
      </c>
      <c r="I257" s="23">
        <f t="shared" si="55"/>
        <v>0.37206837581941737</v>
      </c>
      <c r="J257" s="24">
        <f t="shared" si="47"/>
        <v>0.37206625660687986</v>
      </c>
      <c r="K257" s="24">
        <f t="shared" si="51"/>
        <v>2.11921253751024E-6</v>
      </c>
      <c r="L257" s="24">
        <f t="shared" si="52"/>
        <v>0</v>
      </c>
      <c r="M257" s="24">
        <f t="shared" si="56"/>
        <v>0.84468061434863029</v>
      </c>
      <c r="N257" s="24">
        <f t="shared" si="53"/>
        <v>0.52370198089615072</v>
      </c>
      <c r="O257" s="24">
        <f t="shared" si="54"/>
        <v>0.52370198089615072</v>
      </c>
      <c r="P257" s="4">
        <f>'App MESURE'!T253</f>
        <v>0.96990652971633684</v>
      </c>
      <c r="Q257" s="84">
        <v>23.852293387096772</v>
      </c>
      <c r="R257" s="78">
        <f t="shared" si="48"/>
        <v>0.19909849938782587</v>
      </c>
    </row>
    <row r="258" spans="1:18" s="1" customFormat="1" x14ac:dyDescent="0.2">
      <c r="A258" s="16">
        <v>40787</v>
      </c>
      <c r="B258" s="1">
        <f t="shared" si="57"/>
        <v>9</v>
      </c>
      <c r="C258" s="46"/>
      <c r="D258" s="46"/>
      <c r="E258" s="46">
        <v>4.7547619049999996</v>
      </c>
      <c r="F258" s="50">
        <v>2.95</v>
      </c>
      <c r="G258" s="15">
        <f t="shared" si="49"/>
        <v>0</v>
      </c>
      <c r="H258" s="15">
        <f t="shared" si="50"/>
        <v>2.95</v>
      </c>
      <c r="I258" s="22">
        <f t="shared" si="55"/>
        <v>2.9500021192125376</v>
      </c>
      <c r="J258" s="15">
        <f t="shared" si="47"/>
        <v>2.9486669722959551</v>
      </c>
      <c r="K258" s="15">
        <f t="shared" si="51"/>
        <v>1.3351469165825414E-3</v>
      </c>
      <c r="L258" s="15">
        <f t="shared" si="52"/>
        <v>0</v>
      </c>
      <c r="M258" s="15">
        <f t="shared" si="56"/>
        <v>0.32097863345247957</v>
      </c>
      <c r="N258" s="15">
        <f t="shared" si="53"/>
        <v>0.19900675274053733</v>
      </c>
      <c r="O258" s="15">
        <f t="shared" si="54"/>
        <v>0.19900675274053733</v>
      </c>
      <c r="P258" s="1">
        <f>'App MESURE'!T254</f>
        <v>1.2468285677608721</v>
      </c>
      <c r="Q258" s="83">
        <v>22.181863333333329</v>
      </c>
      <c r="R258" s="77">
        <f t="shared" si="48"/>
        <v>1.097930556032509</v>
      </c>
    </row>
    <row r="259" spans="1:18" s="1" customFormat="1" x14ac:dyDescent="0.2">
      <c r="A259" s="16">
        <v>40817</v>
      </c>
      <c r="B259" s="1">
        <f t="shared" si="57"/>
        <v>10</v>
      </c>
      <c r="C259" s="46"/>
      <c r="D259" s="46"/>
      <c r="E259" s="46">
        <v>51.485714289999997</v>
      </c>
      <c r="F259" s="50">
        <v>45.078571429999997</v>
      </c>
      <c r="G259" s="15">
        <f t="shared" si="49"/>
        <v>1.985168652199697</v>
      </c>
      <c r="H259" s="15">
        <f t="shared" si="50"/>
        <v>43.0934027778003</v>
      </c>
      <c r="I259" s="22">
        <f t="shared" si="55"/>
        <v>43.094737924716881</v>
      </c>
      <c r="J259" s="15">
        <f t="shared" si="47"/>
        <v>38.515738930772095</v>
      </c>
      <c r="K259" s="15">
        <f t="shared" si="51"/>
        <v>4.5789989939447864</v>
      </c>
      <c r="L259" s="15">
        <f t="shared" si="52"/>
        <v>0</v>
      </c>
      <c r="M259" s="15">
        <f t="shared" si="56"/>
        <v>0.12197188071194223</v>
      </c>
      <c r="N259" s="15">
        <f t="shared" si="53"/>
        <v>7.5622566041404188E-2</v>
      </c>
      <c r="O259" s="15">
        <f t="shared" si="54"/>
        <v>2.0607912182411012</v>
      </c>
      <c r="P259" s="1">
        <f>'App MESURE'!T255</f>
        <v>1.6762071939732037</v>
      </c>
      <c r="Q259" s="83">
        <v>20.309647516129029</v>
      </c>
      <c r="R259" s="77">
        <f t="shared" si="48"/>
        <v>0.14790487172209077</v>
      </c>
    </row>
    <row r="260" spans="1:18" s="1" customFormat="1" x14ac:dyDescent="0.2">
      <c r="A260" s="16">
        <v>40848</v>
      </c>
      <c r="B260" s="1">
        <f t="shared" si="57"/>
        <v>11</v>
      </c>
      <c r="C260" s="46"/>
      <c r="D260" s="46"/>
      <c r="E260" s="46">
        <v>108.9666667</v>
      </c>
      <c r="F260" s="50">
        <v>103.45</v>
      </c>
      <c r="G260" s="15">
        <f t="shared" si="49"/>
        <v>8.5112580797538531</v>
      </c>
      <c r="H260" s="15">
        <f t="shared" si="50"/>
        <v>94.938741920246144</v>
      </c>
      <c r="I260" s="22">
        <f t="shared" si="55"/>
        <v>99.517740914190938</v>
      </c>
      <c r="J260" s="15">
        <f t="shared" si="47"/>
        <v>51.948923062931598</v>
      </c>
      <c r="K260" s="15">
        <f t="shared" si="51"/>
        <v>47.56881785125934</v>
      </c>
      <c r="L260" s="15">
        <f t="shared" si="52"/>
        <v>36.694801967819707</v>
      </c>
      <c r="M260" s="15">
        <f t="shared" si="56"/>
        <v>36.741151282490243</v>
      </c>
      <c r="N260" s="15">
        <f t="shared" si="53"/>
        <v>22.779513795143952</v>
      </c>
      <c r="O260" s="15">
        <f t="shared" si="54"/>
        <v>31.290771874897807</v>
      </c>
      <c r="P260" s="1">
        <f>'App MESURE'!T256</f>
        <v>8.2073822090117936</v>
      </c>
      <c r="Q260" s="83">
        <v>15.440664666666663</v>
      </c>
      <c r="R260" s="77">
        <f t="shared" si="48"/>
        <v>532.84287846713323</v>
      </c>
    </row>
    <row r="261" spans="1:18" s="1" customFormat="1" x14ac:dyDescent="0.2">
      <c r="A261" s="16">
        <v>40878</v>
      </c>
      <c r="B261" s="1">
        <f t="shared" si="57"/>
        <v>12</v>
      </c>
      <c r="C261" s="46"/>
      <c r="D261" s="46"/>
      <c r="E261" s="46">
        <v>7.4761904760000002</v>
      </c>
      <c r="F261" s="50">
        <v>8.25</v>
      </c>
      <c r="G261" s="15">
        <f t="shared" si="49"/>
        <v>0</v>
      </c>
      <c r="H261" s="15">
        <f t="shared" si="50"/>
        <v>8.25</v>
      </c>
      <c r="I261" s="22">
        <f t="shared" si="55"/>
        <v>19.124015883439633</v>
      </c>
      <c r="J261" s="15">
        <f t="shared" si="47"/>
        <v>17.721780033041377</v>
      </c>
      <c r="K261" s="15">
        <f t="shared" si="51"/>
        <v>1.4022358503982559</v>
      </c>
      <c r="L261" s="15">
        <f t="shared" si="52"/>
        <v>0</v>
      </c>
      <c r="M261" s="15">
        <f t="shared" si="56"/>
        <v>13.961637487346291</v>
      </c>
      <c r="N261" s="15">
        <f t="shared" si="53"/>
        <v>8.6562152421547012</v>
      </c>
      <c r="O261" s="15">
        <f t="shared" si="54"/>
        <v>8.6562152421547012</v>
      </c>
      <c r="P261" s="1">
        <f>'App MESURE'!T257</f>
        <v>2.895859899315576</v>
      </c>
      <c r="Q261" s="83">
        <v>11.721749129032258</v>
      </c>
      <c r="R261" s="77">
        <f t="shared" si="48"/>
        <v>33.18169367577525</v>
      </c>
    </row>
    <row r="262" spans="1:18" s="1" customFormat="1" x14ac:dyDescent="0.2">
      <c r="A262" s="16">
        <v>40909</v>
      </c>
      <c r="B262" s="1">
        <f t="shared" si="57"/>
        <v>1</v>
      </c>
      <c r="C262" s="46"/>
      <c r="D262" s="46"/>
      <c r="E262" s="46">
        <v>24.31666667</v>
      </c>
      <c r="F262" s="50">
        <v>32.214285709999999</v>
      </c>
      <c r="G262" s="15">
        <f t="shared" si="49"/>
        <v>0.54690542844375534</v>
      </c>
      <c r="H262" s="15">
        <f t="shared" si="50"/>
        <v>31.667380281556245</v>
      </c>
      <c r="I262" s="22">
        <f t="shared" si="55"/>
        <v>33.069616131954504</v>
      </c>
      <c r="J262" s="15">
        <f t="shared" si="47"/>
        <v>26.552736309163517</v>
      </c>
      <c r="K262" s="15">
        <f t="shared" si="51"/>
        <v>6.5168798227909868</v>
      </c>
      <c r="L262" s="15">
        <f t="shared" si="52"/>
        <v>0</v>
      </c>
      <c r="M262" s="15">
        <f t="shared" si="56"/>
        <v>5.3054222451915898</v>
      </c>
      <c r="N262" s="15">
        <f t="shared" si="53"/>
        <v>3.2893617920187856</v>
      </c>
      <c r="O262" s="15">
        <f t="shared" si="54"/>
        <v>3.836267220462541</v>
      </c>
      <c r="P262" s="1">
        <f>'App MESURE'!T258</f>
        <v>2.264021098085403</v>
      </c>
      <c r="Q262" s="83">
        <v>10.879615048387096</v>
      </c>
      <c r="R262" s="77">
        <f t="shared" si="48"/>
        <v>2.4719578693299464</v>
      </c>
    </row>
    <row r="263" spans="1:18" s="1" customFormat="1" x14ac:dyDescent="0.2">
      <c r="A263" s="16">
        <v>40940</v>
      </c>
      <c r="B263" s="1">
        <f t="shared" si="57"/>
        <v>2</v>
      </c>
      <c r="C263" s="46"/>
      <c r="D263" s="46"/>
      <c r="E263" s="46">
        <v>8.7309523809999998</v>
      </c>
      <c r="F263" s="50">
        <v>10.192857139999999</v>
      </c>
      <c r="G263" s="15">
        <f t="shared" si="49"/>
        <v>0</v>
      </c>
      <c r="H263" s="15">
        <f t="shared" si="50"/>
        <v>10.192857139999999</v>
      </c>
      <c r="I263" s="22">
        <f t="shared" si="55"/>
        <v>16.709736962790984</v>
      </c>
      <c r="J263" s="15">
        <f t="shared" ref="J263:J326" si="58">I263/SQRT(1+(I263/($K$2*(300+(25*Q263)+0.05*(Q263)^3)))^2)</f>
        <v>15.518260316937395</v>
      </c>
      <c r="K263" s="15">
        <f t="shared" si="51"/>
        <v>1.191476645853589</v>
      </c>
      <c r="L263" s="15">
        <f t="shared" si="52"/>
        <v>0</v>
      </c>
      <c r="M263" s="15">
        <f t="shared" si="56"/>
        <v>2.0160604531728041</v>
      </c>
      <c r="N263" s="15">
        <f t="shared" si="53"/>
        <v>1.2499574809671385</v>
      </c>
      <c r="O263" s="15">
        <f t="shared" si="54"/>
        <v>1.2499574809671385</v>
      </c>
      <c r="P263" s="1">
        <f>'App MESURE'!T259</f>
        <v>1.8745909896282689</v>
      </c>
      <c r="Q263" s="83">
        <v>9.9448610551724119</v>
      </c>
      <c r="R263" s="77">
        <f t="shared" ref="R263:R326" si="59">(P263-O263)^2</f>
        <v>0.39016702014231436</v>
      </c>
    </row>
    <row r="264" spans="1:18" s="1" customFormat="1" x14ac:dyDescent="0.2">
      <c r="A264" s="16">
        <v>40969</v>
      </c>
      <c r="B264" s="1">
        <f t="shared" si="57"/>
        <v>3</v>
      </c>
      <c r="C264" s="46"/>
      <c r="D264" s="46"/>
      <c r="E264" s="46">
        <v>13.94761905</v>
      </c>
      <c r="F264" s="50">
        <v>14.485714290000001</v>
      </c>
      <c r="G264" s="15">
        <f t="shared" si="49"/>
        <v>0</v>
      </c>
      <c r="H264" s="15">
        <f t="shared" si="50"/>
        <v>14.485714290000001</v>
      </c>
      <c r="I264" s="22">
        <f t="shared" si="55"/>
        <v>15.67719093585359</v>
      </c>
      <c r="J264" s="15">
        <f t="shared" si="58"/>
        <v>15.186291602834197</v>
      </c>
      <c r="K264" s="15">
        <f t="shared" si="51"/>
        <v>0.49089933301939226</v>
      </c>
      <c r="L264" s="15">
        <f t="shared" si="52"/>
        <v>0</v>
      </c>
      <c r="M264" s="15">
        <f t="shared" si="56"/>
        <v>0.76610297220566559</v>
      </c>
      <c r="N264" s="15">
        <f t="shared" si="53"/>
        <v>0.47498384276751265</v>
      </c>
      <c r="O264" s="15">
        <f t="shared" si="54"/>
        <v>0.47498384276751265</v>
      </c>
      <c r="P264" s="1">
        <f>'App MESURE'!T260</f>
        <v>1.2326971193032512</v>
      </c>
      <c r="Q264" s="83">
        <v>15.50145112903226</v>
      </c>
      <c r="R264" s="77">
        <f t="shared" si="59"/>
        <v>0.57412940943852464</v>
      </c>
    </row>
    <row r="265" spans="1:18" s="1" customFormat="1" x14ac:dyDescent="0.2">
      <c r="A265" s="16">
        <v>41000</v>
      </c>
      <c r="B265" s="1">
        <f t="shared" si="57"/>
        <v>4</v>
      </c>
      <c r="C265" s="46"/>
      <c r="D265" s="46"/>
      <c r="E265" s="46">
        <v>75.840476190000004</v>
      </c>
      <c r="F265" s="50">
        <v>85.607142859999996</v>
      </c>
      <c r="G265" s="15">
        <f t="shared" si="49"/>
        <v>6.5163766079209076</v>
      </c>
      <c r="H265" s="15">
        <f t="shared" si="50"/>
        <v>79.090766252079092</v>
      </c>
      <c r="I265" s="22">
        <f t="shared" si="55"/>
        <v>79.581665585098477</v>
      </c>
      <c r="J265" s="15">
        <f t="shared" si="58"/>
        <v>46.30432145820896</v>
      </c>
      <c r="K265" s="15">
        <f t="shared" si="51"/>
        <v>33.277344126889517</v>
      </c>
      <c r="L265" s="15">
        <f t="shared" si="52"/>
        <v>22.29824614071704</v>
      </c>
      <c r="M265" s="15">
        <f t="shared" si="56"/>
        <v>22.589365270155191</v>
      </c>
      <c r="N265" s="15">
        <f t="shared" si="53"/>
        <v>14.005406467496218</v>
      </c>
      <c r="O265" s="15">
        <f t="shared" si="54"/>
        <v>20.521783075417126</v>
      </c>
      <c r="P265" s="1">
        <f>'App MESURE'!T261</f>
        <v>1.4416795013015313</v>
      </c>
      <c r="Q265" s="83">
        <v>14.471869383333333</v>
      </c>
      <c r="R265" s="77">
        <f t="shared" si="59"/>
        <v>364.05035239897865</v>
      </c>
    </row>
    <row r="266" spans="1:18" s="1" customFormat="1" x14ac:dyDescent="0.2">
      <c r="A266" s="16">
        <v>41030</v>
      </c>
      <c r="B266" s="1">
        <f t="shared" si="57"/>
        <v>5</v>
      </c>
      <c r="C266" s="46"/>
      <c r="D266" s="46"/>
      <c r="E266" s="46">
        <v>2.3809523810000002</v>
      </c>
      <c r="F266" s="50">
        <v>4.3428571429999998</v>
      </c>
      <c r="G266" s="15">
        <f t="shared" si="49"/>
        <v>0</v>
      </c>
      <c r="H266" s="15">
        <f t="shared" si="50"/>
        <v>4.3428571429999998</v>
      </c>
      <c r="I266" s="22">
        <f t="shared" si="55"/>
        <v>15.32195512917248</v>
      </c>
      <c r="J266" s="15">
        <f t="shared" si="58"/>
        <v>15.103159730427645</v>
      </c>
      <c r="K266" s="15">
        <f t="shared" si="51"/>
        <v>0.21879539874483456</v>
      </c>
      <c r="L266" s="15">
        <f t="shared" si="52"/>
        <v>0</v>
      </c>
      <c r="M266" s="15">
        <f t="shared" si="56"/>
        <v>8.583958802658973</v>
      </c>
      <c r="N266" s="15">
        <f t="shared" si="53"/>
        <v>5.3220544576485631</v>
      </c>
      <c r="O266" s="15">
        <f t="shared" si="54"/>
        <v>5.3220544576485631</v>
      </c>
      <c r="P266" s="1">
        <f>'App MESURE'!T262</f>
        <v>0.99545184038972878</v>
      </c>
      <c r="Q266" s="83">
        <v>20.925688629032258</v>
      </c>
      <c r="R266" s="77">
        <f t="shared" si="59"/>
        <v>18.719490207670997</v>
      </c>
    </row>
    <row r="267" spans="1:18" s="1" customFormat="1" x14ac:dyDescent="0.2">
      <c r="A267" s="16">
        <v>41061</v>
      </c>
      <c r="B267" s="1">
        <f t="shared" si="57"/>
        <v>6</v>
      </c>
      <c r="C267" s="46"/>
      <c r="D267" s="46"/>
      <c r="E267" s="46">
        <v>4.8833333330000004</v>
      </c>
      <c r="F267" s="50">
        <v>2.3857142859999998</v>
      </c>
      <c r="G267" s="15">
        <f t="shared" si="49"/>
        <v>0</v>
      </c>
      <c r="H267" s="15">
        <f t="shared" si="50"/>
        <v>2.3857142859999998</v>
      </c>
      <c r="I267" s="22">
        <f t="shared" si="55"/>
        <v>2.6045096847448344</v>
      </c>
      <c r="J267" s="15">
        <f t="shared" si="58"/>
        <v>2.603623304006129</v>
      </c>
      <c r="K267" s="15">
        <f t="shared" si="51"/>
        <v>8.8638073870539458E-4</v>
      </c>
      <c r="L267" s="15">
        <f t="shared" si="52"/>
        <v>0</v>
      </c>
      <c r="M267" s="15">
        <f t="shared" si="56"/>
        <v>3.2619043450104099</v>
      </c>
      <c r="N267" s="15">
        <f t="shared" si="53"/>
        <v>2.0223806939064541</v>
      </c>
      <c r="O267" s="15">
        <f t="shared" si="54"/>
        <v>2.0223806939064541</v>
      </c>
      <c r="P267" s="1">
        <f>'App MESURE'!T263</f>
        <v>0.9867555644158077</v>
      </c>
      <c r="Q267" s="83">
        <v>22.438017200000001</v>
      </c>
      <c r="R267" s="77">
        <f t="shared" si="59"/>
        <v>1.0725194088325183</v>
      </c>
    </row>
    <row r="268" spans="1:18" s="1" customFormat="1" x14ac:dyDescent="0.2">
      <c r="A268" s="16">
        <v>41091</v>
      </c>
      <c r="B268" s="1">
        <f t="shared" si="57"/>
        <v>7</v>
      </c>
      <c r="C268" s="46"/>
      <c r="D268" s="46"/>
      <c r="E268" s="46">
        <v>1.8</v>
      </c>
      <c r="F268" s="50">
        <v>0.75</v>
      </c>
      <c r="G268" s="15">
        <f t="shared" si="49"/>
        <v>0</v>
      </c>
      <c r="H268" s="15">
        <f t="shared" si="50"/>
        <v>0.75</v>
      </c>
      <c r="I268" s="22">
        <f t="shared" si="55"/>
        <v>0.75088638073870539</v>
      </c>
      <c r="J268" s="15">
        <f t="shared" si="58"/>
        <v>0.75086878742002494</v>
      </c>
      <c r="K268" s="15">
        <f t="shared" si="51"/>
        <v>1.7593318680453329E-5</v>
      </c>
      <c r="L268" s="15">
        <f t="shared" si="52"/>
        <v>0</v>
      </c>
      <c r="M268" s="15">
        <f t="shared" si="56"/>
        <v>1.2395236511039558</v>
      </c>
      <c r="N268" s="15">
        <f t="shared" si="53"/>
        <v>0.76850466368445258</v>
      </c>
      <c r="O268" s="15">
        <f t="shared" si="54"/>
        <v>0.76850466368445258</v>
      </c>
      <c r="P268" s="1">
        <f>'App MESURE'!T264</f>
        <v>0.44731469540854296</v>
      </c>
      <c r="Q268" s="83">
        <v>23.78115016129032</v>
      </c>
      <c r="R268" s="77">
        <f t="shared" si="59"/>
        <v>0.10316299572107983</v>
      </c>
    </row>
    <row r="269" spans="1:18" s="1" customFormat="1" ht="13.5" thickBot="1" x14ac:dyDescent="0.25">
      <c r="A269" s="16">
        <v>41122</v>
      </c>
      <c r="B269" s="4">
        <f t="shared" si="57"/>
        <v>8</v>
      </c>
      <c r="C269" s="47"/>
      <c r="D269" s="47"/>
      <c r="E269" s="47">
        <v>3.19047619</v>
      </c>
      <c r="F269" s="57">
        <v>1.321428571</v>
      </c>
      <c r="G269" s="24">
        <f t="shared" si="49"/>
        <v>0</v>
      </c>
      <c r="H269" s="24">
        <f t="shared" si="50"/>
        <v>1.321428571</v>
      </c>
      <c r="I269" s="23">
        <f t="shared" si="55"/>
        <v>1.3214461643186803</v>
      </c>
      <c r="J269" s="24">
        <f t="shared" si="58"/>
        <v>1.3213608488111801</v>
      </c>
      <c r="K269" s="24">
        <f t="shared" si="51"/>
        <v>8.5315507500238752E-5</v>
      </c>
      <c r="L269" s="24">
        <f t="shared" si="52"/>
        <v>0</v>
      </c>
      <c r="M269" s="24">
        <f t="shared" si="56"/>
        <v>0.47101898741950321</v>
      </c>
      <c r="N269" s="24">
        <f t="shared" si="53"/>
        <v>0.29203177220009197</v>
      </c>
      <c r="O269" s="24">
        <f t="shared" si="54"/>
        <v>0.29203177220009197</v>
      </c>
      <c r="P269" s="4">
        <f>'App MESURE'!T265</f>
        <v>0.40736617765334515</v>
      </c>
      <c r="Q269" s="84">
        <v>24.616138580645153</v>
      </c>
      <c r="R269" s="78">
        <f t="shared" si="59"/>
        <v>1.3302025081255399E-2</v>
      </c>
    </row>
    <row r="270" spans="1:18" s="1" customFormat="1" x14ac:dyDescent="0.2">
      <c r="A270" s="16">
        <v>41153</v>
      </c>
      <c r="B270" s="1">
        <f t="shared" si="57"/>
        <v>9</v>
      </c>
      <c r="C270" s="46"/>
      <c r="D270" s="46"/>
      <c r="E270" s="46">
        <v>20</v>
      </c>
      <c r="F270" s="50">
        <v>27.81428571</v>
      </c>
      <c r="G270" s="15">
        <f t="shared" ref="G270:G333" si="60">IF((F270-$J$2)&gt;0,$I$2*(F270-$J$2),0)</f>
        <v>5.4973087832920313E-2</v>
      </c>
      <c r="H270" s="15">
        <f t="shared" ref="H270:H333" si="61">F270-G270</f>
        <v>27.75931262216708</v>
      </c>
      <c r="I270" s="22">
        <f t="shared" si="55"/>
        <v>27.759397937674581</v>
      </c>
      <c r="J270" s="15">
        <f t="shared" si="58"/>
        <v>26.721412694968137</v>
      </c>
      <c r="K270" s="15">
        <f t="shared" ref="K270:K333" si="62">I270-J270</f>
        <v>1.0379852427064442</v>
      </c>
      <c r="L270" s="15">
        <f t="shared" ref="L270:L333" si="63">IF(K270&gt;$N$2,(K270-$N$2)/$L$2,0)</f>
        <v>0</v>
      </c>
      <c r="M270" s="15">
        <f t="shared" si="56"/>
        <v>0.17898721521941124</v>
      </c>
      <c r="N270" s="15">
        <f t="shared" ref="N270:N333" si="64">$M$2*M270</f>
        <v>0.11097207343603498</v>
      </c>
      <c r="O270" s="15">
        <f t="shared" ref="O270:O333" si="65">N270+G270</f>
        <v>0.16594516126895528</v>
      </c>
      <c r="P270" s="1">
        <f>'App MESURE'!T266</f>
        <v>0.46198966111453438</v>
      </c>
      <c r="Q270" s="83">
        <v>22.2714702</v>
      </c>
      <c r="R270" s="77">
        <f t="shared" si="59"/>
        <v>8.7642345888819098E-2</v>
      </c>
    </row>
    <row r="271" spans="1:18" s="1" customFormat="1" x14ac:dyDescent="0.2">
      <c r="A271" s="16">
        <v>41183</v>
      </c>
      <c r="B271" s="1">
        <f t="shared" si="57"/>
        <v>10</v>
      </c>
      <c r="C271" s="46"/>
      <c r="D271" s="46"/>
      <c r="E271" s="46">
        <v>101.85238099999999</v>
      </c>
      <c r="F271" s="50">
        <v>103.4285714</v>
      </c>
      <c r="G271" s="15">
        <f t="shared" si="60"/>
        <v>8.5088623021733945</v>
      </c>
      <c r="H271" s="15">
        <f t="shared" si="61"/>
        <v>94.919709097826598</v>
      </c>
      <c r="I271" s="22">
        <f t="shared" ref="I271:I334" si="66">H271+K270-L270</f>
        <v>95.957694340533038</v>
      </c>
      <c r="J271" s="15">
        <f t="shared" si="58"/>
        <v>63.164758202715475</v>
      </c>
      <c r="K271" s="15">
        <f t="shared" si="62"/>
        <v>32.792936137817563</v>
      </c>
      <c r="L271" s="15">
        <f t="shared" si="63"/>
        <v>21.810276404896364</v>
      </c>
      <c r="M271" s="15">
        <f t="shared" ref="M271:M334" si="67">L271+M270-N270</f>
        <v>21.878291546679741</v>
      </c>
      <c r="N271" s="15">
        <f t="shared" si="64"/>
        <v>13.564540758941439</v>
      </c>
      <c r="O271" s="15">
        <f t="shared" si="65"/>
        <v>22.073403061114831</v>
      </c>
      <c r="P271" s="1">
        <f>'App MESURE'!T267</f>
        <v>2.0724312680349639</v>
      </c>
      <c r="Q271" s="83">
        <v>19.984379483870963</v>
      </c>
      <c r="R271" s="77">
        <f t="shared" si="59"/>
        <v>400.03887266757647</v>
      </c>
    </row>
    <row r="272" spans="1:18" s="1" customFormat="1" x14ac:dyDescent="0.2">
      <c r="A272" s="16">
        <v>41214</v>
      </c>
      <c r="B272" s="1">
        <f t="shared" si="57"/>
        <v>11</v>
      </c>
      <c r="C272" s="46"/>
      <c r="D272" s="46"/>
      <c r="E272" s="46">
        <v>117.0142857</v>
      </c>
      <c r="F272" s="50">
        <v>154.1285714</v>
      </c>
      <c r="G272" s="15">
        <f t="shared" si="60"/>
        <v>14.177264499666427</v>
      </c>
      <c r="H272" s="15">
        <f t="shared" si="61"/>
        <v>139.95130690033358</v>
      </c>
      <c r="I272" s="22">
        <f t="shared" si="66"/>
        <v>150.93396663325476</v>
      </c>
      <c r="J272" s="15">
        <f t="shared" si="58"/>
        <v>59.657979776122083</v>
      </c>
      <c r="K272" s="15">
        <f t="shared" si="62"/>
        <v>91.275986857132665</v>
      </c>
      <c r="L272" s="15">
        <f t="shared" si="63"/>
        <v>80.72334029586483</v>
      </c>
      <c r="M272" s="15">
        <f t="shared" si="67"/>
        <v>89.037091083603144</v>
      </c>
      <c r="N272" s="15">
        <f t="shared" si="64"/>
        <v>55.202996471833949</v>
      </c>
      <c r="O272" s="15">
        <f t="shared" si="65"/>
        <v>69.380260971500377</v>
      </c>
      <c r="P272" s="1">
        <f>'App MESURE'!T268</f>
        <v>18.102385474212564</v>
      </c>
      <c r="Q272" s="83">
        <v>16.358021466666667</v>
      </c>
      <c r="R272" s="77">
        <f t="shared" si="59"/>
        <v>2629.4205155153495</v>
      </c>
    </row>
    <row r="273" spans="1:18" s="1" customFormat="1" x14ac:dyDescent="0.2">
      <c r="A273" s="16">
        <v>41244</v>
      </c>
      <c r="B273" s="1">
        <f t="shared" si="57"/>
        <v>12</v>
      </c>
      <c r="C273" s="46"/>
      <c r="D273" s="46"/>
      <c r="E273" s="46">
        <v>14.94761905</v>
      </c>
      <c r="F273" s="50">
        <v>20.75</v>
      </c>
      <c r="G273" s="15">
        <f t="shared" si="60"/>
        <v>0</v>
      </c>
      <c r="H273" s="15">
        <f t="shared" si="61"/>
        <v>20.75</v>
      </c>
      <c r="I273" s="22">
        <f t="shared" si="66"/>
        <v>31.302646561267835</v>
      </c>
      <c r="J273" s="15">
        <f t="shared" si="58"/>
        <v>26.581824824038279</v>
      </c>
      <c r="K273" s="15">
        <f t="shared" si="62"/>
        <v>4.7208217372295564</v>
      </c>
      <c r="L273" s="15">
        <f t="shared" si="63"/>
        <v>0</v>
      </c>
      <c r="M273" s="15">
        <f t="shared" si="67"/>
        <v>33.834094611769196</v>
      </c>
      <c r="N273" s="15">
        <f t="shared" si="64"/>
        <v>20.977138659296902</v>
      </c>
      <c r="O273" s="15">
        <f t="shared" si="65"/>
        <v>20.977138659296902</v>
      </c>
      <c r="P273" s="1">
        <f>'App MESURE'!T269</f>
        <v>46.609049875348624</v>
      </c>
      <c r="Q273" s="83">
        <v>12.682956290322583</v>
      </c>
      <c r="R273" s="77">
        <f t="shared" si="59"/>
        <v>656.99487258755812</v>
      </c>
    </row>
    <row r="274" spans="1:18" s="1" customFormat="1" x14ac:dyDescent="0.2">
      <c r="A274" s="16">
        <v>41275</v>
      </c>
      <c r="B274" s="1">
        <f t="shared" si="57"/>
        <v>1</v>
      </c>
      <c r="C274" s="46"/>
      <c r="D274" s="46"/>
      <c r="E274" s="46">
        <v>48.652380950000001</v>
      </c>
      <c r="F274" s="50">
        <v>64.650000000000006</v>
      </c>
      <c r="G274" s="15">
        <f t="shared" si="60"/>
        <v>4.1733092580037594</v>
      </c>
      <c r="H274" s="15">
        <f t="shared" si="61"/>
        <v>60.476690741996244</v>
      </c>
      <c r="I274" s="22">
        <f t="shared" si="66"/>
        <v>65.197512479225793</v>
      </c>
      <c r="J274" s="15">
        <f t="shared" si="58"/>
        <v>39.079363570501457</v>
      </c>
      <c r="K274" s="15">
        <f t="shared" si="62"/>
        <v>26.118148908724336</v>
      </c>
      <c r="L274" s="15">
        <f t="shared" si="63"/>
        <v>15.086410914816556</v>
      </c>
      <c r="M274" s="15">
        <f t="shared" si="67"/>
        <v>27.943366867288848</v>
      </c>
      <c r="N274" s="15">
        <f t="shared" si="64"/>
        <v>17.324887457719086</v>
      </c>
      <c r="O274" s="15">
        <f t="shared" si="65"/>
        <v>21.498196715722845</v>
      </c>
      <c r="P274" s="1">
        <f>'App MESURE'!T270</f>
        <v>2.8306378295111685</v>
      </c>
      <c r="Q274" s="83">
        <v>12.235051806451615</v>
      </c>
      <c r="R274" s="77">
        <f t="shared" si="59"/>
        <v>348.47775477018052</v>
      </c>
    </row>
    <row r="275" spans="1:18" s="1" customFormat="1" x14ac:dyDescent="0.2">
      <c r="A275" s="16">
        <v>41306</v>
      </c>
      <c r="B275" s="1">
        <f t="shared" si="57"/>
        <v>2</v>
      </c>
      <c r="C275" s="46"/>
      <c r="D275" s="46"/>
      <c r="E275" s="46">
        <v>30.297619050000002</v>
      </c>
      <c r="F275" s="50">
        <v>40.9</v>
      </c>
      <c r="G275" s="15">
        <f t="shared" si="60"/>
        <v>1.5179926467520914</v>
      </c>
      <c r="H275" s="15">
        <f t="shared" si="61"/>
        <v>39.382007353247907</v>
      </c>
      <c r="I275" s="22">
        <f t="shared" si="66"/>
        <v>50.413745347155697</v>
      </c>
      <c r="J275" s="15">
        <f t="shared" si="58"/>
        <v>34.186846171443982</v>
      </c>
      <c r="K275" s="15">
        <f t="shared" si="62"/>
        <v>16.226899175711715</v>
      </c>
      <c r="L275" s="15">
        <f t="shared" si="63"/>
        <v>5.1224329705188891</v>
      </c>
      <c r="M275" s="15">
        <f t="shared" si="67"/>
        <v>15.740912380088652</v>
      </c>
      <c r="N275" s="15">
        <f t="shared" si="64"/>
        <v>9.7593656756549638</v>
      </c>
      <c r="O275" s="15">
        <f t="shared" si="65"/>
        <v>11.277358322407055</v>
      </c>
      <c r="P275" s="1">
        <f>'App MESURE'!T271</f>
        <v>2.2034189248921439</v>
      </c>
      <c r="Q275" s="83">
        <v>11.521667499999996</v>
      </c>
      <c r="R275" s="77">
        <f t="shared" si="59"/>
        <v>82.336376189773262</v>
      </c>
    </row>
    <row r="276" spans="1:18" s="1" customFormat="1" x14ac:dyDescent="0.2">
      <c r="A276" s="16">
        <v>41334</v>
      </c>
      <c r="B276" s="1">
        <f t="shared" si="57"/>
        <v>3</v>
      </c>
      <c r="C276" s="46"/>
      <c r="D276" s="46"/>
      <c r="E276" s="46">
        <v>97.097619050000006</v>
      </c>
      <c r="F276" s="50">
        <v>119.5571429</v>
      </c>
      <c r="G276" s="15">
        <f t="shared" si="60"/>
        <v>10.312081831424351</v>
      </c>
      <c r="H276" s="15">
        <f t="shared" si="61"/>
        <v>109.24506106857565</v>
      </c>
      <c r="I276" s="22">
        <f t="shared" si="66"/>
        <v>120.34952727376849</v>
      </c>
      <c r="J276" s="15">
        <f t="shared" si="58"/>
        <v>53.141370344027827</v>
      </c>
      <c r="K276" s="15">
        <f t="shared" si="62"/>
        <v>67.208156929740653</v>
      </c>
      <c r="L276" s="15">
        <f t="shared" si="63"/>
        <v>56.478544841630473</v>
      </c>
      <c r="M276" s="15">
        <f t="shared" si="67"/>
        <v>62.460091546064163</v>
      </c>
      <c r="N276" s="15">
        <f t="shared" si="64"/>
        <v>38.72525675855978</v>
      </c>
      <c r="O276" s="15">
        <f t="shared" si="65"/>
        <v>49.037338589984131</v>
      </c>
      <c r="P276" s="1">
        <f>'App MESURE'!T272</f>
        <v>8.59355121397871</v>
      </c>
      <c r="Q276" s="83">
        <v>15.040205419354839</v>
      </c>
      <c r="R276" s="77">
        <f t="shared" si="59"/>
        <v>1635.6999373155352</v>
      </c>
    </row>
    <row r="277" spans="1:18" s="1" customFormat="1" x14ac:dyDescent="0.2">
      <c r="A277" s="16">
        <v>41365</v>
      </c>
      <c r="B277" s="1">
        <f t="shared" si="57"/>
        <v>4</v>
      </c>
      <c r="C277" s="46"/>
      <c r="D277" s="46"/>
      <c r="E277" s="46">
        <v>28.264285709999999</v>
      </c>
      <c r="F277" s="50">
        <v>43.47142857</v>
      </c>
      <c r="G277" s="15">
        <f t="shared" si="60"/>
        <v>1.805485572923381</v>
      </c>
      <c r="H277" s="15">
        <f t="shared" si="61"/>
        <v>41.66594299707662</v>
      </c>
      <c r="I277" s="22">
        <f t="shared" si="66"/>
        <v>52.395555085186807</v>
      </c>
      <c r="J277" s="15">
        <f t="shared" si="58"/>
        <v>40.837523411865725</v>
      </c>
      <c r="K277" s="15">
        <f t="shared" si="62"/>
        <v>11.558031673321082</v>
      </c>
      <c r="L277" s="15">
        <f t="shared" si="63"/>
        <v>0.41923629928294376</v>
      </c>
      <c r="M277" s="15">
        <f t="shared" si="67"/>
        <v>24.154071086787326</v>
      </c>
      <c r="N277" s="15">
        <f t="shared" si="64"/>
        <v>14.975524073808142</v>
      </c>
      <c r="O277" s="15">
        <f t="shared" si="65"/>
        <v>16.781009646731523</v>
      </c>
      <c r="P277" s="1">
        <f>'App MESURE'!T273</f>
        <v>10.415421030515081</v>
      </c>
      <c r="Q277" s="83">
        <v>16.409523549999999</v>
      </c>
      <c r="R277" s="77">
        <f t="shared" si="59"/>
        <v>40.52071843090436</v>
      </c>
    </row>
    <row r="278" spans="1:18" s="1" customFormat="1" x14ac:dyDescent="0.2">
      <c r="A278" s="16">
        <v>41395</v>
      </c>
      <c r="B278" s="1">
        <f t="shared" si="57"/>
        <v>5</v>
      </c>
      <c r="C278" s="46"/>
      <c r="D278" s="46"/>
      <c r="E278" s="46">
        <v>19.033333330000001</v>
      </c>
      <c r="F278" s="50">
        <v>21.428571430000002</v>
      </c>
      <c r="G278" s="15">
        <f t="shared" si="60"/>
        <v>0</v>
      </c>
      <c r="H278" s="15">
        <f t="shared" si="61"/>
        <v>21.428571430000002</v>
      </c>
      <c r="I278" s="22">
        <f t="shared" si="66"/>
        <v>32.567366804038144</v>
      </c>
      <c r="J278" s="15">
        <f t="shared" si="58"/>
        <v>29.47478962935072</v>
      </c>
      <c r="K278" s="15">
        <f t="shared" si="62"/>
        <v>3.092577174687424</v>
      </c>
      <c r="L278" s="15">
        <f t="shared" si="63"/>
        <v>0</v>
      </c>
      <c r="M278" s="15">
        <f t="shared" si="67"/>
        <v>9.178547012979184</v>
      </c>
      <c r="N278" s="15">
        <f t="shared" si="64"/>
        <v>5.6906991480470941</v>
      </c>
      <c r="O278" s="15">
        <f t="shared" si="65"/>
        <v>5.6906991480470941</v>
      </c>
      <c r="P278" s="1">
        <f>'App MESURE'!T274</f>
        <v>1.3767291901213121</v>
      </c>
      <c r="Q278" s="83">
        <v>17.280040096774194</v>
      </c>
      <c r="R278" s="77">
        <f t="shared" si="59"/>
        <v>18.61033679788617</v>
      </c>
    </row>
    <row r="279" spans="1:18" s="1" customFormat="1" x14ac:dyDescent="0.2">
      <c r="A279" s="16">
        <v>41426</v>
      </c>
      <c r="B279" s="1">
        <f t="shared" si="57"/>
        <v>6</v>
      </c>
      <c r="C279" s="46"/>
      <c r="D279" s="46"/>
      <c r="E279" s="46">
        <v>0.63571428600000002</v>
      </c>
      <c r="F279" s="50">
        <v>0.36428571399999998</v>
      </c>
      <c r="G279" s="15">
        <f t="shared" si="60"/>
        <v>0</v>
      </c>
      <c r="H279" s="15">
        <f t="shared" si="61"/>
        <v>0.36428571399999998</v>
      </c>
      <c r="I279" s="22">
        <f t="shared" si="66"/>
        <v>3.4568628886874242</v>
      </c>
      <c r="J279" s="15">
        <f t="shared" si="58"/>
        <v>3.4543327137741002</v>
      </c>
      <c r="K279" s="15">
        <f t="shared" si="62"/>
        <v>2.5301749133239682E-3</v>
      </c>
      <c r="L279" s="15">
        <f t="shared" si="63"/>
        <v>0</v>
      </c>
      <c r="M279" s="15">
        <f t="shared" si="67"/>
        <v>3.4878478649320899</v>
      </c>
      <c r="N279" s="15">
        <f t="shared" si="64"/>
        <v>2.1624656762578955</v>
      </c>
      <c r="O279" s="15">
        <f t="shared" si="65"/>
        <v>2.1624656762578955</v>
      </c>
      <c r="P279" s="1">
        <f>'App MESURE'!T275</f>
        <v>0.45329338514061346</v>
      </c>
      <c r="Q279" s="83">
        <v>21.021595666666666</v>
      </c>
      <c r="R279" s="77">
        <f t="shared" si="59"/>
        <v>2.9212699207230988</v>
      </c>
    </row>
    <row r="280" spans="1:18" s="1" customFormat="1" x14ac:dyDescent="0.2">
      <c r="A280" s="16">
        <v>41456</v>
      </c>
      <c r="B280" s="1">
        <f t="shared" si="57"/>
        <v>7</v>
      </c>
      <c r="C280" s="46"/>
      <c r="D280" s="46"/>
      <c r="E280" s="46">
        <v>1.7809523810000001</v>
      </c>
      <c r="F280" s="50">
        <v>0.485714286</v>
      </c>
      <c r="G280" s="15">
        <f t="shared" si="60"/>
        <v>0</v>
      </c>
      <c r="H280" s="15">
        <f t="shared" si="61"/>
        <v>0.485714286</v>
      </c>
      <c r="I280" s="22">
        <f t="shared" si="66"/>
        <v>0.48824446091332396</v>
      </c>
      <c r="J280" s="15">
        <f t="shared" si="58"/>
        <v>0.4882396573636506</v>
      </c>
      <c r="K280" s="15">
        <f t="shared" si="62"/>
        <v>4.8035496733600525E-6</v>
      </c>
      <c r="L280" s="15">
        <f t="shared" si="63"/>
        <v>0</v>
      </c>
      <c r="M280" s="15">
        <f t="shared" si="67"/>
        <v>1.3253821886741943</v>
      </c>
      <c r="N280" s="15">
        <f t="shared" si="64"/>
        <v>0.82173695697800053</v>
      </c>
      <c r="O280" s="15">
        <f t="shared" si="65"/>
        <v>0.82173695697800053</v>
      </c>
      <c r="P280" s="1">
        <f>'App MESURE'!T276</f>
        <v>0.21169996824013082</v>
      </c>
      <c r="Q280" s="83">
        <v>23.830164774193545</v>
      </c>
      <c r="R280" s="77">
        <f t="shared" si="59"/>
        <v>0.37214512762836777</v>
      </c>
    </row>
    <row r="281" spans="1:18" s="1" customFormat="1" ht="13.5" thickBot="1" x14ac:dyDescent="0.25">
      <c r="A281" s="16">
        <v>41487</v>
      </c>
      <c r="B281" s="4">
        <f t="shared" si="57"/>
        <v>8</v>
      </c>
      <c r="C281" s="47"/>
      <c r="D281" s="47"/>
      <c r="E281" s="47">
        <v>2.34047619</v>
      </c>
      <c r="F281" s="57">
        <v>0.42142857099999997</v>
      </c>
      <c r="G281" s="24">
        <f t="shared" si="60"/>
        <v>0</v>
      </c>
      <c r="H281" s="24">
        <f t="shared" si="61"/>
        <v>0.42142857099999997</v>
      </c>
      <c r="I281" s="23">
        <f t="shared" si="66"/>
        <v>0.42143337454967333</v>
      </c>
      <c r="J281" s="24">
        <f t="shared" si="58"/>
        <v>0.42143084230988909</v>
      </c>
      <c r="K281" s="24">
        <f t="shared" si="62"/>
        <v>2.5322397842475475E-6</v>
      </c>
      <c r="L281" s="24">
        <f t="shared" si="63"/>
        <v>0</v>
      </c>
      <c r="M281" s="24">
        <f t="shared" si="67"/>
        <v>0.5036452316961938</v>
      </c>
      <c r="N281" s="24">
        <f t="shared" si="64"/>
        <v>0.31226004365164017</v>
      </c>
      <c r="O281" s="24">
        <f t="shared" si="65"/>
        <v>0.31226004365164017</v>
      </c>
      <c r="P281" s="4">
        <f>'App MESURE'!T277</f>
        <v>0.30273910734211257</v>
      </c>
      <c r="Q281" s="84">
        <v>25.254409774193547</v>
      </c>
      <c r="R281" s="78">
        <f t="shared" si="59"/>
        <v>9.0648228210081139E-5</v>
      </c>
    </row>
    <row r="282" spans="1:18" s="1" customFormat="1" x14ac:dyDescent="0.2">
      <c r="A282" s="16">
        <v>41518</v>
      </c>
      <c r="B282" s="1">
        <f t="shared" ref="B282:B345" si="68">B270</f>
        <v>9</v>
      </c>
      <c r="C282" s="46"/>
      <c r="D282" s="46"/>
      <c r="E282" s="46">
        <v>20.669047620000001</v>
      </c>
      <c r="F282" s="50">
        <v>28.942857140000001</v>
      </c>
      <c r="G282" s="15">
        <f t="shared" si="60"/>
        <v>0.18115053899346983</v>
      </c>
      <c r="H282" s="15">
        <f t="shared" si="61"/>
        <v>28.76170660100653</v>
      </c>
      <c r="I282" s="22">
        <f t="shared" si="66"/>
        <v>28.761709133246313</v>
      </c>
      <c r="J282" s="15">
        <f t="shared" si="58"/>
        <v>27.666136202741644</v>
      </c>
      <c r="K282" s="15">
        <f t="shared" si="62"/>
        <v>1.0955729305046695</v>
      </c>
      <c r="L282" s="15">
        <f t="shared" si="63"/>
        <v>0</v>
      </c>
      <c r="M282" s="15">
        <f t="shared" si="67"/>
        <v>0.19138518804455362</v>
      </c>
      <c r="N282" s="15">
        <f t="shared" si="64"/>
        <v>0.11865881658762324</v>
      </c>
      <c r="O282" s="15">
        <f t="shared" si="65"/>
        <v>0.29980935558109306</v>
      </c>
      <c r="P282" s="1">
        <f>'App MESURE'!T278</f>
        <v>1.228620739940476</v>
      </c>
      <c r="Q282" s="83">
        <v>22.635449666666666</v>
      </c>
      <c r="R282" s="77">
        <f t="shared" si="59"/>
        <v>0.86269058771559359</v>
      </c>
    </row>
    <row r="283" spans="1:18" s="1" customFormat="1" x14ac:dyDescent="0.2">
      <c r="A283" s="16">
        <v>41548</v>
      </c>
      <c r="B283" s="1">
        <f t="shared" si="68"/>
        <v>10</v>
      </c>
      <c r="C283" s="46"/>
      <c r="D283" s="46"/>
      <c r="E283" s="46">
        <v>13.84285714</v>
      </c>
      <c r="F283" s="50">
        <v>11.84285714</v>
      </c>
      <c r="G283" s="15">
        <f t="shared" si="60"/>
        <v>0</v>
      </c>
      <c r="H283" s="15">
        <f t="shared" si="61"/>
        <v>11.84285714</v>
      </c>
      <c r="I283" s="22">
        <f t="shared" si="66"/>
        <v>12.938430070504669</v>
      </c>
      <c r="J283" s="15">
        <f t="shared" si="58"/>
        <v>12.789339249665744</v>
      </c>
      <c r="K283" s="15">
        <f t="shared" si="62"/>
        <v>0.149090820838925</v>
      </c>
      <c r="L283" s="15">
        <f t="shared" si="63"/>
        <v>0</v>
      </c>
      <c r="M283" s="15">
        <f t="shared" si="67"/>
        <v>7.272637145693038E-2</v>
      </c>
      <c r="N283" s="15">
        <f t="shared" si="64"/>
        <v>4.5090350303296833E-2</v>
      </c>
      <c r="O283" s="15">
        <f t="shared" si="65"/>
        <v>4.5090350303296833E-2</v>
      </c>
      <c r="P283" s="1">
        <f>'App MESURE'!T279</f>
        <v>2.9135242098876004</v>
      </c>
      <c r="Q283" s="83">
        <v>20.082045096774195</v>
      </c>
      <c r="R283" s="77">
        <f t="shared" si="59"/>
        <v>8.2279128068097052</v>
      </c>
    </row>
    <row r="284" spans="1:18" s="1" customFormat="1" x14ac:dyDescent="0.2">
      <c r="A284" s="16">
        <v>41579</v>
      </c>
      <c r="B284" s="1">
        <f t="shared" si="68"/>
        <v>11</v>
      </c>
      <c r="C284" s="46"/>
      <c r="D284" s="46"/>
      <c r="E284" s="46">
        <v>40.111904760000002</v>
      </c>
      <c r="F284" s="50">
        <v>64.371428570000006</v>
      </c>
      <c r="G284" s="15">
        <f t="shared" si="60"/>
        <v>4.1421641908248494</v>
      </c>
      <c r="H284" s="15">
        <f t="shared" si="61"/>
        <v>60.229264379175156</v>
      </c>
      <c r="I284" s="22">
        <f t="shared" si="66"/>
        <v>60.378355200014084</v>
      </c>
      <c r="J284" s="15">
        <f t="shared" si="58"/>
        <v>41.99796758440835</v>
      </c>
      <c r="K284" s="15">
        <f t="shared" si="62"/>
        <v>18.380387615605734</v>
      </c>
      <c r="L284" s="15">
        <f t="shared" si="63"/>
        <v>7.29175554325598</v>
      </c>
      <c r="M284" s="15">
        <f t="shared" si="67"/>
        <v>7.3193915644096137</v>
      </c>
      <c r="N284" s="15">
        <f t="shared" si="64"/>
        <v>4.5380227699339608</v>
      </c>
      <c r="O284" s="15">
        <f t="shared" si="65"/>
        <v>8.6801869607588102</v>
      </c>
      <c r="P284" s="1">
        <f>'App MESURE'!T280</f>
        <v>3.0271193147969395</v>
      </c>
      <c r="Q284" s="83">
        <v>14.851794383333329</v>
      </c>
      <c r="R284" s="77">
        <f t="shared" si="59"/>
        <v>31.957173809820887</v>
      </c>
    </row>
    <row r="285" spans="1:18" s="1" customFormat="1" x14ac:dyDescent="0.2">
      <c r="A285" s="16">
        <v>41609</v>
      </c>
      <c r="B285" s="1">
        <f t="shared" si="68"/>
        <v>12</v>
      </c>
      <c r="C285" s="46"/>
      <c r="D285" s="46"/>
      <c r="E285" s="46">
        <v>21.554761899999999</v>
      </c>
      <c r="F285" s="50">
        <v>28</v>
      </c>
      <c r="G285" s="15">
        <f t="shared" si="60"/>
        <v>7.5736466324870175E-2</v>
      </c>
      <c r="H285" s="15">
        <f t="shared" si="61"/>
        <v>27.924263533675131</v>
      </c>
      <c r="I285" s="22">
        <f t="shared" si="66"/>
        <v>39.012895606024884</v>
      </c>
      <c r="J285" s="15">
        <f t="shared" si="58"/>
        <v>30.482879759593533</v>
      </c>
      <c r="K285" s="15">
        <f t="shared" si="62"/>
        <v>8.5300158464313505</v>
      </c>
      <c r="L285" s="15">
        <f t="shared" si="63"/>
        <v>0</v>
      </c>
      <c r="M285" s="15">
        <f t="shared" si="67"/>
        <v>2.7813687944756529</v>
      </c>
      <c r="N285" s="15">
        <f t="shared" si="64"/>
        <v>1.7244486525749048</v>
      </c>
      <c r="O285" s="15">
        <f t="shared" si="65"/>
        <v>1.8001851188997748</v>
      </c>
      <c r="P285" s="1">
        <f>'App MESURE'!T281</f>
        <v>2.8281920018935032</v>
      </c>
      <c r="Q285" s="83">
        <v>12.241710032258066</v>
      </c>
      <c r="R285" s="77">
        <f t="shared" si="59"/>
        <v>1.0567981514824811</v>
      </c>
    </row>
    <row r="286" spans="1:18" s="1" customFormat="1" x14ac:dyDescent="0.2">
      <c r="A286" s="16">
        <v>41640</v>
      </c>
      <c r="B286" s="1">
        <f t="shared" si="68"/>
        <v>1</v>
      </c>
      <c r="C286" s="46"/>
      <c r="D286" s="46"/>
      <c r="E286" s="46">
        <v>94.069047620000006</v>
      </c>
      <c r="F286" s="50">
        <v>105.4642857</v>
      </c>
      <c r="G286" s="15">
        <f t="shared" si="60"/>
        <v>8.7364608704492905</v>
      </c>
      <c r="H286" s="15">
        <f t="shared" si="61"/>
        <v>96.727824829550713</v>
      </c>
      <c r="I286" s="22">
        <f t="shared" si="66"/>
        <v>105.25784067598207</v>
      </c>
      <c r="J286" s="15">
        <f t="shared" si="58"/>
        <v>45.106588439489549</v>
      </c>
      <c r="K286" s="15">
        <f t="shared" si="62"/>
        <v>60.151252236492518</v>
      </c>
      <c r="L286" s="15">
        <f t="shared" si="63"/>
        <v>49.369752260663148</v>
      </c>
      <c r="M286" s="15">
        <f t="shared" si="67"/>
        <v>50.426672402563895</v>
      </c>
      <c r="N286" s="15">
        <f t="shared" si="64"/>
        <v>31.264536889589614</v>
      </c>
      <c r="O286" s="15">
        <f t="shared" si="65"/>
        <v>40.000997760038906</v>
      </c>
      <c r="P286" s="1">
        <f>'App MESURE'!T282</f>
        <v>3.6051499084384777</v>
      </c>
      <c r="Q286" s="83">
        <v>12.562354741935485</v>
      </c>
      <c r="R286" s="77">
        <f t="shared" si="59"/>
        <v>1324.6577408368476</v>
      </c>
    </row>
    <row r="287" spans="1:18" s="1" customFormat="1" x14ac:dyDescent="0.2">
      <c r="A287" s="16">
        <v>41671</v>
      </c>
      <c r="B287" s="1">
        <f t="shared" si="68"/>
        <v>2</v>
      </c>
      <c r="C287" s="46"/>
      <c r="D287" s="46"/>
      <c r="E287" s="46">
        <v>39.030952380000002</v>
      </c>
      <c r="F287" s="50">
        <v>39.735714289999997</v>
      </c>
      <c r="G287" s="15">
        <f t="shared" si="60"/>
        <v>1.3878222389202621</v>
      </c>
      <c r="H287" s="15">
        <f t="shared" si="61"/>
        <v>38.347892051079732</v>
      </c>
      <c r="I287" s="22">
        <f t="shared" si="66"/>
        <v>49.129392026909102</v>
      </c>
      <c r="J287" s="15">
        <f t="shared" si="58"/>
        <v>34.766746624468368</v>
      </c>
      <c r="K287" s="15">
        <f t="shared" si="62"/>
        <v>14.362645402440734</v>
      </c>
      <c r="L287" s="15">
        <f t="shared" si="63"/>
        <v>3.2444717440977895</v>
      </c>
      <c r="M287" s="15">
        <f t="shared" si="67"/>
        <v>22.406607257072068</v>
      </c>
      <c r="N287" s="15">
        <f t="shared" si="64"/>
        <v>13.892096499384682</v>
      </c>
      <c r="O287" s="15">
        <f t="shared" si="65"/>
        <v>15.279918738304943</v>
      </c>
      <c r="P287" s="1">
        <f>'App MESURE'!T283</f>
        <v>2.4075096516550931</v>
      </c>
      <c r="Q287" s="83">
        <v>12.35018541071428</v>
      </c>
      <c r="R287" s="77">
        <f t="shared" si="59"/>
        <v>165.69891569406562</v>
      </c>
    </row>
    <row r="288" spans="1:18" s="1" customFormat="1" x14ac:dyDescent="0.2">
      <c r="A288" s="16">
        <v>41699</v>
      </c>
      <c r="B288" s="1">
        <f t="shared" si="68"/>
        <v>3</v>
      </c>
      <c r="C288" s="46"/>
      <c r="D288" s="46"/>
      <c r="E288" s="46">
        <v>21.426190479999999</v>
      </c>
      <c r="F288" s="50">
        <v>26.264285709999999</v>
      </c>
      <c r="G288" s="15">
        <f t="shared" si="60"/>
        <v>0</v>
      </c>
      <c r="H288" s="15">
        <f t="shared" si="61"/>
        <v>26.264285709999999</v>
      </c>
      <c r="I288" s="22">
        <f t="shared" si="66"/>
        <v>37.382459368342943</v>
      </c>
      <c r="J288" s="15">
        <f t="shared" si="58"/>
        <v>31.18624095681157</v>
      </c>
      <c r="K288" s="15">
        <f t="shared" si="62"/>
        <v>6.1962184115313725</v>
      </c>
      <c r="L288" s="15">
        <f t="shared" si="63"/>
        <v>0</v>
      </c>
      <c r="M288" s="15">
        <f t="shared" si="67"/>
        <v>8.5145107576873862</v>
      </c>
      <c r="N288" s="15">
        <f t="shared" si="64"/>
        <v>5.2789966697661797</v>
      </c>
      <c r="O288" s="15">
        <f t="shared" si="65"/>
        <v>5.2789966697661797</v>
      </c>
      <c r="P288" s="1">
        <f>'App MESURE'!T284</f>
        <v>10.558637825460588</v>
      </c>
      <c r="Q288" s="83">
        <v>14.376662258064517</v>
      </c>
      <c r="R288" s="77">
        <f t="shared" si="59"/>
        <v>27.874610732902187</v>
      </c>
    </row>
    <row r="289" spans="1:18" s="1" customFormat="1" x14ac:dyDescent="0.2">
      <c r="A289" s="16">
        <v>41730</v>
      </c>
      <c r="B289" s="1">
        <f t="shared" si="68"/>
        <v>4</v>
      </c>
      <c r="C289" s="46"/>
      <c r="D289" s="46"/>
      <c r="E289" s="46">
        <v>35.745238100000002</v>
      </c>
      <c r="F289" s="50">
        <v>42.257142860000002</v>
      </c>
      <c r="G289" s="15">
        <f t="shared" si="60"/>
        <v>1.6697250248573381</v>
      </c>
      <c r="H289" s="15">
        <f t="shared" si="61"/>
        <v>40.587417835142666</v>
      </c>
      <c r="I289" s="22">
        <f t="shared" si="66"/>
        <v>46.783636246674035</v>
      </c>
      <c r="J289" s="15">
        <f t="shared" si="58"/>
        <v>38.975954230898445</v>
      </c>
      <c r="K289" s="15">
        <f t="shared" si="62"/>
        <v>7.8076820157755904</v>
      </c>
      <c r="L289" s="15">
        <f t="shared" si="63"/>
        <v>0</v>
      </c>
      <c r="M289" s="15">
        <f t="shared" si="67"/>
        <v>3.2355140879212065</v>
      </c>
      <c r="N289" s="15">
        <f t="shared" si="64"/>
        <v>2.006018734511148</v>
      </c>
      <c r="O289" s="15">
        <f t="shared" si="65"/>
        <v>3.6757437593684861</v>
      </c>
      <c r="P289" s="1">
        <f>'App MESURE'!T285</f>
        <v>1.9137242315109124</v>
      </c>
      <c r="Q289" s="83">
        <v>17.517026333333334</v>
      </c>
      <c r="R289" s="77">
        <f t="shared" si="59"/>
        <v>3.1047128165514266</v>
      </c>
    </row>
    <row r="290" spans="1:18" s="1" customFormat="1" x14ac:dyDescent="0.2">
      <c r="A290" s="16">
        <v>41760</v>
      </c>
      <c r="B290" s="1">
        <f t="shared" si="68"/>
        <v>5</v>
      </c>
      <c r="C290" s="46"/>
      <c r="D290" s="46"/>
      <c r="E290" s="46">
        <v>4.835714286</v>
      </c>
      <c r="F290" s="50">
        <v>6.5357142860000002</v>
      </c>
      <c r="G290" s="15">
        <f t="shared" si="60"/>
        <v>0</v>
      </c>
      <c r="H290" s="15">
        <f t="shared" si="61"/>
        <v>6.5357142860000002</v>
      </c>
      <c r="I290" s="22">
        <f t="shared" si="66"/>
        <v>14.343396301775591</v>
      </c>
      <c r="J290" s="15">
        <f t="shared" si="58"/>
        <v>14.148772952471049</v>
      </c>
      <c r="K290" s="15">
        <f t="shared" si="62"/>
        <v>0.19462334930454261</v>
      </c>
      <c r="L290" s="15">
        <f t="shared" si="63"/>
        <v>0</v>
      </c>
      <c r="M290" s="15">
        <f t="shared" si="67"/>
        <v>1.2294953534100586</v>
      </c>
      <c r="N290" s="15">
        <f t="shared" si="64"/>
        <v>0.7622871191142363</v>
      </c>
      <c r="O290" s="15">
        <f t="shared" si="65"/>
        <v>0.7622871191142363</v>
      </c>
      <c r="P290" s="1">
        <f>'App MESURE'!T286</f>
        <v>1.4259175010987999</v>
      </c>
      <c r="Q290" s="83">
        <v>20.361872161290314</v>
      </c>
      <c r="R290" s="77">
        <f t="shared" si="59"/>
        <v>0.44040528389297778</v>
      </c>
    </row>
    <row r="291" spans="1:18" s="1" customFormat="1" x14ac:dyDescent="0.2">
      <c r="A291" s="16">
        <v>41791</v>
      </c>
      <c r="B291" s="1">
        <f t="shared" si="68"/>
        <v>6</v>
      </c>
      <c r="C291" s="46"/>
      <c r="D291" s="46"/>
      <c r="E291" s="46">
        <v>2.6190476189999998</v>
      </c>
      <c r="F291" s="50">
        <v>3.5</v>
      </c>
      <c r="G291" s="15">
        <f t="shared" si="60"/>
        <v>0</v>
      </c>
      <c r="H291" s="15">
        <f t="shared" si="61"/>
        <v>3.5</v>
      </c>
      <c r="I291" s="22">
        <f t="shared" si="66"/>
        <v>3.6946233493045426</v>
      </c>
      <c r="J291" s="15">
        <f t="shared" si="58"/>
        <v>3.6915275419719782</v>
      </c>
      <c r="K291" s="15">
        <f t="shared" si="62"/>
        <v>3.0958073325644264E-3</v>
      </c>
      <c r="L291" s="15">
        <f t="shared" si="63"/>
        <v>0</v>
      </c>
      <c r="M291" s="15">
        <f t="shared" si="67"/>
        <v>0.46720823429582226</v>
      </c>
      <c r="N291" s="15">
        <f t="shared" si="64"/>
        <v>0.28966910526340978</v>
      </c>
      <c r="O291" s="15">
        <f t="shared" si="65"/>
        <v>0.28966910526340978</v>
      </c>
      <c r="P291" s="1">
        <f>'App MESURE'!T287</f>
        <v>1.045455427239772</v>
      </c>
      <c r="Q291" s="83">
        <v>21.004863533333324</v>
      </c>
      <c r="R291" s="77">
        <f t="shared" si="59"/>
        <v>0.57121296448655756</v>
      </c>
    </row>
    <row r="292" spans="1:18" s="1" customFormat="1" x14ac:dyDescent="0.2">
      <c r="A292" s="16">
        <v>41821</v>
      </c>
      <c r="B292" s="1">
        <f t="shared" si="68"/>
        <v>7</v>
      </c>
      <c r="C292" s="46"/>
      <c r="D292" s="46"/>
      <c r="E292" s="46">
        <v>0.96666666700000003</v>
      </c>
      <c r="F292" s="50">
        <v>0.99285714300000005</v>
      </c>
      <c r="G292" s="15">
        <f t="shared" si="60"/>
        <v>0</v>
      </c>
      <c r="H292" s="15">
        <f t="shared" si="61"/>
        <v>0.99285714300000005</v>
      </c>
      <c r="I292" s="22">
        <f t="shared" si="66"/>
        <v>0.99595295033256448</v>
      </c>
      <c r="J292" s="15">
        <f t="shared" si="58"/>
        <v>0.9959008658805093</v>
      </c>
      <c r="K292" s="15">
        <f t="shared" si="62"/>
        <v>5.2084452055178865E-5</v>
      </c>
      <c r="L292" s="15">
        <f t="shared" si="63"/>
        <v>0</v>
      </c>
      <c r="M292" s="15">
        <f t="shared" si="67"/>
        <v>0.17753912903241248</v>
      </c>
      <c r="N292" s="15">
        <f t="shared" si="64"/>
        <v>0.11007426000009574</v>
      </c>
      <c r="O292" s="15">
        <f t="shared" si="65"/>
        <v>0.11007426000009574</v>
      </c>
      <c r="P292" s="1">
        <f>'App MESURE'!T288</f>
        <v>0.88484608034642576</v>
      </c>
      <c r="Q292" s="83">
        <v>22.089386096774192</v>
      </c>
      <c r="R292" s="77">
        <f t="shared" si="59"/>
        <v>0.60027137360276595</v>
      </c>
    </row>
    <row r="293" spans="1:18" s="1" customFormat="1" ht="13.5" thickBot="1" x14ac:dyDescent="0.25">
      <c r="A293" s="16">
        <v>41852</v>
      </c>
      <c r="B293" s="4">
        <f t="shared" si="68"/>
        <v>8</v>
      </c>
      <c r="C293" s="47"/>
      <c r="D293" s="47"/>
      <c r="E293" s="47">
        <v>0.485714286</v>
      </c>
      <c r="F293" s="57">
        <v>0.257142857</v>
      </c>
      <c r="G293" s="24">
        <f t="shared" si="60"/>
        <v>0</v>
      </c>
      <c r="H293" s="24">
        <f t="shared" si="61"/>
        <v>0.257142857</v>
      </c>
      <c r="I293" s="23">
        <f t="shared" si="66"/>
        <v>0.25719494145205518</v>
      </c>
      <c r="J293" s="24">
        <f t="shared" si="58"/>
        <v>0.25719419407312016</v>
      </c>
      <c r="K293" s="24">
        <f t="shared" si="62"/>
        <v>7.4737893501763963E-7</v>
      </c>
      <c r="L293" s="24">
        <f t="shared" si="63"/>
        <v>0</v>
      </c>
      <c r="M293" s="24">
        <f t="shared" si="67"/>
        <v>6.7464869032316743E-2</v>
      </c>
      <c r="N293" s="24">
        <f t="shared" si="64"/>
        <v>4.1828218800036378E-2</v>
      </c>
      <c r="O293" s="24">
        <f t="shared" si="65"/>
        <v>4.1828218800036378E-2</v>
      </c>
      <c r="P293" s="4">
        <f>'App MESURE'!T289</f>
        <v>1.1234501523808731</v>
      </c>
      <c r="Q293" s="84">
        <v>23.385431096774187</v>
      </c>
      <c r="R293" s="78">
        <f t="shared" si="59"/>
        <v>1.1699060072031482</v>
      </c>
    </row>
    <row r="294" spans="1:18" s="1" customFormat="1" x14ac:dyDescent="0.2">
      <c r="A294" s="16">
        <v>41883</v>
      </c>
      <c r="B294" s="1">
        <f t="shared" si="68"/>
        <v>9</v>
      </c>
      <c r="C294" s="46"/>
      <c r="D294" s="46"/>
      <c r="E294" s="46">
        <v>27.14285714</v>
      </c>
      <c r="F294" s="50">
        <v>17.75</v>
      </c>
      <c r="G294" s="15">
        <f t="shared" si="60"/>
        <v>0</v>
      </c>
      <c r="H294" s="15">
        <f t="shared" si="61"/>
        <v>17.75</v>
      </c>
      <c r="I294" s="22">
        <f t="shared" si="66"/>
        <v>17.750000747378934</v>
      </c>
      <c r="J294" s="15">
        <f t="shared" si="58"/>
        <v>17.467306501722472</v>
      </c>
      <c r="K294" s="15">
        <f t="shared" si="62"/>
        <v>0.28269424565646162</v>
      </c>
      <c r="L294" s="15">
        <f t="shared" si="63"/>
        <v>0</v>
      </c>
      <c r="M294" s="15">
        <f t="shared" si="67"/>
        <v>2.5636650232280365E-2</v>
      </c>
      <c r="N294" s="15">
        <f t="shared" si="64"/>
        <v>1.5894723144013828E-2</v>
      </c>
      <c r="O294" s="15">
        <f t="shared" si="65"/>
        <v>1.5894723144013828E-2</v>
      </c>
      <c r="P294" s="1">
        <f>'App MESURE'!T290</f>
        <v>0.67640721559651473</v>
      </c>
      <c r="Q294" s="83">
        <v>22.217148766666664</v>
      </c>
      <c r="R294" s="77">
        <f t="shared" si="59"/>
        <v>0.43627675268581501</v>
      </c>
    </row>
    <row r="295" spans="1:18" s="1" customFormat="1" x14ac:dyDescent="0.2">
      <c r="A295" s="16">
        <v>41913</v>
      </c>
      <c r="B295" s="1">
        <f t="shared" si="68"/>
        <v>10</v>
      </c>
      <c r="C295" s="46"/>
      <c r="D295" s="46"/>
      <c r="E295" s="46">
        <v>4.3309523810000004</v>
      </c>
      <c r="F295" s="50">
        <v>7.292857143</v>
      </c>
      <c r="G295" s="15">
        <f t="shared" si="60"/>
        <v>0</v>
      </c>
      <c r="H295" s="15">
        <f t="shared" si="61"/>
        <v>7.292857143</v>
      </c>
      <c r="I295" s="22">
        <f t="shared" si="66"/>
        <v>7.5755513886564616</v>
      </c>
      <c r="J295" s="15">
        <f t="shared" si="58"/>
        <v>7.5528891471537527</v>
      </c>
      <c r="K295" s="15">
        <f t="shared" si="62"/>
        <v>2.2662241502708902E-2</v>
      </c>
      <c r="L295" s="15">
        <f t="shared" si="63"/>
        <v>0</v>
      </c>
      <c r="M295" s="15">
        <f t="shared" si="67"/>
        <v>9.7419270882665374E-3</v>
      </c>
      <c r="N295" s="15">
        <f t="shared" si="64"/>
        <v>6.0399947947252534E-3</v>
      </c>
      <c r="O295" s="15">
        <f t="shared" si="65"/>
        <v>6.0399947947252534E-3</v>
      </c>
      <c r="P295" s="1">
        <f>'App MESURE'!T291</f>
        <v>0.52802700679149417</v>
      </c>
      <c r="Q295" s="83">
        <v>22.138542032258062</v>
      </c>
      <c r="R295" s="77">
        <f t="shared" si="59"/>
        <v>0.27247044069331494</v>
      </c>
    </row>
    <row r="296" spans="1:18" s="1" customFormat="1" x14ac:dyDescent="0.2">
      <c r="A296" s="16">
        <v>41944</v>
      </c>
      <c r="B296" s="1">
        <f t="shared" si="68"/>
        <v>11</v>
      </c>
      <c r="C296" s="46"/>
      <c r="D296" s="46"/>
      <c r="E296" s="46">
        <v>163.047619</v>
      </c>
      <c r="F296" s="50">
        <v>168.0571429</v>
      </c>
      <c r="G296" s="15">
        <f t="shared" si="60"/>
        <v>15.734517858611966</v>
      </c>
      <c r="H296" s="15">
        <f t="shared" si="61"/>
        <v>152.32262504138805</v>
      </c>
      <c r="I296" s="22">
        <f t="shared" si="66"/>
        <v>152.34528728289075</v>
      </c>
      <c r="J296" s="15">
        <f t="shared" si="58"/>
        <v>60.263599206662036</v>
      </c>
      <c r="K296" s="15">
        <f t="shared" si="62"/>
        <v>92.081688076228716</v>
      </c>
      <c r="L296" s="15">
        <f t="shared" si="63"/>
        <v>81.534965661057356</v>
      </c>
      <c r="M296" s="15">
        <f t="shared" si="67"/>
        <v>81.538667593350908</v>
      </c>
      <c r="N296" s="15">
        <f t="shared" si="64"/>
        <v>50.553973907877563</v>
      </c>
      <c r="O296" s="15">
        <f t="shared" si="65"/>
        <v>66.288491766489528</v>
      </c>
      <c r="P296" s="1">
        <f>'App MESURE'!T292</f>
        <v>9.7368397459250815</v>
      </c>
      <c r="Q296" s="83">
        <v>16.503928699999999</v>
      </c>
      <c r="R296" s="77">
        <f t="shared" si="59"/>
        <v>3198.0893462550107</v>
      </c>
    </row>
    <row r="297" spans="1:18" s="1" customFormat="1" x14ac:dyDescent="0.2">
      <c r="A297" s="16">
        <v>41974</v>
      </c>
      <c r="B297" s="1">
        <f t="shared" si="68"/>
        <v>12</v>
      </c>
      <c r="C297" s="46"/>
      <c r="D297" s="46"/>
      <c r="E297" s="46">
        <v>57.038095239999997</v>
      </c>
      <c r="F297" s="50">
        <v>57.792857140000002</v>
      </c>
      <c r="G297" s="15">
        <f t="shared" si="60"/>
        <v>3.4066614541349693</v>
      </c>
      <c r="H297" s="15">
        <f t="shared" si="61"/>
        <v>54.386195685865033</v>
      </c>
      <c r="I297" s="22">
        <f t="shared" si="66"/>
        <v>64.932918101036392</v>
      </c>
      <c r="J297" s="15">
        <f t="shared" si="58"/>
        <v>38.73513366101912</v>
      </c>
      <c r="K297" s="15">
        <f t="shared" si="62"/>
        <v>26.197784440017273</v>
      </c>
      <c r="L297" s="15">
        <f t="shared" si="63"/>
        <v>15.166631988877294</v>
      </c>
      <c r="M297" s="15">
        <f t="shared" si="67"/>
        <v>46.151325674350645</v>
      </c>
      <c r="N297" s="15">
        <f t="shared" si="64"/>
        <v>28.6138219180974</v>
      </c>
      <c r="O297" s="15">
        <f t="shared" si="65"/>
        <v>32.02048337223237</v>
      </c>
      <c r="P297" s="1">
        <f>'App MESURE'!T293</f>
        <v>35.551191457260153</v>
      </c>
      <c r="Q297" s="83">
        <v>12.065774241935483</v>
      </c>
      <c r="R297" s="77">
        <f t="shared" si="59"/>
        <v>12.465899581680553</v>
      </c>
    </row>
    <row r="298" spans="1:18" s="1" customFormat="1" x14ac:dyDescent="0.2">
      <c r="A298" s="16">
        <v>42005</v>
      </c>
      <c r="B298" s="1">
        <f t="shared" si="68"/>
        <v>1</v>
      </c>
      <c r="C298" s="46"/>
      <c r="D298" s="46"/>
      <c r="E298" s="46">
        <v>62.952380949999998</v>
      </c>
      <c r="F298" s="50">
        <v>74.47142857</v>
      </c>
      <c r="G298" s="15">
        <f t="shared" si="60"/>
        <v>5.2713725181360838</v>
      </c>
      <c r="H298" s="15">
        <f t="shared" si="61"/>
        <v>69.200056051863911</v>
      </c>
      <c r="I298" s="22">
        <f t="shared" si="66"/>
        <v>80.231208503003884</v>
      </c>
      <c r="J298" s="15">
        <f t="shared" si="58"/>
        <v>39.766517095722953</v>
      </c>
      <c r="K298" s="15">
        <f t="shared" si="62"/>
        <v>40.464691407280931</v>
      </c>
      <c r="L298" s="15">
        <f t="shared" si="63"/>
        <v>29.538440424843756</v>
      </c>
      <c r="M298" s="15">
        <f t="shared" si="67"/>
        <v>47.075944181097</v>
      </c>
      <c r="N298" s="15">
        <f t="shared" si="64"/>
        <v>29.187085392280139</v>
      </c>
      <c r="O298" s="15">
        <f t="shared" si="65"/>
        <v>34.458457910416222</v>
      </c>
      <c r="P298" s="1">
        <f>'App MESURE'!T294</f>
        <v>42.518267305491506</v>
      </c>
      <c r="Q298" s="83">
        <v>11.287451999999998</v>
      </c>
      <c r="R298" s="77">
        <f t="shared" si="59"/>
        <v>64.96052748494381</v>
      </c>
    </row>
    <row r="299" spans="1:18" s="1" customFormat="1" x14ac:dyDescent="0.2">
      <c r="A299" s="16">
        <v>42036</v>
      </c>
      <c r="B299" s="1">
        <f t="shared" si="68"/>
        <v>2</v>
      </c>
      <c r="C299" s="46"/>
      <c r="D299" s="46"/>
      <c r="E299" s="46">
        <v>26.519047619999998</v>
      </c>
      <c r="F299" s="50">
        <v>33.292857140000002</v>
      </c>
      <c r="G299" s="15">
        <f t="shared" si="60"/>
        <v>0.66749273937009124</v>
      </c>
      <c r="H299" s="15">
        <f t="shared" si="61"/>
        <v>32.625364400629913</v>
      </c>
      <c r="I299" s="22">
        <f t="shared" si="66"/>
        <v>43.551615383067087</v>
      </c>
      <c r="J299" s="15">
        <f t="shared" si="58"/>
        <v>31.1256492798409</v>
      </c>
      <c r="K299" s="15">
        <f t="shared" si="62"/>
        <v>12.425966103226187</v>
      </c>
      <c r="L299" s="15">
        <f t="shared" si="63"/>
        <v>1.2935524625689205</v>
      </c>
      <c r="M299" s="15">
        <f t="shared" si="67"/>
        <v>19.18241125138578</v>
      </c>
      <c r="N299" s="15">
        <f t="shared" si="64"/>
        <v>11.893094975859183</v>
      </c>
      <c r="O299" s="15">
        <f t="shared" si="65"/>
        <v>12.560587715229275</v>
      </c>
      <c r="P299" s="1">
        <f>'App MESURE'!T295</f>
        <v>3.7557041862369767</v>
      </c>
      <c r="Q299" s="83">
        <v>10.864170017857145</v>
      </c>
      <c r="R299" s="77">
        <f t="shared" si="59"/>
        <v>77.525973959119881</v>
      </c>
    </row>
    <row r="300" spans="1:18" s="1" customFormat="1" x14ac:dyDescent="0.2">
      <c r="A300" s="16">
        <v>42064</v>
      </c>
      <c r="B300" s="1">
        <f t="shared" si="68"/>
        <v>3</v>
      </c>
      <c r="C300" s="46"/>
      <c r="D300" s="46"/>
      <c r="E300" s="46">
        <v>56.745238100000002</v>
      </c>
      <c r="F300" s="50">
        <v>72.892857140000004</v>
      </c>
      <c r="G300" s="15">
        <f t="shared" si="60"/>
        <v>5.0948838048676084</v>
      </c>
      <c r="H300" s="15">
        <f t="shared" si="61"/>
        <v>67.797973335132397</v>
      </c>
      <c r="I300" s="22">
        <f t="shared" si="66"/>
        <v>78.930386975789659</v>
      </c>
      <c r="J300" s="15">
        <f t="shared" si="58"/>
        <v>45.10315318368194</v>
      </c>
      <c r="K300" s="15">
        <f t="shared" si="62"/>
        <v>33.82723379210772</v>
      </c>
      <c r="L300" s="15">
        <f t="shared" si="63"/>
        <v>22.852179025228555</v>
      </c>
      <c r="M300" s="15">
        <f t="shared" si="67"/>
        <v>30.141495300755153</v>
      </c>
      <c r="N300" s="15">
        <f t="shared" si="64"/>
        <v>18.687727086468193</v>
      </c>
      <c r="O300" s="15">
        <f t="shared" si="65"/>
        <v>23.7826108913358</v>
      </c>
      <c r="P300" s="1">
        <f>'App MESURE'!T296</f>
        <v>3.850276187453364</v>
      </c>
      <c r="Q300" s="83">
        <v>13.962182903225804</v>
      </c>
      <c r="R300" s="77">
        <f t="shared" si="59"/>
        <v>397.29796674759609</v>
      </c>
    </row>
    <row r="301" spans="1:18" s="1" customFormat="1" x14ac:dyDescent="0.2">
      <c r="A301" s="16">
        <v>42095</v>
      </c>
      <c r="B301" s="1">
        <f t="shared" si="68"/>
        <v>4</v>
      </c>
      <c r="C301" s="46"/>
      <c r="D301" s="46"/>
      <c r="E301" s="46">
        <v>20.783333330000001</v>
      </c>
      <c r="F301" s="50">
        <v>31.571428569999998</v>
      </c>
      <c r="G301" s="15">
        <f t="shared" si="60"/>
        <v>0.47503219718044004</v>
      </c>
      <c r="H301" s="15">
        <f t="shared" si="61"/>
        <v>31.096396372819559</v>
      </c>
      <c r="I301" s="22">
        <f t="shared" si="66"/>
        <v>42.071451139698723</v>
      </c>
      <c r="J301" s="15">
        <f t="shared" si="58"/>
        <v>35.595519610273506</v>
      </c>
      <c r="K301" s="15">
        <f t="shared" si="62"/>
        <v>6.4759315294252175</v>
      </c>
      <c r="L301" s="15">
        <f t="shared" si="63"/>
        <v>0</v>
      </c>
      <c r="M301" s="15">
        <f t="shared" si="67"/>
        <v>11.45376821428696</v>
      </c>
      <c r="N301" s="15">
        <f t="shared" si="64"/>
        <v>7.1013362928579147</v>
      </c>
      <c r="O301" s="15">
        <f t="shared" si="65"/>
        <v>7.5763684900383543</v>
      </c>
      <c r="P301" s="1">
        <f>'App MESURE'!T297</f>
        <v>1.8737757137557145</v>
      </c>
      <c r="Q301" s="83">
        <v>16.753080149999999</v>
      </c>
      <c r="R301" s="77">
        <f t="shared" si="59"/>
        <v>32.519564372110949</v>
      </c>
    </row>
    <row r="302" spans="1:18" s="1" customFormat="1" x14ac:dyDescent="0.2">
      <c r="A302" s="16">
        <v>42125</v>
      </c>
      <c r="B302" s="1">
        <f t="shared" si="68"/>
        <v>5</v>
      </c>
      <c r="C302" s="46"/>
      <c r="D302" s="46"/>
      <c r="E302" s="46">
        <v>33.8952381</v>
      </c>
      <c r="F302" s="50">
        <v>25.571428569999998</v>
      </c>
      <c r="G302" s="15">
        <f t="shared" si="60"/>
        <v>0</v>
      </c>
      <c r="H302" s="15">
        <f t="shared" si="61"/>
        <v>25.571428569999998</v>
      </c>
      <c r="I302" s="22">
        <f t="shared" si="66"/>
        <v>32.047360099425219</v>
      </c>
      <c r="J302" s="15">
        <f t="shared" si="58"/>
        <v>30.214066926753908</v>
      </c>
      <c r="K302" s="15">
        <f t="shared" si="62"/>
        <v>1.8332931726713113</v>
      </c>
      <c r="L302" s="15">
        <f t="shared" si="63"/>
        <v>0</v>
      </c>
      <c r="M302" s="15">
        <f t="shared" si="67"/>
        <v>4.3524319214290452</v>
      </c>
      <c r="N302" s="15">
        <f t="shared" si="64"/>
        <v>2.698507791286008</v>
      </c>
      <c r="O302" s="15">
        <f t="shared" si="65"/>
        <v>2.698507791286008</v>
      </c>
      <c r="P302" s="1">
        <f>'App MESURE'!T298</f>
        <v>0.92533811534999366</v>
      </c>
      <c r="Q302" s="83">
        <v>21.073058612903225</v>
      </c>
      <c r="R302" s="77">
        <f t="shared" si="59"/>
        <v>3.1441306996590308</v>
      </c>
    </row>
    <row r="303" spans="1:18" s="1" customFormat="1" x14ac:dyDescent="0.2">
      <c r="A303" s="16">
        <v>42156</v>
      </c>
      <c r="B303" s="1">
        <f t="shared" si="68"/>
        <v>6</v>
      </c>
      <c r="C303" s="46"/>
      <c r="D303" s="46"/>
      <c r="E303" s="46">
        <v>4.8666666669999996</v>
      </c>
      <c r="F303" s="50">
        <v>9.3428571429999998</v>
      </c>
      <c r="G303" s="15">
        <f t="shared" si="60"/>
        <v>0</v>
      </c>
      <c r="H303" s="15">
        <f t="shared" si="61"/>
        <v>9.3428571429999998</v>
      </c>
      <c r="I303" s="22">
        <f t="shared" si="66"/>
        <v>11.176150315671311</v>
      </c>
      <c r="J303" s="15">
        <f t="shared" si="58"/>
        <v>11.109314899439694</v>
      </c>
      <c r="K303" s="15">
        <f t="shared" si="62"/>
        <v>6.6835416231617373E-2</v>
      </c>
      <c r="L303" s="15">
        <f t="shared" si="63"/>
        <v>0</v>
      </c>
      <c r="M303" s="15">
        <f t="shared" si="67"/>
        <v>1.6539241301430372</v>
      </c>
      <c r="N303" s="15">
        <f t="shared" si="64"/>
        <v>1.0254329606886829</v>
      </c>
      <c r="O303" s="15">
        <f t="shared" si="65"/>
        <v>1.0254329606886829</v>
      </c>
      <c r="P303" s="1">
        <f>'App MESURE'!T299</f>
        <v>0.45302162651642836</v>
      </c>
      <c r="Q303" s="83">
        <v>22.709636466666666</v>
      </c>
      <c r="R303" s="77">
        <f t="shared" si="59"/>
        <v>0.32765473548886048</v>
      </c>
    </row>
    <row r="304" spans="1:18" s="1" customFormat="1" x14ac:dyDescent="0.2">
      <c r="A304" s="16">
        <v>42186</v>
      </c>
      <c r="B304" s="1">
        <f t="shared" si="68"/>
        <v>7</v>
      </c>
      <c r="C304" s="46"/>
      <c r="D304" s="46"/>
      <c r="E304" s="46">
        <v>4.4785714289999996</v>
      </c>
      <c r="F304" s="50">
        <v>1.842857143</v>
      </c>
      <c r="G304" s="15">
        <f t="shared" si="60"/>
        <v>0</v>
      </c>
      <c r="H304" s="15">
        <f t="shared" si="61"/>
        <v>1.842857143</v>
      </c>
      <c r="I304" s="22">
        <f t="shared" si="66"/>
        <v>1.9096925592316174</v>
      </c>
      <c r="J304" s="15">
        <f t="shared" si="58"/>
        <v>1.9094546624972315</v>
      </c>
      <c r="K304" s="15">
        <f t="shared" si="62"/>
        <v>2.3789673438590064E-4</v>
      </c>
      <c r="L304" s="15">
        <f t="shared" si="63"/>
        <v>0</v>
      </c>
      <c r="M304" s="15">
        <f t="shared" si="67"/>
        <v>0.62849116945435424</v>
      </c>
      <c r="N304" s="15">
        <f t="shared" si="64"/>
        <v>0.38966452506169963</v>
      </c>
      <c r="O304" s="15">
        <f t="shared" si="65"/>
        <v>0.38966452506169963</v>
      </c>
      <c r="P304" s="1">
        <f>'App MESURE'!T300</f>
        <v>0.18425234719744371</v>
      </c>
      <c r="Q304" s="83">
        <v>25.183883161290325</v>
      </c>
      <c r="R304" s="77">
        <f t="shared" si="59"/>
        <v>4.2194162814936709E-2</v>
      </c>
    </row>
    <row r="305" spans="1:18" s="1" customFormat="1" ht="13.5" thickBot="1" x14ac:dyDescent="0.25">
      <c r="A305" s="16">
        <v>42217</v>
      </c>
      <c r="B305" s="4">
        <f t="shared" si="68"/>
        <v>8</v>
      </c>
      <c r="C305" s="47"/>
      <c r="D305" s="47"/>
      <c r="E305" s="47">
        <v>8.4285714289999998</v>
      </c>
      <c r="F305" s="57">
        <v>2.2785714289999999</v>
      </c>
      <c r="G305" s="24">
        <f t="shared" si="60"/>
        <v>0</v>
      </c>
      <c r="H305" s="24">
        <f t="shared" si="61"/>
        <v>2.2785714289999999</v>
      </c>
      <c r="I305" s="23">
        <f t="shared" si="66"/>
        <v>2.278809325734386</v>
      </c>
      <c r="J305" s="24">
        <f t="shared" si="58"/>
        <v>2.2783418079230811</v>
      </c>
      <c r="K305" s="24">
        <f t="shared" si="62"/>
        <v>4.6751781130494052E-4</v>
      </c>
      <c r="L305" s="24">
        <f t="shared" si="63"/>
        <v>0</v>
      </c>
      <c r="M305" s="24">
        <f t="shared" si="67"/>
        <v>0.23882664439265461</v>
      </c>
      <c r="N305" s="24">
        <f t="shared" si="64"/>
        <v>0.14807251952344586</v>
      </c>
      <c r="O305" s="24">
        <f t="shared" si="65"/>
        <v>0.14807251952344586</v>
      </c>
      <c r="P305" s="4">
        <f>'App MESURE'!T301</f>
        <v>2.3145682021838163</v>
      </c>
      <c r="Q305" s="84">
        <v>24.140104709677424</v>
      </c>
      <c r="R305" s="78">
        <f t="shared" si="59"/>
        <v>4.6937035429860243</v>
      </c>
    </row>
    <row r="306" spans="1:18" s="1" customFormat="1" x14ac:dyDescent="0.2">
      <c r="A306" s="16">
        <v>42248</v>
      </c>
      <c r="B306" s="1">
        <f t="shared" si="68"/>
        <v>9</v>
      </c>
      <c r="C306" s="46"/>
      <c r="D306" s="46"/>
      <c r="E306" s="46">
        <v>7.8</v>
      </c>
      <c r="F306" s="50">
        <v>11.65714286</v>
      </c>
      <c r="G306" s="15">
        <f t="shared" si="60"/>
        <v>0</v>
      </c>
      <c r="H306" s="15">
        <f t="shared" si="61"/>
        <v>11.65714286</v>
      </c>
      <c r="I306" s="22">
        <f t="shared" si="66"/>
        <v>11.657610377811306</v>
      </c>
      <c r="J306" s="15">
        <f t="shared" si="58"/>
        <v>11.566578950031177</v>
      </c>
      <c r="K306" s="15">
        <f t="shared" si="62"/>
        <v>9.1031427780128737E-2</v>
      </c>
      <c r="L306" s="15">
        <f t="shared" si="63"/>
        <v>0</v>
      </c>
      <c r="M306" s="15">
        <f t="shared" si="67"/>
        <v>9.0754124869208752E-2</v>
      </c>
      <c r="N306" s="15">
        <f t="shared" si="64"/>
        <v>5.6267557418909424E-2</v>
      </c>
      <c r="O306" s="15">
        <f t="shared" si="65"/>
        <v>5.6267557418909424E-2</v>
      </c>
      <c r="P306" s="1">
        <f>'App MESURE'!T302</f>
        <v>1.2634058438361582</v>
      </c>
      <c r="Q306" s="83">
        <v>21.397686333333336</v>
      </c>
      <c r="R306" s="77">
        <f t="shared" si="59"/>
        <v>1.457182842534372</v>
      </c>
    </row>
    <row r="307" spans="1:18" s="1" customFormat="1" x14ac:dyDescent="0.2">
      <c r="A307" s="16">
        <v>42278</v>
      </c>
      <c r="B307" s="1">
        <f t="shared" si="68"/>
        <v>10</v>
      </c>
      <c r="C307" s="46"/>
      <c r="D307" s="46"/>
      <c r="E307" s="46">
        <v>41.423809519999999</v>
      </c>
      <c r="F307" s="50">
        <v>52.692857140000001</v>
      </c>
      <c r="G307" s="15">
        <f t="shared" si="60"/>
        <v>2.8364671502451371</v>
      </c>
      <c r="H307" s="15">
        <f t="shared" si="61"/>
        <v>49.856389989754867</v>
      </c>
      <c r="I307" s="22">
        <f t="shared" si="66"/>
        <v>49.947421417534997</v>
      </c>
      <c r="J307" s="15">
        <f t="shared" si="58"/>
        <v>43.374238518461631</v>
      </c>
      <c r="K307" s="15">
        <f t="shared" si="62"/>
        <v>6.5731828990733661</v>
      </c>
      <c r="L307" s="15">
        <f t="shared" si="63"/>
        <v>0</v>
      </c>
      <c r="M307" s="15">
        <f t="shared" si="67"/>
        <v>3.4486567450299328E-2</v>
      </c>
      <c r="N307" s="15">
        <f t="shared" si="64"/>
        <v>2.1381671819185582E-2</v>
      </c>
      <c r="O307" s="15">
        <f t="shared" si="65"/>
        <v>2.8578488220643226</v>
      </c>
      <c r="P307" s="1">
        <f>'App MESURE'!T303</f>
        <v>2.1800476832122309</v>
      </c>
      <c r="Q307" s="83">
        <v>20.571772419354836</v>
      </c>
      <c r="R307" s="77">
        <f t="shared" si="59"/>
        <v>0.45941438382919247</v>
      </c>
    </row>
    <row r="308" spans="1:18" s="1" customFormat="1" x14ac:dyDescent="0.2">
      <c r="A308" s="16">
        <v>42309</v>
      </c>
      <c r="B308" s="1">
        <f t="shared" si="68"/>
        <v>11</v>
      </c>
      <c r="C308" s="46"/>
      <c r="D308" s="46"/>
      <c r="E308" s="46">
        <v>20.55238095</v>
      </c>
      <c r="F308" s="50">
        <v>22.05</v>
      </c>
      <c r="G308" s="15">
        <f t="shared" si="60"/>
        <v>0</v>
      </c>
      <c r="H308" s="15">
        <f t="shared" si="61"/>
        <v>22.05</v>
      </c>
      <c r="I308" s="22">
        <f t="shared" si="66"/>
        <v>28.623182899073367</v>
      </c>
      <c r="J308" s="15">
        <f t="shared" si="58"/>
        <v>25.98511766189765</v>
      </c>
      <c r="K308" s="15">
        <f t="shared" si="62"/>
        <v>2.6380652371757165</v>
      </c>
      <c r="L308" s="15">
        <f t="shared" si="63"/>
        <v>0</v>
      </c>
      <c r="M308" s="15">
        <f t="shared" si="67"/>
        <v>1.3104895631113746E-2</v>
      </c>
      <c r="N308" s="15">
        <f t="shared" si="64"/>
        <v>8.1250352912905222E-3</v>
      </c>
      <c r="O308" s="15">
        <f t="shared" si="65"/>
        <v>8.1250352912905222E-3</v>
      </c>
      <c r="P308" s="1">
        <f>'App MESURE'!T304</f>
        <v>3.5638425975623544</v>
      </c>
      <c r="Q308" s="83">
        <v>15.68819425</v>
      </c>
      <c r="R308" s="77">
        <f t="shared" si="59"/>
        <v>12.643127382642877</v>
      </c>
    </row>
    <row r="309" spans="1:18" s="1" customFormat="1" x14ac:dyDescent="0.2">
      <c r="A309" s="16">
        <v>42339</v>
      </c>
      <c r="B309" s="1">
        <f t="shared" si="68"/>
        <v>12</v>
      </c>
      <c r="C309" s="46"/>
      <c r="D309" s="46"/>
      <c r="E309" s="46">
        <v>4.7619047999999997E-2</v>
      </c>
      <c r="F309" s="50">
        <v>7.1428569999999999E-3</v>
      </c>
      <c r="G309" s="15">
        <f t="shared" si="60"/>
        <v>0</v>
      </c>
      <c r="H309" s="15">
        <f t="shared" si="61"/>
        <v>7.1428569999999999E-3</v>
      </c>
      <c r="I309" s="22">
        <f t="shared" si="66"/>
        <v>2.6452080941757163</v>
      </c>
      <c r="J309" s="15">
        <f t="shared" si="58"/>
        <v>2.6424164241631103</v>
      </c>
      <c r="K309" s="15">
        <f t="shared" si="62"/>
        <v>2.7916700126060512E-3</v>
      </c>
      <c r="L309" s="15">
        <f t="shared" si="63"/>
        <v>0</v>
      </c>
      <c r="M309" s="15">
        <f t="shared" si="67"/>
        <v>4.9798603398232243E-3</v>
      </c>
      <c r="N309" s="15">
        <f t="shared" si="64"/>
        <v>3.0875134106903989E-3</v>
      </c>
      <c r="O309" s="15">
        <f t="shared" si="65"/>
        <v>3.0875134106903989E-3</v>
      </c>
      <c r="P309" s="1">
        <f>'App MESURE'!T305</f>
        <v>1.7417010224017937</v>
      </c>
      <c r="Q309" s="83">
        <v>14.622072741935483</v>
      </c>
      <c r="R309" s="77">
        <f t="shared" si="59"/>
        <v>3.022776933646357</v>
      </c>
    </row>
    <row r="310" spans="1:18" s="1" customFormat="1" x14ac:dyDescent="0.2">
      <c r="A310" s="16">
        <v>42370</v>
      </c>
      <c r="B310" s="1">
        <f t="shared" si="68"/>
        <v>1</v>
      </c>
      <c r="C310" s="46"/>
      <c r="D310" s="46"/>
      <c r="E310" s="46">
        <v>14.84047619</v>
      </c>
      <c r="F310" s="50">
        <v>16.542857139999999</v>
      </c>
      <c r="G310" s="15">
        <f t="shared" si="60"/>
        <v>0</v>
      </c>
      <c r="H310" s="15">
        <f t="shared" si="61"/>
        <v>16.542857139999999</v>
      </c>
      <c r="I310" s="22">
        <f t="shared" si="66"/>
        <v>16.545648810012604</v>
      </c>
      <c r="J310" s="15">
        <f t="shared" si="58"/>
        <v>15.880251360571826</v>
      </c>
      <c r="K310" s="15">
        <f t="shared" si="62"/>
        <v>0.66539744944077839</v>
      </c>
      <c r="L310" s="15">
        <f t="shared" si="63"/>
        <v>0</v>
      </c>
      <c r="M310" s="15">
        <f t="shared" si="67"/>
        <v>1.8923469291328254E-3</v>
      </c>
      <c r="N310" s="15">
        <f t="shared" si="64"/>
        <v>1.1732550960623517E-3</v>
      </c>
      <c r="O310" s="15">
        <f t="shared" si="65"/>
        <v>1.1732550960623517E-3</v>
      </c>
      <c r="P310" s="1">
        <f>'App MESURE'!T306</f>
        <v>1.516413122952412</v>
      </c>
      <c r="Q310" s="83">
        <v>14.378323467741934</v>
      </c>
      <c r="R310" s="77">
        <f t="shared" si="59"/>
        <v>2.2959518571413282</v>
      </c>
    </row>
    <row r="311" spans="1:18" s="1" customFormat="1" x14ac:dyDescent="0.2">
      <c r="A311" s="16">
        <v>42401</v>
      </c>
      <c r="B311" s="1">
        <f t="shared" si="68"/>
        <v>2</v>
      </c>
      <c r="C311" s="46"/>
      <c r="D311" s="46"/>
      <c r="E311" s="46">
        <v>59.335714289999999</v>
      </c>
      <c r="F311" s="50">
        <v>87.671428570000003</v>
      </c>
      <c r="G311" s="15">
        <f t="shared" si="60"/>
        <v>6.7471695399685903</v>
      </c>
      <c r="H311" s="15">
        <f t="shared" si="61"/>
        <v>80.924259030031408</v>
      </c>
      <c r="I311" s="22">
        <f t="shared" si="66"/>
        <v>81.589656479472183</v>
      </c>
      <c r="J311" s="15">
        <f t="shared" si="58"/>
        <v>44.251076696008532</v>
      </c>
      <c r="K311" s="15">
        <f t="shared" si="62"/>
        <v>37.338579783463651</v>
      </c>
      <c r="L311" s="15">
        <f t="shared" si="63"/>
        <v>26.389343181128638</v>
      </c>
      <c r="M311" s="15">
        <f t="shared" si="67"/>
        <v>26.390062272961707</v>
      </c>
      <c r="N311" s="15">
        <f t="shared" si="64"/>
        <v>16.361838609236258</v>
      </c>
      <c r="O311" s="15">
        <f t="shared" si="65"/>
        <v>23.109008149204847</v>
      </c>
      <c r="P311" s="1">
        <f>'App MESURE'!T307</f>
        <v>2.446642893537736</v>
      </c>
      <c r="Q311" s="83">
        <v>13.344695568965518</v>
      </c>
      <c r="R311" s="77">
        <f t="shared" si="59"/>
        <v>426.93333795859945</v>
      </c>
    </row>
    <row r="312" spans="1:18" s="1" customFormat="1" x14ac:dyDescent="0.2">
      <c r="A312" s="16">
        <v>42430</v>
      </c>
      <c r="B312" s="1">
        <f t="shared" si="68"/>
        <v>3</v>
      </c>
      <c r="C312" s="46"/>
      <c r="D312" s="46"/>
      <c r="E312" s="46">
        <v>38.992857139999998</v>
      </c>
      <c r="F312" s="50">
        <v>45.09285714</v>
      </c>
      <c r="G312" s="15">
        <f t="shared" si="60"/>
        <v>1.9867658346446035</v>
      </c>
      <c r="H312" s="15">
        <f t="shared" si="61"/>
        <v>43.106091305355399</v>
      </c>
      <c r="I312" s="22">
        <f t="shared" si="66"/>
        <v>54.055327907690412</v>
      </c>
      <c r="J312" s="15">
        <f t="shared" si="58"/>
        <v>37.078938029144695</v>
      </c>
      <c r="K312" s="15">
        <f t="shared" si="62"/>
        <v>16.976389878545717</v>
      </c>
      <c r="L312" s="15">
        <f t="shared" si="63"/>
        <v>5.8774345157300649</v>
      </c>
      <c r="M312" s="15">
        <f t="shared" si="67"/>
        <v>15.905658179455514</v>
      </c>
      <c r="N312" s="15">
        <f t="shared" si="64"/>
        <v>9.8615080712624188</v>
      </c>
      <c r="O312" s="15">
        <f t="shared" si="65"/>
        <v>11.848273905907023</v>
      </c>
      <c r="P312" s="1">
        <f>'App MESURE'!T308</f>
        <v>3.2654516282072028</v>
      </c>
      <c r="Q312" s="83">
        <v>12.862317016129031</v>
      </c>
      <c r="R312" s="77">
        <f t="shared" si="59"/>
        <v>73.664838250580331</v>
      </c>
    </row>
    <row r="313" spans="1:18" s="1" customFormat="1" x14ac:dyDescent="0.2">
      <c r="A313" s="16">
        <v>42461</v>
      </c>
      <c r="B313" s="1">
        <f t="shared" si="68"/>
        <v>4</v>
      </c>
      <c r="C313" s="46"/>
      <c r="D313" s="46"/>
      <c r="E313" s="46">
        <v>13.919047620000001</v>
      </c>
      <c r="F313" s="50">
        <v>14.50714286</v>
      </c>
      <c r="G313" s="15">
        <f t="shared" si="60"/>
        <v>0</v>
      </c>
      <c r="H313" s="15">
        <f t="shared" si="61"/>
        <v>14.50714286</v>
      </c>
      <c r="I313" s="22">
        <f t="shared" si="66"/>
        <v>25.606098222815653</v>
      </c>
      <c r="J313" s="15">
        <f t="shared" si="58"/>
        <v>23.74570508164954</v>
      </c>
      <c r="K313" s="15">
        <f t="shared" si="62"/>
        <v>1.8603931411661137</v>
      </c>
      <c r="L313" s="15">
        <f t="shared" si="63"/>
        <v>0</v>
      </c>
      <c r="M313" s="15">
        <f t="shared" si="67"/>
        <v>6.0441501081930955</v>
      </c>
      <c r="N313" s="15">
        <f t="shared" si="64"/>
        <v>3.7473730670797192</v>
      </c>
      <c r="O313" s="15">
        <f t="shared" si="65"/>
        <v>3.7473730670797192</v>
      </c>
      <c r="P313" s="1">
        <f>'App MESURE'!T309</f>
        <v>0.64651376693616291</v>
      </c>
      <c r="Q313" s="83">
        <v>16.027074200000001</v>
      </c>
      <c r="R313" s="77">
        <f t="shared" si="59"/>
        <v>9.6153283992867848</v>
      </c>
    </row>
    <row r="314" spans="1:18" s="1" customFormat="1" x14ac:dyDescent="0.2">
      <c r="A314" s="16">
        <v>42491</v>
      </c>
      <c r="B314" s="1">
        <f t="shared" si="68"/>
        <v>5</v>
      </c>
      <c r="C314" s="46"/>
      <c r="D314" s="46"/>
      <c r="E314" s="46">
        <v>53.659523810000003</v>
      </c>
      <c r="F314" s="50">
        <v>53.18571429</v>
      </c>
      <c r="G314" s="15">
        <f t="shared" si="60"/>
        <v>2.8915699619238384</v>
      </c>
      <c r="H314" s="15">
        <f t="shared" si="61"/>
        <v>50.294144328076165</v>
      </c>
      <c r="I314" s="22">
        <f t="shared" si="66"/>
        <v>52.154537469242278</v>
      </c>
      <c r="J314" s="15">
        <f t="shared" si="58"/>
        <v>43.537565174660166</v>
      </c>
      <c r="K314" s="15">
        <f t="shared" si="62"/>
        <v>8.6169722945821121</v>
      </c>
      <c r="L314" s="15">
        <f t="shared" si="63"/>
        <v>0</v>
      </c>
      <c r="M314" s="15">
        <f t="shared" si="67"/>
        <v>2.2967770411133763</v>
      </c>
      <c r="N314" s="15">
        <f t="shared" si="64"/>
        <v>1.4240017654902932</v>
      </c>
      <c r="O314" s="15">
        <f t="shared" si="65"/>
        <v>4.3155717274141319</v>
      </c>
      <c r="P314" s="1">
        <f>'App MESURE'!T310</f>
        <v>0.91555480487933283</v>
      </c>
      <c r="Q314" s="83">
        <v>19.147004048387096</v>
      </c>
      <c r="R314" s="77">
        <f t="shared" si="59"/>
        <v>11.560115073523006</v>
      </c>
    </row>
    <row r="315" spans="1:18" s="1" customFormat="1" x14ac:dyDescent="0.2">
      <c r="A315" s="16">
        <v>42522</v>
      </c>
      <c r="B315" s="1">
        <f t="shared" si="68"/>
        <v>6</v>
      </c>
      <c r="C315" s="46"/>
      <c r="D315" s="46"/>
      <c r="E315" s="46">
        <v>2.5714285710000002</v>
      </c>
      <c r="F315" s="50">
        <v>4.335714286</v>
      </c>
      <c r="G315" s="15">
        <f t="shared" si="60"/>
        <v>0</v>
      </c>
      <c r="H315" s="15">
        <f t="shared" si="61"/>
        <v>4.335714286</v>
      </c>
      <c r="I315" s="22">
        <f t="shared" si="66"/>
        <v>12.952686580582112</v>
      </c>
      <c r="J315" s="15">
        <f t="shared" si="58"/>
        <v>12.837983566178009</v>
      </c>
      <c r="K315" s="15">
        <f t="shared" si="62"/>
        <v>0.11470301440410324</v>
      </c>
      <c r="L315" s="15">
        <f t="shared" si="63"/>
        <v>0</v>
      </c>
      <c r="M315" s="15">
        <f t="shared" si="67"/>
        <v>0.8727752756230831</v>
      </c>
      <c r="N315" s="15">
        <f t="shared" si="64"/>
        <v>0.54112067088631155</v>
      </c>
      <c r="O315" s="15">
        <f t="shared" si="65"/>
        <v>0.54112067088631155</v>
      </c>
      <c r="P315" s="1">
        <f>'App MESURE'!T311</f>
        <v>1.4742905362037342</v>
      </c>
      <c r="Q315" s="83">
        <v>21.987156266666663</v>
      </c>
      <c r="R315" s="77">
        <f t="shared" si="59"/>
        <v>0.87080599753653665</v>
      </c>
    </row>
    <row r="316" spans="1:18" s="1" customFormat="1" x14ac:dyDescent="0.2">
      <c r="A316" s="16">
        <v>42552</v>
      </c>
      <c r="B316" s="1">
        <f t="shared" si="68"/>
        <v>7</v>
      </c>
      <c r="C316" s="46"/>
      <c r="D316" s="46"/>
      <c r="E316" s="46">
        <v>5.3119047620000002</v>
      </c>
      <c r="F316" s="50">
        <v>7.35</v>
      </c>
      <c r="G316" s="15">
        <f t="shared" si="60"/>
        <v>0</v>
      </c>
      <c r="H316" s="15">
        <f t="shared" si="61"/>
        <v>7.35</v>
      </c>
      <c r="I316" s="22">
        <f t="shared" si="66"/>
        <v>7.4647030144041029</v>
      </c>
      <c r="J316" s="15">
        <f t="shared" si="58"/>
        <v>7.4506971488322362</v>
      </c>
      <c r="K316" s="15">
        <f t="shared" si="62"/>
        <v>1.4005865571866671E-2</v>
      </c>
      <c r="L316" s="15">
        <f t="shared" si="63"/>
        <v>0</v>
      </c>
      <c r="M316" s="15">
        <f t="shared" si="67"/>
        <v>0.33165460473677155</v>
      </c>
      <c r="N316" s="15">
        <f t="shared" si="64"/>
        <v>0.20562585493679836</v>
      </c>
      <c r="O316" s="15">
        <f t="shared" si="65"/>
        <v>0.20562585493679836</v>
      </c>
      <c r="P316" s="1">
        <f>'App MESURE'!T312</f>
        <v>1.6531077109174781</v>
      </c>
      <c r="Q316" s="83">
        <v>25.268096935483872</v>
      </c>
      <c r="R316" s="77">
        <f t="shared" si="59"/>
        <v>2.095203723393273</v>
      </c>
    </row>
    <row r="317" spans="1:18" s="1" customFormat="1" ht="13.5" thickBot="1" x14ac:dyDescent="0.25">
      <c r="A317" s="16">
        <v>42583</v>
      </c>
      <c r="B317" s="4">
        <f t="shared" si="68"/>
        <v>8</v>
      </c>
      <c r="C317" s="47"/>
      <c r="D317" s="47"/>
      <c r="E317" s="47">
        <v>8.4023809519999997</v>
      </c>
      <c r="F317" s="57">
        <v>2.0928571429999998</v>
      </c>
      <c r="G317" s="24">
        <f t="shared" si="60"/>
        <v>0</v>
      </c>
      <c r="H317" s="24">
        <f t="shared" si="61"/>
        <v>2.0928571429999998</v>
      </c>
      <c r="I317" s="23">
        <f t="shared" si="66"/>
        <v>2.1068630085718665</v>
      </c>
      <c r="J317" s="24">
        <f t="shared" si="58"/>
        <v>2.1065792775077288</v>
      </c>
      <c r="K317" s="24">
        <f t="shared" si="62"/>
        <v>2.8373106413770444E-4</v>
      </c>
      <c r="L317" s="24">
        <f t="shared" si="63"/>
        <v>0</v>
      </c>
      <c r="M317" s="24">
        <f t="shared" si="67"/>
        <v>0.12602874979997319</v>
      </c>
      <c r="N317" s="24">
        <f t="shared" si="64"/>
        <v>7.8137824875983378E-2</v>
      </c>
      <c r="O317" s="24">
        <f t="shared" si="65"/>
        <v>7.8137824875983378E-2</v>
      </c>
      <c r="P317" s="4">
        <f>'App MESURE'!T313</f>
        <v>0.50003586850043713</v>
      </c>
      <c r="Q317" s="84">
        <v>26.039246483870972</v>
      </c>
      <c r="R317" s="78">
        <f t="shared" si="59"/>
        <v>0.17799795921414149</v>
      </c>
    </row>
    <row r="318" spans="1:18" s="1" customFormat="1" x14ac:dyDescent="0.2">
      <c r="A318" s="16">
        <v>42614</v>
      </c>
      <c r="B318" s="1">
        <f t="shared" si="68"/>
        <v>9</v>
      </c>
      <c r="C318" s="46"/>
      <c r="D318" s="46"/>
      <c r="E318" s="46">
        <v>8.3452380949999991</v>
      </c>
      <c r="F318" s="50">
        <v>2.207142857</v>
      </c>
      <c r="G318" s="15">
        <f t="shared" si="60"/>
        <v>0</v>
      </c>
      <c r="H318" s="15">
        <f t="shared" si="61"/>
        <v>2.207142857</v>
      </c>
      <c r="I318" s="22">
        <f t="shared" si="66"/>
        <v>2.2074265880641377</v>
      </c>
      <c r="J318" s="15">
        <f t="shared" si="58"/>
        <v>2.2069339437833988</v>
      </c>
      <c r="K318" s="15">
        <f t="shared" si="62"/>
        <v>4.9264428073891864E-4</v>
      </c>
      <c r="L318" s="15">
        <f t="shared" si="63"/>
        <v>0</v>
      </c>
      <c r="M318" s="15">
        <f t="shared" si="67"/>
        <v>4.7890924923989817E-2</v>
      </c>
      <c r="N318" s="15">
        <f t="shared" si="64"/>
        <v>2.9692373452873688E-2</v>
      </c>
      <c r="O318" s="15">
        <f t="shared" si="65"/>
        <v>2.9692373452873688E-2</v>
      </c>
      <c r="P318" s="1">
        <f>'App MESURE'!T314</f>
        <v>0.45410866101316888</v>
      </c>
      <c r="Q318" s="83">
        <v>23.086208033333328</v>
      </c>
      <c r="R318" s="77">
        <f t="shared" si="59"/>
        <v>0.1801291851464632</v>
      </c>
    </row>
    <row r="319" spans="1:18" s="1" customFormat="1" x14ac:dyDescent="0.2">
      <c r="A319" s="16">
        <v>42644</v>
      </c>
      <c r="B319" s="1">
        <f t="shared" si="68"/>
        <v>10</v>
      </c>
      <c r="C319" s="46"/>
      <c r="D319" s="46"/>
      <c r="E319" s="46">
        <v>24.633333329999999</v>
      </c>
      <c r="F319" s="50">
        <v>22.35</v>
      </c>
      <c r="G319" s="15">
        <f t="shared" si="60"/>
        <v>0</v>
      </c>
      <c r="H319" s="15">
        <f t="shared" si="61"/>
        <v>22.35</v>
      </c>
      <c r="I319" s="22">
        <f t="shared" si="66"/>
        <v>22.350492644280742</v>
      </c>
      <c r="J319" s="15">
        <f t="shared" si="58"/>
        <v>21.693840229841943</v>
      </c>
      <c r="K319" s="15">
        <f t="shared" si="62"/>
        <v>0.65665241443879907</v>
      </c>
      <c r="L319" s="15">
        <f t="shared" si="63"/>
        <v>0</v>
      </c>
      <c r="M319" s="15">
        <f t="shared" si="67"/>
        <v>1.8198551471116129E-2</v>
      </c>
      <c r="N319" s="15">
        <f t="shared" si="64"/>
        <v>1.1283101912091999E-2</v>
      </c>
      <c r="O319" s="15">
        <f t="shared" si="65"/>
        <v>1.1283101912091999E-2</v>
      </c>
      <c r="P319" s="1">
        <f>'App MESURE'!T315</f>
        <v>0.2247443822010117</v>
      </c>
      <c r="Q319" s="83">
        <v>20.999348741935485</v>
      </c>
      <c r="R319" s="77">
        <f t="shared" si="59"/>
        <v>4.5565718182584737E-2</v>
      </c>
    </row>
    <row r="320" spans="1:18" s="1" customFormat="1" x14ac:dyDescent="0.2">
      <c r="A320" s="16">
        <v>42675</v>
      </c>
      <c r="B320" s="1">
        <f t="shared" si="68"/>
        <v>11</v>
      </c>
      <c r="C320" s="46"/>
      <c r="D320" s="46"/>
      <c r="E320" s="46">
        <v>49.890476190000001</v>
      </c>
      <c r="F320" s="50">
        <v>78.642857140000004</v>
      </c>
      <c r="G320" s="15">
        <f t="shared" si="60"/>
        <v>5.7377499318022229</v>
      </c>
      <c r="H320" s="15">
        <f t="shared" si="61"/>
        <v>72.905107208197776</v>
      </c>
      <c r="I320" s="22">
        <f t="shared" si="66"/>
        <v>73.561759622636572</v>
      </c>
      <c r="J320" s="15">
        <f t="shared" si="58"/>
        <v>47.558600488608853</v>
      </c>
      <c r="K320" s="15">
        <f t="shared" si="62"/>
        <v>26.003159134027719</v>
      </c>
      <c r="L320" s="15">
        <f t="shared" si="63"/>
        <v>14.970575645277984</v>
      </c>
      <c r="M320" s="15">
        <f t="shared" si="67"/>
        <v>14.977491094837008</v>
      </c>
      <c r="N320" s="15">
        <f t="shared" si="64"/>
        <v>9.2860444787989458</v>
      </c>
      <c r="O320" s="15">
        <f t="shared" si="65"/>
        <v>15.02379441060117</v>
      </c>
      <c r="P320" s="1">
        <f>'App MESURE'!T316</f>
        <v>6.8423386397304391</v>
      </c>
      <c r="Q320" s="83">
        <v>15.7734054</v>
      </c>
      <c r="R320" s="77">
        <f t="shared" si="59"/>
        <v>66.936218530713973</v>
      </c>
    </row>
    <row r="321" spans="1:18" s="1" customFormat="1" x14ac:dyDescent="0.2">
      <c r="A321" s="16">
        <v>42705</v>
      </c>
      <c r="B321" s="1">
        <f t="shared" si="68"/>
        <v>12</v>
      </c>
      <c r="C321" s="46"/>
      <c r="D321" s="46"/>
      <c r="E321" s="46">
        <v>59.688095240000003</v>
      </c>
      <c r="F321" s="50">
        <v>64.564285709999993</v>
      </c>
      <c r="G321" s="15">
        <f t="shared" si="60"/>
        <v>4.1637261599802367</v>
      </c>
      <c r="H321" s="15">
        <f t="shared" si="61"/>
        <v>60.400559550019757</v>
      </c>
      <c r="I321" s="22">
        <f t="shared" si="66"/>
        <v>71.433143038769487</v>
      </c>
      <c r="J321" s="15">
        <f t="shared" si="58"/>
        <v>42.093753388263679</v>
      </c>
      <c r="K321" s="15">
        <f t="shared" si="62"/>
        <v>29.339389650505808</v>
      </c>
      <c r="L321" s="15">
        <f t="shared" si="63"/>
        <v>18.331336740241845</v>
      </c>
      <c r="M321" s="15">
        <f t="shared" si="67"/>
        <v>24.022783356279906</v>
      </c>
      <c r="N321" s="15">
        <f t="shared" si="64"/>
        <v>14.894125680893541</v>
      </c>
      <c r="O321" s="15">
        <f t="shared" si="65"/>
        <v>19.057851840873777</v>
      </c>
      <c r="P321" s="1">
        <f>'App MESURE'!T317</f>
        <v>3.9402282920586069</v>
      </c>
      <c r="Q321" s="83">
        <v>13.186215387096775</v>
      </c>
      <c r="R321" s="77">
        <f t="shared" si="59"/>
        <v>228.54254176369102</v>
      </c>
    </row>
    <row r="322" spans="1:18" s="1" customFormat="1" x14ac:dyDescent="0.2">
      <c r="A322" s="16">
        <v>42736</v>
      </c>
      <c r="B322" s="1">
        <f t="shared" si="68"/>
        <v>1</v>
      </c>
      <c r="C322" s="46"/>
      <c r="D322" s="46"/>
      <c r="E322" s="46">
        <v>37.033333329999998</v>
      </c>
      <c r="F322" s="50">
        <v>45.692857140000001</v>
      </c>
      <c r="G322" s="15">
        <f t="shared" si="60"/>
        <v>2.0538475174551722</v>
      </c>
      <c r="H322" s="15">
        <f t="shared" si="61"/>
        <v>43.639009622544826</v>
      </c>
      <c r="I322" s="22">
        <f t="shared" si="66"/>
        <v>54.647062532808782</v>
      </c>
      <c r="J322" s="15">
        <f t="shared" si="58"/>
        <v>34.878821762593418</v>
      </c>
      <c r="K322" s="15">
        <f t="shared" si="62"/>
        <v>19.768240770215364</v>
      </c>
      <c r="L322" s="15">
        <f t="shared" si="63"/>
        <v>8.6898132807227366</v>
      </c>
      <c r="M322" s="15">
        <f t="shared" si="67"/>
        <v>17.818470956109099</v>
      </c>
      <c r="N322" s="15">
        <f t="shared" si="64"/>
        <v>11.047451992787641</v>
      </c>
      <c r="O322" s="15">
        <f t="shared" si="65"/>
        <v>13.101299510242814</v>
      </c>
      <c r="P322" s="1">
        <f>'App MESURE'!T318</f>
        <v>0.778316699665898</v>
      </c>
      <c r="Q322" s="83">
        <v>11.131441241935486</v>
      </c>
      <c r="R322" s="77">
        <f t="shared" si="59"/>
        <v>151.85590534977413</v>
      </c>
    </row>
    <row r="323" spans="1:18" s="1" customFormat="1" x14ac:dyDescent="0.2">
      <c r="A323" s="16">
        <v>42767</v>
      </c>
      <c r="B323" s="1">
        <f t="shared" si="68"/>
        <v>2</v>
      </c>
      <c r="C323" s="46"/>
      <c r="D323" s="46"/>
      <c r="E323" s="46">
        <v>73.169047620000001</v>
      </c>
      <c r="F323" s="50">
        <v>72.742857139999998</v>
      </c>
      <c r="G323" s="15">
        <f t="shared" si="60"/>
        <v>5.0781133841649657</v>
      </c>
      <c r="H323" s="15">
        <f t="shared" si="61"/>
        <v>67.664743755835033</v>
      </c>
      <c r="I323" s="22">
        <f t="shared" si="66"/>
        <v>78.743171245327673</v>
      </c>
      <c r="J323" s="15">
        <f t="shared" si="58"/>
        <v>44.385877535662999</v>
      </c>
      <c r="K323" s="15">
        <f t="shared" si="62"/>
        <v>34.357293709664674</v>
      </c>
      <c r="L323" s="15">
        <f t="shared" si="63"/>
        <v>23.386136358250528</v>
      </c>
      <c r="M323" s="15">
        <f t="shared" si="67"/>
        <v>30.157155321571985</v>
      </c>
      <c r="N323" s="15">
        <f t="shared" si="64"/>
        <v>18.69743629937463</v>
      </c>
      <c r="O323" s="15">
        <f t="shared" si="65"/>
        <v>23.775549683539595</v>
      </c>
      <c r="P323" s="1">
        <f>'App MESURE'!T319</f>
        <v>4.2473155373876796</v>
      </c>
      <c r="Q323" s="83">
        <v>13.635765178571431</v>
      </c>
      <c r="R323" s="77">
        <f t="shared" si="59"/>
        <v>381.35192886693369</v>
      </c>
    </row>
    <row r="324" spans="1:18" s="1" customFormat="1" x14ac:dyDescent="0.2">
      <c r="A324" s="16">
        <v>42795</v>
      </c>
      <c r="B324" s="1">
        <f t="shared" si="68"/>
        <v>3</v>
      </c>
      <c r="C324" s="46"/>
      <c r="D324" s="46"/>
      <c r="E324" s="46">
        <v>20.26190476</v>
      </c>
      <c r="F324" s="50">
        <v>35.72142857</v>
      </c>
      <c r="G324" s="15">
        <f t="shared" si="60"/>
        <v>0.93901383662020532</v>
      </c>
      <c r="H324" s="15">
        <f t="shared" si="61"/>
        <v>34.782414733379795</v>
      </c>
      <c r="I324" s="22">
        <f t="shared" si="66"/>
        <v>45.753572084793944</v>
      </c>
      <c r="J324" s="15">
        <f t="shared" si="58"/>
        <v>35.842218505336476</v>
      </c>
      <c r="K324" s="15">
        <f t="shared" si="62"/>
        <v>9.9113535794574688</v>
      </c>
      <c r="L324" s="15">
        <f t="shared" si="63"/>
        <v>0</v>
      </c>
      <c r="M324" s="15">
        <f t="shared" si="67"/>
        <v>11.459719022197355</v>
      </c>
      <c r="N324" s="15">
        <f t="shared" si="64"/>
        <v>7.1050257937623602</v>
      </c>
      <c r="O324" s="15">
        <f t="shared" si="65"/>
        <v>8.0440396303825654</v>
      </c>
      <c r="P324" s="1">
        <f>'App MESURE'!T320</f>
        <v>0.9889296334092883</v>
      </c>
      <c r="Q324" s="83">
        <v>14.655916274193551</v>
      </c>
      <c r="R324" s="77">
        <f t="shared" si="59"/>
        <v>49.774577069392272</v>
      </c>
    </row>
    <row r="325" spans="1:18" s="1" customFormat="1" x14ac:dyDescent="0.2">
      <c r="A325" s="16">
        <v>42826</v>
      </c>
      <c r="B325" s="1">
        <f t="shared" si="68"/>
        <v>4</v>
      </c>
      <c r="C325" s="46"/>
      <c r="D325" s="46"/>
      <c r="E325" s="46">
        <v>12.05952381</v>
      </c>
      <c r="F325" s="50">
        <v>8.1285714290000008</v>
      </c>
      <c r="G325" s="15">
        <f t="shared" si="60"/>
        <v>0</v>
      </c>
      <c r="H325" s="15">
        <f t="shared" si="61"/>
        <v>8.1285714290000008</v>
      </c>
      <c r="I325" s="22">
        <f t="shared" si="66"/>
        <v>18.03992500845747</v>
      </c>
      <c r="J325" s="15">
        <f t="shared" si="58"/>
        <v>17.566655396406016</v>
      </c>
      <c r="K325" s="15">
        <f t="shared" si="62"/>
        <v>0.47326961205145324</v>
      </c>
      <c r="L325" s="15">
        <f t="shared" si="63"/>
        <v>0</v>
      </c>
      <c r="M325" s="15">
        <f t="shared" si="67"/>
        <v>4.3546932284349946</v>
      </c>
      <c r="N325" s="15">
        <f t="shared" si="64"/>
        <v>2.6999098016296967</v>
      </c>
      <c r="O325" s="15">
        <f t="shared" si="65"/>
        <v>2.6999098016296967</v>
      </c>
      <c r="P325" s="1">
        <f>'App MESURE'!T321</f>
        <v>0.53454921377193476</v>
      </c>
      <c r="Q325" s="83">
        <v>18.807569433333331</v>
      </c>
      <c r="R325" s="77">
        <f t="shared" si="59"/>
        <v>4.6887864754477135</v>
      </c>
    </row>
    <row r="326" spans="1:18" s="1" customFormat="1" x14ac:dyDescent="0.2">
      <c r="A326" s="16">
        <v>42856</v>
      </c>
      <c r="B326" s="1">
        <f t="shared" si="68"/>
        <v>5</v>
      </c>
      <c r="C326" s="46"/>
      <c r="D326" s="46"/>
      <c r="E326" s="46">
        <v>4.2857142860000002</v>
      </c>
      <c r="F326" s="50">
        <v>4.9642857139999998</v>
      </c>
      <c r="G326" s="15">
        <f t="shared" si="60"/>
        <v>0</v>
      </c>
      <c r="H326" s="15">
        <f t="shared" si="61"/>
        <v>4.9642857139999998</v>
      </c>
      <c r="I326" s="22">
        <f t="shared" si="66"/>
        <v>5.4375553260514531</v>
      </c>
      <c r="J326" s="15">
        <f t="shared" si="58"/>
        <v>5.427839625200912</v>
      </c>
      <c r="K326" s="15">
        <f t="shared" si="62"/>
        <v>9.7157008505410758E-3</v>
      </c>
      <c r="L326" s="15">
        <f t="shared" si="63"/>
        <v>0</v>
      </c>
      <c r="M326" s="15">
        <f t="shared" si="67"/>
        <v>1.6547834268052979</v>
      </c>
      <c r="N326" s="15">
        <f t="shared" si="64"/>
        <v>1.0259657246192846</v>
      </c>
      <c r="O326" s="15">
        <f t="shared" si="65"/>
        <v>1.0259657246192846</v>
      </c>
      <c r="P326" s="1">
        <f>'App MESURE'!T322</f>
        <v>0.47476231645123057</v>
      </c>
      <c r="Q326" s="83">
        <v>21.105436290322576</v>
      </c>
      <c r="R326" s="77">
        <f t="shared" si="59"/>
        <v>0.30382519717607837</v>
      </c>
    </row>
    <row r="327" spans="1:18" s="1" customFormat="1" x14ac:dyDescent="0.2">
      <c r="A327" s="16">
        <v>42887</v>
      </c>
      <c r="B327" s="1">
        <f t="shared" si="68"/>
        <v>6</v>
      </c>
      <c r="C327" s="46"/>
      <c r="D327" s="46"/>
      <c r="E327" s="46">
        <v>5.404761905</v>
      </c>
      <c r="F327" s="50">
        <v>2.8214285710000002</v>
      </c>
      <c r="G327" s="15">
        <f t="shared" si="60"/>
        <v>0</v>
      </c>
      <c r="H327" s="15">
        <f t="shared" si="61"/>
        <v>2.8214285710000002</v>
      </c>
      <c r="I327" s="22">
        <f t="shared" si="66"/>
        <v>2.8311442718505413</v>
      </c>
      <c r="J327" s="15">
        <f t="shared" ref="J327:J390" si="69">I327/SQRT(1+(I327/($K$2*(300+(25*Q327)+0.05*(Q327)^3)))^2)</f>
        <v>2.8302384083332544</v>
      </c>
      <c r="K327" s="15">
        <f t="shared" si="62"/>
        <v>9.0586351728694225E-4</v>
      </c>
      <c r="L327" s="15">
        <f t="shared" si="63"/>
        <v>0</v>
      </c>
      <c r="M327" s="15">
        <f t="shared" si="67"/>
        <v>0.62881770218601329</v>
      </c>
      <c r="N327" s="15">
        <f t="shared" si="64"/>
        <v>0.38986697535532822</v>
      </c>
      <c r="O327" s="15">
        <f t="shared" si="65"/>
        <v>0.38986697535532822</v>
      </c>
      <c r="P327" s="1">
        <f>'App MESURE'!T323</f>
        <v>0.53781031726215478</v>
      </c>
      <c r="Q327" s="83">
        <v>24.064789233333332</v>
      </c>
      <c r="R327" s="77">
        <f t="shared" ref="R327:R390" si="70">(P327-O327)^2</f>
        <v>2.1887232414560184E-2</v>
      </c>
    </row>
    <row r="328" spans="1:18" s="1" customFormat="1" x14ac:dyDescent="0.2">
      <c r="A328" s="16">
        <v>42917</v>
      </c>
      <c r="B328" s="1">
        <f t="shared" si="68"/>
        <v>7</v>
      </c>
      <c r="C328" s="46"/>
      <c r="D328" s="46"/>
      <c r="E328" s="46">
        <v>1.8976190479999999</v>
      </c>
      <c r="F328" s="50">
        <v>0.485714286</v>
      </c>
      <c r="G328" s="15">
        <f t="shared" si="60"/>
        <v>0</v>
      </c>
      <c r="H328" s="15">
        <f t="shared" si="61"/>
        <v>0.485714286</v>
      </c>
      <c r="I328" s="22">
        <f t="shared" si="66"/>
        <v>0.48662014951728694</v>
      </c>
      <c r="J328" s="15">
        <f t="shared" si="69"/>
        <v>0.48661565121363753</v>
      </c>
      <c r="K328" s="15">
        <f t="shared" si="62"/>
        <v>4.4983036494028461E-6</v>
      </c>
      <c r="L328" s="15">
        <f t="shared" si="63"/>
        <v>0</v>
      </c>
      <c r="M328" s="15">
        <f t="shared" si="67"/>
        <v>0.23895072683068508</v>
      </c>
      <c r="N328" s="15">
        <f t="shared" si="64"/>
        <v>0.14814945063502474</v>
      </c>
      <c r="O328" s="15">
        <f t="shared" si="65"/>
        <v>0.14814945063502474</v>
      </c>
      <c r="P328" s="1">
        <f>'App MESURE'!T324</f>
        <v>0.76690283745012655</v>
      </c>
      <c r="Q328" s="83">
        <v>24.227733516129039</v>
      </c>
      <c r="R328" s="77">
        <f t="shared" si="70"/>
        <v>0.38285575369515906</v>
      </c>
    </row>
    <row r="329" spans="1:18" s="1" customFormat="1" ht="13.5" thickBot="1" x14ac:dyDescent="0.25">
      <c r="A329" s="16">
        <v>42948</v>
      </c>
      <c r="B329" s="4">
        <f t="shared" si="68"/>
        <v>8</v>
      </c>
      <c r="C329" s="47"/>
      <c r="D329" s="47"/>
      <c r="E329" s="47">
        <v>6.335714286</v>
      </c>
      <c r="F329" s="57">
        <v>2.1571428570000002</v>
      </c>
      <c r="G329" s="24">
        <f t="shared" si="60"/>
        <v>0</v>
      </c>
      <c r="H329" s="24">
        <f t="shared" si="61"/>
        <v>2.1571428570000002</v>
      </c>
      <c r="I329" s="23">
        <f t="shared" si="66"/>
        <v>2.1571473553036498</v>
      </c>
      <c r="J329" s="24">
        <f t="shared" si="69"/>
        <v>2.1568156587336031</v>
      </c>
      <c r="K329" s="24">
        <f t="shared" si="62"/>
        <v>3.3169657004661346E-4</v>
      </c>
      <c r="L329" s="24">
        <f t="shared" si="63"/>
        <v>0</v>
      </c>
      <c r="M329" s="24">
        <f t="shared" si="67"/>
        <v>9.0801276195660335E-2</v>
      </c>
      <c r="N329" s="24">
        <f t="shared" si="64"/>
        <v>5.6296791241309409E-2</v>
      </c>
      <c r="O329" s="24">
        <f t="shared" si="65"/>
        <v>5.6296791241309409E-2</v>
      </c>
      <c r="P329" s="4">
        <f>'App MESURE'!T325</f>
        <v>0.36252600466281698</v>
      </c>
      <c r="Q329" s="84">
        <v>25.422196354838711</v>
      </c>
      <c r="R329" s="78">
        <f t="shared" si="70"/>
        <v>9.3776331152755216E-2</v>
      </c>
    </row>
    <row r="330" spans="1:18" s="1" customFormat="1" x14ac:dyDescent="0.2">
      <c r="A330" s="16">
        <v>42979</v>
      </c>
      <c r="B330" s="1">
        <f t="shared" si="68"/>
        <v>9</v>
      </c>
      <c r="C330" s="46"/>
      <c r="D330" s="46"/>
      <c r="E330" s="46">
        <v>0.34285714299999998</v>
      </c>
      <c r="F330" s="50">
        <v>0.82857142900000003</v>
      </c>
      <c r="G330" s="15">
        <f t="shared" si="60"/>
        <v>0</v>
      </c>
      <c r="H330" s="15">
        <f t="shared" si="61"/>
        <v>0.82857142900000003</v>
      </c>
      <c r="I330" s="22">
        <f t="shared" si="66"/>
        <v>0.82890312557004664</v>
      </c>
      <c r="J330" s="15">
        <f t="shared" si="69"/>
        <v>0.82887435536740794</v>
      </c>
      <c r="K330" s="15">
        <f t="shared" si="62"/>
        <v>2.8770202638694897E-5</v>
      </c>
      <c r="L330" s="15">
        <f t="shared" si="63"/>
        <v>0</v>
      </c>
      <c r="M330" s="15">
        <f t="shared" si="67"/>
        <v>3.4504484954350927E-2</v>
      </c>
      <c r="N330" s="15">
        <f t="shared" si="64"/>
        <v>2.1392780671697573E-2</v>
      </c>
      <c r="O330" s="15">
        <f t="shared" si="65"/>
        <v>2.1392780671697573E-2</v>
      </c>
      <c r="P330" s="1">
        <f>'App MESURE'!T326</f>
        <v>0.31306593506114327</v>
      </c>
      <c r="Q330" s="83">
        <v>22.392458600000001</v>
      </c>
      <c r="R330" s="77">
        <f t="shared" si="70"/>
        <v>8.5073228991489419E-2</v>
      </c>
    </row>
    <row r="331" spans="1:18" s="1" customFormat="1" x14ac:dyDescent="0.2">
      <c r="A331" s="16">
        <v>43009</v>
      </c>
      <c r="B331" s="1">
        <f t="shared" si="68"/>
        <v>10</v>
      </c>
      <c r="C331" s="46"/>
      <c r="D331" s="46"/>
      <c r="E331" s="46">
        <v>7.845238095</v>
      </c>
      <c r="F331" s="50">
        <v>12.792857140000001</v>
      </c>
      <c r="G331" s="15">
        <f t="shared" si="60"/>
        <v>0</v>
      </c>
      <c r="H331" s="15">
        <f t="shared" si="61"/>
        <v>12.792857140000001</v>
      </c>
      <c r="I331" s="22">
        <f t="shared" si="66"/>
        <v>12.792885910202639</v>
      </c>
      <c r="J331" s="15">
        <f t="shared" si="69"/>
        <v>12.700602807009396</v>
      </c>
      <c r="K331" s="15">
        <f t="shared" si="62"/>
        <v>9.2283103193242511E-2</v>
      </c>
      <c r="L331" s="15">
        <f t="shared" si="63"/>
        <v>0</v>
      </c>
      <c r="M331" s="15">
        <f t="shared" si="67"/>
        <v>1.3111704282653354E-2</v>
      </c>
      <c r="N331" s="15">
        <f t="shared" si="64"/>
        <v>8.1292566552450801E-3</v>
      </c>
      <c r="O331" s="15">
        <f t="shared" si="65"/>
        <v>8.1292566552450801E-3</v>
      </c>
      <c r="P331" s="1">
        <f>'App MESURE'!T327</f>
        <v>0.38209262560413837</v>
      </c>
      <c r="Q331" s="83">
        <v>23.284136258064521</v>
      </c>
      <c r="R331" s="77">
        <f t="shared" si="70"/>
        <v>0.13984860131560611</v>
      </c>
    </row>
    <row r="332" spans="1:18" s="1" customFormat="1" x14ac:dyDescent="0.2">
      <c r="A332" s="16">
        <v>43040</v>
      </c>
      <c r="B332" s="1">
        <f t="shared" si="68"/>
        <v>11</v>
      </c>
      <c r="C332" s="46"/>
      <c r="D332" s="46"/>
      <c r="E332" s="46">
        <v>37.047619050000002</v>
      </c>
      <c r="F332" s="50">
        <v>28.492857140000002</v>
      </c>
      <c r="G332" s="15">
        <f t="shared" si="60"/>
        <v>0.13083927688554359</v>
      </c>
      <c r="H332" s="15">
        <f t="shared" si="61"/>
        <v>28.36201786311446</v>
      </c>
      <c r="I332" s="22">
        <f t="shared" si="66"/>
        <v>28.454300966307702</v>
      </c>
      <c r="J332" s="15">
        <f t="shared" si="69"/>
        <v>26.084369785442291</v>
      </c>
      <c r="K332" s="15">
        <f t="shared" si="62"/>
        <v>2.3699311808654109</v>
      </c>
      <c r="L332" s="15">
        <f t="shared" si="63"/>
        <v>0</v>
      </c>
      <c r="M332" s="15">
        <f t="shared" si="67"/>
        <v>4.9824476274082739E-3</v>
      </c>
      <c r="N332" s="15">
        <f t="shared" si="64"/>
        <v>3.0891175289931298E-3</v>
      </c>
      <c r="O332" s="15">
        <f t="shared" si="65"/>
        <v>0.13392839441453672</v>
      </c>
      <c r="P332" s="1">
        <f>'App MESURE'!T328</f>
        <v>1.7762143676732915</v>
      </c>
      <c r="Q332" s="83">
        <v>16.431859350000003</v>
      </c>
      <c r="R332" s="77">
        <f t="shared" si="70"/>
        <v>2.6971032179624559</v>
      </c>
    </row>
    <row r="333" spans="1:18" s="1" customFormat="1" x14ac:dyDescent="0.2">
      <c r="A333" s="16">
        <v>43070</v>
      </c>
      <c r="B333" s="1">
        <f t="shared" si="68"/>
        <v>12</v>
      </c>
      <c r="C333" s="46"/>
      <c r="D333" s="46"/>
      <c r="E333" s="46">
        <v>36.054761900000003</v>
      </c>
      <c r="F333" s="50">
        <v>51.135714290000003</v>
      </c>
      <c r="G333" s="15">
        <f t="shared" si="60"/>
        <v>2.6623742123210632</v>
      </c>
      <c r="H333" s="15">
        <f t="shared" si="61"/>
        <v>48.473340077678941</v>
      </c>
      <c r="I333" s="22">
        <f t="shared" si="66"/>
        <v>50.843271258544348</v>
      </c>
      <c r="J333" s="15">
        <f t="shared" si="69"/>
        <v>34.534313284926803</v>
      </c>
      <c r="K333" s="15">
        <f t="shared" si="62"/>
        <v>16.308957973617545</v>
      </c>
      <c r="L333" s="15">
        <f t="shared" si="63"/>
        <v>5.2050951289456835</v>
      </c>
      <c r="M333" s="15">
        <f t="shared" si="67"/>
        <v>5.2069884590440987</v>
      </c>
      <c r="N333" s="15">
        <f t="shared" si="64"/>
        <v>3.2283328446073414</v>
      </c>
      <c r="O333" s="15">
        <f t="shared" si="65"/>
        <v>5.8907070569284041</v>
      </c>
      <c r="P333" s="1">
        <f>'App MESURE'!T329</f>
        <v>1.8226850924089295</v>
      </c>
      <c r="Q333" s="83">
        <v>11.691730145161289</v>
      </c>
      <c r="R333" s="77">
        <f t="shared" si="70"/>
        <v>16.548802703812889</v>
      </c>
    </row>
    <row r="334" spans="1:18" s="1" customFormat="1" x14ac:dyDescent="0.2">
      <c r="A334" s="16">
        <v>43101</v>
      </c>
      <c r="B334" s="1">
        <f t="shared" si="68"/>
        <v>1</v>
      </c>
      <c r="C334" s="46"/>
      <c r="D334" s="46"/>
      <c r="E334" s="46">
        <v>72.609523809999999</v>
      </c>
      <c r="F334" s="50">
        <v>71.635714289999996</v>
      </c>
      <c r="G334" s="15">
        <f t="shared" ref="G334:G397" si="71">IF((F334-$J$2)&gt;0,$I$2*(F334-$J$2),0)</f>
        <v>4.9543317083488176</v>
      </c>
      <c r="H334" s="15">
        <f t="shared" ref="H334:H397" si="72">F334-G334</f>
        <v>66.681382581651178</v>
      </c>
      <c r="I334" s="22">
        <f t="shared" si="66"/>
        <v>77.78524542632303</v>
      </c>
      <c r="J334" s="15">
        <f t="shared" si="69"/>
        <v>39.798033499627799</v>
      </c>
      <c r="K334" s="15">
        <f t="shared" ref="K334:K397" si="73">I334-J334</f>
        <v>37.987211926695231</v>
      </c>
      <c r="L334" s="15">
        <f t="shared" ref="L334:L397" si="74">IF(K334&gt;$N$2,(K334-$N$2)/$L$2,0)</f>
        <v>27.042744575651263</v>
      </c>
      <c r="M334" s="15">
        <f t="shared" si="67"/>
        <v>29.02140019008802</v>
      </c>
      <c r="N334" s="15">
        <f t="shared" ref="N334:N397" si="75">$M$2*M334</f>
        <v>17.993268117854573</v>
      </c>
      <c r="O334" s="15">
        <f t="shared" ref="O334:O397" si="76">N334+G334</f>
        <v>22.94759982620339</v>
      </c>
      <c r="P334" s="1">
        <f>'App MESURE'!T330</f>
        <v>5.3514708274514211</v>
      </c>
      <c r="Q334" s="83">
        <v>11.459092667741936</v>
      </c>
      <c r="R334" s="77">
        <f t="shared" si="70"/>
        <v>309.62375574071996</v>
      </c>
    </row>
    <row r="335" spans="1:18" s="1" customFormat="1" x14ac:dyDescent="0.2">
      <c r="A335" s="16">
        <v>43132</v>
      </c>
      <c r="B335" s="1">
        <f t="shared" si="68"/>
        <v>2</v>
      </c>
      <c r="C335" s="46"/>
      <c r="D335" s="46"/>
      <c r="E335" s="46">
        <v>65.059523810000002</v>
      </c>
      <c r="F335" s="50">
        <v>67.942857140000001</v>
      </c>
      <c r="G335" s="15">
        <f t="shared" si="71"/>
        <v>4.5414599216804188</v>
      </c>
      <c r="H335" s="15">
        <f t="shared" si="72"/>
        <v>63.40139721831958</v>
      </c>
      <c r="I335" s="22">
        <f t="shared" ref="I335:I398" si="77">H335+K334-L334</f>
        <v>74.345864569363556</v>
      </c>
      <c r="J335" s="15">
        <f t="shared" si="69"/>
        <v>38.949394088406493</v>
      </c>
      <c r="K335" s="15">
        <f t="shared" si="73"/>
        <v>35.396470480957063</v>
      </c>
      <c r="L335" s="15">
        <f t="shared" si="74"/>
        <v>24.43295397067271</v>
      </c>
      <c r="M335" s="15">
        <f t="shared" ref="M335:M398" si="78">L335+M334-N334</f>
        <v>35.46108604290616</v>
      </c>
      <c r="N335" s="15">
        <f t="shared" si="75"/>
        <v>21.985873346601821</v>
      </c>
      <c r="O335" s="15">
        <f t="shared" si="76"/>
        <v>26.527333268282241</v>
      </c>
      <c r="P335" s="1">
        <f>'App MESURE'!T331</f>
        <v>4.5250528513047703</v>
      </c>
      <c r="Q335" s="83">
        <v>11.268173207142855</v>
      </c>
      <c r="R335" s="77">
        <f t="shared" si="70"/>
        <v>484.10034354731027</v>
      </c>
    </row>
    <row r="336" spans="1:18" s="1" customFormat="1" x14ac:dyDescent="0.2">
      <c r="A336" s="16">
        <v>43160</v>
      </c>
      <c r="B336" s="1">
        <f t="shared" si="68"/>
        <v>3</v>
      </c>
      <c r="C336" s="46"/>
      <c r="D336" s="46"/>
      <c r="E336" s="46">
        <v>104.37619050000001</v>
      </c>
      <c r="F336" s="50">
        <v>132.1857143</v>
      </c>
      <c r="G336" s="15">
        <f t="shared" si="71"/>
        <v>11.723991533100044</v>
      </c>
      <c r="H336" s="15">
        <f t="shared" si="72"/>
        <v>120.46172276689995</v>
      </c>
      <c r="I336" s="22">
        <f t="shared" si="77"/>
        <v>131.42523927718429</v>
      </c>
      <c r="J336" s="15">
        <f t="shared" si="69"/>
        <v>52.340292740392066</v>
      </c>
      <c r="K336" s="15">
        <f t="shared" si="73"/>
        <v>79.084946536792216</v>
      </c>
      <c r="L336" s="15">
        <f t="shared" si="74"/>
        <v>68.442661903477429</v>
      </c>
      <c r="M336" s="15">
        <f t="shared" si="78"/>
        <v>81.917874599781769</v>
      </c>
      <c r="N336" s="15">
        <f t="shared" si="75"/>
        <v>50.789082251864698</v>
      </c>
      <c r="O336" s="15">
        <f t="shared" si="76"/>
        <v>62.513073784964746</v>
      </c>
      <c r="P336" s="1">
        <f>'App MESURE'!T332</f>
        <v>65.555789394904011</v>
      </c>
      <c r="Q336" s="83">
        <v>14.503882145161294</v>
      </c>
      <c r="R336" s="77">
        <f t="shared" si="70"/>
        <v>9.2581182829680717</v>
      </c>
    </row>
    <row r="337" spans="1:18" s="1" customFormat="1" x14ac:dyDescent="0.2">
      <c r="A337" s="16">
        <v>43191</v>
      </c>
      <c r="B337" s="1">
        <f t="shared" si="68"/>
        <v>4</v>
      </c>
      <c r="C337" s="46"/>
      <c r="D337" s="46"/>
      <c r="E337" s="46">
        <v>94.52857143</v>
      </c>
      <c r="F337" s="50">
        <v>86.407142859999993</v>
      </c>
      <c r="G337" s="15">
        <f t="shared" si="71"/>
        <v>6.6058188516683316</v>
      </c>
      <c r="H337" s="15">
        <f t="shared" si="72"/>
        <v>79.801324008331662</v>
      </c>
      <c r="I337" s="22">
        <f t="shared" si="77"/>
        <v>90.443608641646435</v>
      </c>
      <c r="J337" s="15">
        <f t="shared" si="69"/>
        <v>50.683837657063272</v>
      </c>
      <c r="K337" s="15">
        <f t="shared" si="73"/>
        <v>39.759770984583163</v>
      </c>
      <c r="L337" s="15">
        <f t="shared" si="74"/>
        <v>28.828336875359692</v>
      </c>
      <c r="M337" s="15">
        <f t="shared" si="78"/>
        <v>59.957129223276766</v>
      </c>
      <c r="N337" s="15">
        <f t="shared" si="75"/>
        <v>37.173420118431594</v>
      </c>
      <c r="O337" s="15">
        <f t="shared" si="76"/>
        <v>43.779238970099925</v>
      </c>
      <c r="P337" s="1">
        <f>'App MESURE'!T333</f>
        <v>12.109564293684496</v>
      </c>
      <c r="Q337" s="83">
        <v>15.508649133333336</v>
      </c>
      <c r="R337" s="77">
        <f t="shared" si="70"/>
        <v>1002.9682941099887</v>
      </c>
    </row>
    <row r="338" spans="1:18" s="1" customFormat="1" x14ac:dyDescent="0.2">
      <c r="A338" s="16">
        <v>43221</v>
      </c>
      <c r="B338" s="1">
        <f t="shared" si="68"/>
        <v>5</v>
      </c>
      <c r="C338" s="46"/>
      <c r="D338" s="46"/>
      <c r="E338" s="46">
        <v>32.830952379999999</v>
      </c>
      <c r="F338" s="50">
        <v>61.928571429999998</v>
      </c>
      <c r="G338" s="15">
        <f t="shared" si="71"/>
        <v>3.8690459111298274</v>
      </c>
      <c r="H338" s="15">
        <f t="shared" si="72"/>
        <v>58.059525518870174</v>
      </c>
      <c r="I338" s="22">
        <f t="shared" si="77"/>
        <v>68.990959628093634</v>
      </c>
      <c r="J338" s="15">
        <f t="shared" si="69"/>
        <v>48.614231567773423</v>
      </c>
      <c r="K338" s="15">
        <f t="shared" si="73"/>
        <v>20.376728060320211</v>
      </c>
      <c r="L338" s="15">
        <f t="shared" si="74"/>
        <v>9.3027746457315175</v>
      </c>
      <c r="M338" s="15">
        <f t="shared" si="78"/>
        <v>32.08648375057669</v>
      </c>
      <c r="N338" s="15">
        <f t="shared" si="75"/>
        <v>19.893619925357548</v>
      </c>
      <c r="O338" s="15">
        <f t="shared" si="76"/>
        <v>23.762665836487376</v>
      </c>
      <c r="P338" s="1">
        <f>'App MESURE'!T334</f>
        <v>1.2120434638651896</v>
      </c>
      <c r="Q338" s="83">
        <v>17.118161161290324</v>
      </c>
      <c r="R338" s="77">
        <f t="shared" si="70"/>
        <v>508.5305693926083</v>
      </c>
    </row>
    <row r="339" spans="1:18" s="1" customFormat="1" x14ac:dyDescent="0.2">
      <c r="A339" s="16">
        <v>43252</v>
      </c>
      <c r="B339" s="1">
        <f t="shared" si="68"/>
        <v>6</v>
      </c>
      <c r="C339" s="46"/>
      <c r="D339" s="46"/>
      <c r="E339" s="46">
        <v>2.1452380949999998</v>
      </c>
      <c r="F339" s="50">
        <v>4.0071428569999998</v>
      </c>
      <c r="G339" s="15">
        <f t="shared" si="71"/>
        <v>0</v>
      </c>
      <c r="H339" s="15">
        <f t="shared" si="72"/>
        <v>4.0071428569999998</v>
      </c>
      <c r="I339" s="22">
        <f t="shared" si="77"/>
        <v>15.081096271588692</v>
      </c>
      <c r="J339" s="15">
        <f t="shared" si="69"/>
        <v>14.836341622112336</v>
      </c>
      <c r="K339" s="15">
        <f t="shared" si="73"/>
        <v>0.24475464947635572</v>
      </c>
      <c r="L339" s="15">
        <f t="shared" si="74"/>
        <v>0</v>
      </c>
      <c r="M339" s="15">
        <f t="shared" si="78"/>
        <v>12.192863825219142</v>
      </c>
      <c r="N339" s="15">
        <f t="shared" si="75"/>
        <v>7.5595755716358681</v>
      </c>
      <c r="O339" s="15">
        <f t="shared" si="76"/>
        <v>7.5595755716358681</v>
      </c>
      <c r="P339" s="1">
        <f>'App MESURE'!T335</f>
        <v>0.45247810926805881</v>
      </c>
      <c r="Q339" s="83">
        <v>19.777420166666669</v>
      </c>
      <c r="R339" s="77">
        <f t="shared" si="70"/>
        <v>50.510834339594957</v>
      </c>
    </row>
    <row r="340" spans="1:18" s="1" customFormat="1" x14ac:dyDescent="0.2">
      <c r="A340" s="16">
        <v>43282</v>
      </c>
      <c r="B340" s="1">
        <f t="shared" si="68"/>
        <v>7</v>
      </c>
      <c r="C340" s="46"/>
      <c r="D340" s="46"/>
      <c r="E340" s="46">
        <v>7.3809524000000001E-2</v>
      </c>
      <c r="F340" s="50">
        <v>0.05</v>
      </c>
      <c r="G340" s="15">
        <f t="shared" si="71"/>
        <v>0</v>
      </c>
      <c r="H340" s="15">
        <f t="shared" si="72"/>
        <v>0.05</v>
      </c>
      <c r="I340" s="22">
        <f t="shared" si="77"/>
        <v>0.29475464947635571</v>
      </c>
      <c r="J340" s="15">
        <f t="shared" si="69"/>
        <v>0.29475329948835</v>
      </c>
      <c r="K340" s="15">
        <f t="shared" si="73"/>
        <v>1.349988005716618E-6</v>
      </c>
      <c r="L340" s="15">
        <f t="shared" si="74"/>
        <v>0</v>
      </c>
      <c r="M340" s="15">
        <f t="shared" si="78"/>
        <v>4.6332882535832738</v>
      </c>
      <c r="N340" s="15">
        <f t="shared" si="75"/>
        <v>2.8726387172216299</v>
      </c>
      <c r="O340" s="15">
        <f t="shared" si="76"/>
        <v>2.8726387172216299</v>
      </c>
      <c r="P340" s="1">
        <f>'App MESURE'!T336</f>
        <v>0.4035615569147552</v>
      </c>
      <c r="Q340" s="83">
        <v>22.090606193548386</v>
      </c>
      <c r="R340" s="77">
        <f t="shared" si="70"/>
        <v>6.0963420235490613</v>
      </c>
    </row>
    <row r="341" spans="1:18" s="1" customFormat="1" ht="13.5" thickBot="1" x14ac:dyDescent="0.25">
      <c r="A341" s="16">
        <v>43313</v>
      </c>
      <c r="B341" s="4">
        <f t="shared" si="68"/>
        <v>8</v>
      </c>
      <c r="C341" s="47"/>
      <c r="D341" s="47"/>
      <c r="E341" s="47">
        <v>3.2428571430000002</v>
      </c>
      <c r="F341" s="57">
        <v>0.97142857100000002</v>
      </c>
      <c r="G341" s="24">
        <f t="shared" si="71"/>
        <v>0</v>
      </c>
      <c r="H341" s="24">
        <f t="shared" si="72"/>
        <v>0.97142857100000002</v>
      </c>
      <c r="I341" s="23">
        <f t="shared" si="77"/>
        <v>0.97142992098800574</v>
      </c>
      <c r="J341" s="24">
        <f t="shared" si="69"/>
        <v>0.97139828836873299</v>
      </c>
      <c r="K341" s="24">
        <f t="shared" si="73"/>
        <v>3.1632619272747853E-5</v>
      </c>
      <c r="L341" s="24">
        <f t="shared" si="74"/>
        <v>0</v>
      </c>
      <c r="M341" s="24">
        <f t="shared" si="78"/>
        <v>1.7606495363616439</v>
      </c>
      <c r="N341" s="24">
        <f t="shared" si="75"/>
        <v>1.0916027125442191</v>
      </c>
      <c r="O341" s="24">
        <f t="shared" si="76"/>
        <v>1.0916027125442191</v>
      </c>
      <c r="P341" s="4">
        <f>'App MESURE'!T337</f>
        <v>0.32230572828343407</v>
      </c>
      <c r="Q341" s="84">
        <v>25.111976354838706</v>
      </c>
      <c r="R341" s="78">
        <f t="shared" si="70"/>
        <v>0.59181784999273856</v>
      </c>
    </row>
    <row r="342" spans="1:18" s="1" customFormat="1" x14ac:dyDescent="0.2">
      <c r="A342" s="16">
        <v>43344</v>
      </c>
      <c r="B342" s="1">
        <f t="shared" si="68"/>
        <v>9</v>
      </c>
      <c r="C342" s="46"/>
      <c r="D342" s="46"/>
      <c r="E342" s="46">
        <v>41.816666669999996</v>
      </c>
      <c r="F342" s="50">
        <v>19.414285710000001</v>
      </c>
      <c r="G342" s="15">
        <f t="shared" si="71"/>
        <v>0</v>
      </c>
      <c r="H342" s="15">
        <f t="shared" si="72"/>
        <v>19.414285710000001</v>
      </c>
      <c r="I342" s="22">
        <f t="shared" si="77"/>
        <v>19.414317342619274</v>
      </c>
      <c r="J342" s="15">
        <f t="shared" si="69"/>
        <v>19.125952727457399</v>
      </c>
      <c r="K342" s="15">
        <f t="shared" si="73"/>
        <v>0.28836461516187484</v>
      </c>
      <c r="L342" s="15">
        <f t="shared" si="74"/>
        <v>0</v>
      </c>
      <c r="M342" s="15">
        <f t="shared" si="78"/>
        <v>0.66904682381742475</v>
      </c>
      <c r="N342" s="15">
        <f t="shared" si="75"/>
        <v>0.41480903076680337</v>
      </c>
      <c r="O342" s="15">
        <f t="shared" si="76"/>
        <v>0.41480903076680337</v>
      </c>
      <c r="P342" s="1">
        <f>'App MESURE'!T338</f>
        <v>0.41579069500308097</v>
      </c>
      <c r="Q342" s="83">
        <v>23.999803700000008</v>
      </c>
      <c r="R342" s="77">
        <f t="shared" si="70"/>
        <v>9.6366467278648719E-7</v>
      </c>
    </row>
    <row r="343" spans="1:18" s="1" customFormat="1" x14ac:dyDescent="0.2">
      <c r="A343" s="16">
        <v>43374</v>
      </c>
      <c r="B343" s="1">
        <f t="shared" si="68"/>
        <v>10</v>
      </c>
      <c r="C343" s="46"/>
      <c r="D343" s="46"/>
      <c r="E343" s="46">
        <v>116.6119048</v>
      </c>
      <c r="F343" s="50">
        <v>137.38571429999999</v>
      </c>
      <c r="G343" s="15">
        <f t="shared" si="71"/>
        <v>12.305366117458302</v>
      </c>
      <c r="H343" s="15">
        <f t="shared" si="72"/>
        <v>125.08034818254168</v>
      </c>
      <c r="I343" s="22">
        <f t="shared" si="77"/>
        <v>125.36871279770355</v>
      </c>
      <c r="J343" s="15">
        <f t="shared" si="69"/>
        <v>68.723934774976442</v>
      </c>
      <c r="K343" s="15">
        <f t="shared" si="73"/>
        <v>56.64477802272711</v>
      </c>
      <c r="L343" s="15">
        <f t="shared" si="74"/>
        <v>45.83749570347625</v>
      </c>
      <c r="M343" s="15">
        <f t="shared" si="78"/>
        <v>46.091733496526871</v>
      </c>
      <c r="N343" s="15">
        <f t="shared" si="75"/>
        <v>28.576874767846661</v>
      </c>
      <c r="O343" s="15">
        <f t="shared" si="76"/>
        <v>40.882240885304967</v>
      </c>
      <c r="P343" s="1">
        <f>'App MESURE'!T339</f>
        <v>4.9949235125206712</v>
      </c>
      <c r="Q343" s="83">
        <v>19.689022887096773</v>
      </c>
      <c r="R343" s="77">
        <f t="shared" si="70"/>
        <v>1287.8995482149455</v>
      </c>
    </row>
    <row r="344" spans="1:18" s="1" customFormat="1" x14ac:dyDescent="0.2">
      <c r="A344" s="16">
        <v>43405</v>
      </c>
      <c r="B344" s="1">
        <f t="shared" si="68"/>
        <v>11</v>
      </c>
      <c r="C344" s="46"/>
      <c r="D344" s="46"/>
      <c r="E344" s="46">
        <v>52.171428570000003</v>
      </c>
      <c r="F344" s="50">
        <v>68.757142860000002</v>
      </c>
      <c r="G344" s="15">
        <f t="shared" si="71"/>
        <v>4.6324993489907778</v>
      </c>
      <c r="H344" s="15">
        <f t="shared" si="72"/>
        <v>64.124643511009225</v>
      </c>
      <c r="I344" s="22">
        <f t="shared" si="77"/>
        <v>74.931925830260084</v>
      </c>
      <c r="J344" s="15">
        <f t="shared" si="69"/>
        <v>46.123864264810862</v>
      </c>
      <c r="K344" s="15">
        <f t="shared" si="73"/>
        <v>28.808061565449222</v>
      </c>
      <c r="L344" s="15">
        <f t="shared" si="74"/>
        <v>17.796101915160012</v>
      </c>
      <c r="M344" s="15">
        <f t="shared" si="78"/>
        <v>35.310960643840218</v>
      </c>
      <c r="N344" s="15">
        <f t="shared" si="75"/>
        <v>21.892795599180936</v>
      </c>
      <c r="O344" s="15">
        <f t="shared" si="76"/>
        <v>26.525294948171712</v>
      </c>
      <c r="P344" s="1">
        <f>'App MESURE'!T340</f>
        <v>18.361371443060889</v>
      </c>
      <c r="Q344" s="83">
        <v>14.868686900000002</v>
      </c>
      <c r="R344" s="77">
        <f t="shared" si="70"/>
        <v>66.649646997300991</v>
      </c>
    </row>
    <row r="345" spans="1:18" s="1" customFormat="1" x14ac:dyDescent="0.2">
      <c r="A345" s="16">
        <v>43435</v>
      </c>
      <c r="B345" s="1">
        <f t="shared" si="68"/>
        <v>12</v>
      </c>
      <c r="C345" s="46"/>
      <c r="D345" s="46"/>
      <c r="E345" s="46">
        <v>5.6857142859999996</v>
      </c>
      <c r="F345" s="50">
        <v>5.3285714290000001</v>
      </c>
      <c r="G345" s="15">
        <f t="shared" si="71"/>
        <v>0</v>
      </c>
      <c r="H345" s="15">
        <f t="shared" si="72"/>
        <v>5.3285714290000001</v>
      </c>
      <c r="I345" s="22">
        <f t="shared" si="77"/>
        <v>16.34053107928921</v>
      </c>
      <c r="J345" s="15">
        <f t="shared" si="69"/>
        <v>15.589780169895294</v>
      </c>
      <c r="K345" s="15">
        <f t="shared" si="73"/>
        <v>0.75075090939391664</v>
      </c>
      <c r="L345" s="15">
        <f t="shared" si="74"/>
        <v>0</v>
      </c>
      <c r="M345" s="15">
        <f t="shared" si="78"/>
        <v>13.418165044659283</v>
      </c>
      <c r="N345" s="15">
        <f t="shared" si="75"/>
        <v>8.3192623276887545</v>
      </c>
      <c r="O345" s="15">
        <f t="shared" si="76"/>
        <v>8.3192623276887545</v>
      </c>
      <c r="P345" s="1">
        <f>'App MESURE'!T341</f>
        <v>8.1329203459851023</v>
      </c>
      <c r="Q345" s="83">
        <v>13.166558467741934</v>
      </c>
      <c r="R345" s="77">
        <f t="shared" si="70"/>
        <v>3.4723334145244263E-2</v>
      </c>
    </row>
    <row r="346" spans="1:18" s="1" customFormat="1" x14ac:dyDescent="0.2">
      <c r="A346" s="16">
        <v>43466</v>
      </c>
      <c r="B346" s="1">
        <f t="shared" ref="B346:B401" si="79">B334</f>
        <v>1</v>
      </c>
      <c r="C346" s="46"/>
      <c r="D346" s="46"/>
      <c r="E346" s="46">
        <v>23.20952381</v>
      </c>
      <c r="F346" s="50">
        <v>37.692857140000001</v>
      </c>
      <c r="G346" s="15">
        <f t="shared" si="71"/>
        <v>1.1594250799809263</v>
      </c>
      <c r="H346" s="15">
        <f t="shared" si="72"/>
        <v>36.533432060019074</v>
      </c>
      <c r="I346" s="22">
        <f t="shared" si="77"/>
        <v>37.284182969412988</v>
      </c>
      <c r="J346" s="15">
        <f t="shared" si="69"/>
        <v>28.452629788061071</v>
      </c>
      <c r="K346" s="15">
        <f t="shared" si="73"/>
        <v>8.8315531813519179</v>
      </c>
      <c r="L346" s="15">
        <f t="shared" si="74"/>
        <v>0</v>
      </c>
      <c r="M346" s="15">
        <f t="shared" si="78"/>
        <v>5.0989027169705281</v>
      </c>
      <c r="N346" s="15">
        <f t="shared" si="75"/>
        <v>3.1613196845217275</v>
      </c>
      <c r="O346" s="15">
        <f t="shared" si="76"/>
        <v>4.3207447645026535</v>
      </c>
      <c r="P346" s="1">
        <f>'App MESURE'!T342</f>
        <v>2.1876569246894109</v>
      </c>
      <c r="Q346" s="83">
        <v>10.705034322580643</v>
      </c>
      <c r="R346" s="77">
        <f t="shared" si="70"/>
        <v>4.550063732359126</v>
      </c>
    </row>
    <row r="347" spans="1:18" s="1" customFormat="1" x14ac:dyDescent="0.2">
      <c r="A347" s="16">
        <v>43497</v>
      </c>
      <c r="B347" s="1">
        <f t="shared" si="79"/>
        <v>2</v>
      </c>
      <c r="C347" s="46"/>
      <c r="D347" s="46"/>
      <c r="E347" s="46">
        <v>17.461904759999999</v>
      </c>
      <c r="F347" s="50">
        <v>20.47142857</v>
      </c>
      <c r="G347" s="15">
        <f t="shared" si="71"/>
        <v>0</v>
      </c>
      <c r="H347" s="15">
        <f t="shared" si="72"/>
        <v>20.47142857</v>
      </c>
      <c r="I347" s="22">
        <f t="shared" si="77"/>
        <v>29.302981751351918</v>
      </c>
      <c r="J347" s="15">
        <f t="shared" si="69"/>
        <v>25.563559251386938</v>
      </c>
      <c r="K347" s="15">
        <f t="shared" si="73"/>
        <v>3.7394224999649808</v>
      </c>
      <c r="L347" s="15">
        <f t="shared" si="74"/>
        <v>0</v>
      </c>
      <c r="M347" s="15">
        <f t="shared" si="78"/>
        <v>1.9375830324488006</v>
      </c>
      <c r="N347" s="15">
        <f t="shared" si="75"/>
        <v>1.2013014801182564</v>
      </c>
      <c r="O347" s="15">
        <f t="shared" si="76"/>
        <v>1.2013014801182564</v>
      </c>
      <c r="P347" s="1">
        <f>'App MESURE'!T343</f>
        <v>1.6085392965511347</v>
      </c>
      <c r="Q347" s="83">
        <v>13.241043053571428</v>
      </c>
      <c r="R347" s="77">
        <f t="shared" si="70"/>
        <v>0.16584263913301867</v>
      </c>
    </row>
    <row r="348" spans="1:18" s="1" customFormat="1" x14ac:dyDescent="0.2">
      <c r="A348" s="16">
        <v>43525</v>
      </c>
      <c r="B348" s="1">
        <f t="shared" si="79"/>
        <v>3</v>
      </c>
      <c r="C348" s="46"/>
      <c r="D348" s="46"/>
      <c r="E348" s="46">
        <v>27.65714286</v>
      </c>
      <c r="F348" s="50">
        <v>22.035714290000001</v>
      </c>
      <c r="G348" s="15">
        <f t="shared" si="71"/>
        <v>0</v>
      </c>
      <c r="H348" s="15">
        <f t="shared" si="72"/>
        <v>22.035714290000001</v>
      </c>
      <c r="I348" s="22">
        <f t="shared" si="77"/>
        <v>25.775136789964982</v>
      </c>
      <c r="J348" s="15">
        <f t="shared" si="69"/>
        <v>23.867535962065915</v>
      </c>
      <c r="K348" s="15">
        <f t="shared" si="73"/>
        <v>1.907600827899067</v>
      </c>
      <c r="L348" s="15">
        <f t="shared" si="74"/>
        <v>0</v>
      </c>
      <c r="M348" s="15">
        <f t="shared" si="78"/>
        <v>0.73628155233054415</v>
      </c>
      <c r="N348" s="15">
        <f t="shared" si="75"/>
        <v>0.45649456244493736</v>
      </c>
      <c r="O348" s="15">
        <f t="shared" si="76"/>
        <v>0.45649456244493736</v>
      </c>
      <c r="P348" s="1">
        <f>'App MESURE'!T344</f>
        <v>0.96691718485030131</v>
      </c>
      <c r="Q348" s="83">
        <v>15.973269064516128</v>
      </c>
      <c r="R348" s="77">
        <f t="shared" si="70"/>
        <v>0.26053125346316874</v>
      </c>
    </row>
    <row r="349" spans="1:18" s="1" customFormat="1" x14ac:dyDescent="0.2">
      <c r="A349" s="16">
        <v>43556</v>
      </c>
      <c r="B349" s="1">
        <f t="shared" si="79"/>
        <v>4</v>
      </c>
      <c r="C349" s="46"/>
      <c r="D349" s="46"/>
      <c r="E349" s="46">
        <v>31.914285710000001</v>
      </c>
      <c r="F349" s="50">
        <v>43.75</v>
      </c>
      <c r="G349" s="15">
        <f t="shared" si="71"/>
        <v>1.8366306401022918</v>
      </c>
      <c r="H349" s="15">
        <f t="shared" si="72"/>
        <v>41.913369359897708</v>
      </c>
      <c r="I349" s="22">
        <f t="shared" si="77"/>
        <v>43.820970187796775</v>
      </c>
      <c r="J349" s="15">
        <f t="shared" si="69"/>
        <v>36.126833723416645</v>
      </c>
      <c r="K349" s="15">
        <f t="shared" si="73"/>
        <v>7.6941364643801293</v>
      </c>
      <c r="L349" s="15">
        <f t="shared" si="74"/>
        <v>0</v>
      </c>
      <c r="M349" s="15">
        <f t="shared" si="78"/>
        <v>0.2797869898856068</v>
      </c>
      <c r="N349" s="15">
        <f t="shared" si="75"/>
        <v>0.17346793372907621</v>
      </c>
      <c r="O349" s="15">
        <f t="shared" si="76"/>
        <v>2.0100985738313679</v>
      </c>
      <c r="P349" s="1">
        <f>'App MESURE'!T345</f>
        <v>1.5256529161747034</v>
      </c>
      <c r="Q349" s="83">
        <v>16.110971083333332</v>
      </c>
      <c r="R349" s="77">
        <f t="shared" si="70"/>
        <v>0.23468759522239815</v>
      </c>
    </row>
    <row r="350" spans="1:18" s="1" customFormat="1" x14ac:dyDescent="0.2">
      <c r="A350" s="16">
        <v>43586</v>
      </c>
      <c r="B350" s="1">
        <f t="shared" si="79"/>
        <v>5</v>
      </c>
      <c r="C350" s="46"/>
      <c r="D350" s="46"/>
      <c r="E350" s="46">
        <v>4.55952381</v>
      </c>
      <c r="F350" s="50">
        <v>4.835714286</v>
      </c>
      <c r="G350" s="15">
        <f t="shared" si="71"/>
        <v>0</v>
      </c>
      <c r="H350" s="15">
        <f t="shared" si="72"/>
        <v>4.835714286</v>
      </c>
      <c r="I350" s="22">
        <f t="shared" si="77"/>
        <v>12.529850750380129</v>
      </c>
      <c r="J350" s="15">
        <f t="shared" si="69"/>
        <v>12.411655816171104</v>
      </c>
      <c r="K350" s="15">
        <f t="shared" si="73"/>
        <v>0.1181949342090256</v>
      </c>
      <c r="L350" s="15">
        <f t="shared" si="74"/>
        <v>0</v>
      </c>
      <c r="M350" s="15">
        <f t="shared" si="78"/>
        <v>0.10631905615653059</v>
      </c>
      <c r="N350" s="15">
        <f t="shared" si="75"/>
        <v>6.5917814817048961E-2</v>
      </c>
      <c r="O350" s="15">
        <f t="shared" si="76"/>
        <v>6.5917814817048961E-2</v>
      </c>
      <c r="P350" s="1">
        <f>'App MESURE'!T346</f>
        <v>0.28942293475704656</v>
      </c>
      <c r="Q350" s="83">
        <v>21.064561838709679</v>
      </c>
      <c r="R350" s="77">
        <f t="shared" si="70"/>
        <v>4.9954538639392719E-2</v>
      </c>
    </row>
    <row r="351" spans="1:18" s="1" customFormat="1" x14ac:dyDescent="0.2">
      <c r="A351" s="16">
        <v>43617</v>
      </c>
      <c r="B351" s="1">
        <f t="shared" si="79"/>
        <v>6</v>
      </c>
      <c r="C351" s="46"/>
      <c r="D351" s="46"/>
      <c r="E351" s="46">
        <v>1.30952381</v>
      </c>
      <c r="F351" s="50">
        <v>2.6071428569999999</v>
      </c>
      <c r="G351" s="15">
        <f t="shared" si="71"/>
        <v>0</v>
      </c>
      <c r="H351" s="15">
        <f t="shared" si="72"/>
        <v>2.6071428569999999</v>
      </c>
      <c r="I351" s="22">
        <f t="shared" si="77"/>
        <v>2.7253377912090255</v>
      </c>
      <c r="J351" s="15">
        <f t="shared" si="69"/>
        <v>2.7239578256036099</v>
      </c>
      <c r="K351" s="15">
        <f t="shared" si="73"/>
        <v>1.3799656054156451E-3</v>
      </c>
      <c r="L351" s="15">
        <f t="shared" si="74"/>
        <v>0</v>
      </c>
      <c r="M351" s="15">
        <f t="shared" si="78"/>
        <v>4.0401241339481628E-2</v>
      </c>
      <c r="N351" s="15">
        <f t="shared" si="75"/>
        <v>2.5048769630478609E-2</v>
      </c>
      <c r="O351" s="15">
        <f t="shared" si="76"/>
        <v>2.5048769630478609E-2</v>
      </c>
      <c r="P351" s="1">
        <f>'App MESURE'!T347</f>
        <v>0.16821858837052753</v>
      </c>
      <c r="Q351" s="83">
        <v>20.267778</v>
      </c>
      <c r="R351" s="77">
        <f t="shared" si="70"/>
        <v>2.0497596998058462E-2</v>
      </c>
    </row>
    <row r="352" spans="1:18" s="1" customFormat="1" x14ac:dyDescent="0.2">
      <c r="A352" s="16">
        <v>43647</v>
      </c>
      <c r="B352" s="1">
        <f t="shared" si="79"/>
        <v>7</v>
      </c>
      <c r="C352" s="46"/>
      <c r="D352" s="46"/>
      <c r="E352" s="46">
        <v>0.60476190500000004</v>
      </c>
      <c r="F352" s="50">
        <v>0.42142857099999997</v>
      </c>
      <c r="G352" s="15">
        <f t="shared" si="71"/>
        <v>0</v>
      </c>
      <c r="H352" s="15">
        <f t="shared" si="72"/>
        <v>0.42142857099999997</v>
      </c>
      <c r="I352" s="22">
        <f t="shared" si="77"/>
        <v>0.42280853660541562</v>
      </c>
      <c r="J352" s="15">
        <f t="shared" si="69"/>
        <v>0.42280465573614817</v>
      </c>
      <c r="K352" s="15">
        <f t="shared" si="73"/>
        <v>3.8808692674474621E-6</v>
      </c>
      <c r="L352" s="15">
        <f t="shared" si="74"/>
        <v>0</v>
      </c>
      <c r="M352" s="15">
        <f t="shared" si="78"/>
        <v>1.5352471709003019E-2</v>
      </c>
      <c r="N352" s="15">
        <f t="shared" si="75"/>
        <v>9.5185324595818722E-3</v>
      </c>
      <c r="O352" s="15">
        <f t="shared" si="76"/>
        <v>9.5185324595818722E-3</v>
      </c>
      <c r="P352" s="1">
        <f>'App MESURE'!T348</f>
        <v>0.20381896813876524</v>
      </c>
      <c r="Q352" s="83">
        <v>22.277379677419354</v>
      </c>
      <c r="R352" s="77">
        <f t="shared" si="70"/>
        <v>3.7752659305120471E-2</v>
      </c>
    </row>
    <row r="353" spans="1:18" s="1" customFormat="1" ht="13.5" thickBot="1" x14ac:dyDescent="0.25">
      <c r="A353" s="16">
        <v>43678</v>
      </c>
      <c r="B353" s="4">
        <f t="shared" si="79"/>
        <v>8</v>
      </c>
      <c r="C353" s="47"/>
      <c r="D353" s="47"/>
      <c r="E353" s="47">
        <v>2.345238095</v>
      </c>
      <c r="F353" s="57">
        <v>0.95714285700000001</v>
      </c>
      <c r="G353" s="24">
        <f t="shared" si="71"/>
        <v>0</v>
      </c>
      <c r="H353" s="24">
        <f t="shared" si="72"/>
        <v>0.95714285700000001</v>
      </c>
      <c r="I353" s="23">
        <f t="shared" si="77"/>
        <v>0.95714673786926752</v>
      </c>
      <c r="J353" s="24">
        <f t="shared" si="69"/>
        <v>0.95711200476319602</v>
      </c>
      <c r="K353" s="24">
        <f t="shared" si="73"/>
        <v>3.4733106071493935E-5</v>
      </c>
      <c r="L353" s="24">
        <f t="shared" si="74"/>
        <v>0</v>
      </c>
      <c r="M353" s="24">
        <f t="shared" si="78"/>
        <v>5.8339392494211467E-3</v>
      </c>
      <c r="N353" s="24">
        <f t="shared" si="75"/>
        <v>3.6170423346411108E-3</v>
      </c>
      <c r="O353" s="24">
        <f t="shared" si="76"/>
        <v>3.6170423346411108E-3</v>
      </c>
      <c r="P353" s="4">
        <f>'App MESURE'!T349</f>
        <v>0.14158624320039556</v>
      </c>
      <c r="Q353" s="84">
        <v>24.123256064516131</v>
      </c>
      <c r="R353" s="78">
        <f t="shared" si="70"/>
        <v>1.90355003875349E-2</v>
      </c>
    </row>
    <row r="354" spans="1:18" s="1" customFormat="1" x14ac:dyDescent="0.2">
      <c r="A354" s="16">
        <v>43709</v>
      </c>
      <c r="B354" s="1">
        <f t="shared" si="79"/>
        <v>9</v>
      </c>
      <c r="C354" s="46"/>
      <c r="D354" s="46"/>
      <c r="E354" s="46">
        <v>7.4976190479999998</v>
      </c>
      <c r="F354" s="50">
        <v>12.307142860000001</v>
      </c>
      <c r="G354" s="15">
        <f t="shared" si="71"/>
        <v>0</v>
      </c>
      <c r="H354" s="15">
        <f t="shared" si="72"/>
        <v>12.307142860000001</v>
      </c>
      <c r="I354" s="22">
        <f t="shared" si="77"/>
        <v>12.307177593106072</v>
      </c>
      <c r="J354" s="15">
        <f t="shared" si="69"/>
        <v>12.214820118110582</v>
      </c>
      <c r="K354" s="15">
        <f t="shared" si="73"/>
        <v>9.2357474995489852E-2</v>
      </c>
      <c r="L354" s="15">
        <f t="shared" si="74"/>
        <v>0</v>
      </c>
      <c r="M354" s="15">
        <f t="shared" si="78"/>
        <v>2.2168969147800359E-3</v>
      </c>
      <c r="N354" s="15">
        <f t="shared" si="75"/>
        <v>1.3744760871636221E-3</v>
      </c>
      <c r="O354" s="15">
        <f t="shared" si="76"/>
        <v>1.3744760871636221E-3</v>
      </c>
      <c r="P354" s="1">
        <f>'App MESURE'!T350</f>
        <v>0.58699862823964366</v>
      </c>
      <c r="Q354" s="83">
        <v>22.45038443333333</v>
      </c>
      <c r="R354" s="77">
        <f t="shared" si="70"/>
        <v>0.34295564758431113</v>
      </c>
    </row>
    <row r="355" spans="1:18" s="1" customFormat="1" x14ac:dyDescent="0.2">
      <c r="A355" s="16">
        <v>43739</v>
      </c>
      <c r="B355" s="1">
        <f t="shared" si="79"/>
        <v>10</v>
      </c>
      <c r="C355" s="46"/>
      <c r="D355" s="46"/>
      <c r="E355" s="46">
        <v>18.07857143</v>
      </c>
      <c r="F355" s="50">
        <v>18.985714290000001</v>
      </c>
      <c r="G355" s="15">
        <f t="shared" si="71"/>
        <v>0</v>
      </c>
      <c r="H355" s="15">
        <f t="shared" si="72"/>
        <v>18.985714290000001</v>
      </c>
      <c r="I355" s="22">
        <f t="shared" si="77"/>
        <v>19.078071764995492</v>
      </c>
      <c r="J355" s="15">
        <f t="shared" si="69"/>
        <v>18.555763535846758</v>
      </c>
      <c r="K355" s="15">
        <f t="shared" si="73"/>
        <v>0.52230822914873443</v>
      </c>
      <c r="L355" s="15">
        <f t="shared" si="74"/>
        <v>0</v>
      </c>
      <c r="M355" s="15">
        <f t="shared" si="78"/>
        <v>8.4242082761641374E-4</v>
      </c>
      <c r="N355" s="15">
        <f t="shared" si="75"/>
        <v>5.2230091312217657E-4</v>
      </c>
      <c r="O355" s="15">
        <f t="shared" si="76"/>
        <v>5.2230091312217657E-4</v>
      </c>
      <c r="P355" s="1">
        <f>'App MESURE'!T351</f>
        <v>1.7406139879050542</v>
      </c>
      <c r="Q355" s="83">
        <v>19.284212241935492</v>
      </c>
      <c r="R355" s="77">
        <f t="shared" si="70"/>
        <v>3.0279190791384281</v>
      </c>
    </row>
    <row r="356" spans="1:18" s="1" customFormat="1" x14ac:dyDescent="0.2">
      <c r="A356" s="16">
        <v>43770</v>
      </c>
      <c r="B356" s="1">
        <f t="shared" si="79"/>
        <v>11</v>
      </c>
      <c r="C356" s="46"/>
      <c r="D356" s="46"/>
      <c r="E356" s="46">
        <v>38.116666670000001</v>
      </c>
      <c r="F356" s="50">
        <v>59.285714290000001</v>
      </c>
      <c r="G356" s="15">
        <f t="shared" si="71"/>
        <v>3.5735670704979512</v>
      </c>
      <c r="H356" s="15">
        <f t="shared" si="72"/>
        <v>55.71214721950205</v>
      </c>
      <c r="I356" s="22">
        <f t="shared" si="77"/>
        <v>56.234455448650785</v>
      </c>
      <c r="J356" s="15">
        <f t="shared" si="69"/>
        <v>40.457376495016206</v>
      </c>
      <c r="K356" s="15">
        <f t="shared" si="73"/>
        <v>15.777078953634579</v>
      </c>
      <c r="L356" s="15">
        <f t="shared" si="74"/>
        <v>4.6693053180325981</v>
      </c>
      <c r="M356" s="15">
        <f t="shared" si="78"/>
        <v>4.6696254379470927</v>
      </c>
      <c r="N356" s="15">
        <f t="shared" si="75"/>
        <v>2.8951677715271975</v>
      </c>
      <c r="O356" s="15">
        <f t="shared" si="76"/>
        <v>6.4687348420251487</v>
      </c>
      <c r="P356" s="1">
        <f>'App MESURE'!T352</f>
        <v>1.2916687407514009</v>
      </c>
      <c r="Q356" s="83">
        <v>14.800790916666667</v>
      </c>
      <c r="R356" s="77">
        <f t="shared" si="70"/>
        <v>26.80201341695776</v>
      </c>
    </row>
    <row r="357" spans="1:18" s="1" customFormat="1" x14ac:dyDescent="0.2">
      <c r="A357" s="16">
        <v>43800</v>
      </c>
      <c r="B357" s="1">
        <f t="shared" si="79"/>
        <v>12</v>
      </c>
      <c r="C357" s="46"/>
      <c r="D357" s="46"/>
      <c r="E357" s="46">
        <v>40.700000000000003</v>
      </c>
      <c r="F357" s="50">
        <v>37.535714290000001</v>
      </c>
      <c r="G357" s="15">
        <f t="shared" si="71"/>
        <v>1.1418560686148451</v>
      </c>
      <c r="H357" s="15">
        <f t="shared" si="72"/>
        <v>36.393858221385159</v>
      </c>
      <c r="I357" s="22">
        <f t="shared" si="77"/>
        <v>47.501631856987139</v>
      </c>
      <c r="J357" s="15">
        <f t="shared" si="69"/>
        <v>35.588100262529203</v>
      </c>
      <c r="K357" s="15">
        <f t="shared" si="73"/>
        <v>11.913531594457936</v>
      </c>
      <c r="L357" s="15">
        <f t="shared" si="74"/>
        <v>0.77735013413890697</v>
      </c>
      <c r="M357" s="15">
        <f t="shared" si="78"/>
        <v>2.5518078005588025</v>
      </c>
      <c r="N357" s="15">
        <f t="shared" si="75"/>
        <v>1.5821208363464576</v>
      </c>
      <c r="O357" s="15">
        <f t="shared" si="76"/>
        <v>2.7239769049613027</v>
      </c>
      <c r="P357" s="1">
        <f>'App MESURE'!T353</f>
        <v>4.1801911572139785</v>
      </c>
      <c r="Q357" s="83">
        <v>13.634141580645162</v>
      </c>
      <c r="R357" s="77">
        <f t="shared" si="70"/>
        <v>2.1205599484638196</v>
      </c>
    </row>
    <row r="358" spans="1:18" s="1" customFormat="1" x14ac:dyDescent="0.2">
      <c r="A358" s="16">
        <v>43831</v>
      </c>
      <c r="B358" s="1">
        <f t="shared" si="79"/>
        <v>1</v>
      </c>
      <c r="C358" s="46"/>
      <c r="D358" s="46"/>
      <c r="E358" s="46">
        <v>21.39285714</v>
      </c>
      <c r="F358" s="50">
        <v>19.75</v>
      </c>
      <c r="G358" s="15">
        <f t="shared" si="71"/>
        <v>0</v>
      </c>
      <c r="H358" s="15">
        <f t="shared" si="72"/>
        <v>19.75</v>
      </c>
      <c r="I358" s="22">
        <f t="shared" si="77"/>
        <v>30.88618146031903</v>
      </c>
      <c r="J358" s="15">
        <f t="shared" si="69"/>
        <v>25.660456225357851</v>
      </c>
      <c r="K358" s="15">
        <f t="shared" si="73"/>
        <v>5.2257252349611782</v>
      </c>
      <c r="L358" s="15">
        <f t="shared" si="74"/>
        <v>0</v>
      </c>
      <c r="M358" s="15">
        <f t="shared" si="78"/>
        <v>0.9696869642123449</v>
      </c>
      <c r="N358" s="15">
        <f t="shared" si="75"/>
        <v>0.60120591781165389</v>
      </c>
      <c r="O358" s="15">
        <f t="shared" si="76"/>
        <v>0.60120591781165389</v>
      </c>
      <c r="P358" s="1">
        <f>'App MESURE'!T354</f>
        <v>2.1661879933787951</v>
      </c>
      <c r="Q358" s="83">
        <v>11.390367096774197</v>
      </c>
      <c r="R358" s="77">
        <f t="shared" si="70"/>
        <v>2.4491688968464369</v>
      </c>
    </row>
    <row r="359" spans="1:18" s="1" customFormat="1" x14ac:dyDescent="0.2">
      <c r="A359" s="16">
        <v>43862</v>
      </c>
      <c r="B359" s="1">
        <f t="shared" si="79"/>
        <v>2</v>
      </c>
      <c r="C359" s="46"/>
      <c r="D359" s="46"/>
      <c r="E359" s="46">
        <v>0.56428571400000005</v>
      </c>
      <c r="F359" s="50">
        <v>0.36428571399999998</v>
      </c>
      <c r="G359" s="15">
        <f t="shared" si="71"/>
        <v>0</v>
      </c>
      <c r="H359" s="15">
        <f t="shared" si="72"/>
        <v>0.36428571399999998</v>
      </c>
      <c r="I359" s="22">
        <f t="shared" si="77"/>
        <v>5.5900109489611784</v>
      </c>
      <c r="J359" s="15">
        <f t="shared" si="69"/>
        <v>5.5658414971939694</v>
      </c>
      <c r="K359" s="15">
        <f t="shared" si="73"/>
        <v>2.4169451767209083E-2</v>
      </c>
      <c r="L359" s="15">
        <f t="shared" si="74"/>
        <v>0</v>
      </c>
      <c r="M359" s="15">
        <f t="shared" si="78"/>
        <v>0.36848104640069101</v>
      </c>
      <c r="N359" s="15">
        <f t="shared" si="75"/>
        <v>0.22845824876842843</v>
      </c>
      <c r="O359" s="15">
        <f t="shared" si="76"/>
        <v>0.22845824876842843</v>
      </c>
      <c r="P359" s="1">
        <f>'App MESURE'!T355</f>
        <v>1.0508905997234734</v>
      </c>
      <c r="Q359" s="83">
        <v>15.206431896551724</v>
      </c>
      <c r="R359" s="77">
        <f t="shared" si="70"/>
        <v>0.67639497189744224</v>
      </c>
    </row>
    <row r="360" spans="1:18" s="1" customFormat="1" x14ac:dyDescent="0.2">
      <c r="A360" s="16">
        <v>43891</v>
      </c>
      <c r="B360" s="1">
        <f t="shared" si="79"/>
        <v>3</v>
      </c>
      <c r="C360" s="46"/>
      <c r="D360" s="46"/>
      <c r="E360" s="46">
        <v>41.1</v>
      </c>
      <c r="F360" s="50">
        <v>27.31428571</v>
      </c>
      <c r="G360" s="15">
        <f t="shared" si="71"/>
        <v>0</v>
      </c>
      <c r="H360" s="15">
        <f t="shared" si="72"/>
        <v>27.31428571</v>
      </c>
      <c r="I360" s="22">
        <f t="shared" si="77"/>
        <v>27.338455161767207</v>
      </c>
      <c r="J360" s="15">
        <f t="shared" si="69"/>
        <v>24.775716674604766</v>
      </c>
      <c r="K360" s="15">
        <f t="shared" si="73"/>
        <v>2.5627384871624415</v>
      </c>
      <c r="L360" s="15">
        <f t="shared" si="74"/>
        <v>0</v>
      </c>
      <c r="M360" s="15">
        <f t="shared" si="78"/>
        <v>0.14002279763226258</v>
      </c>
      <c r="N360" s="15">
        <f t="shared" si="75"/>
        <v>8.6814134532002804E-2</v>
      </c>
      <c r="O360" s="15">
        <f t="shared" si="76"/>
        <v>8.6814134532002804E-2</v>
      </c>
      <c r="P360" s="1">
        <f>'App MESURE'!T356</f>
        <v>1.7832800919021021</v>
      </c>
      <c r="Q360" s="83">
        <v>14.889450483870965</v>
      </c>
      <c r="R360" s="77">
        <f t="shared" si="70"/>
        <v>2.8779967445156478</v>
      </c>
    </row>
    <row r="361" spans="1:18" s="1" customFormat="1" x14ac:dyDescent="0.2">
      <c r="A361" s="16">
        <v>43922</v>
      </c>
      <c r="B361" s="1">
        <f t="shared" si="79"/>
        <v>4</v>
      </c>
      <c r="C361" s="46"/>
      <c r="D361" s="46"/>
      <c r="E361" s="46">
        <v>44.242857139999998</v>
      </c>
      <c r="F361" s="50">
        <v>25.057142859999999</v>
      </c>
      <c r="G361" s="15">
        <f t="shared" si="71"/>
        <v>0</v>
      </c>
      <c r="H361" s="15">
        <f t="shared" si="72"/>
        <v>25.057142859999999</v>
      </c>
      <c r="I361" s="22">
        <f t="shared" si="77"/>
        <v>27.61988134716244</v>
      </c>
      <c r="J361" s="15">
        <f t="shared" si="69"/>
        <v>25.552253974619621</v>
      </c>
      <c r="K361" s="15">
        <f t="shared" si="73"/>
        <v>2.0676273725428196</v>
      </c>
      <c r="L361" s="15">
        <f t="shared" si="74"/>
        <v>0</v>
      </c>
      <c r="M361" s="15">
        <f t="shared" si="78"/>
        <v>5.3208663100259776E-2</v>
      </c>
      <c r="N361" s="15">
        <f t="shared" si="75"/>
        <v>3.2989371122161062E-2</v>
      </c>
      <c r="O361" s="15">
        <f t="shared" si="76"/>
        <v>3.2989371122161062E-2</v>
      </c>
      <c r="P361" s="1">
        <f>'App MESURE'!T357</f>
        <v>2.8890659337109494</v>
      </c>
      <c r="Q361" s="83">
        <v>16.866291233333335</v>
      </c>
      <c r="R361" s="77">
        <f t="shared" si="70"/>
        <v>8.1571733313689894</v>
      </c>
    </row>
    <row r="362" spans="1:18" s="1" customFormat="1" x14ac:dyDescent="0.2">
      <c r="A362" s="16">
        <v>43952</v>
      </c>
      <c r="B362" s="1">
        <f t="shared" si="79"/>
        <v>5</v>
      </c>
      <c r="C362" s="46"/>
      <c r="D362" s="46"/>
      <c r="E362" s="46">
        <v>34.838095240000001</v>
      </c>
      <c r="F362" s="50">
        <v>20.571428569999998</v>
      </c>
      <c r="G362" s="15">
        <f t="shared" si="71"/>
        <v>0</v>
      </c>
      <c r="H362" s="15">
        <f t="shared" si="72"/>
        <v>20.571428569999998</v>
      </c>
      <c r="I362" s="22">
        <f t="shared" si="77"/>
        <v>22.639055942542818</v>
      </c>
      <c r="J362" s="15">
        <f t="shared" si="69"/>
        <v>21.94366742949888</v>
      </c>
      <c r="K362" s="15">
        <f t="shared" si="73"/>
        <v>0.69538851304393745</v>
      </c>
      <c r="L362" s="15">
        <f t="shared" si="74"/>
        <v>0</v>
      </c>
      <c r="M362" s="15">
        <f t="shared" si="78"/>
        <v>2.0219291978098713E-2</v>
      </c>
      <c r="N362" s="15">
        <f t="shared" si="75"/>
        <v>1.2535961026421202E-2</v>
      </c>
      <c r="O362" s="15">
        <f t="shared" si="76"/>
        <v>1.2535961026421202E-2</v>
      </c>
      <c r="P362" s="1">
        <f>'App MESURE'!T358</f>
        <v>3.166259730379668</v>
      </c>
      <c r="Q362" s="83">
        <v>20.851634387096773</v>
      </c>
      <c r="R362" s="77">
        <f t="shared" si="70"/>
        <v>9.94597361338365</v>
      </c>
    </row>
    <row r="363" spans="1:18" s="1" customFormat="1" x14ac:dyDescent="0.2">
      <c r="A363" s="16">
        <v>43983</v>
      </c>
      <c r="B363" s="1">
        <f t="shared" si="79"/>
        <v>6</v>
      </c>
      <c r="C363" s="46"/>
      <c r="D363" s="46"/>
      <c r="E363" s="46">
        <v>2.414285714</v>
      </c>
      <c r="F363" s="50">
        <v>4.3071428569999997</v>
      </c>
      <c r="G363" s="15">
        <f t="shared" si="71"/>
        <v>0</v>
      </c>
      <c r="H363" s="15">
        <f t="shared" si="72"/>
        <v>4.3071428569999997</v>
      </c>
      <c r="I363" s="22">
        <f t="shared" si="77"/>
        <v>5.0025313700439371</v>
      </c>
      <c r="J363" s="15">
        <f t="shared" si="69"/>
        <v>4.995309443322804</v>
      </c>
      <c r="K363" s="15">
        <f t="shared" si="73"/>
        <v>7.2219267211330873E-3</v>
      </c>
      <c r="L363" s="15">
        <f t="shared" si="74"/>
        <v>0</v>
      </c>
      <c r="M363" s="15">
        <f t="shared" si="78"/>
        <v>7.6833309516775115E-3</v>
      </c>
      <c r="N363" s="15">
        <f t="shared" si="75"/>
        <v>4.7636651900400569E-3</v>
      </c>
      <c r="O363" s="15">
        <f t="shared" si="76"/>
        <v>4.7636651900400569E-3</v>
      </c>
      <c r="P363" s="1">
        <f>'App MESURE'!T359</f>
        <v>1.0699137034164246</v>
      </c>
      <c r="Q363" s="83">
        <v>21.43754723333333</v>
      </c>
      <c r="R363" s="77">
        <f t="shared" si="70"/>
        <v>1.1345446039336684</v>
      </c>
    </row>
    <row r="364" spans="1:18" s="1" customFormat="1" x14ac:dyDescent="0.2">
      <c r="A364" s="16">
        <v>44013</v>
      </c>
      <c r="B364" s="1">
        <f t="shared" si="79"/>
        <v>7</v>
      </c>
      <c r="C364" s="46"/>
      <c r="D364" s="46"/>
      <c r="E364" s="46">
        <v>2.8738095239999999</v>
      </c>
      <c r="F364" s="50">
        <v>0.14285714299999999</v>
      </c>
      <c r="G364" s="15">
        <f t="shared" si="71"/>
        <v>0</v>
      </c>
      <c r="H364" s="15">
        <f t="shared" si="72"/>
        <v>0.14285714299999999</v>
      </c>
      <c r="I364" s="22">
        <f t="shared" si="77"/>
        <v>0.15007906972113308</v>
      </c>
      <c r="J364" s="15">
        <f t="shared" si="69"/>
        <v>0.15007896168314752</v>
      </c>
      <c r="K364" s="15">
        <f t="shared" si="73"/>
        <v>1.080379855578073E-7</v>
      </c>
      <c r="L364" s="15">
        <f t="shared" si="74"/>
        <v>0</v>
      </c>
      <c r="M364" s="15">
        <f t="shared" si="78"/>
        <v>2.9196657616374546E-3</v>
      </c>
      <c r="N364" s="15">
        <f t="shared" si="75"/>
        <v>1.8101927722152219E-3</v>
      </c>
      <c r="O364" s="15">
        <f t="shared" si="76"/>
        <v>1.8101927722152219E-3</v>
      </c>
      <c r="P364" s="1">
        <f>'App MESURE'!T360</f>
        <v>0.80929718282299046</v>
      </c>
      <c r="Q364" s="83">
        <v>25.664349516129036</v>
      </c>
      <c r="R364" s="77">
        <f t="shared" si="70"/>
        <v>0.65203523910126082</v>
      </c>
    </row>
    <row r="365" spans="1:18" s="1" customFormat="1" ht="13.5" thickBot="1" x14ac:dyDescent="0.25">
      <c r="A365" s="16">
        <v>44044</v>
      </c>
      <c r="B365" s="4">
        <f t="shared" si="79"/>
        <v>8</v>
      </c>
      <c r="C365" s="47"/>
      <c r="D365" s="47"/>
      <c r="E365" s="47">
        <v>1.8261904760000001</v>
      </c>
      <c r="F365" s="57">
        <v>0.121428571</v>
      </c>
      <c r="G365" s="24">
        <f t="shared" si="71"/>
        <v>0</v>
      </c>
      <c r="H365" s="24">
        <f t="shared" si="72"/>
        <v>0.121428571</v>
      </c>
      <c r="I365" s="23">
        <f t="shared" si="77"/>
        <v>0.12142867903798556</v>
      </c>
      <c r="J365" s="24">
        <f t="shared" si="69"/>
        <v>0.12142860996006492</v>
      </c>
      <c r="K365" s="24">
        <f t="shared" si="73"/>
        <v>6.9077920633597856E-8</v>
      </c>
      <c r="L365" s="24">
        <f t="shared" si="74"/>
        <v>0</v>
      </c>
      <c r="M365" s="24">
        <f t="shared" si="78"/>
        <v>1.1094729894222327E-3</v>
      </c>
      <c r="N365" s="24">
        <f t="shared" si="75"/>
        <v>6.8787325344178425E-4</v>
      </c>
      <c r="O365" s="24">
        <f t="shared" si="76"/>
        <v>6.8787325344178425E-4</v>
      </c>
      <c r="P365" s="4">
        <f>'App MESURE'!T361</f>
        <v>0.82560270027409111</v>
      </c>
      <c r="Q365" s="84">
        <v>24.311870000000003</v>
      </c>
      <c r="R365" s="78">
        <f t="shared" si="70"/>
        <v>0.6804844718385078</v>
      </c>
    </row>
    <row r="366" spans="1:18" s="1" customFormat="1" x14ac:dyDescent="0.2">
      <c r="A366" s="16">
        <v>44075</v>
      </c>
      <c r="B366" s="1">
        <f t="shared" si="79"/>
        <v>9</v>
      </c>
      <c r="C366" s="46"/>
      <c r="D366" s="46"/>
      <c r="E366" s="46">
        <v>5.4214285709999999</v>
      </c>
      <c r="F366" s="50">
        <v>3.9</v>
      </c>
      <c r="G366" s="15">
        <f t="shared" si="71"/>
        <v>0</v>
      </c>
      <c r="H366" s="15">
        <f t="shared" si="72"/>
        <v>3.9</v>
      </c>
      <c r="I366" s="22">
        <f t="shared" si="77"/>
        <v>3.9000000690779206</v>
      </c>
      <c r="J366" s="15">
        <f t="shared" si="69"/>
        <v>3.8973479673501537</v>
      </c>
      <c r="K366" s="15">
        <f t="shared" si="73"/>
        <v>2.6521017277669756E-3</v>
      </c>
      <c r="L366" s="15">
        <f t="shared" si="74"/>
        <v>0</v>
      </c>
      <c r="M366" s="15">
        <f t="shared" si="78"/>
        <v>4.215997359804485E-4</v>
      </c>
      <c r="N366" s="15">
        <f t="shared" si="75"/>
        <v>2.6139183630787807E-4</v>
      </c>
      <c r="O366" s="15">
        <f t="shared" si="76"/>
        <v>2.6139183630787807E-4</v>
      </c>
      <c r="P366" s="1">
        <f>'App MESURE'!T362</f>
        <v>0.90631501165704198</v>
      </c>
      <c r="Q366" s="83">
        <v>23.252942966666662</v>
      </c>
      <c r="R366" s="77">
        <f t="shared" si="70"/>
        <v>0.82093316199025534</v>
      </c>
    </row>
    <row r="367" spans="1:18" s="1" customFormat="1" x14ac:dyDescent="0.2">
      <c r="A367" s="16">
        <v>44105</v>
      </c>
      <c r="B367" s="1">
        <f t="shared" si="79"/>
        <v>10</v>
      </c>
      <c r="C367" s="46"/>
      <c r="D367" s="46"/>
      <c r="E367" s="46">
        <v>24.057142859999999</v>
      </c>
      <c r="F367" s="50">
        <v>11.628571429999999</v>
      </c>
      <c r="G367" s="15">
        <f t="shared" si="71"/>
        <v>0</v>
      </c>
      <c r="H367" s="15">
        <f t="shared" si="72"/>
        <v>11.628571429999999</v>
      </c>
      <c r="I367" s="22">
        <f t="shared" si="77"/>
        <v>11.631223531727766</v>
      </c>
      <c r="J367" s="15">
        <f t="shared" si="69"/>
        <v>11.495210196215394</v>
      </c>
      <c r="K367" s="15">
        <f t="shared" si="73"/>
        <v>0.13601333551237182</v>
      </c>
      <c r="L367" s="15">
        <f t="shared" si="74"/>
        <v>0</v>
      </c>
      <c r="M367" s="15">
        <f t="shared" si="78"/>
        <v>1.6020789967257043E-4</v>
      </c>
      <c r="N367" s="15">
        <f t="shared" si="75"/>
        <v>9.9328897796993672E-5</v>
      </c>
      <c r="O367" s="15">
        <f t="shared" si="76"/>
        <v>9.9328897796993672E-5</v>
      </c>
      <c r="P367" s="1">
        <f>'App MESURE'!T363</f>
        <v>0.74679269926043546</v>
      </c>
      <c r="Q367" s="83">
        <v>18.472171967741932</v>
      </c>
      <c r="R367" s="77">
        <f t="shared" si="70"/>
        <v>0.55755098934351643</v>
      </c>
    </row>
    <row r="368" spans="1:18" s="1" customFormat="1" x14ac:dyDescent="0.2">
      <c r="A368" s="16">
        <v>44136</v>
      </c>
      <c r="B368" s="1">
        <f t="shared" si="79"/>
        <v>11</v>
      </c>
      <c r="C368" s="46"/>
      <c r="D368" s="46"/>
      <c r="E368" s="46">
        <v>38.43571429</v>
      </c>
      <c r="F368" s="50">
        <v>31.192857140000001</v>
      </c>
      <c r="G368" s="15">
        <f t="shared" si="71"/>
        <v>0.43270684953310146</v>
      </c>
      <c r="H368" s="15">
        <f t="shared" si="72"/>
        <v>30.7601502904669</v>
      </c>
      <c r="I368" s="22">
        <f t="shared" si="77"/>
        <v>30.89616362597927</v>
      </c>
      <c r="J368" s="15">
        <f t="shared" si="69"/>
        <v>28.226103089902253</v>
      </c>
      <c r="K368" s="15">
        <f t="shared" si="73"/>
        <v>2.6700605360770169</v>
      </c>
      <c r="L368" s="15">
        <f t="shared" si="74"/>
        <v>0</v>
      </c>
      <c r="M368" s="15">
        <f t="shared" si="78"/>
        <v>6.0879001875576759E-5</v>
      </c>
      <c r="N368" s="15">
        <f t="shared" si="75"/>
        <v>3.7744981162857588E-5</v>
      </c>
      <c r="O368" s="15">
        <f t="shared" si="76"/>
        <v>0.43274459451426434</v>
      </c>
      <c r="P368" s="1">
        <f>'App MESURE'!T364</f>
        <v>0.93321911545135927</v>
      </c>
      <c r="Q368" s="83">
        <v>17.302568133333335</v>
      </c>
      <c r="R368" s="77">
        <f t="shared" si="70"/>
        <v>0.2504747461072146</v>
      </c>
    </row>
    <row r="369" spans="1:18" s="1" customFormat="1" x14ac:dyDescent="0.2">
      <c r="A369" s="16">
        <v>44166</v>
      </c>
      <c r="B369" s="1">
        <f t="shared" si="79"/>
        <v>12</v>
      </c>
      <c r="C369" s="46"/>
      <c r="D369" s="46"/>
      <c r="E369" s="46">
        <v>33.43571429</v>
      </c>
      <c r="F369" s="50">
        <v>21.59285714</v>
      </c>
      <c r="G369" s="15">
        <f t="shared" si="71"/>
        <v>0</v>
      </c>
      <c r="H369" s="15">
        <f t="shared" si="72"/>
        <v>21.59285714</v>
      </c>
      <c r="I369" s="22">
        <f t="shared" si="77"/>
        <v>24.262917676077016</v>
      </c>
      <c r="J369" s="15">
        <f t="shared" si="69"/>
        <v>22.046660013097764</v>
      </c>
      <c r="K369" s="15">
        <f t="shared" si="73"/>
        <v>2.2162576629792525</v>
      </c>
      <c r="L369" s="15">
        <f t="shared" si="74"/>
        <v>0</v>
      </c>
      <c r="M369" s="15">
        <f t="shared" si="78"/>
        <v>2.313402071271917E-5</v>
      </c>
      <c r="N369" s="15">
        <f t="shared" si="75"/>
        <v>1.4343092841885885E-5</v>
      </c>
      <c r="O369" s="15">
        <f t="shared" si="76"/>
        <v>1.4343092841885885E-5</v>
      </c>
      <c r="P369" s="1">
        <f>'App MESURE'!T365</f>
        <v>1.8993210244291066</v>
      </c>
      <c r="Q369" s="83">
        <v>13.38056806451613</v>
      </c>
      <c r="R369" s="77">
        <f t="shared" si="70"/>
        <v>3.6073658697685751</v>
      </c>
    </row>
    <row r="370" spans="1:18" s="1" customFormat="1" x14ac:dyDescent="0.2">
      <c r="A370" s="16">
        <v>44197</v>
      </c>
      <c r="B370" s="1">
        <f t="shared" si="79"/>
        <v>1</v>
      </c>
      <c r="C370" s="46"/>
      <c r="D370" s="46"/>
      <c r="E370" s="46">
        <v>94.871428570000006</v>
      </c>
      <c r="F370" s="50">
        <v>58.4</v>
      </c>
      <c r="G370" s="15">
        <f t="shared" si="71"/>
        <v>3.4745417287270044</v>
      </c>
      <c r="H370" s="15">
        <f t="shared" si="72"/>
        <v>54.925458271272994</v>
      </c>
      <c r="I370" s="22">
        <f t="shared" si="77"/>
        <v>57.141715934252247</v>
      </c>
      <c r="J370" s="15">
        <f t="shared" si="69"/>
        <v>36.118477862943358</v>
      </c>
      <c r="K370" s="15">
        <f t="shared" si="73"/>
        <v>21.023238071308889</v>
      </c>
      <c r="L370" s="15">
        <f t="shared" si="74"/>
        <v>9.9540383044337037</v>
      </c>
      <c r="M370" s="15">
        <f t="shared" si="78"/>
        <v>9.9540470953615756</v>
      </c>
      <c r="N370" s="15">
        <f t="shared" si="75"/>
        <v>6.1715091991241771</v>
      </c>
      <c r="O370" s="15">
        <f t="shared" si="76"/>
        <v>9.6460509278511815</v>
      </c>
      <c r="P370" s="1">
        <f>'App MESURE'!T366</f>
        <v>73.06529545700873</v>
      </c>
      <c r="Q370" s="83">
        <v>11.551685438709677</v>
      </c>
      <c r="R370" s="77">
        <f t="shared" si="70"/>
        <v>4022.0005766490804</v>
      </c>
    </row>
    <row r="371" spans="1:18" s="1" customFormat="1" x14ac:dyDescent="0.2">
      <c r="A371" s="16">
        <v>44228</v>
      </c>
      <c r="B371" s="1">
        <f t="shared" si="79"/>
        <v>2</v>
      </c>
      <c r="C371" s="46"/>
      <c r="D371" s="46"/>
      <c r="E371" s="46">
        <v>45.242857139999998</v>
      </c>
      <c r="F371" s="50">
        <v>37.821428570000002</v>
      </c>
      <c r="G371" s="15">
        <f t="shared" si="71"/>
        <v>1.1737997264571951</v>
      </c>
      <c r="H371" s="15">
        <f t="shared" si="72"/>
        <v>36.647628843542805</v>
      </c>
      <c r="I371" s="22">
        <f t="shared" si="77"/>
        <v>47.716828610417991</v>
      </c>
      <c r="J371" s="15">
        <f t="shared" si="69"/>
        <v>35.587748262256035</v>
      </c>
      <c r="K371" s="15">
        <f t="shared" si="73"/>
        <v>12.129080348161956</v>
      </c>
      <c r="L371" s="15">
        <f t="shared" si="74"/>
        <v>0.99448377101995311</v>
      </c>
      <c r="M371" s="15">
        <f t="shared" si="78"/>
        <v>4.7770216672573511</v>
      </c>
      <c r="N371" s="15">
        <f t="shared" si="75"/>
        <v>2.9617534336995575</v>
      </c>
      <c r="O371" s="15">
        <f t="shared" si="76"/>
        <v>4.1355531601567526</v>
      </c>
      <c r="P371" s="1">
        <f>'App MESURE'!T367</f>
        <v>3.3641000087863651</v>
      </c>
      <c r="Q371" s="83">
        <v>13.550704375000004</v>
      </c>
      <c r="R371" s="77">
        <f t="shared" si="70"/>
        <v>0.59513996475930198</v>
      </c>
    </row>
    <row r="372" spans="1:18" s="1" customFormat="1" x14ac:dyDescent="0.2">
      <c r="A372" s="16">
        <v>44256</v>
      </c>
      <c r="B372" s="1">
        <f t="shared" si="79"/>
        <v>3</v>
      </c>
      <c r="C372" s="46"/>
      <c r="D372" s="46"/>
      <c r="E372" s="46">
        <v>42.871428569999999</v>
      </c>
      <c r="F372" s="50">
        <v>24.007142859999998</v>
      </c>
      <c r="G372" s="15">
        <f t="shared" si="71"/>
        <v>0</v>
      </c>
      <c r="H372" s="15">
        <f t="shared" si="72"/>
        <v>24.007142859999998</v>
      </c>
      <c r="I372" s="22">
        <f t="shared" si="77"/>
        <v>35.141739437142</v>
      </c>
      <c r="J372" s="15">
        <f t="shared" si="69"/>
        <v>29.936834093849622</v>
      </c>
      <c r="K372" s="15">
        <f t="shared" si="73"/>
        <v>5.2049053432923778</v>
      </c>
      <c r="L372" s="15">
        <f t="shared" si="74"/>
        <v>0</v>
      </c>
      <c r="M372" s="15">
        <f t="shared" si="78"/>
        <v>1.8152682335577937</v>
      </c>
      <c r="N372" s="15">
        <f t="shared" si="75"/>
        <v>1.125466304805832</v>
      </c>
      <c r="O372" s="15">
        <f t="shared" si="76"/>
        <v>1.125466304805832</v>
      </c>
      <c r="P372" s="1">
        <f>'App MESURE'!T368</f>
        <v>1.0432813582462928</v>
      </c>
      <c r="Q372" s="83">
        <v>14.529358870967744</v>
      </c>
      <c r="R372" s="77">
        <f t="shared" si="70"/>
        <v>6.7543654409943192E-3</v>
      </c>
    </row>
    <row r="373" spans="1:18" s="1" customFormat="1" x14ac:dyDescent="0.2">
      <c r="A373" s="16">
        <v>44287</v>
      </c>
      <c r="B373" s="1">
        <f t="shared" si="79"/>
        <v>4</v>
      </c>
      <c r="C373" s="46"/>
      <c r="D373" s="46"/>
      <c r="E373" s="46">
        <v>43.526190479999997</v>
      </c>
      <c r="F373" s="50">
        <v>31.521428570000001</v>
      </c>
      <c r="G373" s="15">
        <f t="shared" si="71"/>
        <v>0.46944205694622632</v>
      </c>
      <c r="H373" s="15">
        <f t="shared" si="72"/>
        <v>31.051986513053777</v>
      </c>
      <c r="I373" s="22">
        <f t="shared" si="77"/>
        <v>36.256891856346158</v>
      </c>
      <c r="J373" s="15">
        <f t="shared" si="69"/>
        <v>31.899240403922597</v>
      </c>
      <c r="K373" s="15">
        <f t="shared" si="73"/>
        <v>4.3576514524235606</v>
      </c>
      <c r="L373" s="15">
        <f t="shared" si="74"/>
        <v>0</v>
      </c>
      <c r="M373" s="15">
        <f t="shared" si="78"/>
        <v>0.68980192875196167</v>
      </c>
      <c r="N373" s="15">
        <f t="shared" si="75"/>
        <v>0.42767719582621622</v>
      </c>
      <c r="O373" s="15">
        <f t="shared" si="76"/>
        <v>0.89711925277244253</v>
      </c>
      <c r="P373" s="1">
        <f>'App MESURE'!T369</f>
        <v>0.48046924755911602</v>
      </c>
      <c r="Q373" s="83">
        <v>16.8243872</v>
      </c>
      <c r="R373" s="77">
        <f t="shared" si="70"/>
        <v>0.17359722684426501</v>
      </c>
    </row>
    <row r="374" spans="1:18" s="1" customFormat="1" x14ac:dyDescent="0.2">
      <c r="A374" s="16">
        <v>44317</v>
      </c>
      <c r="B374" s="1">
        <f t="shared" si="79"/>
        <v>5</v>
      </c>
      <c r="C374" s="46"/>
      <c r="D374" s="46"/>
      <c r="E374" s="46">
        <v>5.2642857139999997</v>
      </c>
      <c r="F374" s="50">
        <v>3.65</v>
      </c>
      <c r="G374" s="15">
        <f t="shared" si="71"/>
        <v>0</v>
      </c>
      <c r="H374" s="15">
        <f t="shared" si="72"/>
        <v>3.65</v>
      </c>
      <c r="I374" s="22">
        <f t="shared" si="77"/>
        <v>8.0076514524235609</v>
      </c>
      <c r="J374" s="15">
        <f t="shared" si="69"/>
        <v>7.9665111552238494</v>
      </c>
      <c r="K374" s="15">
        <f t="shared" si="73"/>
        <v>4.1140297199711462E-2</v>
      </c>
      <c r="L374" s="15">
        <f t="shared" si="74"/>
        <v>0</v>
      </c>
      <c r="M374" s="15">
        <f t="shared" si="78"/>
        <v>0.26212473292574545</v>
      </c>
      <c r="N374" s="15">
        <f t="shared" si="75"/>
        <v>0.16251733441396218</v>
      </c>
      <c r="O374" s="15">
        <f t="shared" si="76"/>
        <v>0.16251733441396218</v>
      </c>
      <c r="P374" s="1">
        <f>'App MESURE'!T370</f>
        <v>0.36279776328700203</v>
      </c>
      <c r="Q374" s="83">
        <v>19.078380967741939</v>
      </c>
      <c r="R374" s="77">
        <f t="shared" si="70"/>
        <v>4.0112250189568772E-2</v>
      </c>
    </row>
    <row r="375" spans="1:18" s="1" customFormat="1" x14ac:dyDescent="0.2">
      <c r="A375" s="16">
        <v>44348</v>
      </c>
      <c r="B375" s="1">
        <f t="shared" si="79"/>
        <v>6</v>
      </c>
      <c r="C375" s="46"/>
      <c r="D375" s="46"/>
      <c r="E375" s="46">
        <v>2.9809523809999998</v>
      </c>
      <c r="F375" s="50">
        <v>4.414285714</v>
      </c>
      <c r="G375" s="15">
        <f t="shared" si="71"/>
        <v>0</v>
      </c>
      <c r="H375" s="15">
        <f t="shared" si="72"/>
        <v>4.414285714</v>
      </c>
      <c r="I375" s="22">
        <f t="shared" si="77"/>
        <v>4.4554260111997115</v>
      </c>
      <c r="J375" s="15">
        <f t="shared" si="69"/>
        <v>4.4498234827314702</v>
      </c>
      <c r="K375" s="15">
        <f t="shared" si="73"/>
        <v>5.6025284682412746E-3</v>
      </c>
      <c r="L375" s="15">
        <f t="shared" si="74"/>
        <v>0</v>
      </c>
      <c r="M375" s="15">
        <f t="shared" si="78"/>
        <v>9.9607398511783268E-2</v>
      </c>
      <c r="N375" s="15">
        <f t="shared" si="75"/>
        <v>6.1756587077305629E-2</v>
      </c>
      <c r="O375" s="15">
        <f t="shared" si="76"/>
        <v>6.1756587077305629E-2</v>
      </c>
      <c r="P375" s="1">
        <f>'App MESURE'!T371</f>
        <v>0.41117079839193527</v>
      </c>
      <c r="Q375" s="83">
        <v>20.778329366666664</v>
      </c>
      <c r="R375" s="77">
        <f t="shared" si="70"/>
        <v>0.12209029106862465</v>
      </c>
    </row>
    <row r="376" spans="1:18" s="1" customFormat="1" x14ac:dyDescent="0.2">
      <c r="A376" s="16">
        <v>44378</v>
      </c>
      <c r="B376" s="1">
        <f t="shared" si="79"/>
        <v>7</v>
      </c>
      <c r="C376" s="46"/>
      <c r="D376" s="46"/>
      <c r="E376" s="46">
        <v>1.2833333330000001</v>
      </c>
      <c r="F376" s="50">
        <v>0.28571428599999998</v>
      </c>
      <c r="G376" s="15">
        <f t="shared" si="71"/>
        <v>0</v>
      </c>
      <c r="H376" s="15">
        <f t="shared" si="72"/>
        <v>0.28571428599999998</v>
      </c>
      <c r="I376" s="22">
        <f t="shared" si="77"/>
        <v>0.29131681446824126</v>
      </c>
      <c r="J376" s="15">
        <f t="shared" si="69"/>
        <v>0.29131581264939088</v>
      </c>
      <c r="K376" s="15">
        <f t="shared" si="73"/>
        <v>1.0018188503768677E-6</v>
      </c>
      <c r="L376" s="15">
        <f t="shared" si="74"/>
        <v>0</v>
      </c>
      <c r="M376" s="15">
        <f t="shared" si="78"/>
        <v>3.7850811434477639E-2</v>
      </c>
      <c r="N376" s="15">
        <f t="shared" si="75"/>
        <v>2.3467503089376136E-2</v>
      </c>
      <c r="O376" s="15">
        <f t="shared" si="76"/>
        <v>2.3467503089376136E-2</v>
      </c>
      <c r="P376" s="1">
        <f>'App MESURE'!T372</f>
        <v>0.41008376389519519</v>
      </c>
      <c r="Q376" s="83">
        <v>23.961023645161283</v>
      </c>
      <c r="R376" s="77">
        <f t="shared" si="70"/>
        <v>0.14947213311947311</v>
      </c>
    </row>
    <row r="377" spans="1:18" s="1" customFormat="1" ht="13.5" thickBot="1" x14ac:dyDescent="0.25">
      <c r="A377" s="16">
        <v>44409</v>
      </c>
      <c r="B377" s="4">
        <f t="shared" si="79"/>
        <v>8</v>
      </c>
      <c r="C377" s="47"/>
      <c r="D377" s="47"/>
      <c r="E377" s="47">
        <v>0.67380952400000005</v>
      </c>
      <c r="F377" s="57">
        <v>0.30714285699999999</v>
      </c>
      <c r="G377" s="24">
        <f t="shared" si="71"/>
        <v>0</v>
      </c>
      <c r="H377" s="24">
        <f t="shared" si="72"/>
        <v>0.30714285699999999</v>
      </c>
      <c r="I377" s="23">
        <f t="shared" si="77"/>
        <v>0.30714385881885037</v>
      </c>
      <c r="J377" s="24">
        <f t="shared" si="69"/>
        <v>0.3071426108400499</v>
      </c>
      <c r="K377" s="24">
        <f t="shared" si="73"/>
        <v>1.24797880046712E-6</v>
      </c>
      <c r="L377" s="24">
        <f t="shared" si="74"/>
        <v>0</v>
      </c>
      <c r="M377" s="24">
        <f t="shared" si="78"/>
        <v>1.4383308345101504E-2</v>
      </c>
      <c r="N377" s="24">
        <f t="shared" si="75"/>
        <v>8.917651173962933E-3</v>
      </c>
      <c r="O377" s="24">
        <f t="shared" si="76"/>
        <v>8.917651173962933E-3</v>
      </c>
      <c r="P377" s="4">
        <f>'App MESURE'!T373</f>
        <v>0.42965038483651663</v>
      </c>
      <c r="Q377" s="84">
        <v>23.525992129032257</v>
      </c>
      <c r="R377" s="78">
        <f t="shared" si="70"/>
        <v>0.17701603317516534</v>
      </c>
    </row>
    <row r="378" spans="1:18" s="1" customFormat="1" x14ac:dyDescent="0.2">
      <c r="A378" s="16">
        <v>44440</v>
      </c>
      <c r="B378" s="1">
        <f t="shared" si="79"/>
        <v>9</v>
      </c>
      <c r="C378" s="46"/>
      <c r="D378" s="46"/>
      <c r="E378" s="46">
        <v>4.5357142860000002</v>
      </c>
      <c r="F378" s="50">
        <v>2.835714286</v>
      </c>
      <c r="G378" s="15">
        <f t="shared" si="71"/>
        <v>0</v>
      </c>
      <c r="H378" s="15">
        <f t="shared" si="72"/>
        <v>2.835714286</v>
      </c>
      <c r="I378" s="22">
        <f t="shared" si="77"/>
        <v>2.8357155339788003</v>
      </c>
      <c r="J378" s="15">
        <f t="shared" si="69"/>
        <v>2.8345982393610734</v>
      </c>
      <c r="K378" s="15">
        <f t="shared" si="73"/>
        <v>1.1172946177269161E-3</v>
      </c>
      <c r="L378" s="15">
        <f t="shared" si="74"/>
        <v>0</v>
      </c>
      <c r="M378" s="15">
        <f t="shared" si="78"/>
        <v>5.4656571711385708E-3</v>
      </c>
      <c r="N378" s="15">
        <f t="shared" si="75"/>
        <v>3.3887074461059138E-3</v>
      </c>
      <c r="O378" s="15">
        <f t="shared" si="76"/>
        <v>3.3887074461059138E-3</v>
      </c>
      <c r="P378" s="1">
        <f>'App MESURE'!T374</f>
        <v>0.28824486112120451</v>
      </c>
      <c r="Q378" s="83">
        <v>22.605086666666669</v>
      </c>
      <c r="R378" s="77">
        <f t="shared" si="70"/>
        <v>8.1143028286571384E-2</v>
      </c>
    </row>
    <row r="379" spans="1:18" s="1" customFormat="1" x14ac:dyDescent="0.2">
      <c r="A379" s="16">
        <v>44470</v>
      </c>
      <c r="B379" s="1">
        <f t="shared" si="79"/>
        <v>10</v>
      </c>
      <c r="C379" s="46"/>
      <c r="D379" s="46"/>
      <c r="E379" s="46">
        <v>1.14047619</v>
      </c>
      <c r="F379" s="50">
        <v>0.63571428600000002</v>
      </c>
      <c r="G379" s="15">
        <f t="shared" si="71"/>
        <v>0</v>
      </c>
      <c r="H379" s="15">
        <f t="shared" si="72"/>
        <v>0.63571428600000002</v>
      </c>
      <c r="I379" s="22">
        <f t="shared" si="77"/>
        <v>0.63683158061772693</v>
      </c>
      <c r="J379" s="15">
        <f t="shared" si="69"/>
        <v>0.63681288973205719</v>
      </c>
      <c r="K379" s="15">
        <f t="shared" si="73"/>
        <v>1.8690885669747637E-5</v>
      </c>
      <c r="L379" s="15">
        <f t="shared" si="74"/>
        <v>0</v>
      </c>
      <c r="M379" s="15">
        <f t="shared" si="78"/>
        <v>2.076949725032657E-3</v>
      </c>
      <c r="N379" s="15">
        <f t="shared" si="75"/>
        <v>1.2877088295202472E-3</v>
      </c>
      <c r="O379" s="15">
        <f t="shared" si="76"/>
        <v>1.2877088295202472E-3</v>
      </c>
      <c r="P379" s="1">
        <f>'App MESURE'!T375</f>
        <v>0.44379406243222613</v>
      </c>
      <c r="Q379" s="83">
        <v>19.851057838709675</v>
      </c>
      <c r="R379" s="77">
        <f t="shared" si="70"/>
        <v>0.19581187297876299</v>
      </c>
    </row>
    <row r="380" spans="1:18" s="1" customFormat="1" x14ac:dyDescent="0.2">
      <c r="A380" s="16">
        <v>44501</v>
      </c>
      <c r="B380" s="1">
        <f t="shared" si="79"/>
        <v>11</v>
      </c>
      <c r="C380" s="46"/>
      <c r="D380" s="46"/>
      <c r="E380" s="46">
        <v>33.783333329999998</v>
      </c>
      <c r="F380" s="50">
        <v>34.078571429999997</v>
      </c>
      <c r="G380" s="15">
        <f t="shared" si="71"/>
        <v>0.75533780067260881</v>
      </c>
      <c r="H380" s="15">
        <f t="shared" si="72"/>
        <v>33.32323362932739</v>
      </c>
      <c r="I380" s="22">
        <f t="shared" si="77"/>
        <v>33.323252320213058</v>
      </c>
      <c r="J380" s="15">
        <f t="shared" si="69"/>
        <v>28.58952472387201</v>
      </c>
      <c r="K380" s="15">
        <f t="shared" si="73"/>
        <v>4.7337275963410477</v>
      </c>
      <c r="L380" s="15">
        <f t="shared" si="74"/>
        <v>0</v>
      </c>
      <c r="M380" s="15">
        <f t="shared" si="78"/>
        <v>7.8924089551240975E-4</v>
      </c>
      <c r="N380" s="15">
        <f t="shared" si="75"/>
        <v>4.8932935521769406E-4</v>
      </c>
      <c r="O380" s="15">
        <f t="shared" si="76"/>
        <v>0.75582713002782653</v>
      </c>
      <c r="P380" s="1">
        <f>'App MESURE'!T376</f>
        <v>0.93675741273824797</v>
      </c>
      <c r="Q380" s="83">
        <v>14.142507399999998</v>
      </c>
      <c r="R380" s="77">
        <f t="shared" si="70"/>
        <v>3.2735767201673031E-2</v>
      </c>
    </row>
    <row r="381" spans="1:18" s="1" customFormat="1" x14ac:dyDescent="0.2">
      <c r="A381" s="16">
        <v>44531</v>
      </c>
      <c r="B381" s="1">
        <f t="shared" si="79"/>
        <v>12</v>
      </c>
      <c r="C381" s="46"/>
      <c r="D381" s="46"/>
      <c r="E381" s="46">
        <v>48.48809524</v>
      </c>
      <c r="F381" s="50">
        <v>49.642857139999997</v>
      </c>
      <c r="G381" s="15">
        <f t="shared" si="71"/>
        <v>2.4954685959580805</v>
      </c>
      <c r="H381" s="15">
        <f t="shared" si="72"/>
        <v>47.147388544041917</v>
      </c>
      <c r="I381" s="22">
        <f t="shared" si="77"/>
        <v>51.881116140382964</v>
      </c>
      <c r="J381" s="15">
        <f t="shared" si="69"/>
        <v>37.480638918842942</v>
      </c>
      <c r="K381" s="15">
        <f t="shared" si="73"/>
        <v>14.400477221540022</v>
      </c>
      <c r="L381" s="15">
        <f t="shared" si="74"/>
        <v>3.2825817323472886</v>
      </c>
      <c r="M381" s="15">
        <f t="shared" si="78"/>
        <v>3.2828816438875834</v>
      </c>
      <c r="N381" s="15">
        <f t="shared" si="75"/>
        <v>2.0353866192103016</v>
      </c>
      <c r="O381" s="15">
        <f t="shared" si="76"/>
        <v>4.5308552151683816</v>
      </c>
      <c r="P381" s="1">
        <f>'App MESURE'!T377</f>
        <v>1.2366370758366865</v>
      </c>
      <c r="Q381" s="83">
        <v>13.762161741935483</v>
      </c>
      <c r="R381" s="77">
        <f t="shared" si="70"/>
        <v>10.851873149501976</v>
      </c>
    </row>
    <row r="382" spans="1:18" s="1" customFormat="1" x14ac:dyDescent="0.2">
      <c r="A382" s="16">
        <v>44562</v>
      </c>
      <c r="B382" s="1">
        <f t="shared" si="79"/>
        <v>1</v>
      </c>
      <c r="C382" s="46"/>
      <c r="D382" s="46"/>
      <c r="E382" s="46">
        <v>4.0880952380000002</v>
      </c>
      <c r="F382" s="50">
        <v>4.5214285710000004</v>
      </c>
      <c r="G382" s="15">
        <f t="shared" si="71"/>
        <v>0</v>
      </c>
      <c r="H382" s="15">
        <f t="shared" si="72"/>
        <v>4.5214285710000004</v>
      </c>
      <c r="I382" s="22">
        <f t="shared" si="77"/>
        <v>15.639324060192735</v>
      </c>
      <c r="J382" s="15">
        <f t="shared" si="69"/>
        <v>14.940657277361007</v>
      </c>
      <c r="K382" s="15">
        <f t="shared" si="73"/>
        <v>0.69866678283172767</v>
      </c>
      <c r="L382" s="15">
        <f t="shared" si="74"/>
        <v>0</v>
      </c>
      <c r="M382" s="15">
        <f t="shared" si="78"/>
        <v>1.2474950246772818</v>
      </c>
      <c r="N382" s="15">
        <f t="shared" si="75"/>
        <v>0.77344691529991472</v>
      </c>
      <c r="O382" s="15">
        <f t="shared" si="76"/>
        <v>0.77344691529991472</v>
      </c>
      <c r="P382" s="1">
        <f>'App MESURE'!T378</f>
        <v>0.50600531843928498</v>
      </c>
      <c r="Q382" s="83">
        <v>12.745557709677419</v>
      </c>
      <c r="R382" s="77">
        <f t="shared" si="70"/>
        <v>7.1525007731363596E-2</v>
      </c>
    </row>
    <row r="383" spans="1:18" s="1" customFormat="1" x14ac:dyDescent="0.2">
      <c r="A383" s="16">
        <v>44593</v>
      </c>
      <c r="B383" s="1">
        <f t="shared" si="79"/>
        <v>2</v>
      </c>
      <c r="C383" s="46"/>
      <c r="D383" s="46"/>
      <c r="E383" s="46">
        <v>13.68571429</v>
      </c>
      <c r="F383" s="50">
        <v>6.5571428569999997</v>
      </c>
      <c r="G383" s="15">
        <f t="shared" si="71"/>
        <v>0</v>
      </c>
      <c r="H383" s="15">
        <f t="shared" si="72"/>
        <v>6.5571428569999997</v>
      </c>
      <c r="I383" s="22">
        <f t="shared" si="77"/>
        <v>7.2558096398317273</v>
      </c>
      <c r="J383" s="15">
        <f t="shared" si="69"/>
        <v>7.1972547917857055</v>
      </c>
      <c r="K383" s="15">
        <f t="shared" si="73"/>
        <v>5.8554848046021846E-2</v>
      </c>
      <c r="L383" s="15">
        <f t="shared" si="74"/>
        <v>0</v>
      </c>
      <c r="M383" s="15">
        <f t="shared" si="78"/>
        <v>0.47404810937736708</v>
      </c>
      <c r="N383" s="15">
        <f t="shared" si="75"/>
        <v>0.29390982781396757</v>
      </c>
      <c r="O383" s="15">
        <f t="shared" si="76"/>
        <v>0.29390982781396757</v>
      </c>
      <c r="P383" s="1">
        <f>'App MESURE'!T379</f>
        <v>0.50526858080911985</v>
      </c>
      <c r="Q383" s="83">
        <v>14.429365446428575</v>
      </c>
      <c r="R383" s="77">
        <f t="shared" si="70"/>
        <v>4.4672522467665794E-2</v>
      </c>
    </row>
    <row r="384" spans="1:18" s="1" customFormat="1" x14ac:dyDescent="0.2">
      <c r="A384" s="16">
        <v>44621</v>
      </c>
      <c r="B384" s="1">
        <f t="shared" si="79"/>
        <v>3</v>
      </c>
      <c r="C384" s="46"/>
      <c r="D384" s="46"/>
      <c r="E384" s="46">
        <v>88.585714289999999</v>
      </c>
      <c r="F384" s="50">
        <v>66.45</v>
      </c>
      <c r="G384" s="15">
        <f t="shared" si="71"/>
        <v>4.3745543064354644</v>
      </c>
      <c r="H384" s="15">
        <f t="shared" si="72"/>
        <v>62.075445693564539</v>
      </c>
      <c r="I384" s="22">
        <f t="shared" si="77"/>
        <v>62.134000541610561</v>
      </c>
      <c r="J384" s="15">
        <f t="shared" si="69"/>
        <v>40.884767527219942</v>
      </c>
      <c r="K384" s="15">
        <f t="shared" si="73"/>
        <v>21.249233014390619</v>
      </c>
      <c r="L384" s="15">
        <f t="shared" si="74"/>
        <v>10.181694939254442</v>
      </c>
      <c r="M384" s="15">
        <f t="shared" si="78"/>
        <v>10.361833220817841</v>
      </c>
      <c r="N384" s="15">
        <f t="shared" si="75"/>
        <v>6.4243365969070618</v>
      </c>
      <c r="O384" s="15">
        <f t="shared" si="76"/>
        <v>10.798890903342526</v>
      </c>
      <c r="P384" s="1">
        <f>'App MESURE'!T380</f>
        <v>2.0201182763965959</v>
      </c>
      <c r="Q384" s="83">
        <v>13.785830499999999</v>
      </c>
      <c r="R384" s="77">
        <f t="shared" si="70"/>
        <v>77.066848835615147</v>
      </c>
    </row>
    <row r="385" spans="1:18" s="1" customFormat="1" x14ac:dyDescent="0.2">
      <c r="A385" s="16">
        <v>44652</v>
      </c>
      <c r="B385" s="1">
        <f t="shared" si="79"/>
        <v>4</v>
      </c>
      <c r="C385" s="46"/>
      <c r="D385" s="46"/>
      <c r="E385" s="46">
        <v>32.614285709999997</v>
      </c>
      <c r="F385" s="50">
        <v>21.992857140000002</v>
      </c>
      <c r="G385" s="15">
        <f t="shared" si="71"/>
        <v>0</v>
      </c>
      <c r="H385" s="15">
        <f t="shared" si="72"/>
        <v>21.992857140000002</v>
      </c>
      <c r="I385" s="22">
        <f t="shared" si="77"/>
        <v>33.060395215136182</v>
      </c>
      <c r="J385" s="15">
        <f t="shared" si="69"/>
        <v>29.174020529062187</v>
      </c>
      <c r="K385" s="15">
        <f t="shared" si="73"/>
        <v>3.8863746860739958</v>
      </c>
      <c r="L385" s="15">
        <f t="shared" si="74"/>
        <v>0</v>
      </c>
      <c r="M385" s="15">
        <f t="shared" si="78"/>
        <v>3.9374966239107794</v>
      </c>
      <c r="N385" s="15">
        <f t="shared" si="75"/>
        <v>2.4412479068246831</v>
      </c>
      <c r="O385" s="15">
        <f t="shared" si="76"/>
        <v>2.4412479068246831</v>
      </c>
      <c r="P385" s="1">
        <f>'App MESURE'!T381</f>
        <v>2.6103608873331354</v>
      </c>
      <c r="Q385" s="83">
        <v>15.699589933333334</v>
      </c>
      <c r="R385" s="77">
        <f t="shared" si="70"/>
        <v>2.8599200176452188E-2</v>
      </c>
    </row>
    <row r="386" spans="1:18" s="1" customFormat="1" x14ac:dyDescent="0.2">
      <c r="A386" s="16">
        <v>44682</v>
      </c>
      <c r="B386" s="1">
        <f t="shared" si="79"/>
        <v>5</v>
      </c>
      <c r="C386" s="46"/>
      <c r="D386" s="46"/>
      <c r="E386" s="46">
        <v>14.99285714</v>
      </c>
      <c r="F386" s="50">
        <v>9.5428571430000009</v>
      </c>
      <c r="G386" s="15">
        <f t="shared" si="71"/>
        <v>0</v>
      </c>
      <c r="H386" s="15">
        <f t="shared" si="72"/>
        <v>9.5428571430000009</v>
      </c>
      <c r="I386" s="22">
        <f t="shared" si="77"/>
        <v>13.429231829073997</v>
      </c>
      <c r="J386" s="15">
        <f t="shared" si="69"/>
        <v>13.272799158837344</v>
      </c>
      <c r="K386" s="15">
        <f t="shared" si="73"/>
        <v>0.15643267023665253</v>
      </c>
      <c r="L386" s="15">
        <f t="shared" si="74"/>
        <v>0</v>
      </c>
      <c r="M386" s="15">
        <f t="shared" si="78"/>
        <v>1.4962487170860963</v>
      </c>
      <c r="N386" s="15">
        <f t="shared" si="75"/>
        <v>0.92767420459337968</v>
      </c>
      <c r="O386" s="15">
        <f t="shared" si="76"/>
        <v>0.92767420459337968</v>
      </c>
      <c r="P386" s="1">
        <f>'App MESURE'!T382</f>
        <v>0.94169336462932007</v>
      </c>
      <c r="Q386" s="83">
        <v>20.52988751612903</v>
      </c>
      <c r="R386" s="77">
        <f t="shared" si="70"/>
        <v>1.9653684811330821E-4</v>
      </c>
    </row>
    <row r="387" spans="1:18" s="1" customFormat="1" x14ac:dyDescent="0.2">
      <c r="A387" s="16">
        <v>44713</v>
      </c>
      <c r="B387" s="1">
        <f t="shared" si="79"/>
        <v>6</v>
      </c>
      <c r="C387" s="46"/>
      <c r="D387" s="46"/>
      <c r="E387" s="46">
        <v>2.0119047619999999</v>
      </c>
      <c r="F387" s="50">
        <v>0.72857142900000005</v>
      </c>
      <c r="G387" s="15">
        <f t="shared" si="71"/>
        <v>0</v>
      </c>
      <c r="H387" s="15">
        <f t="shared" si="72"/>
        <v>0.72857142900000005</v>
      </c>
      <c r="I387" s="22">
        <f t="shared" si="77"/>
        <v>0.88500409923665257</v>
      </c>
      <c r="J387" s="15">
        <f t="shared" si="69"/>
        <v>0.88496617191744176</v>
      </c>
      <c r="K387" s="15">
        <f t="shared" si="73"/>
        <v>3.79273192108176E-5</v>
      </c>
      <c r="L387" s="15">
        <f t="shared" si="74"/>
        <v>0</v>
      </c>
      <c r="M387" s="15">
        <f t="shared" si="78"/>
        <v>0.56857451249271662</v>
      </c>
      <c r="N387" s="15">
        <f t="shared" si="75"/>
        <v>0.35251619774548432</v>
      </c>
      <c r="O387" s="15">
        <f t="shared" si="76"/>
        <v>0.35251619774548432</v>
      </c>
      <c r="P387" s="1">
        <f>'App MESURE'!T383</f>
        <v>0.31901636189629839</v>
      </c>
      <c r="Q387" s="83">
        <v>21.826575766666664</v>
      </c>
      <c r="R387" s="77">
        <f t="shared" si="70"/>
        <v>1.1222390019224023E-3</v>
      </c>
    </row>
    <row r="388" spans="1:18" s="1" customFormat="1" x14ac:dyDescent="0.2">
      <c r="A388" s="16">
        <v>44743</v>
      </c>
      <c r="B388" s="1">
        <f t="shared" si="79"/>
        <v>7</v>
      </c>
      <c r="C388" s="46"/>
      <c r="D388" s="46"/>
      <c r="E388" s="46">
        <v>3.5309523810000001</v>
      </c>
      <c r="F388" s="50">
        <v>0.56428571400000005</v>
      </c>
      <c r="G388" s="15">
        <f t="shared" si="71"/>
        <v>0</v>
      </c>
      <c r="H388" s="15">
        <f t="shared" si="72"/>
        <v>0.56428571400000005</v>
      </c>
      <c r="I388" s="22">
        <f t="shared" si="77"/>
        <v>0.56432364131921087</v>
      </c>
      <c r="J388" s="15">
        <f t="shared" si="69"/>
        <v>0.56431798093441055</v>
      </c>
      <c r="K388" s="15">
        <f t="shared" si="73"/>
        <v>5.660384800321161E-6</v>
      </c>
      <c r="L388" s="15">
        <f t="shared" si="74"/>
        <v>0</v>
      </c>
      <c r="M388" s="15">
        <f t="shared" si="78"/>
        <v>0.21605831474723231</v>
      </c>
      <c r="N388" s="15">
        <f t="shared" si="75"/>
        <v>0.13395615514328402</v>
      </c>
      <c r="O388" s="15">
        <f t="shared" si="76"/>
        <v>0.13395615514328402</v>
      </c>
      <c r="P388" s="1">
        <f>'App MESURE'!T384</f>
        <v>0.45331458231329991</v>
      </c>
      <c r="Q388" s="83">
        <v>25.769886096774197</v>
      </c>
      <c r="R388" s="77">
        <f t="shared" si="70"/>
        <v>0.10198980500450634</v>
      </c>
    </row>
    <row r="389" spans="1:18" s="1" customFormat="1" ht="13.5" thickBot="1" x14ac:dyDescent="0.25">
      <c r="A389" s="16">
        <v>44774</v>
      </c>
      <c r="B389" s="4">
        <f t="shared" si="79"/>
        <v>8</v>
      </c>
      <c r="C389" s="47"/>
      <c r="D389" s="47"/>
      <c r="E389" s="47">
        <v>1.457142857</v>
      </c>
      <c r="F389" s="57">
        <v>0.485714286</v>
      </c>
      <c r="G389" s="24">
        <f t="shared" si="71"/>
        <v>0</v>
      </c>
      <c r="H389" s="24">
        <f t="shared" si="72"/>
        <v>0.485714286</v>
      </c>
      <c r="I389" s="23">
        <f t="shared" si="77"/>
        <v>0.48571994638480032</v>
      </c>
      <c r="J389" s="24">
        <f t="shared" si="69"/>
        <v>0.48571516964811101</v>
      </c>
      <c r="K389" s="24">
        <f t="shared" si="73"/>
        <v>4.7767366893047836E-6</v>
      </c>
      <c r="L389" s="24">
        <f t="shared" si="74"/>
        <v>0</v>
      </c>
      <c r="M389" s="24">
        <f t="shared" si="78"/>
        <v>8.2102159603948288E-2</v>
      </c>
      <c r="N389" s="24">
        <f t="shared" si="75"/>
        <v>5.0903338954447937E-2</v>
      </c>
      <c r="O389" s="24">
        <f t="shared" si="76"/>
        <v>5.0903338954447937E-2</v>
      </c>
      <c r="P389" s="4">
        <f>'App MESURE'!T385</f>
        <v>0.31508618867333488</v>
      </c>
      <c r="Q389" s="84">
        <v>23.759148387096769</v>
      </c>
      <c r="R389" s="78">
        <f t="shared" si="70"/>
        <v>6.9792578085592E-2</v>
      </c>
    </row>
    <row r="390" spans="1:18" s="1" customFormat="1" x14ac:dyDescent="0.2">
      <c r="A390" s="16">
        <v>44805</v>
      </c>
      <c r="B390" s="1">
        <f t="shared" si="79"/>
        <v>9</v>
      </c>
      <c r="C390" s="46"/>
      <c r="D390" s="46"/>
      <c r="E390" s="46">
        <v>6.3047619050000003</v>
      </c>
      <c r="F390" s="50">
        <v>4.6428571429999996</v>
      </c>
      <c r="G390" s="15">
        <f t="shared" si="71"/>
        <v>0</v>
      </c>
      <c r="H390" s="15">
        <f t="shared" si="72"/>
        <v>4.6428571429999996</v>
      </c>
      <c r="I390" s="22">
        <f t="shared" si="77"/>
        <v>4.6428619197366885</v>
      </c>
      <c r="J390" s="15">
        <f t="shared" si="69"/>
        <v>4.6373116712682263</v>
      </c>
      <c r="K390" s="15">
        <f t="shared" si="73"/>
        <v>5.5502484684621933E-3</v>
      </c>
      <c r="L390" s="15">
        <f t="shared" si="74"/>
        <v>0</v>
      </c>
      <c r="M390" s="15">
        <f t="shared" si="78"/>
        <v>3.1198820649500351E-2</v>
      </c>
      <c r="N390" s="15">
        <f t="shared" si="75"/>
        <v>1.9343268802690217E-2</v>
      </c>
      <c r="O390" s="15">
        <f t="shared" si="76"/>
        <v>1.9343268802690217E-2</v>
      </c>
      <c r="P390" s="1">
        <f>'App MESURE'!T386</f>
        <v>0.17562564143131437</v>
      </c>
      <c r="Q390" s="83">
        <v>21.719179433333341</v>
      </c>
      <c r="R390" s="77">
        <f t="shared" si="70"/>
        <v>2.4424179994432131E-2</v>
      </c>
    </row>
    <row r="391" spans="1:18" s="1" customFormat="1" x14ac:dyDescent="0.2">
      <c r="A391" s="16">
        <v>44835</v>
      </c>
      <c r="B391" s="1">
        <f t="shared" si="79"/>
        <v>10</v>
      </c>
      <c r="C391" s="46"/>
      <c r="D391" s="46"/>
      <c r="E391" s="46">
        <v>23.609523809999999</v>
      </c>
      <c r="F391" s="50">
        <v>4.7785714290000003</v>
      </c>
      <c r="G391" s="15">
        <f t="shared" si="71"/>
        <v>0</v>
      </c>
      <c r="H391" s="15">
        <f t="shared" si="72"/>
        <v>4.7785714290000003</v>
      </c>
      <c r="I391" s="22">
        <f t="shared" si="77"/>
        <v>4.7841216774684625</v>
      </c>
      <c r="J391" s="15">
        <f t="shared" ref="J391:J401" si="80">I391/SQRT(1+(I391/($K$2*(300+(25*Q391)+0.05*(Q391)^3)))^2)</f>
        <v>4.7789609428259938</v>
      </c>
      <c r="K391" s="15">
        <f t="shared" si="73"/>
        <v>5.1607346424686895E-3</v>
      </c>
      <c r="L391" s="15">
        <f t="shared" si="74"/>
        <v>0</v>
      </c>
      <c r="M391" s="15">
        <f t="shared" si="78"/>
        <v>1.1855551846810135E-2</v>
      </c>
      <c r="N391" s="15">
        <f t="shared" si="75"/>
        <v>7.3504421450222837E-3</v>
      </c>
      <c r="O391" s="15">
        <f t="shared" si="76"/>
        <v>7.3504421450222837E-3</v>
      </c>
      <c r="P391" s="1">
        <f>'App MESURE'!T387</f>
        <v>0.20814156081505203</v>
      </c>
      <c r="Q391" s="83">
        <v>22.873666645161286</v>
      </c>
      <c r="R391" s="77">
        <f t="shared" ref="R391:R401" si="81">(P391-O391)^2</f>
        <v>4.0317073336761967E-2</v>
      </c>
    </row>
    <row r="392" spans="1:18" s="1" customFormat="1" x14ac:dyDescent="0.2">
      <c r="A392" s="16">
        <v>44866</v>
      </c>
      <c r="B392" s="1">
        <f t="shared" si="79"/>
        <v>11</v>
      </c>
      <c r="C392" s="46"/>
      <c r="D392" s="46"/>
      <c r="E392" s="46">
        <v>5.9238095240000002</v>
      </c>
      <c r="F392" s="50">
        <v>6.3928571429999996</v>
      </c>
      <c r="G392" s="15">
        <f t="shared" si="71"/>
        <v>0</v>
      </c>
      <c r="H392" s="15">
        <f t="shared" si="72"/>
        <v>6.3928571429999996</v>
      </c>
      <c r="I392" s="22">
        <f t="shared" si="77"/>
        <v>6.3980178776424683</v>
      </c>
      <c r="J392" s="15">
        <f t="shared" si="80"/>
        <v>6.3703635506648251</v>
      </c>
      <c r="K392" s="15">
        <f t="shared" si="73"/>
        <v>2.7654326977643251E-2</v>
      </c>
      <c r="L392" s="15">
        <f t="shared" si="74"/>
        <v>0</v>
      </c>
      <c r="M392" s="15">
        <f t="shared" si="78"/>
        <v>4.5051097017878511E-3</v>
      </c>
      <c r="N392" s="15">
        <f t="shared" si="75"/>
        <v>2.7931680151084678E-3</v>
      </c>
      <c r="O392" s="15">
        <f t="shared" si="76"/>
        <v>2.7931680151084678E-3</v>
      </c>
      <c r="P392" s="1">
        <f>'App MESURE'!T388</f>
        <v>0.54263131525519703</v>
      </c>
      <c r="Q392" s="83">
        <v>17.134013999999997</v>
      </c>
      <c r="R392" s="77">
        <f t="shared" si="81"/>
        <v>0.29142522521561159</v>
      </c>
    </row>
    <row r="393" spans="1:18" s="1" customFormat="1" x14ac:dyDescent="0.2">
      <c r="A393" s="16">
        <v>44896</v>
      </c>
      <c r="B393" s="1">
        <f t="shared" si="79"/>
        <v>12</v>
      </c>
      <c r="C393" s="46"/>
      <c r="D393" s="46"/>
      <c r="E393" s="46">
        <v>83.973809520000003</v>
      </c>
      <c r="F393" s="50">
        <v>45.72142857</v>
      </c>
      <c r="G393" s="15">
        <f t="shared" si="71"/>
        <v>2.0570418834630129</v>
      </c>
      <c r="H393" s="15">
        <f t="shared" si="72"/>
        <v>43.664386686536986</v>
      </c>
      <c r="I393" s="22">
        <f t="shared" si="77"/>
        <v>43.692041013514626</v>
      </c>
      <c r="J393" s="15">
        <f t="shared" si="80"/>
        <v>35.70890315090346</v>
      </c>
      <c r="K393" s="15">
        <f t="shared" si="73"/>
        <v>7.9831378626111658</v>
      </c>
      <c r="L393" s="15">
        <f t="shared" si="74"/>
        <v>0</v>
      </c>
      <c r="M393" s="15">
        <f t="shared" si="78"/>
        <v>1.7119416866793833E-3</v>
      </c>
      <c r="N393" s="15">
        <f t="shared" si="75"/>
        <v>1.0614038457412176E-3</v>
      </c>
      <c r="O393" s="15">
        <f t="shared" si="76"/>
        <v>2.0581032873087541</v>
      </c>
      <c r="P393" s="1">
        <f>'App MESURE'!T389</f>
        <v>14.968999841083301</v>
      </c>
      <c r="Q393" s="83">
        <v>15.688479935483873</v>
      </c>
      <c r="R393" s="77">
        <f t="shared" si="81"/>
        <v>166.69124982226748</v>
      </c>
    </row>
    <row r="394" spans="1:18" s="1" customFormat="1" x14ac:dyDescent="0.2">
      <c r="A394" s="16">
        <v>44927</v>
      </c>
      <c r="B394" s="1">
        <f t="shared" si="79"/>
        <v>1</v>
      </c>
      <c r="C394" s="46"/>
      <c r="D394" s="46"/>
      <c r="E394" s="46" t="e">
        <f>#REF!</f>
        <v>#REF!</v>
      </c>
      <c r="F394" s="50"/>
      <c r="G394" s="15">
        <f t="shared" si="71"/>
        <v>0</v>
      </c>
      <c r="H394" s="15">
        <f t="shared" si="72"/>
        <v>0</v>
      </c>
      <c r="I394" s="22">
        <f t="shared" si="77"/>
        <v>7.9831378626111658</v>
      </c>
      <c r="J394" s="15">
        <f t="shared" si="80"/>
        <v>7.8706191366944083</v>
      </c>
      <c r="K394" s="15">
        <f t="shared" si="73"/>
        <v>0.11251872591675749</v>
      </c>
      <c r="L394" s="15">
        <f t="shared" si="74"/>
        <v>0</v>
      </c>
      <c r="M394" s="15">
        <f t="shared" si="78"/>
        <v>6.5053784093816575E-4</v>
      </c>
      <c r="N394" s="15">
        <f t="shared" si="75"/>
        <v>4.0333346138166277E-4</v>
      </c>
      <c r="O394" s="15">
        <f t="shared" si="76"/>
        <v>4.0333346138166277E-4</v>
      </c>
      <c r="P394" s="1">
        <f>'App MESURE'!T390</f>
        <v>15.351473200519919</v>
      </c>
      <c r="Q394" s="83">
        <v>11.688490354838708</v>
      </c>
      <c r="R394" s="77">
        <f t="shared" si="81"/>
        <v>235.65534606331263</v>
      </c>
    </row>
    <row r="395" spans="1:18" s="1" customFormat="1" x14ac:dyDescent="0.2">
      <c r="A395" s="16">
        <v>44958</v>
      </c>
      <c r="B395" s="1">
        <f t="shared" si="79"/>
        <v>2</v>
      </c>
      <c r="C395" s="46"/>
      <c r="D395" s="46"/>
      <c r="E395" s="46" t="e">
        <f>#REF!</f>
        <v>#REF!</v>
      </c>
      <c r="F395" s="50"/>
      <c r="G395" s="15">
        <f t="shared" si="71"/>
        <v>0</v>
      </c>
      <c r="H395" s="15">
        <f t="shared" si="72"/>
        <v>0</v>
      </c>
      <c r="I395" s="22">
        <f t="shared" si="77"/>
        <v>0.11251872591675749</v>
      </c>
      <c r="J395" s="15">
        <f t="shared" si="80"/>
        <v>0.11251846349538704</v>
      </c>
      <c r="K395" s="15">
        <f t="shared" si="73"/>
        <v>2.6242137045329184E-7</v>
      </c>
      <c r="L395" s="15">
        <f t="shared" si="74"/>
        <v>0</v>
      </c>
      <c r="M395" s="15">
        <f t="shared" si="78"/>
        <v>2.4720437955650298E-4</v>
      </c>
      <c r="N395" s="15">
        <f t="shared" si="75"/>
        <v>1.5326671532503184E-4</v>
      </c>
      <c r="O395" s="15">
        <f t="shared" si="76"/>
        <v>1.5326671532503184E-4</v>
      </c>
      <c r="P395" s="1">
        <f>'App MESURE'!T391</f>
        <v>0.8122490249988874</v>
      </c>
      <c r="Q395" s="83">
        <v>13.185522910714289</v>
      </c>
      <c r="R395" s="77">
        <f t="shared" si="81"/>
        <v>0.65949952062215422</v>
      </c>
    </row>
    <row r="396" spans="1:18" s="1" customFormat="1" x14ac:dyDescent="0.2">
      <c r="A396" s="16">
        <v>44986</v>
      </c>
      <c r="B396" s="1">
        <f t="shared" si="79"/>
        <v>3</v>
      </c>
      <c r="C396" s="46"/>
      <c r="D396" s="46"/>
      <c r="E396" s="46" t="e">
        <f>#REF!</f>
        <v>#REF!</v>
      </c>
      <c r="F396" s="50"/>
      <c r="G396" s="15">
        <f t="shared" si="71"/>
        <v>0</v>
      </c>
      <c r="H396" s="15">
        <f t="shared" si="72"/>
        <v>0</v>
      </c>
      <c r="I396" s="22">
        <f t="shared" si="77"/>
        <v>2.6242137045329184E-7</v>
      </c>
      <c r="J396" s="15">
        <f t="shared" si="80"/>
        <v>2.6242137045329184E-7</v>
      </c>
      <c r="K396" s="15">
        <f t="shared" si="73"/>
        <v>0</v>
      </c>
      <c r="L396" s="15">
        <f t="shared" si="74"/>
        <v>0</v>
      </c>
      <c r="M396" s="15">
        <f t="shared" si="78"/>
        <v>9.3937664231471141E-5</v>
      </c>
      <c r="N396" s="15">
        <f t="shared" si="75"/>
        <v>5.824135182351211E-5</v>
      </c>
      <c r="O396" s="15">
        <f t="shared" si="76"/>
        <v>5.824135182351211E-5</v>
      </c>
      <c r="P396" s="1">
        <f>'App MESURE'!T392</f>
        <v>0.57302724561166696</v>
      </c>
      <c r="Q396" s="83">
        <v>15.911352387096771</v>
      </c>
      <c r="R396" s="77">
        <f t="shared" si="81"/>
        <v>0.3282934798425165</v>
      </c>
    </row>
    <row r="397" spans="1:18" s="1" customFormat="1" x14ac:dyDescent="0.2">
      <c r="A397" s="16">
        <v>45017</v>
      </c>
      <c r="B397" s="1">
        <f t="shared" si="79"/>
        <v>4</v>
      </c>
      <c r="C397" s="46"/>
      <c r="D397" s="46"/>
      <c r="E397" s="46" t="e">
        <f>#REF!</f>
        <v>#REF!</v>
      </c>
      <c r="F397" s="50"/>
      <c r="G397" s="15">
        <f t="shared" si="71"/>
        <v>0</v>
      </c>
      <c r="H397" s="15">
        <f t="shared" si="72"/>
        <v>0</v>
      </c>
      <c r="I397" s="22">
        <f t="shared" si="77"/>
        <v>0</v>
      </c>
      <c r="J397" s="15">
        <f t="shared" si="80"/>
        <v>0</v>
      </c>
      <c r="K397" s="15">
        <f t="shared" si="73"/>
        <v>0</v>
      </c>
      <c r="L397" s="15">
        <f t="shared" si="74"/>
        <v>0</v>
      </c>
      <c r="M397" s="15">
        <f t="shared" si="78"/>
        <v>3.5696312407959032E-5</v>
      </c>
      <c r="N397" s="15">
        <f t="shared" si="75"/>
        <v>2.21317136929346E-5</v>
      </c>
      <c r="O397" s="15">
        <f t="shared" si="76"/>
        <v>2.21317136929346E-5</v>
      </c>
      <c r="P397" s="1">
        <f>'App MESURE'!T393</f>
        <v>0.2832023798494514</v>
      </c>
      <c r="Q397" s="83">
        <v>19.243441833333335</v>
      </c>
      <c r="R397" s="77">
        <f t="shared" si="81"/>
        <v>8.0191052934229748E-2</v>
      </c>
    </row>
    <row r="398" spans="1:18" s="1" customFormat="1" x14ac:dyDescent="0.2">
      <c r="A398" s="16">
        <v>45047</v>
      </c>
      <c r="B398" s="1">
        <f t="shared" si="79"/>
        <v>5</v>
      </c>
      <c r="C398" s="46"/>
      <c r="D398" s="46"/>
      <c r="E398" s="46" t="e">
        <f>#REF!</f>
        <v>#REF!</v>
      </c>
      <c r="F398" s="50"/>
      <c r="G398" s="15">
        <f t="shared" ref="G398:G401" si="82">IF((F398-$J$2)&gt;0,$I$2*(F398-$J$2),0)</f>
        <v>0</v>
      </c>
      <c r="H398" s="15">
        <f t="shared" ref="H398:H401" si="83">F398-G398</f>
        <v>0</v>
      </c>
      <c r="I398" s="22">
        <f t="shared" si="77"/>
        <v>0</v>
      </c>
      <c r="J398" s="15">
        <f t="shared" si="80"/>
        <v>0</v>
      </c>
      <c r="K398" s="15">
        <f t="shared" ref="K398:K401" si="84">I398-J398</f>
        <v>0</v>
      </c>
      <c r="L398" s="15">
        <f t="shared" ref="L398:L401" si="85">IF(K398&gt;$N$2,(K398-$N$2)/$L$2,0)</f>
        <v>0</v>
      </c>
      <c r="M398" s="15">
        <f t="shared" si="78"/>
        <v>1.3564598715024431E-5</v>
      </c>
      <c r="N398" s="15">
        <f t="shared" ref="N398:N401" si="86">$M$2*M398</f>
        <v>8.4100512033151465E-6</v>
      </c>
      <c r="O398" s="15">
        <f t="shared" ref="O398:O401" si="87">N398+G398</f>
        <v>8.4100512033151465E-6</v>
      </c>
      <c r="P398" s="1">
        <f>'App MESURE'!T394</f>
        <v>1.1320716947331431</v>
      </c>
      <c r="Q398" s="83">
        <v>19.01215574193548</v>
      </c>
      <c r="R398" s="77">
        <f t="shared" si="81"/>
        <v>1.2815672805248628</v>
      </c>
    </row>
    <row r="399" spans="1:18" s="1" customFormat="1" x14ac:dyDescent="0.2">
      <c r="A399" s="16">
        <v>45078</v>
      </c>
      <c r="B399" s="1">
        <f t="shared" si="79"/>
        <v>6</v>
      </c>
      <c r="C399" s="46"/>
      <c r="D399" s="46"/>
      <c r="E399" s="46" t="e">
        <f>#REF!</f>
        <v>#REF!</v>
      </c>
      <c r="F399" s="50"/>
      <c r="G399" s="15">
        <f t="shared" si="82"/>
        <v>0</v>
      </c>
      <c r="H399" s="15">
        <f t="shared" si="83"/>
        <v>0</v>
      </c>
      <c r="I399" s="22">
        <f t="shared" ref="I399:I401" si="88">H399+K398-L398</f>
        <v>0</v>
      </c>
      <c r="J399" s="15">
        <f t="shared" si="80"/>
        <v>0</v>
      </c>
      <c r="K399" s="15">
        <f t="shared" si="84"/>
        <v>0</v>
      </c>
      <c r="L399" s="15">
        <f t="shared" si="85"/>
        <v>0</v>
      </c>
      <c r="M399" s="15">
        <f t="shared" ref="M399:M401" si="89">L399+M398-N398</f>
        <v>5.1545475117092847E-6</v>
      </c>
      <c r="N399" s="15">
        <f t="shared" si="86"/>
        <v>3.1958194572597563E-6</v>
      </c>
      <c r="O399" s="15">
        <f t="shared" si="87"/>
        <v>3.1958194572597563E-6</v>
      </c>
      <c r="P399" s="1">
        <f>'App MESURE'!T395</f>
        <v>0.30246979454554507</v>
      </c>
      <c r="Q399" s="83">
        <v>23.7553473</v>
      </c>
      <c r="R399" s="77">
        <f t="shared" si="81"/>
        <v>9.1486043344928242E-2</v>
      </c>
    </row>
    <row r="400" spans="1:18" s="1" customFormat="1" x14ac:dyDescent="0.2">
      <c r="A400" s="16">
        <v>45108</v>
      </c>
      <c r="B400" s="1">
        <f t="shared" si="79"/>
        <v>7</v>
      </c>
      <c r="C400" s="46"/>
      <c r="D400" s="46"/>
      <c r="E400" s="46" t="e">
        <f>#REF!</f>
        <v>#REF!</v>
      </c>
      <c r="F400" s="50"/>
      <c r="G400" s="15">
        <f t="shared" si="82"/>
        <v>0</v>
      </c>
      <c r="H400" s="15">
        <f t="shared" si="83"/>
        <v>0</v>
      </c>
      <c r="I400" s="22">
        <f t="shared" si="88"/>
        <v>0</v>
      </c>
      <c r="J400" s="15">
        <f t="shared" si="80"/>
        <v>0</v>
      </c>
      <c r="K400" s="15">
        <f t="shared" si="84"/>
        <v>0</v>
      </c>
      <c r="L400" s="15">
        <f t="shared" si="85"/>
        <v>0</v>
      </c>
      <c r="M400" s="15">
        <f t="shared" si="89"/>
        <v>1.9587280544495283E-6</v>
      </c>
      <c r="N400" s="15">
        <f t="shared" si="86"/>
        <v>1.2144113937587076E-6</v>
      </c>
      <c r="O400" s="15">
        <f t="shared" si="87"/>
        <v>1.2144113937587076E-6</v>
      </c>
      <c r="P400" s="1">
        <f>'App MESURE'!T396</f>
        <v>0.14136503168030898</v>
      </c>
      <c r="Q400" s="83">
        <v>24.345686387096773</v>
      </c>
      <c r="R400" s="77">
        <f t="shared" si="81"/>
        <v>1.9983728832839255E-2</v>
      </c>
    </row>
    <row r="401" spans="1:18" s="1" customFormat="1" ht="13.5" thickBot="1" x14ac:dyDescent="0.25">
      <c r="A401" s="16">
        <v>45139</v>
      </c>
      <c r="B401" s="4">
        <f t="shared" si="79"/>
        <v>8</v>
      </c>
      <c r="C401" s="47"/>
      <c r="D401" s="47"/>
      <c r="E401" s="47" t="e">
        <f>#REF!</f>
        <v>#REF!</v>
      </c>
      <c r="F401" s="57"/>
      <c r="G401" s="24">
        <f t="shared" si="82"/>
        <v>0</v>
      </c>
      <c r="H401" s="24">
        <f t="shared" si="83"/>
        <v>0</v>
      </c>
      <c r="I401" s="23">
        <f t="shared" si="88"/>
        <v>0</v>
      </c>
      <c r="J401" s="24">
        <f t="shared" si="80"/>
        <v>0</v>
      </c>
      <c r="K401" s="24">
        <f t="shared" si="84"/>
        <v>0</v>
      </c>
      <c r="L401" s="24">
        <f t="shared" si="85"/>
        <v>0</v>
      </c>
      <c r="M401" s="24">
        <f t="shared" si="89"/>
        <v>7.4431666069082069E-7</v>
      </c>
      <c r="N401" s="24">
        <f t="shared" si="86"/>
        <v>4.6147632962830882E-7</v>
      </c>
      <c r="O401" s="24">
        <f t="shared" si="87"/>
        <v>4.6147632962830882E-7</v>
      </c>
      <c r="P401" s="4">
        <f>'App MESURE'!T397</f>
        <v>1.7520278501208245E-2</v>
      </c>
      <c r="Q401" s="84">
        <v>26.286160774193551</v>
      </c>
      <c r="R401" s="78">
        <f t="shared" si="81"/>
        <v>3.069439885852266E-4</v>
      </c>
    </row>
    <row r="402" spans="1:18" s="1" customFormat="1" x14ac:dyDescent="0.2">
      <c r="A402" s="16"/>
      <c r="C402" s="46"/>
      <c r="D402" s="46"/>
      <c r="E402" s="46"/>
      <c r="F402" s="50"/>
      <c r="G402" s="15"/>
      <c r="H402" s="15"/>
      <c r="I402" s="22"/>
      <c r="J402" s="15"/>
      <c r="K402" s="15"/>
      <c r="L402" s="15"/>
      <c r="M402" s="15"/>
      <c r="N402" s="15"/>
      <c r="O402" s="15"/>
      <c r="Q402" s="1">
        <v>21.91136006666666</v>
      </c>
    </row>
    <row r="403" spans="1:18" s="1" customFormat="1" x14ac:dyDescent="0.2">
      <c r="A403" s="16"/>
      <c r="C403" s="46"/>
      <c r="D403" s="46"/>
      <c r="E403" s="46"/>
      <c r="F403" s="50"/>
      <c r="G403" s="15"/>
      <c r="H403" s="15"/>
      <c r="I403" s="22"/>
      <c r="J403" s="15"/>
      <c r="K403" s="15"/>
      <c r="L403" s="15"/>
      <c r="M403" s="15"/>
      <c r="N403" s="15"/>
      <c r="O403" s="15"/>
      <c r="Q403" s="1">
        <v>21.484054</v>
      </c>
    </row>
    <row r="404" spans="1:18" s="1" customFormat="1" x14ac:dyDescent="0.2">
      <c r="A404" s="16"/>
      <c r="C404" s="46"/>
      <c r="D404" s="46"/>
      <c r="E404" s="46"/>
      <c r="F404" s="50"/>
      <c r="G404" s="15"/>
      <c r="H404" s="15"/>
      <c r="I404" s="22"/>
      <c r="J404" s="15"/>
      <c r="K404" s="15"/>
      <c r="L404" s="15"/>
      <c r="M404" s="15"/>
      <c r="N404" s="15"/>
      <c r="O404" s="15"/>
      <c r="Q404" s="1">
        <v>16.081601916666667</v>
      </c>
    </row>
    <row r="405" spans="1:18" s="1" customFormat="1" x14ac:dyDescent="0.2">
      <c r="A405" s="16"/>
      <c r="C405" s="46"/>
      <c r="D405" s="46"/>
      <c r="E405" s="46"/>
      <c r="F405" s="50"/>
      <c r="G405" s="15"/>
      <c r="H405" s="15"/>
      <c r="I405" s="22"/>
      <c r="J405" s="15"/>
      <c r="K405" s="15"/>
      <c r="L405" s="15"/>
      <c r="M405" s="15"/>
      <c r="N405" s="15"/>
      <c r="O405" s="15"/>
      <c r="Q405" s="1">
        <v>13.492387838709682</v>
      </c>
    </row>
    <row r="406" spans="1:18" s="1" customFormat="1" x14ac:dyDescent="0.2">
      <c r="A406" s="16"/>
      <c r="C406" s="46"/>
      <c r="D406" s="46"/>
      <c r="E406" s="46"/>
      <c r="F406" s="50"/>
      <c r="G406" s="15"/>
      <c r="H406" s="15"/>
      <c r="I406" s="22"/>
      <c r="J406" s="15"/>
      <c r="K406" s="15"/>
      <c r="L406" s="15"/>
      <c r="M406" s="15"/>
      <c r="N406" s="15"/>
      <c r="O406" s="15"/>
      <c r="Q406" s="1">
        <v>14.788487080645163</v>
      </c>
    </row>
    <row r="407" spans="1:18" s="1" customFormat="1" x14ac:dyDescent="0.2">
      <c r="A407" s="16"/>
      <c r="C407" s="46"/>
      <c r="D407" s="46"/>
      <c r="E407" s="46"/>
      <c r="F407" s="50"/>
      <c r="G407" s="15"/>
      <c r="H407" s="15"/>
      <c r="I407" s="22"/>
      <c r="J407" s="15"/>
      <c r="K407" s="15"/>
      <c r="L407" s="15"/>
      <c r="M407" s="15"/>
      <c r="N407" s="15"/>
      <c r="O407" s="15"/>
      <c r="Q407" s="1">
        <v>14.983432068965516</v>
      </c>
    </row>
    <row r="408" spans="1:18" s="1" customFormat="1" x14ac:dyDescent="0.2">
      <c r="A408" s="16"/>
      <c r="C408" s="46"/>
      <c r="D408" s="46"/>
      <c r="E408" s="46"/>
      <c r="F408" s="50"/>
      <c r="G408" s="15"/>
      <c r="H408" s="15"/>
      <c r="I408" s="22"/>
      <c r="J408" s="15"/>
      <c r="K408" s="15"/>
      <c r="L408" s="15"/>
      <c r="M408" s="15"/>
      <c r="N408" s="15"/>
      <c r="O408" s="15"/>
    </row>
    <row r="409" spans="1:18" s="1" customFormat="1" x14ac:dyDescent="0.2">
      <c r="A409" s="16"/>
      <c r="C409" s="46"/>
      <c r="D409" s="46"/>
      <c r="E409" s="46"/>
      <c r="F409" s="50"/>
      <c r="G409" s="15"/>
      <c r="H409" s="15"/>
      <c r="I409" s="22"/>
      <c r="J409" s="15"/>
      <c r="K409" s="15"/>
      <c r="L409" s="15"/>
      <c r="M409" s="15"/>
      <c r="N409" s="15"/>
      <c r="O409" s="15"/>
    </row>
    <row r="410" spans="1:18" s="1" customFormat="1" x14ac:dyDescent="0.2">
      <c r="A410" s="16"/>
      <c r="C410" s="46"/>
      <c r="D410" s="46"/>
      <c r="E410" s="46"/>
      <c r="F410" s="50"/>
      <c r="G410" s="15"/>
      <c r="H410" s="15"/>
      <c r="I410" s="22"/>
      <c r="J410" s="15"/>
      <c r="K410" s="15"/>
      <c r="L410" s="15"/>
      <c r="M410" s="15"/>
      <c r="N410" s="15"/>
      <c r="O410" s="15"/>
    </row>
    <row r="411" spans="1:18" s="1" customFormat="1" x14ac:dyDescent="0.2">
      <c r="A411" s="16"/>
      <c r="C411" s="46"/>
      <c r="D411" s="46"/>
      <c r="E411" s="46"/>
      <c r="F411" s="50"/>
      <c r="G411" s="15"/>
      <c r="H411" s="15"/>
      <c r="I411" s="22"/>
      <c r="J411" s="15"/>
      <c r="K411" s="15"/>
      <c r="L411" s="15"/>
      <c r="M411" s="15"/>
      <c r="N411" s="15"/>
      <c r="O411" s="15"/>
    </row>
    <row r="412" spans="1:18" s="1" customFormat="1" x14ac:dyDescent="0.2">
      <c r="A412" s="16"/>
      <c r="C412" s="46"/>
      <c r="D412" s="46"/>
      <c r="E412" s="46"/>
      <c r="F412" s="50"/>
      <c r="G412" s="15"/>
      <c r="H412" s="15"/>
      <c r="I412" s="22"/>
      <c r="J412" s="15"/>
      <c r="K412" s="15"/>
      <c r="L412" s="15"/>
      <c r="M412" s="15"/>
      <c r="N412" s="15"/>
      <c r="O412" s="15"/>
    </row>
    <row r="413" spans="1:18" s="1" customFormat="1" ht="13.5" thickBot="1" x14ac:dyDescent="0.25">
      <c r="A413" s="17"/>
      <c r="B413" s="4"/>
      <c r="C413" s="47"/>
      <c r="D413" s="47"/>
      <c r="E413" s="47"/>
      <c r="F413" s="57"/>
      <c r="G413" s="24"/>
      <c r="H413" s="24"/>
      <c r="I413" s="23"/>
      <c r="J413" s="24"/>
      <c r="K413" s="24"/>
      <c r="L413" s="24"/>
      <c r="M413" s="24"/>
      <c r="N413" s="24"/>
      <c r="O413" s="24"/>
    </row>
    <row r="414" spans="1:18" s="1" customFormat="1" x14ac:dyDescent="0.2">
      <c r="A414" s="16"/>
      <c r="C414" s="46"/>
      <c r="D414" s="46"/>
      <c r="E414" s="46"/>
      <c r="F414" s="50"/>
      <c r="G414" s="15"/>
      <c r="H414" s="15"/>
      <c r="I414" s="22"/>
      <c r="J414" s="15"/>
      <c r="K414" s="15"/>
      <c r="L414" s="15"/>
      <c r="M414" s="15"/>
      <c r="N414" s="15"/>
      <c r="O414" s="15"/>
    </row>
    <row r="415" spans="1:18" s="1" customFormat="1" x14ac:dyDescent="0.2">
      <c r="A415" s="16"/>
      <c r="C415" s="46"/>
      <c r="D415" s="46"/>
      <c r="E415" s="46"/>
      <c r="F415" s="50"/>
      <c r="G415" s="15"/>
      <c r="H415" s="15"/>
      <c r="I415" s="22"/>
      <c r="J415" s="15"/>
      <c r="K415" s="15"/>
      <c r="L415" s="15"/>
      <c r="M415" s="15"/>
      <c r="N415" s="15"/>
      <c r="O415" s="15"/>
    </row>
    <row r="416" spans="1:18" s="1" customFormat="1" x14ac:dyDescent="0.2">
      <c r="A416" s="16"/>
      <c r="C416" s="46"/>
      <c r="D416" s="46"/>
      <c r="E416" s="46"/>
      <c r="F416" s="50"/>
      <c r="G416" s="15"/>
      <c r="H416" s="15"/>
      <c r="I416" s="22"/>
      <c r="J416" s="15"/>
      <c r="K416" s="15"/>
      <c r="L416" s="15"/>
      <c r="M416" s="15"/>
      <c r="N416" s="15"/>
      <c r="O416" s="15"/>
    </row>
    <row r="417" spans="1:15" s="1" customFormat="1" x14ac:dyDescent="0.2">
      <c r="A417" s="16"/>
      <c r="C417" s="46"/>
      <c r="D417" s="46"/>
      <c r="E417" s="46"/>
      <c r="F417" s="50"/>
      <c r="G417" s="15"/>
      <c r="H417" s="15"/>
      <c r="I417" s="22"/>
      <c r="J417" s="15"/>
      <c r="K417" s="15"/>
      <c r="L417" s="15"/>
      <c r="M417" s="15"/>
      <c r="N417" s="15"/>
      <c r="O417" s="15"/>
    </row>
    <row r="418" spans="1:15" s="1" customFormat="1" x14ac:dyDescent="0.2">
      <c r="A418" s="16"/>
      <c r="C418" s="46"/>
      <c r="D418" s="46"/>
      <c r="E418" s="46"/>
      <c r="F418" s="50"/>
      <c r="G418" s="15"/>
      <c r="H418" s="15"/>
      <c r="I418" s="22"/>
      <c r="J418" s="15"/>
      <c r="K418" s="15"/>
      <c r="L418" s="15"/>
      <c r="M418" s="15"/>
      <c r="N418" s="15"/>
      <c r="O418" s="15"/>
    </row>
    <row r="419" spans="1:15" s="1" customFormat="1" x14ac:dyDescent="0.2">
      <c r="A419" s="16"/>
      <c r="C419" s="46"/>
      <c r="D419" s="46"/>
      <c r="E419" s="46"/>
      <c r="F419" s="50"/>
      <c r="G419" s="15"/>
      <c r="H419" s="15"/>
      <c r="I419" s="22"/>
      <c r="J419" s="15"/>
      <c r="K419" s="15"/>
      <c r="L419" s="15"/>
      <c r="M419" s="15"/>
      <c r="N419" s="15"/>
      <c r="O419" s="15"/>
    </row>
    <row r="420" spans="1:15" s="1" customFormat="1" x14ac:dyDescent="0.2">
      <c r="A420" s="16"/>
      <c r="C420" s="46"/>
      <c r="D420" s="46"/>
      <c r="E420" s="46"/>
      <c r="F420" s="50"/>
      <c r="G420" s="15"/>
      <c r="H420" s="15"/>
      <c r="I420" s="22"/>
      <c r="J420" s="15"/>
      <c r="K420" s="15"/>
      <c r="L420" s="15"/>
      <c r="M420" s="15"/>
      <c r="N420" s="15"/>
      <c r="O420" s="15"/>
    </row>
    <row r="421" spans="1:15" s="1" customFormat="1" x14ac:dyDescent="0.2">
      <c r="A421" s="16"/>
      <c r="C421" s="46"/>
      <c r="D421" s="46"/>
      <c r="E421" s="46"/>
      <c r="F421" s="50"/>
      <c r="G421" s="15"/>
      <c r="H421" s="15"/>
      <c r="I421" s="22"/>
      <c r="J421" s="15"/>
      <c r="K421" s="15"/>
      <c r="L421" s="15"/>
      <c r="M421" s="15"/>
      <c r="N421" s="15"/>
      <c r="O421" s="15"/>
    </row>
    <row r="422" spans="1:15" s="1" customFormat="1" x14ac:dyDescent="0.2">
      <c r="A422" s="16"/>
      <c r="C422" s="46"/>
      <c r="D422" s="46"/>
      <c r="E422" s="46"/>
      <c r="F422" s="50"/>
      <c r="G422" s="15"/>
      <c r="H422" s="15"/>
      <c r="I422" s="22"/>
      <c r="J422" s="15"/>
      <c r="K422" s="15"/>
      <c r="L422" s="15"/>
      <c r="M422" s="15"/>
      <c r="N422" s="15"/>
      <c r="O422" s="15"/>
    </row>
    <row r="423" spans="1:15" s="1" customFormat="1" x14ac:dyDescent="0.2">
      <c r="A423" s="16"/>
      <c r="C423" s="46"/>
      <c r="D423" s="46"/>
      <c r="E423" s="46"/>
      <c r="F423" s="50"/>
      <c r="G423" s="15"/>
      <c r="H423" s="15"/>
      <c r="I423" s="22"/>
      <c r="J423" s="15"/>
      <c r="K423" s="15"/>
      <c r="L423" s="15"/>
      <c r="M423" s="15"/>
      <c r="N423" s="15"/>
      <c r="O423" s="15"/>
    </row>
    <row r="424" spans="1:15" s="1" customFormat="1" x14ac:dyDescent="0.2">
      <c r="A424" s="16"/>
      <c r="C424" s="46"/>
      <c r="D424" s="46"/>
      <c r="E424" s="46"/>
      <c r="F424" s="50"/>
      <c r="G424" s="15"/>
      <c r="H424" s="15"/>
      <c r="I424" s="22"/>
      <c r="J424" s="15"/>
      <c r="K424" s="15"/>
      <c r="L424" s="15"/>
      <c r="M424" s="15"/>
      <c r="N424" s="15"/>
      <c r="O424" s="15"/>
    </row>
    <row r="425" spans="1:15" s="1" customFormat="1" ht="13.5" thickBot="1" x14ac:dyDescent="0.25">
      <c r="A425" s="17"/>
      <c r="B425" s="4"/>
      <c r="C425" s="47"/>
      <c r="D425" s="47"/>
      <c r="E425" s="47"/>
      <c r="F425" s="57"/>
      <c r="G425" s="24"/>
      <c r="H425" s="24"/>
      <c r="I425" s="23"/>
      <c r="J425" s="24"/>
      <c r="K425" s="24"/>
      <c r="L425" s="24"/>
      <c r="M425" s="24"/>
      <c r="N425" s="24"/>
      <c r="O425" s="24"/>
    </row>
    <row r="426" spans="1:15" s="1" customFormat="1" x14ac:dyDescent="0.2">
      <c r="A426" s="16"/>
      <c r="C426" s="46"/>
      <c r="D426" s="46"/>
      <c r="E426" s="46"/>
      <c r="F426" s="50"/>
      <c r="G426" s="15"/>
      <c r="H426" s="15"/>
      <c r="I426" s="22"/>
      <c r="J426" s="15"/>
      <c r="K426" s="15"/>
      <c r="L426" s="15"/>
      <c r="M426" s="15"/>
      <c r="N426" s="15"/>
      <c r="O426" s="15"/>
    </row>
    <row r="427" spans="1:15" s="1" customFormat="1" x14ac:dyDescent="0.2">
      <c r="A427" s="16"/>
      <c r="C427" s="46"/>
      <c r="D427" s="46"/>
      <c r="E427" s="46"/>
      <c r="F427" s="50"/>
      <c r="G427" s="15"/>
      <c r="H427" s="15"/>
      <c r="I427" s="22"/>
      <c r="J427" s="15"/>
      <c r="K427" s="15"/>
      <c r="L427" s="15"/>
      <c r="M427" s="15"/>
      <c r="N427" s="15"/>
      <c r="O427" s="15"/>
    </row>
    <row r="428" spans="1:15" s="1" customFormat="1" x14ac:dyDescent="0.2">
      <c r="A428" s="16"/>
      <c r="C428" s="46"/>
      <c r="D428" s="46"/>
      <c r="E428" s="46"/>
      <c r="F428" s="50"/>
      <c r="G428" s="15"/>
      <c r="H428" s="15"/>
      <c r="I428" s="22"/>
      <c r="J428" s="15"/>
      <c r="K428" s="15"/>
      <c r="L428" s="15"/>
      <c r="M428" s="15"/>
      <c r="N428" s="15"/>
      <c r="O428" s="15"/>
    </row>
    <row r="429" spans="1:15" s="1" customFormat="1" x14ac:dyDescent="0.2">
      <c r="A429" s="16"/>
      <c r="C429" s="46"/>
      <c r="D429" s="46"/>
      <c r="E429" s="46"/>
      <c r="F429" s="50"/>
      <c r="G429" s="15"/>
      <c r="H429" s="15"/>
      <c r="I429" s="22"/>
      <c r="J429" s="15"/>
      <c r="K429" s="15"/>
      <c r="L429" s="15"/>
      <c r="M429" s="15"/>
      <c r="N429" s="15"/>
      <c r="O429" s="15"/>
    </row>
    <row r="430" spans="1:15" s="1" customFormat="1" x14ac:dyDescent="0.2">
      <c r="A430" s="16"/>
      <c r="C430" s="46"/>
      <c r="D430" s="46"/>
      <c r="E430" s="46"/>
      <c r="F430" s="50"/>
      <c r="G430" s="15"/>
      <c r="H430" s="15"/>
      <c r="I430" s="22"/>
      <c r="J430" s="15"/>
      <c r="K430" s="15"/>
      <c r="L430" s="15"/>
      <c r="M430" s="15"/>
      <c r="N430" s="15"/>
      <c r="O430" s="15"/>
    </row>
    <row r="431" spans="1:15" s="1" customFormat="1" x14ac:dyDescent="0.2">
      <c r="A431" s="16"/>
      <c r="C431" s="46"/>
      <c r="D431" s="46"/>
      <c r="E431" s="46"/>
      <c r="F431" s="50"/>
      <c r="G431" s="15"/>
      <c r="H431" s="15"/>
      <c r="I431" s="22"/>
      <c r="J431" s="15"/>
      <c r="K431" s="15"/>
      <c r="L431" s="15"/>
      <c r="M431" s="15"/>
      <c r="N431" s="15"/>
      <c r="O431" s="15"/>
    </row>
    <row r="432" spans="1:15" s="1" customFormat="1" x14ac:dyDescent="0.2">
      <c r="A432" s="16"/>
      <c r="C432" s="46"/>
      <c r="D432" s="46"/>
      <c r="E432" s="46"/>
      <c r="F432" s="50"/>
      <c r="G432" s="15"/>
      <c r="H432" s="15"/>
      <c r="I432" s="22"/>
      <c r="J432" s="15"/>
      <c r="K432" s="15"/>
      <c r="L432" s="15"/>
      <c r="M432" s="15"/>
      <c r="N432" s="15"/>
      <c r="O432" s="15"/>
    </row>
    <row r="433" spans="1:15" s="1" customFormat="1" x14ac:dyDescent="0.2">
      <c r="A433" s="16"/>
      <c r="C433" s="46"/>
      <c r="D433" s="46"/>
      <c r="E433" s="46"/>
      <c r="F433" s="50"/>
      <c r="G433" s="15"/>
      <c r="H433" s="15"/>
      <c r="I433" s="22"/>
      <c r="J433" s="15"/>
      <c r="K433" s="15"/>
      <c r="L433" s="15"/>
      <c r="M433" s="15"/>
      <c r="N433" s="15"/>
      <c r="O433" s="15"/>
    </row>
    <row r="434" spans="1:15" s="1" customFormat="1" x14ac:dyDescent="0.2">
      <c r="A434" s="16"/>
      <c r="C434" s="46"/>
      <c r="D434" s="46"/>
      <c r="E434" s="46"/>
      <c r="F434" s="50"/>
      <c r="G434" s="15"/>
      <c r="H434" s="15"/>
      <c r="I434" s="22"/>
      <c r="J434" s="15"/>
      <c r="K434" s="15"/>
      <c r="L434" s="15"/>
      <c r="M434" s="15"/>
      <c r="N434" s="15"/>
      <c r="O434" s="15"/>
    </row>
    <row r="435" spans="1:15" s="1" customFormat="1" x14ac:dyDescent="0.2">
      <c r="A435" s="16"/>
      <c r="C435" s="46"/>
      <c r="D435" s="46"/>
      <c r="E435" s="46"/>
      <c r="F435" s="50"/>
      <c r="G435" s="15"/>
      <c r="H435" s="15"/>
      <c r="I435" s="22"/>
      <c r="J435" s="15"/>
      <c r="K435" s="15"/>
      <c r="L435" s="15"/>
      <c r="M435" s="15"/>
      <c r="N435" s="15"/>
      <c r="O435" s="15"/>
    </row>
    <row r="436" spans="1:15" s="1" customFormat="1" x14ac:dyDescent="0.2">
      <c r="A436" s="16"/>
      <c r="C436" s="46"/>
      <c r="D436" s="46"/>
      <c r="E436" s="46"/>
      <c r="F436" s="50"/>
      <c r="G436" s="15"/>
      <c r="H436" s="15"/>
      <c r="I436" s="22"/>
      <c r="J436" s="15"/>
      <c r="K436" s="15"/>
      <c r="L436" s="15"/>
      <c r="M436" s="15"/>
      <c r="N436" s="15"/>
      <c r="O436" s="15"/>
    </row>
    <row r="437" spans="1:15" s="1" customFormat="1" ht="13.5" thickBot="1" x14ac:dyDescent="0.25">
      <c r="A437" s="17"/>
      <c r="B437" s="4"/>
      <c r="C437" s="47"/>
      <c r="D437" s="47"/>
      <c r="E437" s="47"/>
      <c r="F437" s="57"/>
      <c r="G437" s="24"/>
      <c r="H437" s="24"/>
      <c r="I437" s="23"/>
      <c r="J437" s="24"/>
      <c r="K437" s="24"/>
      <c r="L437" s="24"/>
      <c r="M437" s="24"/>
      <c r="N437" s="24"/>
      <c r="O437" s="24"/>
    </row>
    <row r="438" spans="1:15" s="1" customFormat="1" x14ac:dyDescent="0.2">
      <c r="A438" s="16"/>
      <c r="C438" s="46"/>
      <c r="D438" s="46"/>
      <c r="E438" s="46"/>
      <c r="F438" s="50"/>
      <c r="G438" s="15"/>
      <c r="H438" s="15"/>
      <c r="I438" s="22"/>
      <c r="J438" s="15"/>
      <c r="K438" s="15"/>
      <c r="L438" s="15"/>
      <c r="M438" s="15"/>
      <c r="N438" s="15"/>
      <c r="O438" s="15"/>
    </row>
    <row r="439" spans="1:15" s="1" customFormat="1" x14ac:dyDescent="0.2">
      <c r="A439" s="16"/>
      <c r="C439" s="46"/>
      <c r="D439" s="46"/>
      <c r="E439" s="46"/>
      <c r="F439" s="50"/>
      <c r="G439" s="15"/>
      <c r="H439" s="15"/>
      <c r="I439" s="22"/>
      <c r="J439" s="15"/>
      <c r="K439" s="15"/>
      <c r="L439" s="15"/>
      <c r="M439" s="15"/>
      <c r="N439" s="15"/>
      <c r="O439" s="15"/>
    </row>
    <row r="440" spans="1:15" s="1" customFormat="1" x14ac:dyDescent="0.2">
      <c r="A440" s="16"/>
      <c r="C440" s="46"/>
      <c r="D440" s="46"/>
      <c r="E440" s="46"/>
      <c r="F440" s="50"/>
      <c r="G440" s="15"/>
      <c r="H440" s="15"/>
      <c r="I440" s="22"/>
      <c r="J440" s="15"/>
      <c r="K440" s="15"/>
      <c r="L440" s="15"/>
      <c r="M440" s="15"/>
      <c r="N440" s="15"/>
      <c r="O440" s="15"/>
    </row>
    <row r="441" spans="1:15" s="1" customFormat="1" x14ac:dyDescent="0.2">
      <c r="A441" s="16"/>
      <c r="C441" s="46"/>
      <c r="D441" s="46"/>
      <c r="E441" s="46"/>
      <c r="F441" s="50"/>
      <c r="G441" s="15"/>
      <c r="H441" s="15"/>
      <c r="I441" s="22"/>
      <c r="J441" s="15"/>
      <c r="K441" s="15"/>
      <c r="L441" s="15"/>
      <c r="M441" s="15"/>
      <c r="N441" s="15"/>
      <c r="O441" s="15"/>
    </row>
    <row r="442" spans="1:15" s="1" customFormat="1" x14ac:dyDescent="0.2">
      <c r="A442" s="16"/>
      <c r="C442" s="46"/>
      <c r="D442" s="46"/>
      <c r="E442" s="46"/>
      <c r="F442" s="50"/>
      <c r="G442" s="15"/>
      <c r="H442" s="15"/>
      <c r="I442" s="22"/>
      <c r="J442" s="15"/>
      <c r="K442" s="15"/>
      <c r="L442" s="15"/>
      <c r="M442" s="15"/>
      <c r="N442" s="15"/>
      <c r="O442" s="15"/>
    </row>
    <row r="443" spans="1:15" s="1" customFormat="1" x14ac:dyDescent="0.2">
      <c r="A443" s="16"/>
      <c r="C443" s="46"/>
      <c r="D443" s="46"/>
      <c r="E443" s="46"/>
      <c r="F443" s="50"/>
      <c r="G443" s="15"/>
      <c r="H443" s="15"/>
      <c r="I443" s="22"/>
      <c r="J443" s="15"/>
      <c r="K443" s="15"/>
      <c r="L443" s="15"/>
      <c r="M443" s="15"/>
      <c r="N443" s="15"/>
      <c r="O443" s="15"/>
    </row>
    <row r="444" spans="1:15" s="1" customFormat="1" x14ac:dyDescent="0.2">
      <c r="A444" s="16"/>
      <c r="C444" s="46"/>
      <c r="D444" s="46"/>
      <c r="E444" s="46"/>
      <c r="F444" s="50"/>
      <c r="G444" s="15"/>
      <c r="H444" s="15"/>
      <c r="I444" s="22"/>
      <c r="J444" s="15"/>
      <c r="K444" s="15"/>
      <c r="L444" s="15"/>
      <c r="M444" s="15"/>
      <c r="N444" s="15"/>
      <c r="O444" s="15"/>
    </row>
    <row r="445" spans="1:15" s="1" customFormat="1" x14ac:dyDescent="0.2">
      <c r="A445" s="16"/>
      <c r="C445" s="46"/>
      <c r="D445" s="46"/>
      <c r="E445" s="46"/>
      <c r="F445" s="50"/>
      <c r="G445" s="15"/>
      <c r="H445" s="15"/>
      <c r="I445" s="22"/>
      <c r="J445" s="15"/>
      <c r="K445" s="15"/>
      <c r="L445" s="15"/>
      <c r="M445" s="15"/>
      <c r="N445" s="15"/>
      <c r="O445" s="15"/>
    </row>
    <row r="446" spans="1:15" s="1" customFormat="1" x14ac:dyDescent="0.2">
      <c r="A446" s="16"/>
      <c r="C446" s="46"/>
      <c r="D446" s="46"/>
      <c r="E446" s="46"/>
      <c r="F446" s="50"/>
      <c r="G446" s="15"/>
      <c r="H446" s="15"/>
      <c r="I446" s="22"/>
      <c r="J446" s="15"/>
      <c r="K446" s="15"/>
      <c r="L446" s="15"/>
      <c r="M446" s="15"/>
      <c r="N446" s="15"/>
      <c r="O446" s="15"/>
    </row>
    <row r="447" spans="1:15" s="1" customFormat="1" x14ac:dyDescent="0.2">
      <c r="A447" s="16"/>
      <c r="C447" s="46"/>
      <c r="D447" s="46"/>
      <c r="E447" s="46"/>
      <c r="F447" s="50"/>
      <c r="G447" s="15"/>
      <c r="H447" s="15"/>
      <c r="I447" s="22"/>
      <c r="J447" s="15"/>
      <c r="K447" s="15"/>
      <c r="L447" s="15"/>
      <c r="M447" s="15"/>
      <c r="N447" s="15"/>
      <c r="O447" s="15"/>
    </row>
    <row r="448" spans="1:15" s="1" customFormat="1" x14ac:dyDescent="0.2">
      <c r="A448" s="16"/>
      <c r="C448" s="46"/>
      <c r="D448" s="46"/>
      <c r="E448" s="46"/>
      <c r="F448" s="50"/>
      <c r="G448" s="15"/>
      <c r="H448" s="15"/>
      <c r="I448" s="22"/>
      <c r="J448" s="15"/>
      <c r="K448" s="15"/>
      <c r="L448" s="15"/>
      <c r="M448" s="15"/>
      <c r="N448" s="15"/>
      <c r="O448" s="15"/>
    </row>
    <row r="449" spans="1:15" s="1" customFormat="1" ht="13.5" thickBot="1" x14ac:dyDescent="0.25">
      <c r="A449" s="17"/>
      <c r="B449" s="4"/>
      <c r="C449" s="47"/>
      <c r="D449" s="47"/>
      <c r="E449" s="47"/>
      <c r="F449" s="57"/>
      <c r="G449" s="24"/>
      <c r="H449" s="24"/>
      <c r="I449" s="23"/>
      <c r="J449" s="24"/>
      <c r="K449" s="24"/>
      <c r="L449" s="24"/>
      <c r="M449" s="24"/>
      <c r="N449" s="24"/>
      <c r="O449" s="24"/>
    </row>
    <row r="450" spans="1:15" s="1" customFormat="1" x14ac:dyDescent="0.2">
      <c r="A450" s="16"/>
      <c r="C450" s="46"/>
      <c r="D450" s="46"/>
      <c r="E450" s="46"/>
      <c r="F450" s="50"/>
      <c r="G450" s="15"/>
      <c r="H450" s="15"/>
      <c r="I450" s="22"/>
      <c r="J450" s="15"/>
      <c r="K450" s="15"/>
      <c r="L450" s="15"/>
      <c r="M450" s="15"/>
      <c r="N450" s="15"/>
      <c r="O450" s="15"/>
    </row>
    <row r="451" spans="1:15" s="1" customFormat="1" x14ac:dyDescent="0.2">
      <c r="A451" s="16"/>
      <c r="C451" s="46"/>
      <c r="D451" s="46"/>
      <c r="E451" s="46"/>
      <c r="F451" s="50"/>
      <c r="G451" s="15"/>
      <c r="H451" s="15"/>
      <c r="I451" s="22"/>
      <c r="J451" s="15"/>
      <c r="K451" s="15"/>
      <c r="L451" s="15"/>
      <c r="M451" s="15"/>
      <c r="N451" s="15"/>
      <c r="O451" s="15"/>
    </row>
    <row r="452" spans="1:15" s="1" customFormat="1" x14ac:dyDescent="0.2">
      <c r="A452" s="16"/>
      <c r="C452" s="46"/>
      <c r="D452" s="46"/>
      <c r="E452" s="46"/>
      <c r="F452" s="50"/>
      <c r="G452" s="15"/>
      <c r="H452" s="15"/>
      <c r="I452" s="22"/>
      <c r="J452" s="15"/>
      <c r="K452" s="15"/>
      <c r="L452" s="15"/>
      <c r="M452" s="15"/>
      <c r="N452" s="15"/>
      <c r="O452" s="15"/>
    </row>
    <row r="453" spans="1:15" s="1" customFormat="1" x14ac:dyDescent="0.2">
      <c r="A453" s="16"/>
      <c r="C453" s="46"/>
      <c r="D453" s="46"/>
      <c r="E453" s="46"/>
      <c r="F453" s="50"/>
      <c r="G453" s="15"/>
      <c r="H453" s="15"/>
      <c r="I453" s="22"/>
      <c r="J453" s="15"/>
      <c r="K453" s="15"/>
      <c r="L453" s="15"/>
      <c r="M453" s="15"/>
      <c r="N453" s="15"/>
      <c r="O453" s="15"/>
    </row>
    <row r="454" spans="1:15" s="1" customFormat="1" x14ac:dyDescent="0.2">
      <c r="A454" s="16"/>
      <c r="C454" s="46"/>
      <c r="D454" s="46"/>
      <c r="E454" s="46"/>
      <c r="F454" s="50"/>
      <c r="G454" s="15"/>
      <c r="H454" s="15"/>
      <c r="I454" s="22"/>
      <c r="J454" s="15"/>
      <c r="K454" s="15"/>
      <c r="L454" s="15"/>
      <c r="M454" s="15"/>
      <c r="N454" s="15"/>
      <c r="O454" s="15"/>
    </row>
    <row r="455" spans="1:15" s="1" customFormat="1" x14ac:dyDescent="0.2">
      <c r="A455" s="16"/>
      <c r="C455" s="46"/>
      <c r="D455" s="46"/>
      <c r="E455" s="46"/>
      <c r="F455" s="50"/>
      <c r="G455" s="15"/>
      <c r="H455" s="15"/>
      <c r="I455" s="22"/>
      <c r="J455" s="15"/>
      <c r="K455" s="15"/>
      <c r="L455" s="15"/>
      <c r="M455" s="15"/>
      <c r="N455" s="15"/>
      <c r="O455" s="15"/>
    </row>
    <row r="456" spans="1:15" s="1" customFormat="1" x14ac:dyDescent="0.2">
      <c r="A456" s="16"/>
      <c r="C456" s="46"/>
      <c r="D456" s="46"/>
      <c r="E456" s="46"/>
      <c r="F456" s="50"/>
      <c r="G456" s="15"/>
      <c r="H456" s="15"/>
      <c r="I456" s="22"/>
      <c r="J456" s="15"/>
      <c r="K456" s="15"/>
      <c r="L456" s="15"/>
      <c r="M456" s="15"/>
      <c r="N456" s="15"/>
      <c r="O456" s="15"/>
    </row>
    <row r="457" spans="1:15" s="1" customFormat="1" x14ac:dyDescent="0.2">
      <c r="A457" s="16"/>
      <c r="C457" s="46"/>
      <c r="D457" s="46"/>
      <c r="E457" s="46"/>
      <c r="F457" s="50"/>
      <c r="G457" s="15"/>
      <c r="H457" s="15"/>
      <c r="I457" s="22"/>
      <c r="J457" s="15"/>
      <c r="K457" s="15"/>
      <c r="L457" s="15"/>
      <c r="M457" s="15"/>
      <c r="N457" s="15"/>
      <c r="O457" s="15"/>
    </row>
    <row r="458" spans="1:15" s="1" customFormat="1" x14ac:dyDescent="0.2">
      <c r="A458" s="16"/>
      <c r="C458" s="46"/>
      <c r="D458" s="46"/>
      <c r="E458" s="46"/>
      <c r="F458" s="50"/>
      <c r="G458" s="15"/>
      <c r="H458" s="15"/>
      <c r="I458" s="22"/>
      <c r="J458" s="15"/>
      <c r="K458" s="15"/>
      <c r="L458" s="15"/>
      <c r="M458" s="15"/>
      <c r="N458" s="15"/>
      <c r="O458" s="15"/>
    </row>
    <row r="459" spans="1:15" s="1" customFormat="1" x14ac:dyDescent="0.2">
      <c r="A459" s="16"/>
      <c r="C459" s="46"/>
      <c r="D459" s="46"/>
      <c r="E459" s="46"/>
      <c r="F459" s="50"/>
      <c r="G459" s="15"/>
      <c r="H459" s="15"/>
      <c r="I459" s="22"/>
      <c r="J459" s="15"/>
      <c r="K459" s="15"/>
      <c r="L459" s="15"/>
      <c r="M459" s="15"/>
      <c r="N459" s="15"/>
      <c r="O459" s="15"/>
    </row>
    <row r="460" spans="1:15" s="1" customFormat="1" x14ac:dyDescent="0.2">
      <c r="A460" s="16"/>
      <c r="C460" s="46"/>
      <c r="D460" s="46"/>
      <c r="E460" s="46"/>
      <c r="F460" s="50"/>
      <c r="G460" s="15"/>
      <c r="H460" s="15"/>
      <c r="I460" s="22"/>
      <c r="J460" s="15"/>
      <c r="K460" s="15"/>
      <c r="L460" s="15"/>
      <c r="M460" s="15"/>
      <c r="N460" s="15"/>
      <c r="O460" s="15"/>
    </row>
    <row r="461" spans="1:15" s="1" customFormat="1" ht="13.5" thickBot="1" x14ac:dyDescent="0.25">
      <c r="A461" s="17"/>
      <c r="B461" s="4"/>
      <c r="C461" s="47"/>
      <c r="D461" s="47"/>
      <c r="E461" s="47"/>
      <c r="F461" s="57"/>
      <c r="G461" s="24"/>
      <c r="H461" s="24"/>
      <c r="I461" s="23"/>
      <c r="J461" s="24"/>
      <c r="K461" s="24"/>
      <c r="L461" s="24"/>
      <c r="M461" s="24"/>
      <c r="N461" s="24"/>
      <c r="O461" s="24"/>
    </row>
    <row r="462" spans="1:15" s="1" customFormat="1" x14ac:dyDescent="0.2">
      <c r="A462" s="16"/>
      <c r="C462" s="46"/>
      <c r="D462" s="46"/>
      <c r="E462" s="46"/>
      <c r="F462" s="50"/>
      <c r="G462" s="15"/>
      <c r="H462" s="15"/>
      <c r="I462" s="22"/>
      <c r="J462" s="15"/>
      <c r="K462" s="15"/>
      <c r="L462" s="15"/>
      <c r="M462" s="15"/>
      <c r="N462" s="15"/>
      <c r="O462" s="15"/>
    </row>
    <row r="463" spans="1:15" s="1" customFormat="1" x14ac:dyDescent="0.2">
      <c r="A463" s="16"/>
      <c r="C463" s="46"/>
      <c r="D463" s="46"/>
      <c r="E463" s="46"/>
      <c r="F463" s="50"/>
      <c r="G463" s="15"/>
      <c r="H463" s="15"/>
      <c r="I463" s="22"/>
      <c r="J463" s="15"/>
      <c r="K463" s="15"/>
      <c r="L463" s="15"/>
      <c r="M463" s="15"/>
      <c r="N463" s="15"/>
      <c r="O463" s="15"/>
    </row>
    <row r="464" spans="1:15" s="1" customFormat="1" x14ac:dyDescent="0.2">
      <c r="A464" s="16"/>
      <c r="C464" s="46"/>
      <c r="D464" s="46"/>
      <c r="E464" s="46"/>
      <c r="F464" s="50"/>
      <c r="G464" s="15"/>
      <c r="H464" s="15"/>
      <c r="I464" s="22"/>
      <c r="J464" s="15"/>
      <c r="K464" s="15"/>
      <c r="L464" s="15"/>
      <c r="M464" s="15"/>
      <c r="N464" s="15"/>
      <c r="O464" s="15"/>
    </row>
    <row r="465" spans="1:19" s="1" customFormat="1" x14ac:dyDescent="0.2">
      <c r="A465" s="16"/>
      <c r="C465" s="46"/>
      <c r="D465" s="46"/>
      <c r="E465" s="46"/>
      <c r="F465" s="50"/>
      <c r="G465" s="15"/>
      <c r="H465" s="15"/>
      <c r="I465" s="22"/>
      <c r="J465" s="15"/>
      <c r="K465" s="15"/>
      <c r="L465" s="15"/>
      <c r="M465" s="15"/>
      <c r="N465" s="15"/>
      <c r="O465" s="15"/>
    </row>
    <row r="466" spans="1:19" s="1" customFormat="1" x14ac:dyDescent="0.2">
      <c r="A466" s="16"/>
      <c r="C466" s="46"/>
      <c r="D466" s="46"/>
      <c r="E466" s="46"/>
      <c r="F466" s="50"/>
      <c r="G466" s="15"/>
      <c r="H466" s="15"/>
      <c r="I466" s="22"/>
      <c r="J466" s="15"/>
      <c r="K466" s="15"/>
      <c r="L466" s="15"/>
      <c r="M466" s="15"/>
      <c r="N466" s="15"/>
      <c r="O466" s="15"/>
    </row>
    <row r="467" spans="1:19" s="1" customFormat="1" x14ac:dyDescent="0.2">
      <c r="A467" s="16"/>
      <c r="C467" s="46"/>
      <c r="D467" s="46"/>
      <c r="E467" s="46"/>
      <c r="F467" s="50"/>
      <c r="G467" s="15"/>
      <c r="H467" s="15"/>
      <c r="I467" s="22"/>
      <c r="J467" s="15"/>
      <c r="K467" s="15"/>
      <c r="L467" s="15"/>
      <c r="M467" s="15"/>
      <c r="N467" s="15"/>
      <c r="O467" s="15"/>
    </row>
    <row r="468" spans="1:19" s="1" customFormat="1" x14ac:dyDescent="0.2">
      <c r="A468" s="16"/>
      <c r="C468" s="46"/>
      <c r="D468" s="46"/>
      <c r="E468" s="46"/>
      <c r="F468" s="50"/>
      <c r="G468" s="15"/>
      <c r="H468" s="15"/>
      <c r="I468" s="22"/>
      <c r="J468" s="15"/>
      <c r="K468" s="15"/>
      <c r="L468" s="15"/>
      <c r="M468" s="15"/>
      <c r="N468" s="15"/>
      <c r="O468" s="15"/>
    </row>
    <row r="469" spans="1:19" s="1" customFormat="1" x14ac:dyDescent="0.2">
      <c r="A469" s="16"/>
      <c r="C469" s="46"/>
      <c r="D469" s="46"/>
      <c r="E469" s="46"/>
      <c r="F469" s="50"/>
      <c r="G469" s="15"/>
      <c r="H469" s="15"/>
      <c r="I469" s="22"/>
      <c r="J469" s="15"/>
      <c r="K469" s="15"/>
      <c r="L469" s="15"/>
      <c r="M469" s="15"/>
      <c r="N469" s="15"/>
      <c r="O469" s="15"/>
    </row>
    <row r="470" spans="1:19" s="1" customFormat="1" x14ac:dyDescent="0.2">
      <c r="A470" s="16"/>
      <c r="C470" s="46"/>
      <c r="D470" s="46"/>
      <c r="E470" s="46"/>
      <c r="F470" s="50"/>
      <c r="G470" s="15"/>
      <c r="H470" s="15"/>
      <c r="I470" s="22"/>
      <c r="J470" s="15"/>
      <c r="K470" s="15"/>
      <c r="L470" s="15"/>
      <c r="M470" s="15"/>
      <c r="N470" s="15"/>
      <c r="O470" s="15"/>
    </row>
    <row r="471" spans="1:19" s="1" customFormat="1" x14ac:dyDescent="0.2">
      <c r="A471" s="16"/>
      <c r="C471" s="46"/>
      <c r="D471" s="46"/>
      <c r="E471" s="46"/>
      <c r="F471" s="50"/>
      <c r="G471" s="15"/>
      <c r="H471" s="15"/>
      <c r="I471" s="22"/>
      <c r="J471" s="15"/>
      <c r="K471" s="15"/>
      <c r="L471" s="15"/>
      <c r="M471" s="15"/>
      <c r="N471" s="15"/>
      <c r="O471" s="15"/>
    </row>
    <row r="472" spans="1:19" s="1" customFormat="1" x14ac:dyDescent="0.2">
      <c r="A472" s="16"/>
      <c r="C472" s="46"/>
      <c r="D472" s="46"/>
      <c r="E472" s="46"/>
      <c r="F472" s="50"/>
      <c r="G472" s="15"/>
      <c r="H472" s="15"/>
      <c r="I472" s="22"/>
      <c r="J472" s="15"/>
      <c r="K472" s="15"/>
      <c r="L472" s="15"/>
      <c r="M472" s="15"/>
      <c r="N472" s="15"/>
      <c r="O472" s="15"/>
    </row>
    <row r="473" spans="1:19" s="1" customFormat="1" ht="13.5" thickBot="1" x14ac:dyDescent="0.25">
      <c r="A473" s="17"/>
      <c r="B473" s="4"/>
      <c r="C473" s="47"/>
      <c r="D473" s="47"/>
      <c r="E473" s="47"/>
      <c r="F473" s="57"/>
      <c r="G473" s="24"/>
      <c r="H473" s="24"/>
      <c r="I473" s="23"/>
      <c r="J473" s="24"/>
      <c r="K473" s="24"/>
      <c r="L473" s="24"/>
      <c r="M473" s="24"/>
      <c r="N473" s="24"/>
      <c r="O473" s="24"/>
    </row>
    <row r="474" spans="1:19" s="1" customFormat="1" x14ac:dyDescent="0.2">
      <c r="A474" s="16"/>
      <c r="C474" s="46"/>
      <c r="D474" s="46"/>
      <c r="E474" s="46"/>
      <c r="F474" s="50"/>
      <c r="G474" s="15"/>
      <c r="H474" s="15"/>
      <c r="I474" s="22"/>
      <c r="J474" s="15"/>
      <c r="K474" s="15"/>
      <c r="L474" s="15"/>
      <c r="M474" s="15"/>
      <c r="N474" s="15"/>
      <c r="O474" s="15"/>
    </row>
    <row r="475" spans="1:19" s="1" customFormat="1" x14ac:dyDescent="0.2">
      <c r="A475" s="16"/>
      <c r="C475" s="46"/>
      <c r="D475" s="46"/>
      <c r="E475" s="46"/>
      <c r="F475" s="50"/>
      <c r="G475" s="15"/>
      <c r="H475" s="15"/>
      <c r="I475" s="22"/>
      <c r="J475" s="15"/>
      <c r="K475" s="15"/>
      <c r="L475" s="15"/>
      <c r="M475" s="15"/>
      <c r="N475" s="15"/>
      <c r="O475" s="15"/>
    </row>
    <row r="476" spans="1:19" s="1" customFormat="1" x14ac:dyDescent="0.2">
      <c r="A476" s="16"/>
      <c r="C476" s="46"/>
      <c r="D476" s="46"/>
      <c r="E476" s="46"/>
      <c r="F476" s="50"/>
      <c r="G476" s="15"/>
      <c r="H476" s="15"/>
      <c r="I476" s="22"/>
      <c r="J476" s="15"/>
      <c r="K476" s="15"/>
      <c r="L476" s="15"/>
      <c r="M476" s="15"/>
      <c r="N476" s="15"/>
      <c r="O476" s="15"/>
    </row>
    <row r="477" spans="1:19" s="1" customFormat="1" x14ac:dyDescent="0.2">
      <c r="A477" s="16"/>
      <c r="C477" s="46"/>
      <c r="D477" s="46"/>
      <c r="E477" s="46"/>
      <c r="F477" s="50"/>
      <c r="G477" s="15"/>
      <c r="H477" s="15"/>
      <c r="I477" s="22"/>
      <c r="J477" s="15"/>
      <c r="K477" s="15"/>
      <c r="L477" s="15"/>
      <c r="M477" s="15"/>
      <c r="N477" s="15"/>
      <c r="O477" s="15"/>
    </row>
    <row r="478" spans="1:19" s="1" customFormat="1" x14ac:dyDescent="0.2">
      <c r="A478" s="16"/>
      <c r="C478" s="46"/>
      <c r="D478" s="46"/>
      <c r="E478" s="46"/>
      <c r="F478" s="50"/>
      <c r="G478" s="15"/>
      <c r="H478" s="15"/>
      <c r="I478" s="22"/>
      <c r="J478" s="15"/>
      <c r="K478" s="15"/>
      <c r="L478" s="15"/>
      <c r="M478" s="15"/>
      <c r="N478" s="15"/>
      <c r="O478" s="15"/>
      <c r="S478"/>
    </row>
    <row r="479" spans="1:19" s="1" customFormat="1" x14ac:dyDescent="0.2">
      <c r="A479" s="16"/>
      <c r="C479" s="46"/>
      <c r="D479" s="46"/>
      <c r="E479" s="46"/>
      <c r="F479" s="50"/>
      <c r="G479" s="15"/>
      <c r="H479" s="15"/>
      <c r="I479" s="22"/>
      <c r="J479" s="15"/>
      <c r="K479" s="15"/>
      <c r="L479" s="15"/>
      <c r="M479" s="15"/>
      <c r="N479" s="15"/>
      <c r="O479" s="15"/>
      <c r="S479"/>
    </row>
    <row r="480" spans="1:19" s="1" customFormat="1" x14ac:dyDescent="0.2">
      <c r="A480" s="16"/>
      <c r="C480" s="46"/>
      <c r="D480" s="46"/>
      <c r="E480" s="46"/>
      <c r="F480" s="50"/>
      <c r="G480" s="15"/>
      <c r="H480" s="15"/>
      <c r="I480" s="22"/>
      <c r="J480" s="15"/>
      <c r="K480" s="15"/>
      <c r="L480" s="15"/>
      <c r="M480" s="15"/>
      <c r="N480" s="15"/>
      <c r="O480" s="15"/>
      <c r="S480"/>
    </row>
    <row r="481" spans="1:19" s="1" customFormat="1" x14ac:dyDescent="0.2">
      <c r="A481" s="16"/>
      <c r="C481" s="46"/>
      <c r="D481" s="46"/>
      <c r="E481" s="46"/>
      <c r="F481" s="50"/>
      <c r="G481" s="15"/>
      <c r="H481" s="15"/>
      <c r="I481" s="22"/>
      <c r="J481" s="15"/>
      <c r="K481" s="15"/>
      <c r="L481" s="15"/>
      <c r="M481" s="15"/>
      <c r="N481" s="15"/>
      <c r="O481" s="15"/>
      <c r="S481"/>
    </row>
    <row r="482" spans="1:19" s="1" customFormat="1" x14ac:dyDescent="0.2">
      <c r="A482" s="16"/>
      <c r="C482" s="46"/>
      <c r="D482" s="46"/>
      <c r="E482" s="46"/>
      <c r="F482" s="50"/>
      <c r="G482" s="15"/>
      <c r="H482" s="15"/>
      <c r="I482" s="22"/>
      <c r="J482" s="15"/>
      <c r="K482" s="15"/>
      <c r="L482" s="15"/>
      <c r="M482" s="15"/>
      <c r="N482" s="15"/>
      <c r="O482" s="15"/>
      <c r="S482"/>
    </row>
    <row r="483" spans="1:19" s="1" customFormat="1" x14ac:dyDescent="0.2">
      <c r="A483" s="16"/>
      <c r="C483" s="46"/>
      <c r="D483" s="46"/>
      <c r="E483" s="46"/>
      <c r="F483" s="50"/>
      <c r="G483" s="15"/>
      <c r="H483" s="15"/>
      <c r="I483" s="22"/>
      <c r="J483" s="15"/>
      <c r="K483" s="15"/>
      <c r="L483" s="15"/>
      <c r="M483" s="15"/>
      <c r="N483" s="15"/>
      <c r="O483" s="15"/>
      <c r="S483"/>
    </row>
    <row r="484" spans="1:19" s="1" customFormat="1" x14ac:dyDescent="0.2">
      <c r="A484" s="16"/>
      <c r="C484" s="46"/>
      <c r="D484" s="46"/>
      <c r="E484" s="46"/>
      <c r="F484" s="50"/>
      <c r="G484" s="15"/>
      <c r="H484" s="15"/>
      <c r="I484" s="22"/>
      <c r="J484" s="15"/>
      <c r="K484" s="15"/>
      <c r="L484" s="15"/>
      <c r="M484" s="15"/>
      <c r="N484" s="15"/>
      <c r="O484" s="15"/>
      <c r="S484"/>
    </row>
    <row r="485" spans="1:19" s="1" customFormat="1" ht="13.5" thickBot="1" x14ac:dyDescent="0.25">
      <c r="A485" s="17"/>
      <c r="B485" s="4"/>
      <c r="C485" s="47"/>
      <c r="D485" s="47"/>
      <c r="E485" s="47"/>
      <c r="F485" s="57"/>
      <c r="G485" s="24"/>
      <c r="H485" s="24"/>
      <c r="I485" s="23"/>
      <c r="J485" s="24"/>
      <c r="K485" s="24"/>
      <c r="L485" s="24"/>
      <c r="M485" s="24"/>
      <c r="N485" s="24"/>
      <c r="O485" s="24"/>
      <c r="S485"/>
    </row>
    <row r="486" spans="1:19" s="1" customFormat="1" x14ac:dyDescent="0.2">
      <c r="A486" s="16"/>
      <c r="C486" s="46"/>
      <c r="D486" s="46"/>
      <c r="E486" s="46"/>
      <c r="F486" s="50"/>
      <c r="G486" s="15"/>
      <c r="H486" s="15"/>
      <c r="I486" s="22"/>
      <c r="J486" s="15"/>
      <c r="K486" s="15"/>
      <c r="L486" s="15"/>
      <c r="M486" s="15"/>
      <c r="N486" s="15"/>
      <c r="O486" s="15"/>
      <c r="S486"/>
    </row>
    <row r="487" spans="1:19" s="1" customFormat="1" x14ac:dyDescent="0.2">
      <c r="A487" s="16"/>
      <c r="C487" s="46"/>
      <c r="D487" s="46"/>
      <c r="E487" s="46"/>
      <c r="F487" s="50"/>
      <c r="G487" s="15"/>
      <c r="H487" s="15"/>
      <c r="I487" s="22"/>
      <c r="J487" s="15"/>
      <c r="K487" s="15"/>
      <c r="L487" s="15"/>
      <c r="M487" s="15"/>
      <c r="N487" s="15"/>
      <c r="O487" s="15"/>
      <c r="S487"/>
    </row>
    <row r="488" spans="1:19" s="1" customFormat="1" x14ac:dyDescent="0.2">
      <c r="A488" s="16"/>
      <c r="C488" s="46"/>
      <c r="D488" s="46"/>
      <c r="E488" s="46"/>
      <c r="F488" s="50"/>
      <c r="G488" s="15"/>
      <c r="H488" s="15"/>
      <c r="I488" s="22"/>
      <c r="J488" s="15"/>
      <c r="K488" s="15"/>
      <c r="L488" s="15"/>
      <c r="M488" s="15"/>
      <c r="N488" s="15"/>
      <c r="O488" s="15"/>
      <c r="S488"/>
    </row>
    <row r="489" spans="1:19" s="1" customFormat="1" x14ac:dyDescent="0.2">
      <c r="A489" s="16"/>
      <c r="C489" s="46"/>
      <c r="D489" s="46"/>
      <c r="E489" s="46"/>
      <c r="F489" s="50"/>
      <c r="G489" s="15"/>
      <c r="H489" s="15"/>
      <c r="I489" s="22"/>
      <c r="J489" s="15"/>
      <c r="K489" s="15"/>
      <c r="L489" s="15"/>
      <c r="M489" s="15"/>
      <c r="N489" s="15"/>
      <c r="O489" s="15"/>
      <c r="S489"/>
    </row>
    <row r="490" spans="1:19" s="1" customFormat="1" x14ac:dyDescent="0.2">
      <c r="A490" s="16"/>
      <c r="C490" s="46"/>
      <c r="D490" s="46"/>
      <c r="E490" s="46"/>
      <c r="F490" s="50"/>
      <c r="G490" s="15"/>
      <c r="H490" s="15"/>
      <c r="I490" s="22"/>
      <c r="J490" s="15"/>
      <c r="K490" s="15"/>
      <c r="L490" s="15"/>
      <c r="M490" s="15"/>
      <c r="N490" s="15"/>
      <c r="O490" s="15"/>
      <c r="S490"/>
    </row>
    <row r="491" spans="1:19" s="1" customFormat="1" x14ac:dyDescent="0.2">
      <c r="A491" s="16"/>
      <c r="C491" s="46"/>
      <c r="D491" s="46"/>
      <c r="E491" s="46"/>
      <c r="F491" s="50"/>
      <c r="G491" s="15"/>
      <c r="H491" s="15"/>
      <c r="I491" s="22"/>
      <c r="J491" s="15"/>
      <c r="K491" s="15"/>
      <c r="L491" s="15"/>
      <c r="M491" s="15"/>
      <c r="N491" s="15"/>
      <c r="O491" s="15"/>
      <c r="S491"/>
    </row>
    <row r="492" spans="1:19" s="1" customFormat="1" x14ac:dyDescent="0.2">
      <c r="A492" s="16"/>
      <c r="C492" s="46"/>
      <c r="D492" s="46"/>
      <c r="E492" s="46"/>
      <c r="F492" s="50"/>
      <c r="G492" s="15"/>
      <c r="H492" s="15"/>
      <c r="I492" s="22"/>
      <c r="J492" s="15"/>
      <c r="K492" s="15"/>
      <c r="L492" s="15"/>
      <c r="M492" s="15"/>
      <c r="N492" s="15"/>
      <c r="O492" s="15"/>
      <c r="S492"/>
    </row>
    <row r="493" spans="1:19" s="1" customFormat="1" x14ac:dyDescent="0.2">
      <c r="A493" s="16"/>
      <c r="C493" s="46"/>
      <c r="D493" s="46"/>
      <c r="E493" s="46"/>
      <c r="F493" s="50"/>
      <c r="G493" s="15"/>
      <c r="H493" s="15"/>
      <c r="I493" s="22"/>
      <c r="J493" s="15"/>
      <c r="K493" s="15"/>
      <c r="L493" s="15"/>
      <c r="M493" s="15"/>
      <c r="N493" s="15"/>
      <c r="O493" s="15"/>
      <c r="S493"/>
    </row>
    <row r="494" spans="1:19" s="1" customFormat="1" x14ac:dyDescent="0.2">
      <c r="A494" s="16"/>
      <c r="C494" s="46"/>
      <c r="D494" s="46"/>
      <c r="E494" s="46"/>
      <c r="F494" s="50"/>
      <c r="G494" s="15"/>
      <c r="H494" s="15"/>
      <c r="I494" s="22"/>
      <c r="J494" s="15"/>
      <c r="K494" s="15"/>
      <c r="L494" s="15"/>
      <c r="M494" s="15"/>
      <c r="N494" s="15"/>
      <c r="O494" s="15"/>
      <c r="S494"/>
    </row>
    <row r="495" spans="1:19" s="1" customFormat="1" x14ac:dyDescent="0.2">
      <c r="A495" s="16"/>
      <c r="C495" s="46"/>
      <c r="D495" s="46"/>
      <c r="E495" s="46"/>
      <c r="F495" s="50"/>
      <c r="G495" s="15"/>
      <c r="H495" s="15"/>
      <c r="I495" s="22"/>
      <c r="J495" s="15"/>
      <c r="K495" s="15"/>
      <c r="L495" s="15"/>
      <c r="M495" s="15"/>
      <c r="N495" s="15"/>
      <c r="O495" s="15"/>
      <c r="S495"/>
    </row>
    <row r="496" spans="1:19" s="1" customFormat="1" x14ac:dyDescent="0.2">
      <c r="A496" s="16"/>
      <c r="C496" s="46"/>
      <c r="D496" s="46"/>
      <c r="E496" s="46"/>
      <c r="F496" s="50"/>
      <c r="G496" s="15"/>
      <c r="H496" s="15"/>
      <c r="I496" s="22"/>
      <c r="J496" s="15"/>
      <c r="K496" s="15"/>
      <c r="L496" s="15"/>
      <c r="M496" s="15"/>
      <c r="N496" s="15"/>
      <c r="O496" s="15"/>
      <c r="S496"/>
    </row>
    <row r="497" spans="1:19" s="1" customFormat="1" ht="13.5" thickBot="1" x14ac:dyDescent="0.25">
      <c r="A497" s="17"/>
      <c r="B497" s="4"/>
      <c r="C497" s="47"/>
      <c r="D497" s="47"/>
      <c r="E497" s="47"/>
      <c r="F497" s="57"/>
      <c r="G497" s="24"/>
      <c r="H497" s="24"/>
      <c r="I497" s="23"/>
      <c r="J497" s="24"/>
      <c r="K497" s="24"/>
      <c r="L497" s="24"/>
      <c r="M497" s="24"/>
      <c r="N497" s="24"/>
      <c r="O497" s="24"/>
      <c r="S497"/>
    </row>
    <row r="498" spans="1:19" s="1" customFormat="1" x14ac:dyDescent="0.2">
      <c r="A498" s="16"/>
      <c r="C498" s="46"/>
      <c r="D498" s="46"/>
      <c r="E498" s="46"/>
      <c r="F498" s="50"/>
      <c r="G498" s="15"/>
      <c r="H498" s="15"/>
      <c r="I498" s="22"/>
      <c r="J498" s="15"/>
      <c r="K498" s="15"/>
      <c r="L498" s="15"/>
      <c r="M498" s="15"/>
      <c r="N498" s="15"/>
      <c r="O498" s="15"/>
      <c r="S498"/>
    </row>
    <row r="499" spans="1:19" s="1" customFormat="1" x14ac:dyDescent="0.2">
      <c r="A499" s="16"/>
      <c r="C499" s="46"/>
      <c r="D499" s="46"/>
      <c r="E499" s="46"/>
      <c r="F499" s="50"/>
      <c r="G499" s="15"/>
      <c r="H499" s="15"/>
      <c r="I499" s="22"/>
      <c r="J499" s="15"/>
      <c r="K499" s="15"/>
      <c r="L499" s="15"/>
      <c r="M499" s="15"/>
      <c r="N499" s="15"/>
      <c r="O499" s="15"/>
      <c r="S499"/>
    </row>
    <row r="500" spans="1:19" s="1" customFormat="1" x14ac:dyDescent="0.2">
      <c r="A500" s="16"/>
      <c r="C500" s="46"/>
      <c r="D500" s="46"/>
      <c r="E500" s="46"/>
      <c r="F500" s="50"/>
      <c r="G500" s="15"/>
      <c r="H500" s="15"/>
      <c r="I500" s="22"/>
      <c r="J500" s="15"/>
      <c r="K500" s="15"/>
      <c r="L500" s="15"/>
      <c r="M500" s="15"/>
      <c r="N500" s="15"/>
      <c r="O500" s="15"/>
    </row>
    <row r="501" spans="1:19" s="1" customFormat="1" x14ac:dyDescent="0.2">
      <c r="A501" s="16"/>
      <c r="C501" s="46"/>
      <c r="D501" s="46"/>
      <c r="E501" s="46"/>
      <c r="F501" s="50"/>
      <c r="G501" s="15"/>
      <c r="H501" s="15"/>
      <c r="I501" s="22"/>
      <c r="J501" s="15"/>
      <c r="K501" s="15"/>
      <c r="L501" s="15"/>
      <c r="M501" s="15"/>
      <c r="N501" s="15"/>
      <c r="O501" s="15"/>
    </row>
    <row r="502" spans="1:19" s="1" customFormat="1" x14ac:dyDescent="0.2">
      <c r="A502" s="16"/>
      <c r="C502" s="46"/>
      <c r="D502" s="46"/>
      <c r="E502" s="46"/>
      <c r="F502" s="50"/>
      <c r="G502" s="15"/>
      <c r="H502" s="15"/>
      <c r="I502" s="22"/>
      <c r="J502" s="15"/>
      <c r="K502" s="15"/>
      <c r="L502" s="15"/>
      <c r="M502" s="15"/>
      <c r="N502" s="15"/>
      <c r="O502" s="15"/>
    </row>
    <row r="503" spans="1:19" s="1" customFormat="1" x14ac:dyDescent="0.2">
      <c r="A503" s="16"/>
      <c r="C503" s="46"/>
      <c r="D503" s="46"/>
      <c r="E503" s="46"/>
      <c r="F503" s="50"/>
      <c r="G503" s="15"/>
      <c r="H503" s="15"/>
      <c r="I503" s="22"/>
      <c r="J503" s="15"/>
      <c r="K503" s="15"/>
      <c r="L503" s="15"/>
      <c r="M503" s="15"/>
      <c r="N503" s="15"/>
      <c r="O503" s="15"/>
    </row>
    <row r="504" spans="1:19" s="1" customFormat="1" x14ac:dyDescent="0.2">
      <c r="A504" s="16"/>
      <c r="C504" s="46"/>
      <c r="D504" s="46"/>
      <c r="E504" s="46"/>
      <c r="F504" s="50"/>
      <c r="G504" s="15"/>
      <c r="H504" s="15"/>
      <c r="I504" s="22"/>
      <c r="J504" s="15"/>
      <c r="K504" s="15"/>
      <c r="L504" s="15"/>
      <c r="M504" s="15"/>
      <c r="N504" s="15"/>
      <c r="O504" s="15"/>
    </row>
    <row r="505" spans="1:19" s="1" customFormat="1" x14ac:dyDescent="0.2">
      <c r="A505" s="16"/>
      <c r="C505" s="46"/>
      <c r="D505" s="46"/>
      <c r="E505" s="46"/>
      <c r="F505" s="50"/>
      <c r="G505" s="15"/>
      <c r="H505" s="15"/>
      <c r="I505" s="22"/>
      <c r="J505" s="15"/>
      <c r="K505" s="15"/>
      <c r="L505" s="15"/>
      <c r="M505" s="15"/>
      <c r="N505" s="15"/>
      <c r="O505" s="15"/>
    </row>
    <row r="506" spans="1:19" s="1" customFormat="1" x14ac:dyDescent="0.2">
      <c r="A506" s="16"/>
      <c r="C506" s="46"/>
      <c r="D506" s="46"/>
      <c r="E506" s="46"/>
      <c r="F506" s="50"/>
      <c r="G506" s="15"/>
      <c r="H506" s="15"/>
      <c r="I506" s="22"/>
      <c r="J506" s="15"/>
      <c r="K506" s="15"/>
      <c r="L506" s="15"/>
      <c r="M506" s="15"/>
      <c r="N506" s="15"/>
      <c r="O506" s="15"/>
    </row>
    <row r="507" spans="1:19" s="1" customFormat="1" x14ac:dyDescent="0.2">
      <c r="A507" s="16"/>
      <c r="C507" s="46"/>
      <c r="D507" s="46"/>
      <c r="E507" s="46"/>
      <c r="F507" s="50"/>
      <c r="G507" s="15"/>
      <c r="H507" s="15"/>
      <c r="I507" s="22"/>
      <c r="J507" s="15"/>
      <c r="K507" s="15"/>
      <c r="L507" s="15"/>
      <c r="M507" s="15"/>
      <c r="N507" s="15"/>
      <c r="O507" s="15"/>
    </row>
    <row r="508" spans="1:19" s="1" customFormat="1" x14ac:dyDescent="0.2">
      <c r="A508" s="16"/>
      <c r="C508" s="46"/>
      <c r="D508" s="46"/>
      <c r="E508" s="46"/>
      <c r="F508" s="50"/>
      <c r="G508" s="15"/>
      <c r="H508" s="15"/>
      <c r="I508" s="22"/>
      <c r="J508" s="15"/>
      <c r="K508" s="15"/>
      <c r="L508" s="15"/>
      <c r="M508" s="15"/>
      <c r="N508" s="15"/>
      <c r="O508" s="15"/>
    </row>
    <row r="509" spans="1:19" s="1" customFormat="1" ht="13.5" thickBot="1" x14ac:dyDescent="0.25">
      <c r="A509" s="17"/>
      <c r="B509" s="4"/>
      <c r="C509" s="47"/>
      <c r="D509" s="47"/>
      <c r="E509" s="47"/>
      <c r="F509" s="57"/>
      <c r="G509" s="24"/>
      <c r="H509" s="24"/>
      <c r="I509" s="23"/>
      <c r="J509" s="24"/>
      <c r="K509" s="24"/>
      <c r="L509" s="24"/>
      <c r="M509" s="24"/>
      <c r="N509" s="24"/>
      <c r="O509" s="24"/>
    </row>
    <row r="510" spans="1:19" s="1" customFormat="1" x14ac:dyDescent="0.2">
      <c r="A510" s="16"/>
      <c r="C510" s="46"/>
      <c r="D510" s="46"/>
      <c r="E510" s="46"/>
      <c r="F510" s="50"/>
      <c r="G510" s="15"/>
      <c r="H510" s="15"/>
      <c r="I510" s="22"/>
      <c r="J510" s="15"/>
      <c r="K510" s="15"/>
      <c r="L510" s="15"/>
      <c r="M510" s="15"/>
      <c r="N510" s="15"/>
      <c r="O510" s="15"/>
    </row>
    <row r="511" spans="1:19" s="1" customFormat="1" x14ac:dyDescent="0.2">
      <c r="A511" s="16"/>
      <c r="C511" s="46"/>
      <c r="D511" s="46"/>
      <c r="E511" s="46"/>
      <c r="F511" s="50"/>
      <c r="G511" s="15"/>
      <c r="H511" s="15"/>
      <c r="I511" s="22"/>
      <c r="J511" s="15"/>
      <c r="K511" s="15"/>
      <c r="L511" s="15"/>
      <c r="M511" s="15"/>
      <c r="N511" s="15"/>
      <c r="O511" s="15"/>
    </row>
    <row r="512" spans="1:19" s="1" customFormat="1" x14ac:dyDescent="0.2">
      <c r="A512" s="16"/>
      <c r="C512" s="46"/>
      <c r="D512" s="46"/>
      <c r="E512" s="46"/>
      <c r="F512" s="50"/>
      <c r="G512" s="15"/>
      <c r="H512" s="15"/>
      <c r="I512" s="22"/>
      <c r="J512" s="15"/>
      <c r="K512" s="15"/>
      <c r="L512" s="15"/>
      <c r="M512" s="15"/>
      <c r="N512" s="15"/>
      <c r="O512" s="15"/>
    </row>
    <row r="513" spans="1:15" s="1" customFormat="1" x14ac:dyDescent="0.2">
      <c r="A513" s="16"/>
      <c r="C513" s="46"/>
      <c r="D513" s="46"/>
      <c r="E513" s="46"/>
      <c r="F513" s="50"/>
      <c r="G513" s="15"/>
      <c r="H513" s="15"/>
      <c r="I513" s="22"/>
      <c r="J513" s="15"/>
      <c r="K513" s="15"/>
      <c r="L513" s="15"/>
      <c r="M513" s="15"/>
      <c r="N513" s="15"/>
      <c r="O513" s="15"/>
    </row>
    <row r="514" spans="1:15" s="1" customFormat="1" x14ac:dyDescent="0.2">
      <c r="A514" s="16"/>
      <c r="C514" s="46"/>
      <c r="D514" s="46"/>
      <c r="E514" s="46"/>
      <c r="F514" s="50"/>
      <c r="G514" s="15"/>
      <c r="H514" s="15"/>
      <c r="I514" s="22"/>
      <c r="J514" s="15"/>
      <c r="K514" s="15"/>
      <c r="L514" s="15"/>
      <c r="M514" s="15"/>
      <c r="N514" s="15"/>
      <c r="O514" s="15"/>
    </row>
    <row r="515" spans="1:15" s="1" customFormat="1" x14ac:dyDescent="0.2">
      <c r="A515" s="16"/>
      <c r="C515" s="46"/>
      <c r="D515" s="46"/>
      <c r="E515" s="46"/>
      <c r="F515" s="50"/>
      <c r="G515" s="15"/>
      <c r="H515" s="15"/>
      <c r="I515" s="22"/>
      <c r="J515" s="15"/>
      <c r="K515" s="15"/>
      <c r="L515" s="15"/>
      <c r="M515" s="15"/>
      <c r="N515" s="15"/>
      <c r="O515" s="15"/>
    </row>
    <row r="516" spans="1:15" s="1" customFormat="1" x14ac:dyDescent="0.2">
      <c r="A516" s="16"/>
      <c r="C516" s="46"/>
      <c r="D516" s="46"/>
      <c r="E516" s="46"/>
      <c r="F516" s="50"/>
      <c r="G516" s="15"/>
      <c r="H516" s="15"/>
      <c r="I516" s="22"/>
      <c r="J516" s="15"/>
      <c r="K516" s="15"/>
      <c r="L516" s="15"/>
      <c r="M516" s="15"/>
      <c r="N516" s="15"/>
      <c r="O516" s="15"/>
    </row>
    <row r="517" spans="1:15" s="1" customFormat="1" x14ac:dyDescent="0.2">
      <c r="A517" s="16"/>
      <c r="C517" s="46"/>
      <c r="D517" s="46"/>
      <c r="E517" s="46"/>
      <c r="F517" s="50"/>
      <c r="G517" s="15"/>
      <c r="H517" s="15"/>
      <c r="I517" s="22"/>
      <c r="J517" s="15"/>
      <c r="K517" s="15"/>
      <c r="L517" s="15"/>
      <c r="M517" s="15"/>
      <c r="N517" s="15"/>
      <c r="O517" s="15"/>
    </row>
    <row r="518" spans="1:15" s="1" customFormat="1" x14ac:dyDescent="0.2">
      <c r="A518" s="16"/>
      <c r="C518" s="46"/>
      <c r="D518" s="46"/>
      <c r="E518" s="46"/>
      <c r="F518" s="50"/>
      <c r="G518" s="15"/>
      <c r="H518" s="15"/>
      <c r="I518" s="22"/>
      <c r="J518" s="15"/>
      <c r="K518" s="15"/>
      <c r="L518" s="15"/>
      <c r="M518" s="15"/>
      <c r="N518" s="15"/>
      <c r="O518" s="15"/>
    </row>
    <row r="519" spans="1:15" s="1" customFormat="1" x14ac:dyDescent="0.2">
      <c r="A519" s="16"/>
      <c r="C519" s="46"/>
      <c r="D519" s="46"/>
      <c r="E519" s="46"/>
      <c r="F519" s="50"/>
      <c r="G519" s="15"/>
      <c r="H519" s="15"/>
      <c r="I519" s="22"/>
      <c r="J519" s="15"/>
      <c r="K519" s="15"/>
      <c r="L519" s="15"/>
      <c r="M519" s="15"/>
      <c r="N519" s="15"/>
      <c r="O519" s="15"/>
    </row>
    <row r="520" spans="1:15" s="1" customFormat="1" x14ac:dyDescent="0.2">
      <c r="A520" s="16"/>
      <c r="C520" s="46"/>
      <c r="D520" s="46"/>
      <c r="E520" s="46"/>
      <c r="F520" s="50"/>
      <c r="G520" s="15"/>
      <c r="H520" s="15"/>
      <c r="I520" s="22"/>
      <c r="J520" s="15"/>
      <c r="K520" s="15"/>
      <c r="L520" s="15"/>
      <c r="M520" s="15"/>
      <c r="N520" s="15"/>
      <c r="O520" s="15"/>
    </row>
    <row r="521" spans="1:15" s="1" customFormat="1" ht="13.5" thickBot="1" x14ac:dyDescent="0.25">
      <c r="A521" s="17"/>
      <c r="B521" s="4"/>
      <c r="C521" s="47"/>
      <c r="D521" s="47"/>
      <c r="E521" s="47"/>
      <c r="F521" s="57"/>
      <c r="G521" s="24"/>
      <c r="H521" s="24"/>
      <c r="I521" s="23"/>
      <c r="J521" s="24"/>
      <c r="K521" s="24"/>
      <c r="L521" s="24"/>
      <c r="M521" s="24"/>
      <c r="N521" s="24"/>
      <c r="O521" s="24"/>
    </row>
    <row r="522" spans="1:15" s="1" customFormat="1" x14ac:dyDescent="0.2">
      <c r="A522" s="16"/>
      <c r="C522" s="46"/>
      <c r="D522" s="46"/>
      <c r="E522" s="46"/>
      <c r="F522" s="50"/>
      <c r="G522" s="15"/>
      <c r="H522" s="15"/>
      <c r="I522" s="22"/>
      <c r="J522" s="15"/>
      <c r="K522" s="15"/>
      <c r="L522" s="15"/>
      <c r="M522" s="15"/>
      <c r="N522" s="15"/>
      <c r="O522" s="15"/>
    </row>
    <row r="523" spans="1:15" s="1" customFormat="1" x14ac:dyDescent="0.2">
      <c r="A523" s="16"/>
      <c r="C523" s="46"/>
      <c r="D523" s="46"/>
      <c r="E523" s="46"/>
      <c r="F523" s="50"/>
      <c r="G523" s="15"/>
      <c r="H523" s="15"/>
      <c r="I523" s="22"/>
      <c r="J523" s="15"/>
      <c r="K523" s="15"/>
      <c r="L523" s="15"/>
      <c r="M523" s="15"/>
      <c r="N523" s="15"/>
      <c r="O523" s="15"/>
    </row>
    <row r="524" spans="1:15" s="1" customFormat="1" x14ac:dyDescent="0.2">
      <c r="A524" s="16"/>
      <c r="C524" s="46"/>
      <c r="D524" s="46"/>
      <c r="E524" s="46"/>
      <c r="F524" s="50"/>
      <c r="G524" s="15"/>
      <c r="H524" s="15"/>
      <c r="I524" s="22"/>
      <c r="J524" s="15"/>
      <c r="K524" s="15"/>
      <c r="L524" s="15"/>
      <c r="M524" s="15"/>
      <c r="N524" s="15"/>
      <c r="O524" s="15"/>
    </row>
    <row r="525" spans="1:15" s="1" customFormat="1" x14ac:dyDescent="0.2">
      <c r="A525" s="16"/>
      <c r="C525" s="46"/>
      <c r="D525" s="46"/>
      <c r="E525" s="46"/>
      <c r="F525" s="50"/>
      <c r="G525" s="15"/>
      <c r="H525" s="15"/>
      <c r="I525" s="22"/>
      <c r="J525" s="15"/>
      <c r="K525" s="15"/>
      <c r="L525" s="15"/>
      <c r="M525" s="15"/>
      <c r="N525" s="15"/>
      <c r="O525" s="15"/>
    </row>
    <row r="526" spans="1:15" s="1" customFormat="1" x14ac:dyDescent="0.2">
      <c r="A526" s="16"/>
      <c r="C526" s="46"/>
      <c r="D526" s="46"/>
      <c r="E526" s="46"/>
      <c r="F526" s="50"/>
      <c r="G526" s="15"/>
      <c r="H526" s="15"/>
      <c r="I526" s="22"/>
      <c r="J526" s="15"/>
      <c r="K526" s="15"/>
      <c r="L526" s="15"/>
      <c r="M526" s="15"/>
      <c r="N526" s="15"/>
      <c r="O526" s="15"/>
    </row>
    <row r="527" spans="1:15" s="1" customFormat="1" x14ac:dyDescent="0.2">
      <c r="A527" s="16"/>
      <c r="C527" s="46"/>
      <c r="D527" s="46"/>
      <c r="E527" s="46"/>
      <c r="F527" s="50"/>
      <c r="G527" s="15"/>
      <c r="H527" s="15"/>
      <c r="I527" s="22"/>
      <c r="J527" s="15"/>
      <c r="K527" s="15"/>
      <c r="L527" s="15"/>
      <c r="M527" s="15"/>
      <c r="N527" s="15"/>
      <c r="O527" s="15"/>
    </row>
    <row r="528" spans="1:15" s="1" customFormat="1" x14ac:dyDescent="0.2">
      <c r="A528" s="16"/>
      <c r="C528" s="46"/>
      <c r="D528" s="46"/>
      <c r="E528" s="46"/>
      <c r="F528" s="50"/>
      <c r="G528" s="15"/>
      <c r="H528" s="15"/>
      <c r="I528" s="22"/>
      <c r="J528" s="15"/>
      <c r="K528" s="15"/>
      <c r="L528" s="15"/>
      <c r="M528" s="15"/>
      <c r="N528" s="15"/>
      <c r="O528" s="15"/>
    </row>
    <row r="529" spans="1:15" s="1" customFormat="1" x14ac:dyDescent="0.2">
      <c r="A529" s="16"/>
      <c r="C529" s="46"/>
      <c r="D529" s="46"/>
      <c r="E529" s="46"/>
      <c r="F529" s="50"/>
      <c r="G529" s="15"/>
      <c r="H529" s="15"/>
      <c r="I529" s="22"/>
      <c r="J529" s="15"/>
      <c r="K529" s="15"/>
      <c r="L529" s="15"/>
      <c r="M529" s="15"/>
      <c r="N529" s="15"/>
      <c r="O529" s="15"/>
    </row>
    <row r="530" spans="1:15" s="1" customFormat="1" x14ac:dyDescent="0.2">
      <c r="A530" s="16"/>
      <c r="C530" s="46"/>
      <c r="D530" s="46"/>
      <c r="E530" s="46"/>
      <c r="F530" s="50"/>
      <c r="G530" s="15"/>
      <c r="H530" s="15"/>
      <c r="I530" s="22"/>
      <c r="J530" s="15"/>
      <c r="K530" s="15"/>
      <c r="L530" s="15"/>
      <c r="M530" s="15"/>
      <c r="N530" s="15"/>
      <c r="O530" s="15"/>
    </row>
    <row r="531" spans="1:15" s="1" customFormat="1" x14ac:dyDescent="0.2">
      <c r="A531" s="16"/>
      <c r="C531" s="46"/>
      <c r="D531" s="46"/>
      <c r="E531" s="46"/>
      <c r="F531" s="50"/>
      <c r="G531" s="15"/>
      <c r="H531" s="15"/>
      <c r="I531" s="22"/>
      <c r="J531" s="15"/>
      <c r="K531" s="15"/>
      <c r="L531" s="15"/>
      <c r="M531" s="15"/>
      <c r="N531" s="15"/>
      <c r="O531" s="15"/>
    </row>
    <row r="532" spans="1:15" s="1" customFormat="1" x14ac:dyDescent="0.2">
      <c r="A532" s="16"/>
      <c r="C532" s="46"/>
      <c r="D532" s="46"/>
      <c r="E532" s="46"/>
      <c r="F532" s="50"/>
      <c r="G532" s="15"/>
      <c r="H532" s="15"/>
      <c r="I532" s="22"/>
      <c r="J532" s="15"/>
      <c r="K532" s="15"/>
      <c r="L532" s="15"/>
      <c r="M532" s="15"/>
      <c r="N532" s="15"/>
      <c r="O532" s="15"/>
    </row>
    <row r="533" spans="1:15" s="1" customFormat="1" ht="13.5" thickBot="1" x14ac:dyDescent="0.25">
      <c r="A533" s="17"/>
      <c r="B533" s="4"/>
      <c r="C533" s="47"/>
      <c r="D533" s="47"/>
      <c r="E533" s="47"/>
      <c r="F533" s="57"/>
      <c r="G533" s="24"/>
      <c r="H533" s="24"/>
      <c r="I533" s="23"/>
      <c r="J533" s="24"/>
      <c r="K533" s="24"/>
      <c r="L533" s="24"/>
      <c r="M533" s="24"/>
      <c r="N533" s="24"/>
      <c r="O533" s="24"/>
    </row>
    <row r="534" spans="1:15" s="1" customFormat="1" x14ac:dyDescent="0.2">
      <c r="A534" s="16"/>
      <c r="C534" s="46"/>
      <c r="D534" s="46"/>
      <c r="E534" s="46"/>
      <c r="F534" s="50"/>
      <c r="G534" s="15"/>
      <c r="H534" s="15"/>
      <c r="I534" s="22"/>
      <c r="J534" s="15"/>
      <c r="K534" s="15"/>
      <c r="L534" s="15"/>
      <c r="M534" s="15"/>
      <c r="N534" s="15"/>
      <c r="O534" s="15"/>
    </row>
    <row r="535" spans="1:15" s="1" customFormat="1" x14ac:dyDescent="0.2">
      <c r="A535" s="16"/>
      <c r="C535" s="46"/>
      <c r="D535" s="46"/>
      <c r="E535" s="46"/>
      <c r="F535" s="50"/>
      <c r="G535" s="15"/>
      <c r="H535" s="15"/>
      <c r="I535" s="22"/>
      <c r="J535" s="15"/>
      <c r="K535" s="15"/>
      <c r="L535" s="15"/>
      <c r="M535" s="15"/>
      <c r="N535" s="15"/>
      <c r="O535" s="15"/>
    </row>
    <row r="536" spans="1:15" s="1" customFormat="1" x14ac:dyDescent="0.2">
      <c r="A536" s="16"/>
      <c r="C536" s="46"/>
      <c r="D536" s="46"/>
      <c r="E536" s="46"/>
      <c r="F536" s="50"/>
      <c r="G536" s="15"/>
      <c r="H536" s="15"/>
      <c r="I536" s="22"/>
      <c r="J536" s="15"/>
      <c r="K536" s="15"/>
      <c r="L536" s="15"/>
      <c r="M536" s="15"/>
      <c r="N536" s="15"/>
      <c r="O536" s="15"/>
    </row>
    <row r="537" spans="1:15" s="1" customFormat="1" x14ac:dyDescent="0.2">
      <c r="A537" s="16"/>
      <c r="C537" s="46"/>
      <c r="D537" s="46"/>
      <c r="E537" s="46"/>
      <c r="F537" s="50"/>
      <c r="G537" s="15"/>
      <c r="H537" s="15"/>
      <c r="I537" s="22"/>
      <c r="J537" s="15"/>
      <c r="K537" s="15"/>
      <c r="L537" s="15"/>
      <c r="M537" s="15"/>
      <c r="N537" s="15"/>
      <c r="O537" s="15"/>
    </row>
    <row r="538" spans="1:15" s="1" customFormat="1" x14ac:dyDescent="0.2">
      <c r="A538" s="16"/>
      <c r="C538" s="46"/>
      <c r="D538" s="46"/>
      <c r="E538" s="46"/>
      <c r="F538" s="50"/>
      <c r="G538" s="15"/>
      <c r="H538" s="15"/>
      <c r="I538" s="22"/>
      <c r="J538" s="15"/>
      <c r="K538" s="15"/>
      <c r="L538" s="15"/>
      <c r="M538" s="15"/>
      <c r="N538" s="15"/>
      <c r="O538" s="15"/>
    </row>
    <row r="539" spans="1:15" s="1" customFormat="1" x14ac:dyDescent="0.2">
      <c r="A539" s="16"/>
      <c r="C539" s="46"/>
      <c r="D539" s="46"/>
      <c r="E539" s="46"/>
      <c r="F539" s="50"/>
      <c r="G539" s="15"/>
      <c r="H539" s="15"/>
      <c r="I539" s="22"/>
      <c r="J539" s="15"/>
      <c r="K539" s="15"/>
      <c r="L539" s="15"/>
      <c r="M539" s="15"/>
      <c r="N539" s="15"/>
      <c r="O539" s="15"/>
    </row>
    <row r="540" spans="1:15" s="1" customFormat="1" x14ac:dyDescent="0.2">
      <c r="A540" s="16"/>
      <c r="C540" s="46"/>
      <c r="D540" s="46"/>
      <c r="E540" s="46"/>
      <c r="F540" s="50"/>
      <c r="G540" s="15"/>
      <c r="H540" s="15"/>
      <c r="I540" s="22"/>
      <c r="J540" s="15"/>
      <c r="K540" s="15"/>
      <c r="L540" s="15"/>
      <c r="M540" s="15"/>
      <c r="N540" s="15"/>
      <c r="O540" s="15"/>
    </row>
    <row r="541" spans="1:15" s="1" customFormat="1" x14ac:dyDescent="0.2">
      <c r="A541" s="16"/>
      <c r="C541" s="46"/>
      <c r="D541" s="46"/>
      <c r="E541" s="46"/>
      <c r="F541" s="50"/>
      <c r="G541" s="15"/>
      <c r="H541" s="15"/>
      <c r="I541" s="22"/>
      <c r="J541" s="15"/>
      <c r="K541" s="15"/>
      <c r="L541" s="15"/>
      <c r="M541" s="15"/>
      <c r="N541" s="15"/>
      <c r="O541" s="15"/>
    </row>
    <row r="542" spans="1:15" s="1" customFormat="1" x14ac:dyDescent="0.2">
      <c r="A542" s="16"/>
      <c r="C542" s="46"/>
      <c r="D542" s="46"/>
      <c r="E542" s="46"/>
      <c r="F542" s="50"/>
      <c r="G542" s="15"/>
      <c r="H542" s="15"/>
      <c r="I542" s="22"/>
      <c r="J542" s="15"/>
      <c r="K542" s="15"/>
      <c r="L542" s="15"/>
      <c r="M542" s="15"/>
      <c r="N542" s="15"/>
      <c r="O542" s="15"/>
    </row>
    <row r="543" spans="1:15" s="1" customFormat="1" x14ac:dyDescent="0.2">
      <c r="A543" s="16"/>
      <c r="C543" s="46"/>
      <c r="D543" s="46"/>
      <c r="E543" s="46"/>
      <c r="F543" s="50"/>
      <c r="G543" s="15"/>
      <c r="H543" s="15"/>
      <c r="I543" s="22"/>
      <c r="J543" s="15"/>
      <c r="K543" s="15"/>
      <c r="L543" s="15"/>
      <c r="M543" s="15"/>
      <c r="N543" s="15"/>
      <c r="O543" s="15"/>
    </row>
    <row r="544" spans="1:15" s="1" customFormat="1" x14ac:dyDescent="0.2">
      <c r="A544" s="16"/>
      <c r="C544" s="46"/>
      <c r="D544" s="46"/>
      <c r="E544" s="46"/>
      <c r="F544" s="50"/>
      <c r="G544" s="15"/>
      <c r="H544" s="15"/>
      <c r="I544" s="22"/>
      <c r="J544" s="15"/>
      <c r="K544" s="15"/>
      <c r="L544" s="15"/>
      <c r="M544" s="15"/>
      <c r="N544" s="15"/>
      <c r="O544" s="15"/>
    </row>
    <row r="545" spans="1:15" s="1" customFormat="1" ht="13.5" thickBot="1" x14ac:dyDescent="0.25">
      <c r="A545" s="17"/>
      <c r="B545" s="4"/>
      <c r="C545" s="47"/>
      <c r="D545" s="47"/>
      <c r="E545" s="47"/>
      <c r="F545" s="57"/>
      <c r="G545" s="24"/>
      <c r="H545" s="24"/>
      <c r="I545" s="23"/>
      <c r="J545" s="24"/>
      <c r="K545" s="24"/>
      <c r="L545" s="24"/>
      <c r="M545" s="24"/>
      <c r="N545" s="24"/>
      <c r="O545" s="24"/>
    </row>
    <row r="546" spans="1:15" s="1" customFormat="1" x14ac:dyDescent="0.2">
      <c r="A546" s="16"/>
      <c r="C546" s="46"/>
      <c r="D546" s="46"/>
      <c r="E546" s="46"/>
      <c r="F546" s="50"/>
      <c r="G546" s="15"/>
      <c r="H546" s="15"/>
      <c r="I546" s="22"/>
      <c r="J546" s="15"/>
      <c r="K546" s="15"/>
      <c r="L546" s="15"/>
      <c r="M546" s="15"/>
      <c r="N546" s="15"/>
      <c r="O546" s="15"/>
    </row>
    <row r="547" spans="1:15" s="1" customFormat="1" x14ac:dyDescent="0.2">
      <c r="A547" s="16"/>
      <c r="C547" s="46"/>
      <c r="D547" s="46"/>
      <c r="E547" s="46"/>
      <c r="F547" s="50"/>
      <c r="G547" s="15"/>
      <c r="H547" s="15"/>
      <c r="I547" s="22"/>
      <c r="J547" s="15"/>
      <c r="K547" s="15"/>
      <c r="L547" s="15"/>
      <c r="M547" s="15"/>
      <c r="N547" s="15"/>
      <c r="O547" s="15"/>
    </row>
    <row r="548" spans="1:15" s="1" customFormat="1" x14ac:dyDescent="0.2">
      <c r="A548" s="16"/>
      <c r="C548" s="46"/>
      <c r="D548" s="46"/>
      <c r="E548" s="46"/>
      <c r="F548" s="50"/>
      <c r="G548" s="15"/>
      <c r="H548" s="15"/>
      <c r="I548" s="22"/>
      <c r="J548" s="15"/>
      <c r="K548" s="15"/>
      <c r="L548" s="15"/>
      <c r="M548" s="15"/>
      <c r="N548" s="15"/>
      <c r="O548" s="15"/>
    </row>
    <row r="549" spans="1:15" s="1" customFormat="1" x14ac:dyDescent="0.2">
      <c r="A549" s="16"/>
      <c r="C549" s="46"/>
      <c r="D549" s="46"/>
      <c r="E549" s="46"/>
      <c r="F549" s="50"/>
      <c r="G549" s="15"/>
      <c r="H549" s="15"/>
      <c r="I549" s="22"/>
      <c r="J549" s="15"/>
      <c r="K549" s="15"/>
      <c r="L549" s="15"/>
      <c r="M549" s="15"/>
      <c r="N549" s="15"/>
      <c r="O549" s="15"/>
    </row>
    <row r="550" spans="1:15" s="1" customFormat="1" x14ac:dyDescent="0.2">
      <c r="A550" s="16"/>
      <c r="C550" s="46"/>
      <c r="D550" s="46"/>
      <c r="E550" s="46"/>
      <c r="F550" s="50"/>
      <c r="G550" s="15"/>
      <c r="H550" s="15"/>
      <c r="I550" s="22"/>
      <c r="J550" s="15"/>
      <c r="K550" s="15"/>
      <c r="L550" s="15"/>
      <c r="M550" s="15"/>
      <c r="N550" s="15"/>
      <c r="O550" s="15"/>
    </row>
    <row r="551" spans="1:15" s="1" customFormat="1" x14ac:dyDescent="0.2">
      <c r="A551" s="16"/>
      <c r="C551" s="46"/>
      <c r="D551" s="46"/>
      <c r="E551" s="46"/>
      <c r="F551" s="50"/>
      <c r="G551" s="15"/>
      <c r="H551" s="15"/>
      <c r="I551" s="22"/>
      <c r="J551" s="15"/>
      <c r="K551" s="15"/>
      <c r="L551" s="15"/>
      <c r="M551" s="15"/>
      <c r="N551" s="15"/>
      <c r="O551" s="15"/>
    </row>
    <row r="552" spans="1:15" s="1" customFormat="1" x14ac:dyDescent="0.2">
      <c r="A552" s="16"/>
      <c r="C552" s="46"/>
      <c r="D552" s="46"/>
      <c r="E552" s="46"/>
      <c r="F552" s="50"/>
      <c r="G552" s="15"/>
      <c r="H552" s="15"/>
      <c r="I552" s="22"/>
      <c r="J552" s="15"/>
      <c r="K552" s="15"/>
      <c r="L552" s="15"/>
      <c r="M552" s="15"/>
      <c r="N552" s="15"/>
      <c r="O552" s="15"/>
    </row>
    <row r="553" spans="1:15" s="1" customFormat="1" x14ac:dyDescent="0.2">
      <c r="A553" s="16"/>
      <c r="C553" s="46"/>
      <c r="D553" s="46"/>
      <c r="E553" s="46"/>
      <c r="F553" s="50"/>
      <c r="G553" s="15"/>
      <c r="H553" s="15"/>
      <c r="I553" s="22"/>
      <c r="J553" s="15"/>
      <c r="K553" s="15"/>
      <c r="L553" s="15"/>
      <c r="M553" s="15"/>
      <c r="N553" s="15"/>
      <c r="O553" s="15"/>
    </row>
    <row r="554" spans="1:15" s="1" customFormat="1" x14ac:dyDescent="0.2">
      <c r="A554" s="16"/>
      <c r="C554" s="46"/>
      <c r="D554" s="46"/>
      <c r="E554" s="46"/>
      <c r="F554" s="50"/>
      <c r="G554" s="15"/>
      <c r="H554" s="15"/>
      <c r="I554" s="22"/>
      <c r="J554" s="15"/>
      <c r="K554" s="15"/>
      <c r="L554" s="15"/>
      <c r="M554" s="15"/>
      <c r="N554" s="15"/>
      <c r="O554" s="15"/>
    </row>
    <row r="555" spans="1:15" s="1" customFormat="1" x14ac:dyDescent="0.2">
      <c r="A555" s="16"/>
      <c r="C555" s="46"/>
      <c r="D555" s="46"/>
      <c r="E555" s="46"/>
      <c r="F555" s="50"/>
      <c r="G555" s="15"/>
      <c r="H555" s="15"/>
      <c r="I555" s="22"/>
      <c r="J555" s="15"/>
      <c r="K555" s="15"/>
      <c r="L555" s="15"/>
      <c r="M555" s="15"/>
      <c r="N555" s="15"/>
      <c r="O555" s="15"/>
    </row>
    <row r="556" spans="1:15" s="1" customFormat="1" x14ac:dyDescent="0.2">
      <c r="A556" s="16"/>
      <c r="C556" s="46"/>
      <c r="D556" s="46"/>
      <c r="E556" s="46"/>
      <c r="F556" s="50"/>
      <c r="G556" s="15"/>
      <c r="H556" s="15"/>
      <c r="I556" s="22"/>
      <c r="J556" s="15"/>
      <c r="K556" s="15"/>
      <c r="L556" s="15"/>
      <c r="M556" s="15"/>
      <c r="N556" s="15"/>
      <c r="O556" s="15"/>
    </row>
    <row r="557" spans="1:15" s="1" customFormat="1" ht="13.5" thickBot="1" x14ac:dyDescent="0.25">
      <c r="A557" s="17"/>
      <c r="B557" s="4"/>
      <c r="C557" s="47"/>
      <c r="D557" s="47"/>
      <c r="E557" s="47"/>
      <c r="F557" s="57"/>
      <c r="G557" s="24"/>
      <c r="H557" s="24"/>
      <c r="I557" s="23"/>
      <c r="J557" s="24"/>
      <c r="K557" s="24"/>
      <c r="L557" s="24"/>
      <c r="M557" s="24"/>
      <c r="N557" s="24"/>
      <c r="O557" s="24"/>
    </row>
    <row r="558" spans="1:15" s="1" customFormat="1" x14ac:dyDescent="0.2">
      <c r="A558" s="16"/>
      <c r="C558" s="46"/>
      <c r="D558" s="46"/>
      <c r="E558" s="46"/>
      <c r="F558" s="50"/>
      <c r="G558" s="15"/>
      <c r="H558" s="15"/>
      <c r="I558" s="22"/>
      <c r="J558" s="15"/>
      <c r="K558" s="15"/>
      <c r="L558" s="15"/>
      <c r="M558" s="15"/>
      <c r="N558" s="15"/>
      <c r="O558" s="15"/>
    </row>
    <row r="559" spans="1:15" s="1" customFormat="1" x14ac:dyDescent="0.2">
      <c r="A559" s="16"/>
      <c r="C559" s="46"/>
      <c r="D559" s="46"/>
      <c r="E559" s="46"/>
      <c r="F559" s="50"/>
      <c r="G559" s="15"/>
      <c r="H559" s="15"/>
      <c r="I559" s="22"/>
      <c r="J559" s="15"/>
      <c r="K559" s="15"/>
      <c r="L559" s="15"/>
      <c r="M559" s="15"/>
      <c r="N559" s="15"/>
      <c r="O559" s="15"/>
    </row>
    <row r="560" spans="1:15" s="1" customFormat="1" x14ac:dyDescent="0.2">
      <c r="A560" s="16"/>
      <c r="C560" s="46"/>
      <c r="D560" s="46"/>
      <c r="E560" s="46"/>
      <c r="F560" s="50"/>
      <c r="G560" s="15"/>
      <c r="H560" s="15"/>
      <c r="I560" s="22"/>
      <c r="J560" s="15"/>
      <c r="K560" s="15"/>
      <c r="L560" s="15"/>
      <c r="M560" s="15"/>
      <c r="N560" s="15"/>
      <c r="O560" s="15"/>
    </row>
    <row r="561" spans="1:15" s="1" customFormat="1" x14ac:dyDescent="0.2">
      <c r="A561" s="16"/>
      <c r="C561" s="46"/>
      <c r="D561" s="46"/>
      <c r="E561" s="46"/>
      <c r="F561" s="50"/>
      <c r="G561" s="15"/>
      <c r="H561" s="15"/>
      <c r="I561" s="22"/>
      <c r="J561" s="15"/>
      <c r="K561" s="15"/>
      <c r="L561" s="15"/>
      <c r="M561" s="15"/>
      <c r="N561" s="15"/>
      <c r="O561" s="15"/>
    </row>
    <row r="562" spans="1:15" s="1" customFormat="1" x14ac:dyDescent="0.2">
      <c r="A562" s="16"/>
      <c r="C562" s="46"/>
      <c r="D562" s="46"/>
      <c r="E562" s="46"/>
      <c r="F562" s="50"/>
      <c r="G562" s="15"/>
      <c r="H562" s="15"/>
      <c r="I562" s="22"/>
      <c r="J562" s="15"/>
      <c r="K562" s="15"/>
      <c r="L562" s="15"/>
      <c r="M562" s="15"/>
      <c r="N562" s="15"/>
      <c r="O562" s="15"/>
    </row>
    <row r="563" spans="1:15" s="1" customFormat="1" x14ac:dyDescent="0.2">
      <c r="A563" s="16"/>
      <c r="C563" s="46"/>
      <c r="D563" s="46"/>
      <c r="E563" s="46"/>
      <c r="F563" s="50"/>
      <c r="G563" s="15"/>
      <c r="H563" s="15"/>
      <c r="I563" s="22"/>
      <c r="J563" s="15"/>
      <c r="K563" s="15"/>
      <c r="L563" s="15"/>
      <c r="M563" s="15"/>
      <c r="N563" s="15"/>
      <c r="O563" s="15"/>
    </row>
    <row r="564" spans="1:15" s="1" customFormat="1" x14ac:dyDescent="0.2">
      <c r="A564" s="16"/>
      <c r="C564" s="46"/>
      <c r="D564" s="46"/>
      <c r="E564" s="46"/>
      <c r="F564" s="50"/>
      <c r="G564" s="15"/>
      <c r="H564" s="15"/>
      <c r="I564" s="22"/>
      <c r="J564" s="15"/>
      <c r="K564" s="15"/>
      <c r="L564" s="15"/>
      <c r="M564" s="15"/>
      <c r="N564" s="15"/>
      <c r="O564" s="15"/>
    </row>
    <row r="565" spans="1:15" s="1" customFormat="1" x14ac:dyDescent="0.2">
      <c r="A565" s="16"/>
      <c r="C565" s="46"/>
      <c r="D565" s="46"/>
      <c r="E565" s="46"/>
      <c r="F565" s="50"/>
      <c r="G565" s="15"/>
      <c r="H565" s="15"/>
      <c r="I565" s="22"/>
      <c r="J565" s="15"/>
      <c r="K565" s="15"/>
      <c r="L565" s="15"/>
      <c r="M565" s="15"/>
      <c r="N565" s="15"/>
      <c r="O565" s="15"/>
    </row>
    <row r="566" spans="1:15" s="1" customFormat="1" x14ac:dyDescent="0.2">
      <c r="A566" s="16"/>
      <c r="C566" s="46"/>
      <c r="D566" s="46"/>
      <c r="E566" s="46"/>
      <c r="F566" s="50"/>
      <c r="G566" s="15"/>
      <c r="H566" s="15"/>
      <c r="I566" s="22"/>
      <c r="J566" s="15"/>
      <c r="K566" s="15"/>
      <c r="L566" s="15"/>
      <c r="M566" s="15"/>
      <c r="N566" s="15"/>
      <c r="O566" s="15"/>
    </row>
    <row r="567" spans="1:15" s="1" customFormat="1" x14ac:dyDescent="0.2">
      <c r="A567" s="16"/>
      <c r="C567" s="46"/>
      <c r="D567" s="46"/>
      <c r="E567" s="46"/>
      <c r="F567" s="50"/>
      <c r="G567" s="15"/>
      <c r="H567" s="15"/>
      <c r="I567" s="22"/>
      <c r="J567" s="15"/>
      <c r="K567" s="15"/>
      <c r="L567" s="15"/>
      <c r="M567" s="15"/>
      <c r="N567" s="15"/>
      <c r="O567" s="15"/>
    </row>
    <row r="568" spans="1:15" s="1" customFormat="1" x14ac:dyDescent="0.2">
      <c r="A568" s="16"/>
      <c r="C568" s="46"/>
      <c r="D568" s="46"/>
      <c r="E568" s="46"/>
      <c r="F568" s="50"/>
      <c r="G568" s="15"/>
      <c r="H568" s="15"/>
      <c r="I568" s="22"/>
      <c r="J568" s="15"/>
      <c r="K568" s="15"/>
      <c r="L568" s="15"/>
      <c r="M568" s="15"/>
      <c r="N568" s="15"/>
      <c r="O568" s="15"/>
    </row>
    <row r="569" spans="1:15" s="1" customFormat="1" ht="13.5" thickBot="1" x14ac:dyDescent="0.25">
      <c r="A569" s="17"/>
      <c r="B569" s="4"/>
      <c r="C569" s="47"/>
      <c r="D569" s="47"/>
      <c r="E569" s="47"/>
      <c r="F569" s="57"/>
      <c r="G569" s="24"/>
      <c r="H569" s="24"/>
      <c r="I569" s="23"/>
      <c r="J569" s="24"/>
      <c r="K569" s="24"/>
      <c r="L569" s="24"/>
      <c r="M569" s="24"/>
      <c r="N569" s="24"/>
      <c r="O569" s="24"/>
    </row>
    <row r="570" spans="1:15" s="1" customFormat="1" x14ac:dyDescent="0.2">
      <c r="A570" s="16"/>
      <c r="C570" s="46"/>
      <c r="D570" s="46"/>
      <c r="E570" s="46"/>
      <c r="F570" s="50"/>
      <c r="G570" s="15"/>
      <c r="H570" s="15"/>
      <c r="I570" s="22"/>
      <c r="J570" s="15"/>
      <c r="K570" s="15"/>
      <c r="L570" s="15"/>
      <c r="M570" s="15"/>
      <c r="N570" s="15"/>
      <c r="O570" s="15"/>
    </row>
    <row r="571" spans="1:15" s="1" customFormat="1" x14ac:dyDescent="0.2">
      <c r="A571" s="16"/>
      <c r="C571" s="46"/>
      <c r="D571" s="46"/>
      <c r="E571" s="46"/>
      <c r="F571" s="50"/>
      <c r="G571" s="15"/>
      <c r="H571" s="15"/>
      <c r="I571" s="22"/>
      <c r="J571" s="15"/>
      <c r="K571" s="15"/>
      <c r="L571" s="15"/>
      <c r="M571" s="15"/>
      <c r="N571" s="15"/>
      <c r="O571" s="15"/>
    </row>
    <row r="572" spans="1:15" s="1" customFormat="1" x14ac:dyDescent="0.2">
      <c r="A572" s="16"/>
      <c r="C572" s="46"/>
      <c r="D572" s="46"/>
      <c r="E572" s="46"/>
      <c r="F572" s="50"/>
      <c r="G572" s="15"/>
      <c r="H572" s="15"/>
      <c r="I572" s="22"/>
      <c r="J572" s="15"/>
      <c r="K572" s="15"/>
      <c r="L572" s="15"/>
      <c r="M572" s="15"/>
      <c r="N572" s="15"/>
      <c r="O572" s="15"/>
    </row>
    <row r="573" spans="1:15" s="1" customFormat="1" x14ac:dyDescent="0.2">
      <c r="A573" s="16"/>
      <c r="C573" s="46"/>
      <c r="D573" s="46"/>
      <c r="E573" s="46"/>
      <c r="F573" s="50"/>
      <c r="G573" s="15"/>
      <c r="H573" s="15"/>
      <c r="I573" s="22"/>
      <c r="J573" s="15"/>
      <c r="K573" s="15"/>
      <c r="L573" s="15"/>
      <c r="M573" s="15"/>
      <c r="N573" s="15"/>
      <c r="O573" s="15"/>
    </row>
    <row r="574" spans="1:15" s="1" customFormat="1" x14ac:dyDescent="0.2">
      <c r="A574" s="16"/>
      <c r="C574" s="46"/>
      <c r="D574" s="46"/>
      <c r="E574" s="46"/>
      <c r="F574" s="50"/>
      <c r="G574" s="15"/>
      <c r="H574" s="15"/>
      <c r="I574" s="22"/>
      <c r="J574" s="15"/>
      <c r="K574" s="15"/>
      <c r="L574" s="15"/>
      <c r="M574" s="15"/>
      <c r="N574" s="15"/>
      <c r="O574" s="15"/>
    </row>
    <row r="575" spans="1:15" s="1" customFormat="1" x14ac:dyDescent="0.2">
      <c r="A575" s="16"/>
      <c r="C575" s="46"/>
      <c r="D575" s="46"/>
      <c r="E575" s="46"/>
      <c r="F575" s="50"/>
      <c r="G575" s="15"/>
      <c r="H575" s="15"/>
      <c r="I575" s="22"/>
      <c r="J575" s="15"/>
      <c r="K575" s="15"/>
      <c r="L575" s="15"/>
      <c r="M575" s="15"/>
      <c r="N575" s="15"/>
      <c r="O575" s="15"/>
    </row>
    <row r="576" spans="1:15" s="1" customFormat="1" x14ac:dyDescent="0.2">
      <c r="A576" s="16"/>
      <c r="C576" s="46"/>
      <c r="D576" s="46"/>
      <c r="E576" s="46"/>
      <c r="F576" s="50"/>
      <c r="G576" s="15"/>
      <c r="H576" s="15"/>
      <c r="I576" s="22"/>
      <c r="J576" s="15"/>
      <c r="K576" s="15"/>
      <c r="L576" s="15"/>
      <c r="M576" s="15"/>
      <c r="N576" s="15"/>
      <c r="O576" s="15"/>
    </row>
    <row r="577" spans="1:15" s="1" customFormat="1" x14ac:dyDescent="0.2">
      <c r="A577" s="16"/>
      <c r="C577" s="46"/>
      <c r="D577" s="46"/>
      <c r="E577" s="46"/>
      <c r="F577" s="50"/>
      <c r="G577" s="15"/>
      <c r="H577" s="15"/>
      <c r="I577" s="22"/>
      <c r="J577" s="15"/>
      <c r="K577" s="15"/>
      <c r="L577" s="15"/>
      <c r="M577" s="15"/>
      <c r="N577" s="15"/>
      <c r="O577" s="15"/>
    </row>
    <row r="578" spans="1:15" s="1" customFormat="1" x14ac:dyDescent="0.2">
      <c r="A578" s="16"/>
      <c r="C578" s="46"/>
      <c r="D578" s="46"/>
      <c r="E578" s="46"/>
      <c r="F578" s="50"/>
      <c r="G578" s="15"/>
      <c r="H578" s="15"/>
      <c r="I578" s="22"/>
      <c r="J578" s="15"/>
      <c r="K578" s="15"/>
      <c r="L578" s="15"/>
      <c r="M578" s="15"/>
      <c r="N578" s="15"/>
      <c r="O578" s="15"/>
    </row>
    <row r="579" spans="1:15" s="1" customFormat="1" x14ac:dyDescent="0.2">
      <c r="A579" s="16"/>
      <c r="C579" s="46"/>
      <c r="D579" s="46"/>
      <c r="E579" s="46"/>
      <c r="F579" s="50"/>
      <c r="G579" s="15"/>
      <c r="H579" s="15"/>
      <c r="I579" s="22"/>
      <c r="J579" s="15"/>
      <c r="K579" s="15"/>
      <c r="L579" s="15"/>
      <c r="M579" s="15"/>
      <c r="N579" s="15"/>
      <c r="O579" s="15"/>
    </row>
    <row r="580" spans="1:15" s="1" customFormat="1" x14ac:dyDescent="0.2">
      <c r="A580" s="16"/>
      <c r="C580" s="46"/>
      <c r="D580" s="46"/>
      <c r="E580" s="46"/>
      <c r="F580" s="50"/>
      <c r="G580" s="15"/>
      <c r="H580" s="15"/>
      <c r="I580" s="22"/>
      <c r="J580" s="15"/>
      <c r="K580" s="15"/>
      <c r="L580" s="15"/>
      <c r="M580" s="15"/>
      <c r="N580" s="15"/>
      <c r="O580" s="15"/>
    </row>
    <row r="581" spans="1:15" s="1" customFormat="1" ht="13.5" thickBot="1" x14ac:dyDescent="0.25">
      <c r="A581" s="17"/>
      <c r="B581" s="4"/>
      <c r="C581" s="47"/>
      <c r="D581" s="47"/>
      <c r="E581" s="47"/>
      <c r="F581" s="57"/>
      <c r="G581" s="24"/>
      <c r="H581" s="24"/>
      <c r="I581" s="23"/>
      <c r="J581" s="24"/>
      <c r="K581" s="24"/>
      <c r="L581" s="24"/>
      <c r="M581" s="24"/>
      <c r="N581" s="24"/>
      <c r="O581" s="24"/>
    </row>
    <row r="582" spans="1:15" s="1" customFormat="1" x14ac:dyDescent="0.2">
      <c r="A582" s="16"/>
      <c r="C582" s="46"/>
      <c r="D582" s="46"/>
      <c r="E582" s="46"/>
      <c r="F582" s="50"/>
      <c r="G582" s="15"/>
      <c r="H582" s="15"/>
      <c r="I582" s="22"/>
      <c r="J582" s="15"/>
      <c r="K582" s="15"/>
      <c r="L582" s="15"/>
      <c r="M582" s="15"/>
      <c r="N582" s="15"/>
      <c r="O582" s="15"/>
    </row>
    <row r="583" spans="1:15" s="1" customFormat="1" x14ac:dyDescent="0.2">
      <c r="A583" s="16"/>
      <c r="C583" s="46"/>
      <c r="D583" s="46"/>
      <c r="E583" s="46"/>
      <c r="F583" s="50"/>
      <c r="G583" s="15"/>
      <c r="H583" s="15"/>
      <c r="I583" s="22"/>
      <c r="J583" s="15"/>
      <c r="K583" s="15"/>
      <c r="L583" s="15"/>
      <c r="M583" s="15"/>
      <c r="N583" s="15"/>
      <c r="O583" s="15"/>
    </row>
    <row r="584" spans="1:15" s="1" customFormat="1" x14ac:dyDescent="0.2">
      <c r="A584" s="16"/>
      <c r="C584" s="46"/>
      <c r="D584" s="46"/>
      <c r="E584" s="46"/>
      <c r="F584" s="50"/>
      <c r="G584" s="15"/>
      <c r="H584" s="15"/>
      <c r="I584" s="22"/>
      <c r="J584" s="15"/>
      <c r="K584" s="15"/>
      <c r="L584" s="15"/>
      <c r="M584" s="15"/>
      <c r="N584" s="15"/>
      <c r="O584" s="15"/>
    </row>
    <row r="585" spans="1:15" s="1" customFormat="1" x14ac:dyDescent="0.2">
      <c r="A585" s="16"/>
      <c r="C585" s="46"/>
      <c r="D585" s="46"/>
      <c r="E585" s="46"/>
      <c r="F585" s="50"/>
      <c r="G585" s="15"/>
      <c r="H585" s="15"/>
      <c r="I585" s="22"/>
      <c r="J585" s="15"/>
      <c r="K585" s="15"/>
      <c r="L585" s="15"/>
      <c r="M585" s="15"/>
      <c r="N585" s="15"/>
      <c r="O585" s="15"/>
    </row>
    <row r="586" spans="1:15" s="1" customFormat="1" x14ac:dyDescent="0.2">
      <c r="A586" s="16"/>
      <c r="C586" s="46"/>
      <c r="D586" s="46"/>
      <c r="E586" s="46"/>
      <c r="F586" s="50"/>
      <c r="G586" s="15"/>
      <c r="H586" s="15"/>
      <c r="I586" s="22"/>
      <c r="J586" s="15"/>
      <c r="K586" s="15"/>
      <c r="L586" s="15"/>
      <c r="M586" s="15"/>
      <c r="N586" s="15"/>
      <c r="O586" s="15"/>
    </row>
    <row r="587" spans="1:15" s="1" customFormat="1" x14ac:dyDescent="0.2">
      <c r="A587" s="16"/>
      <c r="C587" s="46"/>
      <c r="D587" s="46"/>
      <c r="E587" s="46"/>
      <c r="F587" s="50"/>
      <c r="G587" s="15"/>
      <c r="H587" s="15"/>
      <c r="I587" s="22"/>
      <c r="J587" s="15"/>
      <c r="K587" s="15"/>
      <c r="L587" s="15"/>
      <c r="M587" s="15"/>
      <c r="N587" s="15"/>
      <c r="O587" s="15"/>
    </row>
    <row r="588" spans="1:15" s="1" customFormat="1" x14ac:dyDescent="0.2">
      <c r="A588" s="16"/>
      <c r="C588" s="46"/>
      <c r="D588" s="46"/>
      <c r="E588" s="46"/>
      <c r="F588" s="50"/>
      <c r="G588" s="15"/>
      <c r="H588" s="15"/>
      <c r="I588" s="22"/>
      <c r="J588" s="15"/>
      <c r="K588" s="15"/>
      <c r="L588" s="15"/>
      <c r="M588" s="15"/>
      <c r="N588" s="15"/>
      <c r="O588" s="15"/>
    </row>
    <row r="589" spans="1:15" s="1" customFormat="1" x14ac:dyDescent="0.2">
      <c r="A589" s="16"/>
      <c r="C589" s="46"/>
      <c r="D589" s="46"/>
      <c r="E589" s="46"/>
      <c r="F589" s="50"/>
      <c r="G589" s="15"/>
      <c r="H589" s="15"/>
      <c r="I589" s="22"/>
      <c r="J589" s="15"/>
      <c r="K589" s="15"/>
      <c r="L589" s="15"/>
      <c r="M589" s="15"/>
      <c r="N589" s="15"/>
      <c r="O589" s="15"/>
    </row>
    <row r="590" spans="1:15" s="1" customFormat="1" x14ac:dyDescent="0.2">
      <c r="A590" s="16"/>
      <c r="C590" s="46"/>
      <c r="D590" s="46"/>
      <c r="E590" s="46"/>
      <c r="F590" s="50"/>
      <c r="G590" s="15"/>
      <c r="H590" s="15"/>
      <c r="I590" s="22"/>
      <c r="J590" s="15"/>
      <c r="K590" s="15"/>
      <c r="L590" s="15"/>
      <c r="M590" s="15"/>
      <c r="N590" s="15"/>
      <c r="O590" s="15"/>
    </row>
    <row r="591" spans="1:15" s="1" customFormat="1" x14ac:dyDescent="0.2">
      <c r="A591" s="16"/>
      <c r="C591" s="46"/>
      <c r="D591" s="46"/>
      <c r="E591" s="46"/>
      <c r="F591" s="50"/>
      <c r="G591" s="15"/>
      <c r="H591" s="15"/>
      <c r="I591" s="22"/>
      <c r="J591" s="15"/>
      <c r="K591" s="15"/>
      <c r="L591" s="15"/>
      <c r="M591" s="15"/>
      <c r="N591" s="15"/>
      <c r="O591" s="15"/>
    </row>
    <row r="592" spans="1:15" s="1" customFormat="1" x14ac:dyDescent="0.2">
      <c r="A592" s="16"/>
      <c r="C592" s="46"/>
      <c r="D592" s="46"/>
      <c r="E592" s="46"/>
      <c r="F592" s="50"/>
      <c r="G592" s="15"/>
      <c r="H592" s="15"/>
      <c r="I592" s="22"/>
      <c r="J592" s="15"/>
      <c r="K592" s="15"/>
      <c r="L592" s="15"/>
      <c r="M592" s="15"/>
      <c r="N592" s="15"/>
      <c r="O592" s="15"/>
    </row>
    <row r="593" spans="1:15" s="1" customFormat="1" ht="13.5" thickBot="1" x14ac:dyDescent="0.25">
      <c r="A593" s="17"/>
      <c r="B593" s="4"/>
      <c r="C593" s="47"/>
      <c r="D593" s="47"/>
      <c r="E593" s="47"/>
      <c r="F593" s="57"/>
      <c r="G593" s="24"/>
      <c r="H593" s="24"/>
      <c r="I593" s="23"/>
      <c r="J593" s="24"/>
      <c r="K593" s="24"/>
      <c r="L593" s="24"/>
      <c r="M593" s="24"/>
      <c r="N593" s="24"/>
      <c r="O593" s="24"/>
    </row>
    <row r="594" spans="1:15" s="1" customFormat="1" x14ac:dyDescent="0.2">
      <c r="A594" s="16"/>
      <c r="C594" s="46"/>
      <c r="D594" s="46"/>
      <c r="E594" s="46"/>
      <c r="F594" s="50"/>
      <c r="G594" s="15"/>
      <c r="H594" s="15"/>
      <c r="I594" s="22"/>
      <c r="J594" s="15"/>
      <c r="K594" s="15"/>
      <c r="L594" s="15"/>
      <c r="M594" s="15"/>
      <c r="N594" s="15"/>
      <c r="O594" s="15"/>
    </row>
    <row r="595" spans="1:15" s="1" customFormat="1" x14ac:dyDescent="0.2">
      <c r="A595" s="16"/>
      <c r="C595" s="46"/>
      <c r="D595" s="46"/>
      <c r="E595" s="46"/>
      <c r="F595" s="50"/>
      <c r="G595" s="15"/>
      <c r="H595" s="15"/>
      <c r="I595" s="22"/>
      <c r="J595" s="15"/>
      <c r="K595" s="15"/>
      <c r="L595" s="15"/>
      <c r="M595" s="15"/>
      <c r="N595" s="15"/>
      <c r="O595" s="15"/>
    </row>
    <row r="596" spans="1:15" s="1" customFormat="1" x14ac:dyDescent="0.2">
      <c r="A596" s="16"/>
      <c r="C596" s="46"/>
      <c r="D596" s="46"/>
      <c r="E596" s="46"/>
      <c r="F596" s="50"/>
      <c r="G596" s="15"/>
      <c r="H596" s="15"/>
      <c r="I596" s="22"/>
      <c r="J596" s="15"/>
      <c r="K596" s="15"/>
      <c r="L596" s="15"/>
      <c r="M596" s="15"/>
      <c r="N596" s="15"/>
      <c r="O596" s="15"/>
    </row>
    <row r="597" spans="1:15" s="1" customFormat="1" x14ac:dyDescent="0.2">
      <c r="A597" s="16"/>
      <c r="C597" s="46"/>
      <c r="D597" s="46"/>
      <c r="E597" s="46"/>
      <c r="F597" s="50"/>
      <c r="G597" s="15"/>
      <c r="H597" s="15"/>
      <c r="I597" s="22"/>
      <c r="J597" s="15"/>
      <c r="K597" s="15"/>
      <c r="L597" s="15"/>
      <c r="M597" s="15"/>
      <c r="N597" s="15"/>
      <c r="O597" s="15"/>
    </row>
    <row r="598" spans="1:15" s="1" customFormat="1" x14ac:dyDescent="0.2">
      <c r="A598" s="16"/>
      <c r="C598" s="46"/>
      <c r="D598" s="46"/>
      <c r="E598" s="46"/>
      <c r="F598" s="50"/>
      <c r="G598" s="15"/>
      <c r="H598" s="15"/>
      <c r="I598" s="22"/>
      <c r="J598" s="15"/>
      <c r="K598" s="15"/>
      <c r="L598" s="15"/>
      <c r="M598" s="15"/>
      <c r="N598" s="15"/>
      <c r="O598" s="15"/>
    </row>
    <row r="599" spans="1:15" s="1" customFormat="1" x14ac:dyDescent="0.2">
      <c r="A599" s="16"/>
      <c r="C599" s="46"/>
      <c r="D599" s="46"/>
      <c r="E599" s="46"/>
      <c r="F599" s="50"/>
      <c r="G599" s="15"/>
      <c r="H599" s="15"/>
      <c r="I599" s="22"/>
      <c r="J599" s="15"/>
      <c r="K599" s="15"/>
      <c r="L599" s="15"/>
      <c r="M599" s="15"/>
      <c r="N599" s="15"/>
      <c r="O599" s="15"/>
    </row>
    <row r="600" spans="1:15" s="1" customFormat="1" x14ac:dyDescent="0.2">
      <c r="A600" s="16"/>
      <c r="C600" s="46"/>
      <c r="D600" s="46"/>
      <c r="E600" s="46"/>
      <c r="F600" s="50"/>
      <c r="G600" s="15"/>
      <c r="H600" s="15"/>
      <c r="I600" s="22"/>
      <c r="J600" s="15"/>
      <c r="K600" s="15"/>
      <c r="L600" s="15"/>
      <c r="M600" s="15"/>
      <c r="N600" s="15"/>
      <c r="O600" s="15"/>
    </row>
    <row r="601" spans="1:15" s="1" customFormat="1" x14ac:dyDescent="0.2">
      <c r="A601" s="16"/>
      <c r="C601" s="46"/>
      <c r="D601" s="46"/>
      <c r="E601" s="46"/>
      <c r="F601" s="50"/>
      <c r="G601" s="15"/>
      <c r="H601" s="15"/>
      <c r="I601" s="22"/>
      <c r="J601" s="15"/>
      <c r="K601" s="15"/>
      <c r="L601" s="15"/>
      <c r="M601" s="15"/>
      <c r="N601" s="15"/>
      <c r="O601" s="15"/>
    </row>
    <row r="602" spans="1:15" s="1" customFormat="1" x14ac:dyDescent="0.2">
      <c r="A602" s="16"/>
      <c r="C602" s="46"/>
      <c r="D602" s="46"/>
      <c r="E602" s="46"/>
      <c r="F602" s="50"/>
      <c r="G602" s="15"/>
      <c r="H602" s="15"/>
      <c r="I602" s="22"/>
      <c r="J602" s="15"/>
      <c r="K602" s="15"/>
      <c r="L602" s="15"/>
      <c r="M602" s="15"/>
      <c r="N602" s="15"/>
      <c r="O602" s="15"/>
    </row>
    <row r="603" spans="1:15" s="1" customFormat="1" x14ac:dyDescent="0.2">
      <c r="A603" s="16"/>
      <c r="C603" s="46"/>
      <c r="D603" s="46"/>
      <c r="E603" s="46"/>
      <c r="F603" s="50"/>
      <c r="G603" s="15"/>
      <c r="H603" s="15"/>
      <c r="I603" s="22"/>
      <c r="J603" s="15"/>
      <c r="K603" s="15"/>
      <c r="L603" s="15"/>
      <c r="M603" s="15"/>
      <c r="N603" s="15"/>
      <c r="O603" s="15"/>
    </row>
    <row r="604" spans="1:15" s="1" customFormat="1" x14ac:dyDescent="0.2">
      <c r="A604" s="16"/>
      <c r="C604" s="46"/>
      <c r="D604" s="46"/>
      <c r="E604" s="46"/>
      <c r="F604" s="50"/>
      <c r="G604" s="15"/>
      <c r="H604" s="15"/>
      <c r="I604" s="22"/>
      <c r="J604" s="15"/>
      <c r="K604" s="15"/>
      <c r="L604" s="15"/>
      <c r="M604" s="15"/>
      <c r="N604" s="15"/>
      <c r="O604" s="15"/>
    </row>
    <row r="605" spans="1:15" s="1" customFormat="1" ht="13.5" thickBot="1" x14ac:dyDescent="0.25">
      <c r="A605" s="17"/>
      <c r="B605" s="4"/>
      <c r="C605" s="47"/>
      <c r="D605" s="47"/>
      <c r="E605" s="47"/>
      <c r="F605" s="57"/>
      <c r="G605" s="24"/>
      <c r="H605" s="24"/>
      <c r="I605" s="23"/>
      <c r="J605" s="24"/>
      <c r="K605" s="24"/>
      <c r="L605" s="24"/>
      <c r="M605" s="24"/>
      <c r="N605" s="24"/>
      <c r="O605" s="24"/>
    </row>
    <row r="606" spans="1:15" s="1" customFormat="1" x14ac:dyDescent="0.2">
      <c r="A606" s="16"/>
      <c r="C606" s="46"/>
      <c r="D606" s="46"/>
      <c r="E606" s="46"/>
      <c r="F606" s="50"/>
      <c r="G606" s="15"/>
      <c r="H606" s="15"/>
      <c r="I606" s="22"/>
      <c r="J606" s="15"/>
      <c r="K606" s="15"/>
      <c r="L606" s="15"/>
      <c r="M606" s="15"/>
      <c r="N606" s="15"/>
      <c r="O606" s="15"/>
    </row>
    <row r="607" spans="1:15" s="1" customFormat="1" x14ac:dyDescent="0.2">
      <c r="A607" s="16"/>
      <c r="C607" s="46"/>
      <c r="D607" s="46"/>
      <c r="E607" s="46"/>
      <c r="F607" s="50"/>
      <c r="G607" s="15"/>
      <c r="H607" s="15"/>
      <c r="I607" s="22"/>
      <c r="J607" s="15"/>
      <c r="K607" s="15"/>
      <c r="L607" s="15"/>
      <c r="M607" s="15"/>
      <c r="N607" s="15"/>
      <c r="O607" s="15"/>
    </row>
    <row r="608" spans="1:15" s="1" customFormat="1" x14ac:dyDescent="0.2">
      <c r="A608" s="16"/>
      <c r="C608" s="46"/>
      <c r="D608" s="46"/>
      <c r="E608" s="46"/>
      <c r="F608" s="50"/>
      <c r="G608" s="15"/>
      <c r="H608" s="15"/>
      <c r="I608" s="22"/>
      <c r="J608" s="15"/>
      <c r="K608" s="15"/>
      <c r="L608" s="15"/>
      <c r="M608" s="15"/>
      <c r="N608" s="15"/>
      <c r="O608" s="15"/>
    </row>
    <row r="609" spans="1:15" s="1" customFormat="1" x14ac:dyDescent="0.2">
      <c r="A609" s="16"/>
      <c r="C609" s="46"/>
      <c r="D609" s="46"/>
      <c r="E609" s="46"/>
      <c r="F609" s="50"/>
      <c r="G609" s="15"/>
      <c r="H609" s="15"/>
      <c r="I609" s="22"/>
      <c r="J609" s="15"/>
      <c r="K609" s="15"/>
      <c r="L609" s="15"/>
      <c r="M609" s="15"/>
      <c r="N609" s="15"/>
      <c r="O609" s="15"/>
    </row>
    <row r="610" spans="1:15" s="1" customFormat="1" x14ac:dyDescent="0.2">
      <c r="A610" s="16"/>
      <c r="C610" s="46"/>
      <c r="D610" s="46"/>
      <c r="E610" s="46"/>
      <c r="F610" s="50"/>
      <c r="G610" s="15"/>
      <c r="H610" s="15"/>
      <c r="I610" s="22"/>
      <c r="J610" s="15"/>
      <c r="K610" s="15"/>
      <c r="L610" s="15"/>
      <c r="M610" s="15"/>
      <c r="N610" s="15"/>
      <c r="O610" s="15"/>
    </row>
    <row r="611" spans="1:15" s="1" customFormat="1" x14ac:dyDescent="0.2">
      <c r="A611" s="16"/>
      <c r="C611" s="46"/>
      <c r="D611" s="46"/>
      <c r="E611" s="46"/>
      <c r="F611" s="50"/>
      <c r="G611" s="15"/>
      <c r="H611" s="15"/>
      <c r="I611" s="22"/>
      <c r="J611" s="15"/>
      <c r="K611" s="15"/>
      <c r="L611" s="15"/>
      <c r="M611" s="15"/>
      <c r="N611" s="15"/>
      <c r="O611" s="15"/>
    </row>
    <row r="612" spans="1:15" s="1" customFormat="1" x14ac:dyDescent="0.2">
      <c r="A612" s="16"/>
      <c r="C612" s="46"/>
      <c r="D612" s="46"/>
      <c r="E612" s="46"/>
      <c r="F612" s="50"/>
      <c r="G612" s="15"/>
      <c r="H612" s="15"/>
      <c r="I612" s="22"/>
      <c r="J612" s="15"/>
      <c r="K612" s="15"/>
      <c r="L612" s="15"/>
      <c r="M612" s="15"/>
      <c r="N612" s="15"/>
      <c r="O612" s="15"/>
    </row>
    <row r="613" spans="1:15" s="1" customFormat="1" x14ac:dyDescent="0.2">
      <c r="A613" s="16"/>
      <c r="C613" s="46"/>
      <c r="D613" s="46"/>
      <c r="E613" s="46"/>
      <c r="F613" s="50"/>
      <c r="G613" s="15"/>
      <c r="H613" s="15"/>
      <c r="I613" s="22"/>
      <c r="J613" s="15"/>
      <c r="K613" s="15"/>
      <c r="L613" s="15"/>
      <c r="M613" s="15"/>
      <c r="N613" s="15"/>
      <c r="O613" s="15"/>
    </row>
    <row r="614" spans="1:15" s="1" customFormat="1" x14ac:dyDescent="0.2">
      <c r="A614" s="16"/>
      <c r="C614" s="46"/>
      <c r="D614" s="46"/>
      <c r="E614" s="46"/>
      <c r="F614" s="50"/>
      <c r="G614" s="15"/>
      <c r="H614" s="15"/>
      <c r="I614" s="22"/>
      <c r="J614" s="15"/>
      <c r="K614" s="15"/>
      <c r="L614" s="15"/>
      <c r="M614" s="15"/>
      <c r="N614" s="15"/>
      <c r="O614" s="15"/>
    </row>
    <row r="615" spans="1:15" s="1" customFormat="1" x14ac:dyDescent="0.2">
      <c r="A615" s="16"/>
      <c r="C615" s="46"/>
      <c r="D615" s="46"/>
      <c r="E615" s="46"/>
      <c r="F615" s="50"/>
      <c r="G615" s="15"/>
      <c r="H615" s="15"/>
      <c r="I615" s="22"/>
      <c r="J615" s="15"/>
      <c r="K615" s="15"/>
      <c r="L615" s="15"/>
      <c r="M615" s="15"/>
      <c r="N615" s="15"/>
      <c r="O615" s="15"/>
    </row>
    <row r="616" spans="1:15" s="1" customFormat="1" x14ac:dyDescent="0.2">
      <c r="A616" s="16"/>
      <c r="C616" s="46"/>
      <c r="D616" s="46"/>
      <c r="E616" s="46"/>
      <c r="F616" s="50"/>
      <c r="G616" s="15"/>
      <c r="H616" s="15"/>
      <c r="I616" s="22"/>
      <c r="J616" s="15"/>
      <c r="K616" s="15"/>
      <c r="L616" s="15"/>
      <c r="M616" s="15"/>
      <c r="N616" s="15"/>
      <c r="O616" s="15"/>
    </row>
    <row r="617" spans="1:15" s="1" customFormat="1" ht="13.5" thickBot="1" x14ac:dyDescent="0.25">
      <c r="A617" s="17"/>
      <c r="B617" s="4"/>
      <c r="C617" s="47"/>
      <c r="D617" s="47"/>
      <c r="E617" s="47"/>
      <c r="F617" s="57"/>
      <c r="G617" s="24"/>
      <c r="H617" s="24"/>
      <c r="I617" s="23"/>
      <c r="J617" s="24"/>
      <c r="K617" s="24"/>
      <c r="L617" s="24"/>
      <c r="M617" s="24"/>
      <c r="N617" s="24"/>
      <c r="O617" s="24"/>
    </row>
    <row r="618" spans="1:15" s="1" customFormat="1" x14ac:dyDescent="0.2">
      <c r="A618" s="16"/>
      <c r="C618" s="46"/>
      <c r="D618" s="46"/>
      <c r="E618" s="46"/>
      <c r="F618" s="50"/>
      <c r="G618" s="15"/>
      <c r="H618" s="15"/>
      <c r="I618" s="22"/>
      <c r="J618" s="15"/>
      <c r="K618" s="15"/>
      <c r="L618" s="15"/>
      <c r="M618" s="15"/>
      <c r="N618" s="15"/>
      <c r="O618" s="15"/>
    </row>
    <row r="619" spans="1:15" s="1" customFormat="1" x14ac:dyDescent="0.2">
      <c r="A619" s="16"/>
      <c r="C619" s="46"/>
      <c r="D619" s="46"/>
      <c r="E619" s="46"/>
      <c r="F619" s="50"/>
      <c r="G619" s="15"/>
      <c r="H619" s="15"/>
      <c r="I619" s="22"/>
      <c r="J619" s="15"/>
      <c r="K619" s="15"/>
      <c r="L619" s="15"/>
      <c r="M619" s="15"/>
      <c r="N619" s="15"/>
      <c r="O619" s="15"/>
    </row>
    <row r="620" spans="1:15" s="1" customFormat="1" x14ac:dyDescent="0.2">
      <c r="A620" s="16"/>
      <c r="C620" s="46"/>
      <c r="D620" s="46"/>
      <c r="E620" s="46"/>
      <c r="F620" s="50"/>
      <c r="G620" s="15"/>
      <c r="H620" s="15"/>
      <c r="I620" s="22"/>
      <c r="J620" s="15"/>
      <c r="K620" s="15"/>
      <c r="L620" s="15"/>
      <c r="M620" s="15"/>
      <c r="N620" s="15"/>
      <c r="O620" s="15"/>
    </row>
    <row r="621" spans="1:15" s="1" customFormat="1" x14ac:dyDescent="0.2">
      <c r="A621" s="16"/>
      <c r="C621" s="46"/>
      <c r="D621" s="46"/>
      <c r="E621" s="46"/>
      <c r="F621" s="50"/>
      <c r="G621" s="15"/>
      <c r="H621" s="15"/>
      <c r="I621" s="22"/>
      <c r="J621" s="15"/>
      <c r="K621" s="15"/>
      <c r="L621" s="15"/>
      <c r="M621" s="15"/>
      <c r="N621" s="15"/>
      <c r="O621" s="15"/>
    </row>
    <row r="622" spans="1:15" s="1" customFormat="1" x14ac:dyDescent="0.2">
      <c r="A622" s="16"/>
      <c r="C622" s="46"/>
      <c r="D622" s="46"/>
      <c r="E622" s="46"/>
      <c r="F622" s="50"/>
      <c r="G622" s="15"/>
      <c r="H622" s="15"/>
      <c r="I622" s="22"/>
      <c r="J622" s="15"/>
      <c r="K622" s="15"/>
      <c r="L622" s="15"/>
      <c r="M622" s="15"/>
      <c r="N622" s="15"/>
      <c r="O622" s="15"/>
    </row>
    <row r="623" spans="1:15" s="1" customFormat="1" x14ac:dyDescent="0.2">
      <c r="A623" s="16"/>
      <c r="C623" s="46"/>
      <c r="D623" s="46"/>
      <c r="E623" s="46"/>
      <c r="F623" s="50"/>
      <c r="G623" s="15"/>
      <c r="H623" s="15"/>
      <c r="I623" s="22"/>
      <c r="J623" s="15"/>
      <c r="K623" s="15"/>
      <c r="L623" s="15"/>
      <c r="M623" s="15"/>
      <c r="N623" s="15"/>
      <c r="O623" s="15"/>
    </row>
    <row r="624" spans="1:15" s="1" customFormat="1" x14ac:dyDescent="0.2">
      <c r="A624" s="16"/>
      <c r="C624" s="46"/>
      <c r="D624" s="46"/>
      <c r="E624" s="46"/>
      <c r="F624" s="50"/>
      <c r="G624" s="15"/>
      <c r="H624" s="15"/>
      <c r="I624" s="22"/>
      <c r="J624" s="15"/>
      <c r="K624" s="15"/>
      <c r="L624" s="15"/>
      <c r="M624" s="15"/>
      <c r="N624" s="15"/>
      <c r="O624" s="15"/>
    </row>
    <row r="625" spans="1:15" s="1" customFormat="1" x14ac:dyDescent="0.2">
      <c r="A625" s="16"/>
      <c r="C625" s="46"/>
      <c r="D625" s="46"/>
      <c r="E625" s="46"/>
      <c r="F625" s="50"/>
      <c r="G625" s="15"/>
      <c r="H625" s="15"/>
      <c r="I625" s="22"/>
      <c r="J625" s="15"/>
      <c r="K625" s="15"/>
      <c r="L625" s="15"/>
      <c r="M625" s="15"/>
      <c r="N625" s="15"/>
      <c r="O625" s="15"/>
    </row>
    <row r="626" spans="1:15" s="1" customFormat="1" x14ac:dyDescent="0.2">
      <c r="A626" s="16"/>
      <c r="C626" s="46"/>
      <c r="D626" s="46"/>
      <c r="E626" s="46"/>
      <c r="F626" s="50"/>
      <c r="G626" s="15"/>
      <c r="H626" s="15"/>
      <c r="I626" s="22"/>
      <c r="J626" s="15"/>
      <c r="K626" s="15"/>
      <c r="L626" s="15"/>
      <c r="M626" s="15"/>
      <c r="N626" s="15"/>
      <c r="O626" s="15"/>
    </row>
    <row r="627" spans="1:15" s="1" customFormat="1" x14ac:dyDescent="0.2">
      <c r="A627" s="16"/>
      <c r="C627" s="46"/>
      <c r="D627" s="46"/>
      <c r="E627" s="46"/>
      <c r="F627" s="50"/>
      <c r="G627" s="15"/>
      <c r="H627" s="15"/>
      <c r="I627" s="22"/>
      <c r="J627" s="15"/>
      <c r="K627" s="15"/>
      <c r="L627" s="15"/>
      <c r="M627" s="15"/>
      <c r="N627" s="15"/>
      <c r="O627" s="15"/>
    </row>
    <row r="628" spans="1:15" s="1" customFormat="1" x14ac:dyDescent="0.2">
      <c r="A628" s="16"/>
      <c r="C628" s="46"/>
      <c r="D628" s="46"/>
      <c r="E628" s="46"/>
      <c r="F628" s="50"/>
      <c r="G628" s="15"/>
      <c r="H628" s="15"/>
      <c r="I628" s="22"/>
      <c r="J628" s="15"/>
      <c r="K628" s="15"/>
      <c r="L628" s="15"/>
      <c r="M628" s="15"/>
      <c r="N628" s="15"/>
      <c r="O628" s="15"/>
    </row>
    <row r="629" spans="1:15" s="1" customFormat="1" ht="13.5" thickBot="1" x14ac:dyDescent="0.25">
      <c r="A629" s="17"/>
      <c r="B629" s="4"/>
      <c r="C629" s="47"/>
      <c r="D629" s="47"/>
      <c r="E629" s="47"/>
      <c r="F629" s="57"/>
      <c r="G629" s="24"/>
      <c r="H629" s="24"/>
      <c r="I629" s="23"/>
      <c r="J629" s="24"/>
      <c r="K629" s="24"/>
      <c r="L629" s="24"/>
      <c r="M629" s="24"/>
      <c r="N629" s="24"/>
      <c r="O629" s="24"/>
    </row>
    <row r="630" spans="1:15" s="1" customFormat="1" x14ac:dyDescent="0.2">
      <c r="A630" s="16"/>
      <c r="C630" s="46"/>
      <c r="D630" s="46"/>
      <c r="E630" s="46"/>
      <c r="F630" s="50"/>
      <c r="G630" s="15"/>
      <c r="H630" s="15"/>
      <c r="I630" s="22"/>
      <c r="J630" s="15"/>
      <c r="K630" s="15"/>
      <c r="L630" s="15"/>
      <c r="M630" s="15"/>
      <c r="N630" s="15"/>
      <c r="O630" s="15"/>
    </row>
    <row r="631" spans="1:15" s="1" customFormat="1" x14ac:dyDescent="0.2">
      <c r="A631" s="16"/>
      <c r="C631" s="46"/>
      <c r="D631" s="46"/>
      <c r="E631" s="46"/>
      <c r="F631" s="50"/>
      <c r="G631" s="15"/>
      <c r="H631" s="15"/>
      <c r="I631" s="22"/>
      <c r="J631" s="15"/>
      <c r="K631" s="15"/>
      <c r="L631" s="15"/>
      <c r="M631" s="15"/>
      <c r="N631" s="15"/>
      <c r="O631" s="15"/>
    </row>
    <row r="632" spans="1:15" s="1" customFormat="1" x14ac:dyDescent="0.2">
      <c r="A632" s="16"/>
      <c r="C632" s="46"/>
      <c r="D632" s="46"/>
      <c r="E632" s="46"/>
      <c r="F632" s="50"/>
      <c r="G632" s="15"/>
      <c r="H632" s="15"/>
      <c r="I632" s="22"/>
      <c r="J632" s="15"/>
      <c r="K632" s="15"/>
      <c r="L632" s="15"/>
      <c r="M632" s="15"/>
      <c r="N632" s="15"/>
      <c r="O632" s="15"/>
    </row>
    <row r="633" spans="1:15" s="1" customFormat="1" x14ac:dyDescent="0.2">
      <c r="A633" s="16"/>
      <c r="C633" s="46"/>
      <c r="D633" s="46"/>
      <c r="E633" s="46"/>
      <c r="F633" s="50"/>
      <c r="G633" s="15"/>
      <c r="H633" s="15"/>
      <c r="I633" s="22"/>
      <c r="J633" s="15"/>
      <c r="K633" s="15"/>
      <c r="L633" s="15"/>
      <c r="M633" s="15"/>
      <c r="N633" s="15"/>
      <c r="O633" s="15"/>
    </row>
    <row r="634" spans="1:15" s="1" customFormat="1" x14ac:dyDescent="0.2">
      <c r="A634" s="16"/>
      <c r="C634" s="46"/>
      <c r="D634" s="46"/>
      <c r="E634" s="46"/>
      <c r="F634" s="50"/>
      <c r="G634" s="15"/>
      <c r="H634" s="15"/>
      <c r="I634" s="22"/>
      <c r="J634" s="15"/>
      <c r="K634" s="15"/>
      <c r="L634" s="15"/>
      <c r="M634" s="15"/>
      <c r="N634" s="15"/>
      <c r="O634" s="15"/>
    </row>
    <row r="635" spans="1:15" s="1" customFormat="1" x14ac:dyDescent="0.2">
      <c r="A635" s="16"/>
      <c r="C635" s="46"/>
      <c r="D635" s="46"/>
      <c r="E635" s="46"/>
      <c r="F635" s="50"/>
      <c r="G635" s="15"/>
      <c r="H635" s="15"/>
      <c r="I635" s="22"/>
      <c r="J635" s="15"/>
      <c r="K635" s="15"/>
      <c r="L635" s="15"/>
      <c r="M635" s="15"/>
      <c r="N635" s="15"/>
      <c r="O635" s="15"/>
    </row>
    <row r="636" spans="1:15" s="1" customFormat="1" x14ac:dyDescent="0.2">
      <c r="A636" s="16"/>
      <c r="C636" s="46"/>
      <c r="D636" s="46"/>
      <c r="E636" s="46"/>
      <c r="F636" s="50"/>
      <c r="G636" s="15"/>
      <c r="H636" s="15"/>
      <c r="I636" s="22"/>
      <c r="J636" s="15"/>
      <c r="K636" s="15"/>
      <c r="L636" s="15"/>
      <c r="M636" s="15"/>
      <c r="N636" s="15"/>
      <c r="O636" s="15"/>
    </row>
    <row r="637" spans="1:15" s="1" customFormat="1" x14ac:dyDescent="0.2">
      <c r="A637" s="16"/>
      <c r="C637" s="46"/>
      <c r="D637" s="46"/>
      <c r="E637" s="46"/>
      <c r="F637" s="50"/>
      <c r="G637" s="15"/>
      <c r="H637" s="15"/>
      <c r="I637" s="22"/>
      <c r="J637" s="15"/>
      <c r="K637" s="15"/>
      <c r="L637" s="15"/>
      <c r="M637" s="15"/>
      <c r="N637" s="15"/>
      <c r="O637" s="15"/>
    </row>
    <row r="638" spans="1:15" s="1" customFormat="1" x14ac:dyDescent="0.2">
      <c r="A638" s="16"/>
      <c r="C638" s="46"/>
      <c r="D638" s="46"/>
      <c r="E638" s="46"/>
      <c r="F638" s="50"/>
      <c r="G638" s="15"/>
      <c r="H638" s="15"/>
      <c r="I638" s="22"/>
      <c r="J638" s="15"/>
      <c r="K638" s="15"/>
      <c r="L638" s="15"/>
      <c r="M638" s="15"/>
      <c r="N638" s="15"/>
      <c r="O638" s="15"/>
    </row>
    <row r="639" spans="1:15" s="1" customFormat="1" x14ac:dyDescent="0.2">
      <c r="A639" s="16"/>
      <c r="C639" s="46"/>
      <c r="D639" s="46"/>
      <c r="E639" s="46"/>
      <c r="F639" s="50"/>
      <c r="G639" s="15"/>
      <c r="H639" s="15"/>
      <c r="I639" s="22"/>
      <c r="J639" s="15"/>
      <c r="K639" s="15"/>
      <c r="L639" s="15"/>
      <c r="M639" s="15"/>
      <c r="N639" s="15"/>
      <c r="O639" s="15"/>
    </row>
    <row r="640" spans="1:15" s="1" customFormat="1" x14ac:dyDescent="0.2">
      <c r="A640" s="16"/>
      <c r="C640" s="46"/>
      <c r="D640" s="46"/>
      <c r="E640" s="46"/>
      <c r="F640" s="50"/>
      <c r="G640" s="15"/>
      <c r="H640" s="15"/>
      <c r="I640" s="22"/>
      <c r="J640" s="15"/>
      <c r="K640" s="15"/>
      <c r="L640" s="15"/>
      <c r="M640" s="15"/>
      <c r="N640" s="15"/>
      <c r="O640" s="15"/>
    </row>
    <row r="641" spans="1:15" s="1" customFormat="1" ht="13.5" thickBot="1" x14ac:dyDescent="0.25">
      <c r="A641" s="17"/>
      <c r="B641" s="4"/>
      <c r="C641" s="47"/>
      <c r="D641" s="47"/>
      <c r="E641" s="47"/>
      <c r="F641" s="57"/>
      <c r="G641" s="24"/>
      <c r="H641" s="24"/>
      <c r="I641" s="23"/>
      <c r="J641" s="24"/>
      <c r="K641" s="24"/>
      <c r="L641" s="24"/>
      <c r="M641" s="24"/>
      <c r="N641" s="24"/>
      <c r="O641" s="24"/>
    </row>
    <row r="642" spans="1:15" s="1" customFormat="1" x14ac:dyDescent="0.2">
      <c r="A642" s="16"/>
      <c r="C642" s="46"/>
      <c r="D642" s="46"/>
      <c r="E642" s="46"/>
      <c r="F642" s="50"/>
      <c r="G642" s="15"/>
      <c r="H642" s="15"/>
      <c r="I642" s="22"/>
      <c r="J642" s="15"/>
      <c r="K642" s="15"/>
      <c r="L642" s="15"/>
      <c r="M642" s="15"/>
      <c r="N642" s="15"/>
      <c r="O642" s="15"/>
    </row>
    <row r="643" spans="1:15" s="1" customFormat="1" x14ac:dyDescent="0.2">
      <c r="A643" s="16"/>
      <c r="C643" s="46"/>
      <c r="D643" s="46"/>
      <c r="E643" s="46"/>
      <c r="F643" s="50"/>
      <c r="G643" s="15"/>
      <c r="H643" s="15"/>
      <c r="I643" s="22"/>
      <c r="J643" s="15"/>
      <c r="K643" s="15"/>
      <c r="L643" s="15"/>
      <c r="M643" s="15"/>
      <c r="N643" s="15"/>
      <c r="O643" s="15"/>
    </row>
    <row r="644" spans="1:15" s="1" customFormat="1" x14ac:dyDescent="0.2">
      <c r="A644" s="16"/>
      <c r="C644" s="46"/>
      <c r="D644" s="46"/>
      <c r="E644" s="46"/>
      <c r="F644" s="50"/>
      <c r="G644" s="15"/>
      <c r="H644" s="15"/>
      <c r="I644" s="22"/>
      <c r="J644" s="15"/>
      <c r="K644" s="15"/>
      <c r="L644" s="15"/>
      <c r="M644" s="15"/>
      <c r="N644" s="15"/>
      <c r="O644" s="15"/>
    </row>
    <row r="645" spans="1:15" s="1" customFormat="1" x14ac:dyDescent="0.2">
      <c r="A645" s="16"/>
      <c r="C645" s="46"/>
      <c r="D645" s="46"/>
      <c r="E645" s="46"/>
      <c r="F645" s="50"/>
      <c r="G645" s="15"/>
      <c r="H645" s="15"/>
      <c r="I645" s="22"/>
      <c r="J645" s="15"/>
      <c r="K645" s="15"/>
      <c r="L645" s="15"/>
      <c r="M645" s="15"/>
      <c r="N645" s="15"/>
      <c r="O645" s="15"/>
    </row>
    <row r="646" spans="1:15" s="1" customFormat="1" x14ac:dyDescent="0.2">
      <c r="A646" s="16"/>
      <c r="C646" s="46"/>
      <c r="D646" s="46"/>
      <c r="E646" s="46"/>
      <c r="F646" s="50"/>
      <c r="G646" s="15"/>
      <c r="H646" s="15"/>
      <c r="I646" s="22"/>
      <c r="J646" s="15"/>
      <c r="K646" s="15"/>
      <c r="L646" s="15"/>
      <c r="M646" s="15"/>
      <c r="N646" s="15"/>
      <c r="O646" s="15"/>
    </row>
    <row r="647" spans="1:15" s="1" customFormat="1" x14ac:dyDescent="0.2">
      <c r="A647" s="16"/>
      <c r="C647" s="46"/>
      <c r="D647" s="46"/>
      <c r="E647" s="46"/>
      <c r="F647" s="50"/>
      <c r="G647" s="15"/>
      <c r="H647" s="15"/>
      <c r="I647" s="22"/>
      <c r="J647" s="15"/>
      <c r="K647" s="15"/>
      <c r="L647" s="15"/>
      <c r="M647" s="15"/>
      <c r="N647" s="15"/>
      <c r="O647" s="15"/>
    </row>
    <row r="648" spans="1:15" s="1" customFormat="1" x14ac:dyDescent="0.2">
      <c r="A648" s="16"/>
      <c r="C648" s="46"/>
      <c r="D648" s="46"/>
      <c r="E648" s="46"/>
      <c r="F648" s="50"/>
      <c r="G648" s="15"/>
      <c r="H648" s="15"/>
      <c r="I648" s="22"/>
      <c r="J648" s="15"/>
      <c r="K648" s="15"/>
      <c r="L648" s="15"/>
      <c r="M648" s="15"/>
      <c r="N648" s="15"/>
      <c r="O648" s="15"/>
    </row>
    <row r="649" spans="1:15" s="1" customFormat="1" x14ac:dyDescent="0.2">
      <c r="A649" s="16"/>
      <c r="C649" s="46"/>
      <c r="D649" s="46"/>
      <c r="E649" s="46"/>
      <c r="F649" s="50"/>
      <c r="G649" s="15"/>
      <c r="H649" s="15"/>
      <c r="I649" s="22"/>
      <c r="J649" s="15"/>
      <c r="K649" s="15"/>
      <c r="L649" s="15"/>
      <c r="M649" s="15"/>
      <c r="N649" s="15"/>
      <c r="O649" s="15"/>
    </row>
    <row r="650" spans="1:15" s="1" customFormat="1" x14ac:dyDescent="0.2">
      <c r="A650" s="16"/>
      <c r="C650" s="46"/>
      <c r="D650" s="46"/>
      <c r="E650" s="46"/>
      <c r="F650" s="50"/>
      <c r="G650" s="15"/>
      <c r="H650" s="15"/>
      <c r="I650" s="22"/>
      <c r="J650" s="15"/>
      <c r="K650" s="15"/>
      <c r="L650" s="15"/>
      <c r="M650" s="15"/>
      <c r="N650" s="15"/>
      <c r="O650" s="15"/>
    </row>
    <row r="651" spans="1:15" s="1" customFormat="1" x14ac:dyDescent="0.2">
      <c r="A651" s="16"/>
      <c r="C651" s="46"/>
      <c r="D651" s="46"/>
      <c r="E651" s="46"/>
      <c r="F651" s="50"/>
      <c r="G651" s="15"/>
      <c r="H651" s="15"/>
      <c r="I651" s="22"/>
      <c r="J651" s="15"/>
      <c r="K651" s="15"/>
      <c r="L651" s="15"/>
      <c r="M651" s="15"/>
      <c r="N651" s="15"/>
      <c r="O651" s="15"/>
    </row>
    <row r="652" spans="1:15" s="1" customFormat="1" x14ac:dyDescent="0.2">
      <c r="A652" s="16"/>
      <c r="C652" s="46"/>
      <c r="D652" s="46"/>
      <c r="E652" s="46"/>
      <c r="F652" s="50"/>
      <c r="G652" s="15"/>
      <c r="H652" s="15"/>
      <c r="I652" s="22"/>
      <c r="J652" s="15"/>
      <c r="K652" s="15"/>
      <c r="L652" s="15"/>
      <c r="M652" s="15"/>
      <c r="N652" s="15"/>
      <c r="O652" s="15"/>
    </row>
    <row r="653" spans="1:15" s="1" customFormat="1" ht="13.5" thickBot="1" x14ac:dyDescent="0.25">
      <c r="A653" s="17"/>
      <c r="B653" s="4"/>
      <c r="C653" s="47"/>
      <c r="D653" s="47"/>
      <c r="E653" s="47"/>
      <c r="F653" s="57"/>
      <c r="G653" s="24"/>
      <c r="H653" s="24"/>
      <c r="I653" s="23"/>
      <c r="J653" s="24"/>
      <c r="K653" s="24"/>
      <c r="L653" s="24"/>
      <c r="M653" s="24"/>
      <c r="N653" s="24"/>
      <c r="O653" s="24"/>
    </row>
    <row r="654" spans="1:15" s="1" customFormat="1" x14ac:dyDescent="0.2">
      <c r="A654" s="16"/>
      <c r="C654" s="46"/>
      <c r="D654" s="46"/>
      <c r="E654" s="46"/>
      <c r="F654" s="50"/>
      <c r="G654" s="15"/>
      <c r="H654" s="15"/>
      <c r="I654" s="22"/>
      <c r="J654" s="15"/>
      <c r="K654" s="15"/>
      <c r="L654" s="15"/>
      <c r="M654" s="15"/>
      <c r="N654" s="15"/>
      <c r="O654" s="15"/>
    </row>
    <row r="655" spans="1:15" s="1" customFormat="1" x14ac:dyDescent="0.2">
      <c r="A655" s="16"/>
      <c r="C655" s="46"/>
      <c r="D655" s="46"/>
      <c r="E655" s="46"/>
      <c r="F655" s="50"/>
      <c r="G655" s="15"/>
      <c r="H655" s="15"/>
      <c r="I655" s="22"/>
      <c r="J655" s="15"/>
      <c r="K655" s="15"/>
      <c r="L655" s="15"/>
      <c r="M655" s="15"/>
      <c r="N655" s="15"/>
      <c r="O655" s="15"/>
    </row>
    <row r="656" spans="1:15" s="1" customFormat="1" x14ac:dyDescent="0.2">
      <c r="A656" s="16"/>
      <c r="C656" s="46"/>
      <c r="D656" s="46"/>
      <c r="E656" s="46"/>
      <c r="F656" s="50"/>
      <c r="G656" s="15"/>
      <c r="H656" s="15"/>
      <c r="I656" s="22"/>
      <c r="J656" s="15"/>
      <c r="K656" s="15"/>
      <c r="L656" s="15"/>
      <c r="M656" s="15"/>
      <c r="N656" s="15"/>
      <c r="O656" s="15"/>
    </row>
    <row r="657" spans="1:15" s="1" customFormat="1" x14ac:dyDescent="0.2">
      <c r="A657" s="16"/>
      <c r="C657" s="46"/>
      <c r="D657" s="46"/>
      <c r="E657" s="46"/>
      <c r="F657" s="50"/>
      <c r="G657" s="15"/>
      <c r="H657" s="15"/>
      <c r="I657" s="22"/>
      <c r="J657" s="15"/>
      <c r="K657" s="15"/>
      <c r="L657" s="15"/>
      <c r="M657" s="15"/>
      <c r="N657" s="15"/>
      <c r="O657" s="15"/>
    </row>
    <row r="658" spans="1:15" s="1" customFormat="1" x14ac:dyDescent="0.2">
      <c r="A658" s="16"/>
      <c r="C658" s="46"/>
      <c r="D658" s="46"/>
      <c r="E658" s="46"/>
      <c r="F658" s="50"/>
      <c r="G658" s="15"/>
      <c r="H658" s="15"/>
      <c r="I658" s="22"/>
      <c r="J658" s="15"/>
      <c r="K658" s="15"/>
      <c r="L658" s="15"/>
      <c r="M658" s="15"/>
      <c r="N658" s="15"/>
      <c r="O658" s="15"/>
    </row>
    <row r="659" spans="1:15" s="1" customFormat="1" x14ac:dyDescent="0.2">
      <c r="A659" s="16"/>
      <c r="C659" s="46"/>
      <c r="D659" s="46"/>
      <c r="E659" s="46"/>
      <c r="F659" s="50"/>
      <c r="G659" s="15"/>
      <c r="H659" s="15"/>
      <c r="I659" s="22"/>
      <c r="J659" s="15"/>
      <c r="K659" s="15"/>
      <c r="L659" s="15"/>
      <c r="M659" s="15"/>
      <c r="N659" s="15"/>
      <c r="O659" s="15"/>
    </row>
    <row r="660" spans="1:15" s="1" customFormat="1" x14ac:dyDescent="0.2">
      <c r="A660" s="16"/>
      <c r="C660" s="46"/>
      <c r="D660" s="46"/>
      <c r="E660" s="46"/>
      <c r="F660" s="50"/>
      <c r="G660" s="15"/>
      <c r="H660" s="15"/>
      <c r="I660" s="22"/>
      <c r="J660" s="15"/>
      <c r="K660" s="15"/>
      <c r="L660" s="15"/>
      <c r="M660" s="15"/>
      <c r="N660" s="15"/>
      <c r="O660" s="15"/>
    </row>
    <row r="661" spans="1:15" s="1" customFormat="1" x14ac:dyDescent="0.2">
      <c r="A661" s="16"/>
      <c r="C661" s="46"/>
      <c r="D661" s="46"/>
      <c r="E661" s="46"/>
      <c r="F661" s="50"/>
      <c r="G661" s="15"/>
      <c r="H661" s="15"/>
      <c r="I661" s="22"/>
      <c r="J661" s="15"/>
      <c r="K661" s="15"/>
      <c r="L661" s="15"/>
      <c r="M661" s="15"/>
      <c r="N661" s="15"/>
      <c r="O661" s="15"/>
    </row>
    <row r="662" spans="1:15" s="1" customFormat="1" x14ac:dyDescent="0.2">
      <c r="A662" s="16"/>
      <c r="C662" s="46"/>
      <c r="D662" s="46"/>
      <c r="E662" s="46"/>
      <c r="F662" s="50"/>
      <c r="G662" s="15"/>
      <c r="H662" s="15"/>
      <c r="I662" s="22"/>
      <c r="J662" s="15"/>
      <c r="K662" s="15"/>
      <c r="L662" s="15"/>
      <c r="M662" s="15"/>
      <c r="N662" s="15"/>
      <c r="O662" s="15"/>
    </row>
    <row r="663" spans="1:15" s="1" customFormat="1" x14ac:dyDescent="0.2">
      <c r="A663" s="16"/>
      <c r="C663" s="46"/>
      <c r="D663" s="46"/>
      <c r="E663" s="46"/>
      <c r="F663" s="50"/>
      <c r="G663" s="15"/>
      <c r="H663" s="15"/>
      <c r="I663" s="22"/>
      <c r="J663" s="15"/>
      <c r="K663" s="15"/>
      <c r="L663" s="15"/>
      <c r="M663" s="15"/>
      <c r="N663" s="15"/>
      <c r="O663" s="15"/>
    </row>
    <row r="664" spans="1:15" s="1" customFormat="1" x14ac:dyDescent="0.2">
      <c r="A664" s="16"/>
      <c r="C664" s="46"/>
      <c r="D664" s="46"/>
      <c r="E664" s="46"/>
      <c r="F664" s="50"/>
      <c r="G664" s="15"/>
      <c r="H664" s="15"/>
      <c r="I664" s="22"/>
      <c r="J664" s="15"/>
      <c r="K664" s="15"/>
      <c r="L664" s="15"/>
      <c r="M664" s="15"/>
      <c r="N664" s="15"/>
      <c r="O664" s="15"/>
    </row>
    <row r="665" spans="1:15" s="1" customFormat="1" ht="13.5" thickBot="1" x14ac:dyDescent="0.25">
      <c r="A665" s="17"/>
      <c r="B665" s="4"/>
      <c r="C665" s="47"/>
      <c r="D665" s="47"/>
      <c r="E665" s="47"/>
      <c r="F665" s="57"/>
      <c r="G665" s="24"/>
      <c r="H665" s="24"/>
      <c r="I665" s="23"/>
      <c r="J665" s="24"/>
      <c r="K665" s="24"/>
      <c r="L665" s="24"/>
      <c r="M665" s="24"/>
      <c r="N665" s="24"/>
      <c r="O665" s="24"/>
    </row>
    <row r="666" spans="1:15" s="1" customFormat="1" x14ac:dyDescent="0.2">
      <c r="A666" s="16"/>
      <c r="C666" s="46"/>
      <c r="D666" s="46"/>
      <c r="E666" s="46"/>
      <c r="F666" s="50"/>
      <c r="G666" s="15"/>
      <c r="H666" s="15"/>
      <c r="I666" s="22"/>
      <c r="J666" s="15"/>
      <c r="K666" s="15"/>
      <c r="L666" s="15"/>
      <c r="M666" s="15"/>
      <c r="N666" s="15"/>
      <c r="O666" s="15"/>
    </row>
    <row r="667" spans="1:15" s="1" customFormat="1" x14ac:dyDescent="0.2">
      <c r="A667" s="16"/>
      <c r="C667" s="46"/>
      <c r="D667" s="46"/>
      <c r="E667" s="46"/>
      <c r="F667" s="50"/>
      <c r="G667" s="15"/>
      <c r="H667" s="15"/>
      <c r="I667" s="22"/>
      <c r="J667" s="15"/>
      <c r="K667" s="15"/>
      <c r="L667" s="15"/>
      <c r="M667" s="15"/>
      <c r="N667" s="15"/>
      <c r="O667" s="15"/>
    </row>
    <row r="668" spans="1:15" s="1" customFormat="1" x14ac:dyDescent="0.2">
      <c r="A668" s="16"/>
      <c r="C668" s="46"/>
      <c r="D668" s="46"/>
      <c r="E668" s="46"/>
      <c r="F668" s="50"/>
      <c r="G668" s="15"/>
      <c r="H668" s="15"/>
      <c r="I668" s="22"/>
      <c r="J668" s="15"/>
      <c r="K668" s="15"/>
      <c r="L668" s="15"/>
      <c r="M668" s="15"/>
      <c r="N668" s="15"/>
      <c r="O668" s="15"/>
    </row>
    <row r="669" spans="1:15" s="1" customFormat="1" x14ac:dyDescent="0.2">
      <c r="A669" s="16"/>
      <c r="C669" s="46"/>
      <c r="D669" s="46"/>
      <c r="E669" s="46"/>
      <c r="F669" s="50"/>
      <c r="G669" s="15"/>
      <c r="H669" s="15"/>
      <c r="I669" s="22"/>
      <c r="J669" s="15"/>
      <c r="K669" s="15"/>
      <c r="L669" s="15"/>
      <c r="M669" s="15"/>
      <c r="N669" s="15"/>
      <c r="O669" s="15"/>
    </row>
    <row r="670" spans="1:15" s="1" customFormat="1" x14ac:dyDescent="0.2">
      <c r="A670" s="16"/>
      <c r="C670" s="46"/>
      <c r="D670" s="46"/>
      <c r="E670" s="46"/>
      <c r="F670" s="50"/>
      <c r="G670" s="15"/>
      <c r="H670" s="15"/>
      <c r="I670" s="22"/>
      <c r="J670" s="15"/>
      <c r="K670" s="15"/>
      <c r="L670" s="15"/>
      <c r="M670" s="15"/>
      <c r="N670" s="15"/>
      <c r="O670" s="15"/>
    </row>
    <row r="671" spans="1:15" s="1" customFormat="1" x14ac:dyDescent="0.2">
      <c r="A671" s="16"/>
      <c r="C671" s="46"/>
      <c r="D671" s="46"/>
      <c r="E671" s="46"/>
      <c r="F671" s="50"/>
      <c r="G671" s="15"/>
      <c r="H671" s="15"/>
      <c r="I671" s="22"/>
      <c r="J671" s="15"/>
      <c r="K671" s="15"/>
      <c r="L671" s="15"/>
      <c r="M671" s="15"/>
      <c r="N671" s="15"/>
      <c r="O671" s="15"/>
    </row>
    <row r="672" spans="1:15" s="1" customFormat="1" x14ac:dyDescent="0.2">
      <c r="A672" s="16"/>
      <c r="C672" s="46"/>
      <c r="D672" s="46"/>
      <c r="E672" s="46"/>
      <c r="F672" s="50"/>
      <c r="G672" s="15"/>
      <c r="H672" s="15"/>
      <c r="I672" s="22"/>
      <c r="J672" s="15"/>
      <c r="K672" s="15"/>
      <c r="L672" s="15"/>
      <c r="M672" s="15"/>
      <c r="N672" s="15"/>
      <c r="O672" s="15"/>
    </row>
    <row r="673" spans="1:15" s="1" customFormat="1" x14ac:dyDescent="0.2">
      <c r="A673" s="16"/>
      <c r="C673" s="46"/>
      <c r="D673" s="46"/>
      <c r="E673" s="46"/>
      <c r="F673" s="50"/>
      <c r="G673" s="15"/>
      <c r="H673" s="15"/>
      <c r="I673" s="22"/>
      <c r="J673" s="15"/>
      <c r="K673" s="15"/>
      <c r="L673" s="15"/>
      <c r="M673" s="15"/>
      <c r="N673" s="15"/>
      <c r="O673" s="15"/>
    </row>
    <row r="674" spans="1:15" s="1" customFormat="1" x14ac:dyDescent="0.2">
      <c r="A674" s="16"/>
      <c r="C674" s="46"/>
      <c r="D674" s="46"/>
      <c r="E674" s="46"/>
      <c r="F674" s="50"/>
      <c r="G674" s="15"/>
      <c r="H674" s="15"/>
      <c r="I674" s="22"/>
      <c r="J674" s="15"/>
      <c r="K674" s="15"/>
      <c r="L674" s="15"/>
      <c r="M674" s="15"/>
      <c r="N674" s="15"/>
      <c r="O674" s="15"/>
    </row>
    <row r="675" spans="1:15" s="1" customFormat="1" x14ac:dyDescent="0.2">
      <c r="A675" s="16"/>
      <c r="C675" s="46"/>
      <c r="D675" s="46"/>
      <c r="E675" s="46"/>
      <c r="F675" s="50"/>
      <c r="G675" s="15"/>
      <c r="H675" s="15"/>
      <c r="I675" s="22"/>
      <c r="J675" s="15"/>
      <c r="K675" s="15"/>
      <c r="L675" s="15"/>
      <c r="M675" s="15"/>
      <c r="N675" s="15"/>
      <c r="O675" s="15"/>
    </row>
    <row r="676" spans="1:15" s="1" customFormat="1" x14ac:dyDescent="0.2">
      <c r="A676" s="16"/>
      <c r="C676" s="46"/>
      <c r="D676" s="46"/>
      <c r="E676" s="46"/>
      <c r="F676" s="50"/>
      <c r="G676" s="15"/>
      <c r="H676" s="15"/>
      <c r="I676" s="22"/>
      <c r="J676" s="15"/>
      <c r="K676" s="15"/>
      <c r="L676" s="15"/>
      <c r="M676" s="15"/>
      <c r="N676" s="15"/>
      <c r="O676" s="15"/>
    </row>
    <row r="677" spans="1:15" s="1" customFormat="1" ht="13.5" thickBot="1" x14ac:dyDescent="0.25">
      <c r="A677" s="17"/>
      <c r="B677" s="4"/>
      <c r="C677" s="47"/>
      <c r="D677" s="47"/>
      <c r="E677" s="47"/>
      <c r="F677" s="57"/>
      <c r="G677" s="24"/>
      <c r="H677" s="24"/>
      <c r="I677" s="23"/>
      <c r="J677" s="24"/>
      <c r="K677" s="24"/>
      <c r="L677" s="24"/>
      <c r="M677" s="24"/>
      <c r="N677" s="24"/>
      <c r="O677" s="24"/>
    </row>
    <row r="678" spans="1:15" s="1" customFormat="1" x14ac:dyDescent="0.2">
      <c r="A678" s="16"/>
      <c r="C678" s="46"/>
      <c r="D678" s="46"/>
      <c r="E678" s="46"/>
      <c r="F678" s="50"/>
      <c r="G678" s="15"/>
      <c r="H678" s="15"/>
      <c r="I678" s="22"/>
      <c r="J678" s="15"/>
      <c r="K678" s="15"/>
      <c r="L678" s="15"/>
      <c r="M678" s="15"/>
      <c r="N678" s="15"/>
      <c r="O678" s="15"/>
    </row>
    <row r="679" spans="1:15" s="1" customFormat="1" x14ac:dyDescent="0.2">
      <c r="A679" s="16"/>
      <c r="C679" s="46"/>
      <c r="D679" s="46"/>
      <c r="E679" s="46"/>
      <c r="F679" s="50"/>
      <c r="G679" s="15"/>
      <c r="H679" s="15"/>
      <c r="I679" s="22"/>
      <c r="J679" s="15"/>
      <c r="K679" s="15"/>
      <c r="L679" s="15"/>
      <c r="M679" s="15"/>
      <c r="N679" s="15"/>
      <c r="O679" s="15"/>
    </row>
    <row r="680" spans="1:15" s="1" customFormat="1" x14ac:dyDescent="0.2">
      <c r="A680" s="16"/>
      <c r="C680" s="46"/>
      <c r="D680" s="46"/>
      <c r="E680" s="46"/>
      <c r="F680" s="50"/>
      <c r="G680" s="15"/>
      <c r="H680" s="15"/>
      <c r="I680" s="22"/>
      <c r="J680" s="15"/>
      <c r="K680" s="15"/>
      <c r="L680" s="15"/>
      <c r="M680" s="15"/>
      <c r="N680" s="15"/>
      <c r="O680" s="15"/>
    </row>
    <row r="681" spans="1:15" s="1" customFormat="1" x14ac:dyDescent="0.2">
      <c r="A681" s="16"/>
      <c r="C681" s="46"/>
      <c r="D681" s="46"/>
      <c r="E681" s="46"/>
      <c r="F681" s="50"/>
      <c r="G681" s="15"/>
      <c r="H681" s="15"/>
      <c r="I681" s="22"/>
      <c r="J681" s="15"/>
      <c r="K681" s="15"/>
      <c r="L681" s="15"/>
      <c r="M681" s="15"/>
      <c r="N681" s="15"/>
      <c r="O681" s="15"/>
    </row>
    <row r="682" spans="1:15" s="1" customFormat="1" x14ac:dyDescent="0.2">
      <c r="A682" s="16"/>
      <c r="C682" s="46"/>
      <c r="D682" s="46"/>
      <c r="E682" s="46"/>
      <c r="F682" s="50"/>
      <c r="G682" s="15"/>
      <c r="H682" s="15"/>
      <c r="I682" s="22"/>
      <c r="J682" s="15"/>
      <c r="K682" s="15"/>
      <c r="L682" s="15"/>
      <c r="M682" s="15"/>
      <c r="N682" s="15"/>
      <c r="O682" s="15"/>
    </row>
    <row r="683" spans="1:15" s="1" customFormat="1" x14ac:dyDescent="0.2">
      <c r="A683" s="16"/>
      <c r="C683" s="46"/>
      <c r="D683" s="46"/>
      <c r="E683" s="46"/>
      <c r="F683" s="50"/>
      <c r="G683" s="15"/>
      <c r="H683" s="15"/>
      <c r="I683" s="22"/>
      <c r="J683" s="15"/>
      <c r="K683" s="15"/>
      <c r="L683" s="15"/>
      <c r="M683" s="15"/>
      <c r="N683" s="15"/>
      <c r="O683" s="15"/>
    </row>
    <row r="684" spans="1:15" s="1" customFormat="1" x14ac:dyDescent="0.2">
      <c r="A684" s="16"/>
      <c r="C684" s="46"/>
      <c r="D684" s="46"/>
      <c r="E684" s="46"/>
      <c r="F684" s="50"/>
      <c r="G684" s="15"/>
      <c r="H684" s="15"/>
      <c r="I684" s="22"/>
      <c r="J684" s="15"/>
      <c r="K684" s="15"/>
      <c r="L684" s="15"/>
      <c r="M684" s="15"/>
      <c r="N684" s="15"/>
      <c r="O684" s="15"/>
    </row>
    <row r="685" spans="1:15" s="1" customFormat="1" x14ac:dyDescent="0.2">
      <c r="A685" s="16"/>
      <c r="C685" s="46"/>
      <c r="D685" s="46"/>
      <c r="E685" s="46"/>
      <c r="F685" s="50"/>
      <c r="G685" s="15"/>
      <c r="H685" s="15"/>
      <c r="I685" s="22"/>
      <c r="J685" s="15"/>
      <c r="K685" s="15"/>
      <c r="L685" s="15"/>
      <c r="M685" s="15"/>
      <c r="N685" s="15"/>
      <c r="O685" s="15"/>
    </row>
    <row r="686" spans="1:15" s="1" customFormat="1" x14ac:dyDescent="0.2">
      <c r="A686" s="16"/>
      <c r="C686" s="46"/>
      <c r="D686" s="46"/>
      <c r="E686" s="46"/>
      <c r="F686" s="50"/>
      <c r="G686" s="15"/>
      <c r="H686" s="15"/>
      <c r="I686" s="22"/>
      <c r="J686" s="15"/>
      <c r="K686" s="15"/>
      <c r="L686" s="15"/>
      <c r="M686" s="15"/>
      <c r="N686" s="15"/>
      <c r="O686" s="15"/>
    </row>
    <row r="687" spans="1:15" s="1" customFormat="1" x14ac:dyDescent="0.2">
      <c r="A687" s="16"/>
      <c r="C687" s="46"/>
      <c r="D687" s="46"/>
      <c r="E687" s="46"/>
      <c r="F687" s="50"/>
      <c r="G687" s="15"/>
      <c r="H687" s="15"/>
      <c r="I687" s="22"/>
      <c r="J687" s="15"/>
      <c r="K687" s="15"/>
      <c r="L687" s="15"/>
      <c r="M687" s="15"/>
      <c r="N687" s="15"/>
      <c r="O687" s="15"/>
    </row>
    <row r="688" spans="1:15" s="1" customFormat="1" x14ac:dyDescent="0.2">
      <c r="A688" s="16"/>
      <c r="C688" s="46"/>
      <c r="D688" s="46"/>
      <c r="E688" s="46"/>
      <c r="F688" s="50"/>
      <c r="G688" s="15"/>
      <c r="H688" s="15"/>
      <c r="I688" s="22"/>
      <c r="J688" s="15"/>
      <c r="K688" s="15"/>
      <c r="L688" s="15"/>
      <c r="M688" s="15"/>
      <c r="N688" s="15"/>
      <c r="O688" s="15"/>
    </row>
    <row r="689" spans="1:15" s="1" customFormat="1" ht="13.5" thickBot="1" x14ac:dyDescent="0.25">
      <c r="A689" s="17"/>
      <c r="B689" s="4"/>
      <c r="C689" s="47"/>
      <c r="D689" s="47"/>
      <c r="E689" s="47"/>
      <c r="F689" s="57"/>
      <c r="G689" s="24"/>
      <c r="H689" s="24"/>
      <c r="I689" s="23"/>
      <c r="J689" s="24"/>
      <c r="K689" s="24"/>
      <c r="L689" s="24"/>
      <c r="M689" s="24"/>
      <c r="N689" s="24"/>
      <c r="O689" s="24"/>
    </row>
    <row r="690" spans="1:15" s="1" customFormat="1" x14ac:dyDescent="0.2">
      <c r="A690" s="16"/>
      <c r="C690" s="46"/>
      <c r="D690" s="46"/>
      <c r="E690" s="46"/>
      <c r="F690" s="50"/>
      <c r="G690" s="15"/>
      <c r="H690" s="15"/>
      <c r="I690" s="22"/>
      <c r="J690" s="15"/>
      <c r="K690" s="15"/>
      <c r="L690" s="15"/>
      <c r="M690" s="15"/>
      <c r="N690" s="15"/>
      <c r="O690" s="15"/>
    </row>
    <row r="691" spans="1:15" s="1" customFormat="1" x14ac:dyDescent="0.2">
      <c r="A691" s="16"/>
      <c r="C691" s="46"/>
      <c r="D691" s="46"/>
      <c r="E691" s="46"/>
      <c r="F691" s="50"/>
      <c r="G691" s="15"/>
      <c r="H691" s="15"/>
      <c r="I691" s="22"/>
      <c r="J691" s="15"/>
      <c r="K691" s="15"/>
      <c r="L691" s="15"/>
      <c r="M691" s="15"/>
      <c r="N691" s="15"/>
      <c r="O691" s="15"/>
    </row>
    <row r="692" spans="1:15" s="1" customFormat="1" x14ac:dyDescent="0.2">
      <c r="A692" s="16"/>
      <c r="C692" s="46"/>
      <c r="D692" s="46"/>
      <c r="E692" s="46"/>
      <c r="F692" s="50"/>
      <c r="G692" s="15"/>
      <c r="H692" s="15"/>
      <c r="I692" s="22"/>
      <c r="J692" s="15"/>
      <c r="K692" s="15"/>
      <c r="L692" s="15"/>
      <c r="M692" s="15"/>
      <c r="N692" s="15"/>
      <c r="O692" s="15"/>
    </row>
    <row r="693" spans="1:15" s="1" customFormat="1" x14ac:dyDescent="0.2">
      <c r="A693" s="16"/>
      <c r="C693" s="46"/>
      <c r="D693" s="46"/>
      <c r="E693" s="46"/>
      <c r="F693" s="50"/>
      <c r="G693" s="15"/>
      <c r="H693" s="15"/>
      <c r="I693" s="22"/>
      <c r="J693" s="15"/>
      <c r="K693" s="15"/>
      <c r="L693" s="15"/>
      <c r="M693" s="15"/>
      <c r="N693" s="15"/>
      <c r="O693" s="15"/>
    </row>
    <row r="694" spans="1:15" s="1" customFormat="1" x14ac:dyDescent="0.2">
      <c r="A694" s="16"/>
      <c r="C694" s="46"/>
      <c r="D694" s="46"/>
      <c r="E694" s="46"/>
      <c r="F694" s="50"/>
      <c r="G694" s="15"/>
      <c r="H694" s="15"/>
      <c r="I694" s="22"/>
      <c r="J694" s="15"/>
      <c r="K694" s="15"/>
      <c r="L694" s="15"/>
      <c r="M694" s="15"/>
      <c r="N694" s="15"/>
      <c r="O694" s="15"/>
    </row>
    <row r="695" spans="1:15" s="1" customFormat="1" x14ac:dyDescent="0.2">
      <c r="A695" s="16"/>
      <c r="C695" s="46"/>
      <c r="D695" s="46"/>
      <c r="E695" s="46"/>
      <c r="F695" s="50"/>
      <c r="G695" s="15"/>
      <c r="H695" s="15"/>
      <c r="I695" s="22"/>
      <c r="J695" s="15"/>
      <c r="K695" s="15"/>
      <c r="L695" s="15"/>
      <c r="M695" s="15"/>
      <c r="N695" s="15"/>
      <c r="O695" s="15"/>
    </row>
    <row r="696" spans="1:15" s="1" customFormat="1" x14ac:dyDescent="0.2">
      <c r="A696" s="16"/>
      <c r="C696" s="46"/>
      <c r="D696" s="46"/>
      <c r="E696" s="46"/>
      <c r="F696" s="50"/>
      <c r="G696" s="15"/>
      <c r="H696" s="15"/>
      <c r="I696" s="22"/>
      <c r="J696" s="15"/>
      <c r="K696" s="15"/>
      <c r="L696" s="15"/>
      <c r="M696" s="15"/>
      <c r="N696" s="15"/>
      <c r="O696" s="15"/>
    </row>
    <row r="697" spans="1:15" s="1" customFormat="1" x14ac:dyDescent="0.2">
      <c r="A697" s="16"/>
      <c r="C697" s="46"/>
      <c r="D697" s="46"/>
      <c r="E697" s="46"/>
      <c r="F697" s="50"/>
      <c r="G697" s="15"/>
      <c r="H697" s="15"/>
      <c r="I697" s="22"/>
      <c r="J697" s="15"/>
      <c r="K697" s="15"/>
      <c r="L697" s="15"/>
      <c r="M697" s="15"/>
      <c r="N697" s="15"/>
      <c r="O697" s="15"/>
    </row>
    <row r="698" spans="1:15" s="1" customFormat="1" x14ac:dyDescent="0.2">
      <c r="A698" s="16"/>
      <c r="C698" s="46"/>
      <c r="D698" s="46"/>
      <c r="E698" s="46"/>
      <c r="F698" s="50"/>
      <c r="G698" s="15"/>
      <c r="H698" s="15"/>
      <c r="I698" s="22"/>
      <c r="J698" s="15"/>
      <c r="K698" s="15"/>
      <c r="L698" s="15"/>
      <c r="M698" s="15"/>
      <c r="N698" s="15"/>
      <c r="O698" s="15"/>
    </row>
    <row r="699" spans="1:15" s="1" customFormat="1" x14ac:dyDescent="0.2">
      <c r="A699" s="16"/>
      <c r="C699" s="46"/>
      <c r="D699" s="46"/>
      <c r="E699" s="46"/>
      <c r="F699" s="50"/>
      <c r="G699" s="15"/>
      <c r="H699" s="15"/>
      <c r="I699" s="22"/>
      <c r="J699" s="15"/>
      <c r="K699" s="15"/>
      <c r="L699" s="15"/>
      <c r="M699" s="15"/>
      <c r="N699" s="15"/>
      <c r="O699" s="15"/>
    </row>
    <row r="700" spans="1:15" s="1" customFormat="1" x14ac:dyDescent="0.2">
      <c r="A700" s="16"/>
      <c r="C700" s="46"/>
      <c r="D700" s="46"/>
      <c r="E700" s="46"/>
      <c r="F700" s="50"/>
      <c r="G700" s="15"/>
      <c r="H700" s="15"/>
      <c r="I700" s="22"/>
      <c r="J700" s="15"/>
      <c r="K700" s="15"/>
      <c r="L700" s="15"/>
      <c r="M700" s="15"/>
      <c r="N700" s="15"/>
      <c r="O700" s="15"/>
    </row>
    <row r="701" spans="1:15" s="1" customFormat="1" ht="13.5" thickBot="1" x14ac:dyDescent="0.25">
      <c r="A701" s="17"/>
      <c r="B701" s="4"/>
      <c r="C701" s="47"/>
      <c r="D701" s="47"/>
      <c r="E701" s="47"/>
      <c r="F701" s="57"/>
      <c r="G701" s="24"/>
      <c r="H701" s="24"/>
      <c r="I701" s="23"/>
      <c r="J701" s="24"/>
      <c r="K701" s="24"/>
      <c r="L701" s="24"/>
      <c r="M701" s="24"/>
      <c r="N701" s="24"/>
      <c r="O701" s="24"/>
    </row>
    <row r="702" spans="1:15" s="1" customFormat="1" x14ac:dyDescent="0.2">
      <c r="A702" s="16"/>
      <c r="C702" s="46"/>
      <c r="D702" s="46"/>
      <c r="E702" s="46"/>
      <c r="F702" s="50"/>
      <c r="G702" s="15"/>
      <c r="H702" s="15"/>
      <c r="I702" s="22"/>
      <c r="J702" s="15"/>
      <c r="K702" s="15"/>
      <c r="L702" s="15"/>
      <c r="M702" s="15"/>
      <c r="N702" s="15"/>
      <c r="O702" s="15"/>
    </row>
    <row r="703" spans="1:15" s="1" customFormat="1" x14ac:dyDescent="0.2">
      <c r="A703" s="16"/>
      <c r="C703" s="46"/>
      <c r="D703" s="46"/>
      <c r="E703" s="46"/>
      <c r="F703" s="50"/>
      <c r="G703" s="15"/>
      <c r="H703" s="15"/>
      <c r="I703" s="22"/>
      <c r="J703" s="15"/>
      <c r="K703" s="15"/>
      <c r="L703" s="15"/>
      <c r="M703" s="15"/>
      <c r="N703" s="15"/>
      <c r="O703" s="15"/>
    </row>
    <row r="704" spans="1:15" s="1" customFormat="1" x14ac:dyDescent="0.2">
      <c r="A704" s="16"/>
      <c r="C704" s="46"/>
      <c r="D704" s="46"/>
      <c r="E704" s="46"/>
      <c r="F704" s="50"/>
      <c r="G704" s="15"/>
      <c r="H704" s="15"/>
      <c r="I704" s="22"/>
      <c r="J704" s="15"/>
      <c r="K704" s="15"/>
      <c r="L704" s="15"/>
      <c r="M704" s="15"/>
      <c r="N704" s="15"/>
      <c r="O704" s="15"/>
    </row>
    <row r="705" spans="1:15" s="1" customFormat="1" x14ac:dyDescent="0.2">
      <c r="A705" s="16"/>
      <c r="C705" s="46"/>
      <c r="D705" s="46"/>
      <c r="E705" s="46"/>
      <c r="F705" s="50"/>
      <c r="G705" s="15"/>
      <c r="H705" s="15"/>
      <c r="I705" s="22"/>
      <c r="J705" s="15"/>
      <c r="K705" s="15"/>
      <c r="L705" s="15"/>
      <c r="M705" s="15"/>
      <c r="N705" s="15"/>
      <c r="O705" s="15"/>
    </row>
    <row r="706" spans="1:15" s="1" customFormat="1" x14ac:dyDescent="0.2">
      <c r="A706" s="16"/>
      <c r="C706" s="46"/>
      <c r="D706" s="46"/>
      <c r="E706" s="46"/>
      <c r="F706" s="50"/>
      <c r="G706" s="15"/>
      <c r="H706" s="15"/>
      <c r="I706" s="22"/>
      <c r="J706" s="15"/>
      <c r="K706" s="15"/>
      <c r="L706" s="15"/>
      <c r="M706" s="15"/>
      <c r="N706" s="15"/>
      <c r="O706" s="15"/>
    </row>
    <row r="707" spans="1:15" s="1" customFormat="1" x14ac:dyDescent="0.2">
      <c r="A707" s="16"/>
      <c r="C707" s="46"/>
      <c r="D707" s="46"/>
      <c r="E707" s="46"/>
      <c r="F707" s="50"/>
      <c r="G707" s="15"/>
      <c r="H707" s="15"/>
      <c r="I707" s="22"/>
      <c r="J707" s="15"/>
      <c r="K707" s="15"/>
      <c r="L707" s="15"/>
      <c r="M707" s="15"/>
      <c r="N707" s="15"/>
      <c r="O707" s="15"/>
    </row>
    <row r="708" spans="1:15" s="1" customFormat="1" x14ac:dyDescent="0.2">
      <c r="A708" s="16"/>
      <c r="C708" s="46"/>
      <c r="D708" s="46"/>
      <c r="E708" s="46"/>
      <c r="F708" s="50"/>
      <c r="G708" s="15"/>
      <c r="H708" s="15"/>
      <c r="I708" s="22"/>
      <c r="J708" s="15"/>
      <c r="K708" s="15"/>
      <c r="L708" s="15"/>
      <c r="M708" s="15"/>
      <c r="N708" s="15"/>
      <c r="O708" s="15"/>
    </row>
    <row r="709" spans="1:15" s="1" customFormat="1" x14ac:dyDescent="0.2">
      <c r="A709" s="16"/>
      <c r="C709" s="46"/>
      <c r="D709" s="46"/>
      <c r="E709" s="46"/>
      <c r="F709" s="50"/>
      <c r="G709" s="15"/>
      <c r="H709" s="15"/>
      <c r="I709" s="22"/>
      <c r="J709" s="15"/>
      <c r="K709" s="15"/>
      <c r="L709" s="15"/>
      <c r="M709" s="15"/>
      <c r="N709" s="15"/>
      <c r="O709" s="15"/>
    </row>
    <row r="710" spans="1:15" s="1" customFormat="1" x14ac:dyDescent="0.2">
      <c r="A710" s="16"/>
      <c r="C710" s="46"/>
      <c r="D710" s="46"/>
      <c r="E710" s="46"/>
      <c r="F710" s="50"/>
      <c r="G710" s="15"/>
      <c r="H710" s="15"/>
      <c r="I710" s="22"/>
      <c r="J710" s="15"/>
      <c r="K710" s="15"/>
      <c r="L710" s="15"/>
      <c r="M710" s="15"/>
      <c r="N710" s="15"/>
      <c r="O710" s="15"/>
    </row>
    <row r="711" spans="1:15" s="1" customFormat="1" x14ac:dyDescent="0.2">
      <c r="A711" s="16"/>
      <c r="C711" s="46"/>
      <c r="D711" s="46"/>
      <c r="E711" s="46"/>
      <c r="F711" s="50"/>
      <c r="G711" s="15"/>
      <c r="H711" s="15"/>
      <c r="I711" s="22"/>
      <c r="J711" s="15"/>
      <c r="K711" s="15"/>
      <c r="L711" s="15"/>
      <c r="M711" s="15"/>
      <c r="N711" s="15"/>
      <c r="O711" s="15"/>
    </row>
    <row r="712" spans="1:15" s="1" customFormat="1" x14ac:dyDescent="0.2">
      <c r="A712" s="16"/>
      <c r="C712" s="46"/>
      <c r="D712" s="46"/>
      <c r="E712" s="46"/>
      <c r="F712" s="50"/>
      <c r="G712" s="15"/>
      <c r="H712" s="15"/>
      <c r="I712" s="22"/>
      <c r="J712" s="15"/>
      <c r="K712" s="15"/>
      <c r="L712" s="15"/>
      <c r="M712" s="15"/>
      <c r="N712" s="15"/>
      <c r="O712" s="15"/>
    </row>
    <row r="713" spans="1:15" s="1" customFormat="1" ht="13.5" thickBot="1" x14ac:dyDescent="0.25">
      <c r="A713" s="17"/>
      <c r="B713" s="4"/>
      <c r="C713" s="47"/>
      <c r="D713" s="47"/>
      <c r="E713" s="47"/>
      <c r="F713" s="57"/>
      <c r="G713" s="24"/>
      <c r="H713" s="24"/>
      <c r="I713" s="23"/>
      <c r="J713" s="24"/>
      <c r="K713" s="24"/>
      <c r="L713" s="24"/>
      <c r="M713" s="24"/>
      <c r="N713" s="24"/>
      <c r="O713" s="24"/>
    </row>
    <row r="714" spans="1:15" s="1" customFormat="1" x14ac:dyDescent="0.2">
      <c r="A714" s="16"/>
      <c r="C714" s="46"/>
      <c r="D714" s="46"/>
      <c r="E714" s="46"/>
      <c r="F714" s="50"/>
      <c r="G714" s="15"/>
      <c r="H714" s="15"/>
      <c r="I714" s="22"/>
      <c r="J714" s="15"/>
      <c r="K714" s="15"/>
      <c r="L714" s="15"/>
      <c r="M714" s="15"/>
      <c r="N714" s="15"/>
      <c r="O714" s="15"/>
    </row>
    <row r="715" spans="1:15" s="1" customFormat="1" x14ac:dyDescent="0.2">
      <c r="A715" s="16"/>
      <c r="C715" s="46"/>
      <c r="D715" s="46"/>
      <c r="E715" s="46"/>
      <c r="F715" s="50"/>
      <c r="G715" s="15"/>
      <c r="H715" s="15"/>
      <c r="I715" s="22"/>
      <c r="J715" s="15"/>
      <c r="K715" s="15"/>
      <c r="L715" s="15"/>
      <c r="M715" s="15"/>
      <c r="N715" s="15"/>
      <c r="O715" s="15"/>
    </row>
    <row r="716" spans="1:15" s="1" customFormat="1" x14ac:dyDescent="0.2">
      <c r="A716" s="16"/>
      <c r="C716" s="46"/>
      <c r="D716" s="46"/>
      <c r="E716" s="46"/>
      <c r="F716" s="50"/>
      <c r="G716" s="15"/>
      <c r="H716" s="15"/>
      <c r="I716" s="22"/>
      <c r="J716" s="15"/>
      <c r="K716" s="15"/>
      <c r="L716" s="15"/>
      <c r="M716" s="15"/>
      <c r="N716" s="15"/>
      <c r="O716" s="15"/>
    </row>
    <row r="717" spans="1:15" s="1" customFormat="1" x14ac:dyDescent="0.2">
      <c r="A717" s="16"/>
      <c r="C717" s="46"/>
      <c r="D717" s="46"/>
      <c r="E717" s="46"/>
      <c r="F717" s="50"/>
      <c r="G717" s="15"/>
      <c r="H717" s="15"/>
      <c r="I717" s="22"/>
      <c r="J717" s="15"/>
      <c r="K717" s="15"/>
      <c r="L717" s="15"/>
      <c r="M717" s="15"/>
      <c r="N717" s="15"/>
      <c r="O717" s="15"/>
    </row>
    <row r="718" spans="1:15" s="1" customFormat="1" x14ac:dyDescent="0.2">
      <c r="A718" s="16"/>
      <c r="C718" s="46"/>
      <c r="D718" s="46"/>
      <c r="E718" s="46"/>
      <c r="F718" s="50"/>
      <c r="G718" s="15"/>
      <c r="H718" s="15"/>
      <c r="I718" s="22"/>
      <c r="J718" s="15"/>
      <c r="K718" s="15"/>
      <c r="L718" s="15"/>
      <c r="M718" s="15"/>
      <c r="N718" s="15"/>
      <c r="O718" s="15"/>
    </row>
    <row r="719" spans="1:15" s="1" customFormat="1" x14ac:dyDescent="0.2">
      <c r="A719" s="16"/>
      <c r="C719" s="46"/>
      <c r="D719" s="46"/>
      <c r="E719" s="46"/>
      <c r="F719" s="50"/>
      <c r="G719" s="15"/>
      <c r="H719" s="15"/>
      <c r="I719" s="22"/>
      <c r="J719" s="15"/>
      <c r="K719" s="15"/>
      <c r="L719" s="15"/>
      <c r="M719" s="15"/>
      <c r="N719" s="15"/>
      <c r="O719" s="15"/>
    </row>
    <row r="720" spans="1:15" s="1" customFormat="1" x14ac:dyDescent="0.2">
      <c r="A720" s="16"/>
      <c r="C720" s="46"/>
      <c r="D720" s="46"/>
      <c r="E720" s="46"/>
      <c r="F720" s="50"/>
      <c r="G720" s="15"/>
      <c r="H720" s="15"/>
      <c r="I720" s="22"/>
      <c r="J720" s="15"/>
      <c r="K720" s="15"/>
      <c r="L720" s="15"/>
      <c r="M720" s="15"/>
      <c r="N720" s="15"/>
      <c r="O720" s="15"/>
    </row>
    <row r="721" spans="1:15" s="1" customFormat="1" x14ac:dyDescent="0.2">
      <c r="A721" s="16"/>
      <c r="C721" s="46"/>
      <c r="D721" s="46"/>
      <c r="E721" s="46"/>
      <c r="F721" s="50"/>
      <c r="G721" s="15"/>
      <c r="H721" s="15"/>
      <c r="I721" s="22"/>
      <c r="J721" s="15"/>
      <c r="K721" s="15"/>
      <c r="L721" s="15"/>
      <c r="M721" s="15"/>
      <c r="N721" s="15"/>
      <c r="O721" s="15"/>
    </row>
    <row r="722" spans="1:15" s="1" customFormat="1" x14ac:dyDescent="0.2">
      <c r="A722" s="16"/>
      <c r="C722" s="46"/>
      <c r="D722" s="46"/>
      <c r="E722" s="46"/>
      <c r="F722" s="50"/>
      <c r="G722" s="15"/>
      <c r="H722" s="15"/>
      <c r="I722" s="22"/>
      <c r="J722" s="15"/>
      <c r="K722" s="15"/>
      <c r="L722" s="15"/>
      <c r="M722" s="15"/>
      <c r="N722" s="15"/>
      <c r="O722" s="15"/>
    </row>
    <row r="723" spans="1:15" s="1" customFormat="1" x14ac:dyDescent="0.2">
      <c r="A723" s="16"/>
      <c r="C723" s="46"/>
      <c r="D723" s="46"/>
      <c r="E723" s="46"/>
      <c r="F723" s="50"/>
      <c r="G723" s="15"/>
      <c r="H723" s="15"/>
      <c r="I723" s="22"/>
      <c r="J723" s="15"/>
      <c r="K723" s="15"/>
      <c r="L723" s="15"/>
      <c r="M723" s="15"/>
      <c r="N723" s="15"/>
      <c r="O723" s="15"/>
    </row>
    <row r="724" spans="1:15" s="1" customFormat="1" x14ac:dyDescent="0.2">
      <c r="A724" s="16"/>
      <c r="C724" s="46"/>
      <c r="D724" s="46"/>
      <c r="E724" s="46"/>
      <c r="F724" s="50"/>
      <c r="G724" s="15"/>
      <c r="H724" s="15"/>
      <c r="I724" s="22"/>
      <c r="J724" s="15"/>
      <c r="K724" s="15"/>
      <c r="L724" s="15"/>
      <c r="M724" s="15"/>
      <c r="N724" s="15"/>
      <c r="O724" s="15"/>
    </row>
    <row r="725" spans="1:15" s="1" customFormat="1" ht="13.5" thickBot="1" x14ac:dyDescent="0.25">
      <c r="A725" s="17"/>
      <c r="B725" s="4"/>
      <c r="C725" s="47"/>
      <c r="D725" s="47"/>
      <c r="E725" s="47"/>
      <c r="F725" s="57"/>
      <c r="G725" s="24"/>
      <c r="H725" s="24"/>
      <c r="I725" s="23"/>
      <c r="J725" s="24"/>
      <c r="K725" s="24"/>
      <c r="L725" s="24"/>
      <c r="M725" s="24"/>
      <c r="N725" s="24"/>
      <c r="O725" s="24"/>
    </row>
    <row r="726" spans="1:15" s="1" customFormat="1" x14ac:dyDescent="0.2">
      <c r="A726" s="16"/>
      <c r="C726" s="46"/>
      <c r="D726" s="46"/>
      <c r="E726" s="46"/>
      <c r="F726" s="50"/>
      <c r="G726" s="15"/>
      <c r="H726" s="15"/>
      <c r="I726" s="22"/>
      <c r="J726" s="15"/>
      <c r="K726" s="15"/>
      <c r="L726" s="15"/>
      <c r="M726" s="15"/>
      <c r="N726" s="15"/>
      <c r="O726" s="15"/>
    </row>
    <row r="727" spans="1:15" s="1" customFormat="1" x14ac:dyDescent="0.2">
      <c r="A727" s="16"/>
      <c r="C727" s="46"/>
      <c r="D727" s="46"/>
      <c r="E727" s="46"/>
      <c r="F727" s="50"/>
      <c r="G727" s="15"/>
      <c r="H727" s="15"/>
      <c r="I727" s="22"/>
      <c r="J727" s="15"/>
      <c r="K727" s="15"/>
      <c r="L727" s="15"/>
      <c r="M727" s="15"/>
      <c r="N727" s="15"/>
      <c r="O727" s="15"/>
    </row>
    <row r="728" spans="1:15" s="1" customFormat="1" x14ac:dyDescent="0.2">
      <c r="A728" s="16"/>
      <c r="C728" s="46"/>
      <c r="D728" s="46"/>
      <c r="E728" s="46"/>
      <c r="F728" s="50"/>
      <c r="G728" s="15"/>
      <c r="H728" s="15"/>
      <c r="I728" s="22"/>
      <c r="J728" s="15"/>
      <c r="K728" s="15"/>
      <c r="L728" s="15"/>
      <c r="M728" s="15"/>
      <c r="N728" s="15"/>
      <c r="O728" s="15"/>
    </row>
    <row r="729" spans="1:15" s="1" customFormat="1" x14ac:dyDescent="0.2">
      <c r="A729" s="16"/>
      <c r="C729" s="46"/>
      <c r="D729" s="46"/>
      <c r="E729" s="46"/>
      <c r="F729" s="50"/>
      <c r="G729" s="15"/>
      <c r="H729" s="15"/>
      <c r="I729" s="22"/>
      <c r="J729" s="15"/>
      <c r="K729" s="15"/>
      <c r="L729" s="15"/>
      <c r="M729" s="15"/>
      <c r="N729" s="15"/>
      <c r="O729" s="15"/>
    </row>
    <row r="730" spans="1:15" s="1" customFormat="1" x14ac:dyDescent="0.2">
      <c r="A730" s="16"/>
      <c r="C730" s="46"/>
      <c r="D730" s="46"/>
      <c r="E730" s="46"/>
      <c r="F730" s="50"/>
      <c r="G730" s="15"/>
      <c r="H730" s="15"/>
      <c r="I730" s="22"/>
      <c r="J730" s="15"/>
      <c r="K730" s="15"/>
      <c r="L730" s="15"/>
      <c r="M730" s="15"/>
      <c r="N730" s="15"/>
      <c r="O730" s="15"/>
    </row>
    <row r="731" spans="1:15" s="1" customFormat="1" x14ac:dyDescent="0.2">
      <c r="A731" s="16"/>
      <c r="C731" s="46"/>
      <c r="D731" s="46"/>
      <c r="E731" s="46"/>
      <c r="F731" s="50"/>
      <c r="G731" s="15"/>
      <c r="H731" s="15"/>
      <c r="I731" s="22"/>
      <c r="J731" s="15"/>
      <c r="K731" s="15"/>
      <c r="L731" s="15"/>
      <c r="M731" s="15"/>
      <c r="N731" s="15"/>
      <c r="O731" s="15"/>
    </row>
    <row r="732" spans="1:15" s="1" customFormat="1" x14ac:dyDescent="0.2">
      <c r="A732" s="16"/>
      <c r="C732" s="46"/>
      <c r="D732" s="46"/>
      <c r="E732" s="46"/>
      <c r="F732" s="50"/>
      <c r="G732" s="15"/>
      <c r="H732" s="15"/>
      <c r="I732" s="22"/>
      <c r="J732" s="15"/>
      <c r="K732" s="15"/>
      <c r="L732" s="15"/>
      <c r="M732" s="15"/>
      <c r="N732" s="15"/>
      <c r="O732" s="15"/>
    </row>
    <row r="733" spans="1:15" s="1" customFormat="1" x14ac:dyDescent="0.2">
      <c r="A733" s="16"/>
      <c r="C733" s="46"/>
      <c r="D733" s="46"/>
      <c r="E733" s="46"/>
      <c r="F733" s="50"/>
      <c r="G733" s="15"/>
      <c r="H733" s="15"/>
      <c r="I733" s="22"/>
      <c r="J733" s="15"/>
      <c r="K733" s="15"/>
      <c r="L733" s="15"/>
      <c r="M733" s="15"/>
      <c r="N733" s="15"/>
      <c r="O733" s="15"/>
    </row>
    <row r="734" spans="1:15" s="1" customFormat="1" x14ac:dyDescent="0.2">
      <c r="A734" s="16"/>
      <c r="C734" s="46"/>
      <c r="D734" s="46"/>
      <c r="E734" s="46"/>
      <c r="F734" s="50"/>
      <c r="G734" s="15"/>
      <c r="H734" s="15"/>
      <c r="I734" s="22"/>
      <c r="J734" s="15"/>
      <c r="K734" s="15"/>
      <c r="L734" s="15"/>
      <c r="M734" s="15"/>
      <c r="N734" s="15"/>
      <c r="O734" s="15"/>
    </row>
    <row r="735" spans="1:15" s="1" customFormat="1" x14ac:dyDescent="0.2">
      <c r="A735" s="16"/>
      <c r="C735" s="46"/>
      <c r="D735" s="46"/>
      <c r="E735" s="46"/>
      <c r="F735" s="50"/>
      <c r="G735" s="15"/>
      <c r="H735" s="15"/>
      <c r="I735" s="22"/>
      <c r="J735" s="15"/>
      <c r="K735" s="15"/>
      <c r="L735" s="15"/>
      <c r="M735" s="15"/>
      <c r="N735" s="15"/>
      <c r="O735" s="15"/>
    </row>
    <row r="736" spans="1:15" s="1" customFormat="1" x14ac:dyDescent="0.2">
      <c r="A736" s="16"/>
      <c r="C736" s="46"/>
      <c r="D736" s="46"/>
      <c r="E736" s="46"/>
      <c r="F736" s="50"/>
      <c r="G736" s="15"/>
      <c r="H736" s="15"/>
      <c r="I736" s="22"/>
      <c r="J736" s="15"/>
      <c r="K736" s="15"/>
      <c r="L736" s="15"/>
      <c r="M736" s="15"/>
      <c r="N736" s="15"/>
      <c r="O736" s="15"/>
    </row>
    <row r="737" spans="1:18" s="1" customFormat="1" ht="13.5" thickBot="1" x14ac:dyDescent="0.25">
      <c r="A737" s="17"/>
      <c r="B737" s="4"/>
      <c r="C737" s="47"/>
      <c r="D737" s="47"/>
      <c r="E737" s="47"/>
      <c r="F737" s="57"/>
      <c r="G737" s="24"/>
      <c r="H737" s="24"/>
      <c r="I737" s="23"/>
      <c r="J737" s="24"/>
      <c r="K737" s="24"/>
      <c r="L737" s="24"/>
      <c r="M737" s="24"/>
      <c r="N737" s="24"/>
      <c r="O737" s="24"/>
    </row>
    <row r="738" spans="1:18" s="1" customFormat="1" x14ac:dyDescent="0.2">
      <c r="A738" s="16"/>
      <c r="C738" s="46"/>
      <c r="D738" s="46"/>
      <c r="E738" s="46"/>
      <c r="F738" s="50"/>
      <c r="G738" s="15"/>
      <c r="H738" s="15"/>
      <c r="I738" s="22"/>
      <c r="J738" s="15"/>
      <c r="K738" s="15"/>
      <c r="L738" s="15"/>
      <c r="M738" s="15"/>
      <c r="N738" s="15"/>
      <c r="O738" s="15"/>
    </row>
    <row r="739" spans="1:18" s="1" customFormat="1" x14ac:dyDescent="0.2">
      <c r="A739" s="16"/>
      <c r="C739" s="46"/>
      <c r="D739" s="46"/>
      <c r="E739" s="46"/>
      <c r="F739" s="50"/>
      <c r="G739" s="15"/>
      <c r="H739" s="15"/>
      <c r="I739" s="22"/>
      <c r="J739" s="15"/>
      <c r="K739" s="15"/>
      <c r="L739" s="15"/>
      <c r="M739" s="15"/>
      <c r="N739" s="15"/>
      <c r="O739" s="15"/>
    </row>
    <row r="740" spans="1:18" s="1" customFormat="1" x14ac:dyDescent="0.2">
      <c r="A740" s="16"/>
      <c r="C740" s="46"/>
      <c r="D740" s="46"/>
      <c r="E740" s="46"/>
      <c r="F740" s="50"/>
      <c r="G740" s="15"/>
      <c r="H740" s="15"/>
      <c r="I740" s="22"/>
      <c r="J740" s="15"/>
      <c r="K740" s="15"/>
      <c r="L740" s="15"/>
      <c r="M740" s="15"/>
      <c r="N740" s="15"/>
      <c r="O740" s="15"/>
    </row>
    <row r="741" spans="1:18" s="1" customFormat="1" x14ac:dyDescent="0.2">
      <c r="A741" s="16"/>
      <c r="C741" s="46"/>
      <c r="D741" s="46"/>
      <c r="E741" s="46"/>
      <c r="F741" s="50"/>
      <c r="G741" s="15"/>
      <c r="H741" s="15"/>
      <c r="I741" s="22"/>
      <c r="J741" s="15"/>
      <c r="K741" s="15"/>
      <c r="L741" s="15"/>
      <c r="M741" s="15"/>
      <c r="N741" s="15"/>
      <c r="O741" s="15"/>
    </row>
    <row r="742" spans="1:18" x14ac:dyDescent="0.2">
      <c r="A742" s="16"/>
      <c r="B742" s="1"/>
      <c r="C742" s="46"/>
      <c r="D742" s="46"/>
      <c r="E742" s="46"/>
      <c r="F742" s="50"/>
      <c r="G742" s="15"/>
      <c r="H742" s="15"/>
      <c r="I742" s="22"/>
      <c r="J742" s="15"/>
      <c r="K742" s="15"/>
      <c r="L742" s="15"/>
      <c r="M742" s="15"/>
      <c r="N742" s="15"/>
      <c r="O742" s="15"/>
      <c r="P742" s="1"/>
      <c r="Q742" s="1"/>
      <c r="R742" s="1"/>
    </row>
    <row r="743" spans="1:18" x14ac:dyDescent="0.2">
      <c r="A743" s="16"/>
      <c r="B743" s="1"/>
      <c r="C743" s="46"/>
      <c r="D743" s="46"/>
      <c r="E743" s="46"/>
      <c r="F743" s="50"/>
      <c r="G743" s="15"/>
      <c r="H743" s="15"/>
      <c r="I743" s="22"/>
      <c r="J743" s="15"/>
      <c r="K743" s="15"/>
      <c r="L743" s="15"/>
      <c r="M743" s="15"/>
      <c r="N743" s="15"/>
      <c r="O743" s="15"/>
      <c r="P743" s="1"/>
      <c r="Q743" s="1"/>
      <c r="R743" s="1"/>
    </row>
    <row r="744" spans="1:18" x14ac:dyDescent="0.2">
      <c r="A744" s="16"/>
      <c r="B744" s="1"/>
      <c r="C744" s="46"/>
      <c r="D744" s="46"/>
      <c r="E744" s="46"/>
      <c r="F744" s="50"/>
      <c r="G744" s="15"/>
      <c r="H744" s="15"/>
      <c r="I744" s="22"/>
      <c r="J744" s="15"/>
      <c r="K744" s="15"/>
      <c r="L744" s="15"/>
      <c r="M744" s="15"/>
      <c r="N744" s="15"/>
      <c r="O744" s="15"/>
      <c r="P744" s="1"/>
      <c r="Q744" s="1"/>
      <c r="R744" s="1"/>
    </row>
    <row r="745" spans="1:18" x14ac:dyDescent="0.2">
      <c r="A745" s="16"/>
      <c r="B745" s="1"/>
      <c r="C745" s="46"/>
      <c r="D745" s="46"/>
      <c r="E745" s="46"/>
      <c r="F745" s="50"/>
      <c r="G745" s="15"/>
      <c r="H745" s="15"/>
      <c r="I745" s="22"/>
      <c r="J745" s="15"/>
      <c r="K745" s="15"/>
      <c r="L745" s="15"/>
      <c r="M745" s="15"/>
      <c r="N745" s="15"/>
      <c r="O745" s="15"/>
      <c r="P745" s="1"/>
      <c r="Q745" s="1"/>
      <c r="R745" s="1"/>
    </row>
    <row r="746" spans="1:18" x14ac:dyDescent="0.2">
      <c r="A746" s="16"/>
      <c r="B746" s="1"/>
      <c r="C746" s="46"/>
      <c r="D746" s="46"/>
      <c r="E746" s="46"/>
      <c r="F746" s="50"/>
      <c r="G746" s="15"/>
      <c r="H746" s="15"/>
      <c r="I746" s="22"/>
      <c r="J746" s="15"/>
      <c r="K746" s="15"/>
      <c r="L746" s="15"/>
      <c r="M746" s="15"/>
      <c r="N746" s="15"/>
      <c r="O746" s="15"/>
      <c r="P746" s="1"/>
      <c r="Q746" s="1"/>
      <c r="R746" s="1"/>
    </row>
    <row r="747" spans="1:18" x14ac:dyDescent="0.2">
      <c r="A747" s="16"/>
      <c r="B747" s="1"/>
      <c r="C747" s="46"/>
      <c r="D747" s="46"/>
      <c r="E747" s="46"/>
      <c r="F747" s="50"/>
      <c r="G747" s="15"/>
      <c r="H747" s="15"/>
      <c r="I747" s="22"/>
      <c r="J747" s="15"/>
      <c r="K747" s="15"/>
      <c r="L747" s="15"/>
      <c r="M747" s="15"/>
      <c r="N747" s="15"/>
      <c r="O747" s="15"/>
      <c r="P747" s="1"/>
      <c r="Q747" s="1"/>
      <c r="R747" s="1"/>
    </row>
    <row r="748" spans="1:18" x14ac:dyDescent="0.2">
      <c r="A748" s="16"/>
      <c r="B748" s="1"/>
      <c r="C748" s="46"/>
      <c r="D748" s="46"/>
      <c r="E748" s="46"/>
      <c r="F748" s="50"/>
      <c r="G748" s="15"/>
      <c r="H748" s="15"/>
      <c r="I748" s="22"/>
      <c r="J748" s="15"/>
      <c r="K748" s="15"/>
      <c r="L748" s="15"/>
      <c r="M748" s="15"/>
      <c r="N748" s="15"/>
      <c r="O748" s="15"/>
      <c r="P748" s="1"/>
      <c r="Q748" s="1"/>
      <c r="R748" s="1"/>
    </row>
    <row r="749" spans="1:18" ht="13.5" thickBot="1" x14ac:dyDescent="0.25">
      <c r="A749" s="17"/>
      <c r="B749" s="4"/>
      <c r="C749" s="47"/>
      <c r="D749" s="47"/>
      <c r="E749" s="47"/>
      <c r="F749" s="57"/>
      <c r="G749" s="24"/>
      <c r="H749" s="24"/>
      <c r="I749" s="23"/>
      <c r="J749" s="24"/>
      <c r="K749" s="24"/>
      <c r="L749" s="24"/>
      <c r="M749" s="24"/>
      <c r="N749" s="24"/>
      <c r="O749" s="24"/>
      <c r="P749" s="1"/>
      <c r="Q749" s="1"/>
      <c r="R749" s="1"/>
    </row>
    <row r="750" spans="1:18" x14ac:dyDescent="0.2">
      <c r="A750" s="16"/>
      <c r="B750" s="1"/>
      <c r="C750" s="46"/>
      <c r="D750" s="46"/>
      <c r="E750" s="46"/>
      <c r="F750" s="50"/>
      <c r="G750" s="15"/>
      <c r="H750" s="15"/>
      <c r="I750" s="22"/>
      <c r="J750" s="15"/>
      <c r="K750" s="15"/>
      <c r="L750" s="15"/>
      <c r="M750" s="15"/>
      <c r="N750" s="15"/>
      <c r="O750" s="15"/>
      <c r="P750" s="1"/>
      <c r="Q750" s="1"/>
      <c r="R750" s="1"/>
    </row>
    <row r="751" spans="1:18" x14ac:dyDescent="0.2">
      <c r="A751" s="16"/>
      <c r="B751" s="1"/>
      <c r="C751" s="46"/>
      <c r="D751" s="46"/>
      <c r="E751" s="46"/>
      <c r="F751" s="50"/>
      <c r="G751" s="15"/>
      <c r="H751" s="15"/>
      <c r="I751" s="22"/>
      <c r="J751" s="15"/>
      <c r="K751" s="15"/>
      <c r="L751" s="15"/>
      <c r="M751" s="15"/>
      <c r="N751" s="15"/>
      <c r="O751" s="15"/>
      <c r="P751" s="1"/>
      <c r="Q751" s="1"/>
      <c r="R751" s="1"/>
    </row>
    <row r="752" spans="1:18" x14ac:dyDescent="0.2">
      <c r="A752" s="16"/>
      <c r="B752" s="1"/>
      <c r="C752" s="46"/>
      <c r="D752" s="46"/>
      <c r="E752" s="46"/>
      <c r="F752" s="50"/>
      <c r="G752" s="15"/>
      <c r="H752" s="15"/>
      <c r="I752" s="22"/>
      <c r="J752" s="15"/>
      <c r="K752" s="15"/>
      <c r="L752" s="15"/>
      <c r="M752" s="15"/>
      <c r="N752" s="15"/>
      <c r="O752" s="15"/>
      <c r="P752" s="1"/>
      <c r="Q752" s="1"/>
      <c r="R752" s="1"/>
    </row>
    <row r="753" spans="1:18" x14ac:dyDescent="0.2">
      <c r="A753" s="16"/>
      <c r="B753" s="1"/>
      <c r="C753" s="46"/>
      <c r="D753" s="46"/>
      <c r="E753" s="46"/>
      <c r="F753" s="50"/>
      <c r="G753" s="15"/>
      <c r="H753" s="15"/>
      <c r="I753" s="22"/>
      <c r="J753" s="15"/>
      <c r="K753" s="15"/>
      <c r="L753" s="15"/>
      <c r="M753" s="15"/>
      <c r="N753" s="15"/>
      <c r="O753" s="15"/>
      <c r="P753" s="1"/>
      <c r="Q753" s="1"/>
      <c r="R753" s="1"/>
    </row>
    <row r="754" spans="1:18" x14ac:dyDescent="0.2">
      <c r="A754" s="16"/>
      <c r="B754" s="1"/>
      <c r="C754" s="46"/>
      <c r="D754" s="46"/>
      <c r="E754" s="46"/>
      <c r="F754" s="50"/>
      <c r="G754" s="15"/>
      <c r="H754" s="15"/>
      <c r="I754" s="22"/>
      <c r="J754" s="15"/>
      <c r="K754" s="15"/>
      <c r="L754" s="15"/>
      <c r="M754" s="15"/>
      <c r="N754" s="15"/>
      <c r="O754" s="15"/>
      <c r="P754" s="1"/>
      <c r="Q754" s="1"/>
      <c r="R754" s="1"/>
    </row>
    <row r="755" spans="1:18" x14ac:dyDescent="0.2">
      <c r="A755" s="16"/>
      <c r="B755" s="1"/>
      <c r="C755" s="46"/>
      <c r="D755" s="46"/>
      <c r="E755" s="46"/>
      <c r="F755" s="50"/>
      <c r="G755" s="15"/>
      <c r="H755" s="15"/>
      <c r="I755" s="22"/>
      <c r="J755" s="15"/>
      <c r="K755" s="15"/>
      <c r="L755" s="15"/>
      <c r="M755" s="15"/>
      <c r="N755" s="15"/>
      <c r="O755" s="15"/>
      <c r="P755" s="1"/>
      <c r="Q755" s="1"/>
      <c r="R755" s="1"/>
    </row>
    <row r="756" spans="1:18" x14ac:dyDescent="0.2">
      <c r="A756" s="16"/>
      <c r="B756" s="1"/>
      <c r="C756" s="46"/>
      <c r="D756" s="46"/>
      <c r="E756" s="46"/>
      <c r="F756" s="50"/>
      <c r="G756" s="15"/>
      <c r="H756" s="15"/>
      <c r="I756" s="22"/>
      <c r="J756" s="15"/>
      <c r="K756" s="15"/>
      <c r="L756" s="15"/>
      <c r="M756" s="15"/>
      <c r="N756" s="15"/>
      <c r="O756" s="15"/>
      <c r="P756" s="1"/>
      <c r="Q756" s="1"/>
      <c r="R756" s="1"/>
    </row>
    <row r="757" spans="1:18" x14ac:dyDescent="0.2">
      <c r="A757" s="16"/>
      <c r="B757" s="1"/>
      <c r="C757" s="46"/>
      <c r="D757" s="46"/>
      <c r="E757" s="46"/>
      <c r="F757" s="50"/>
      <c r="G757" s="15"/>
      <c r="H757" s="15"/>
      <c r="I757" s="22"/>
      <c r="J757" s="15"/>
      <c r="K757" s="15"/>
      <c r="L757" s="15"/>
      <c r="M757" s="15"/>
      <c r="N757" s="15"/>
      <c r="O757" s="15"/>
      <c r="P757" s="1"/>
      <c r="Q757" s="1"/>
      <c r="R757" s="1"/>
    </row>
    <row r="758" spans="1:18" x14ac:dyDescent="0.2">
      <c r="A758" s="16"/>
      <c r="B758" s="1"/>
      <c r="C758" s="46"/>
      <c r="D758" s="46"/>
      <c r="E758" s="46"/>
      <c r="F758" s="50"/>
      <c r="G758" s="15"/>
      <c r="H758" s="15"/>
      <c r="I758" s="22"/>
      <c r="J758" s="15"/>
      <c r="K758" s="15"/>
      <c r="L758" s="15"/>
      <c r="M758" s="15"/>
      <c r="N758" s="15"/>
      <c r="O758" s="15"/>
      <c r="P758" s="1"/>
      <c r="Q758" s="1"/>
      <c r="R758" s="1"/>
    </row>
    <row r="759" spans="1:18" x14ac:dyDescent="0.2">
      <c r="A759" s="16"/>
      <c r="B759" s="1"/>
      <c r="C759" s="46"/>
      <c r="D759" s="46"/>
      <c r="E759" s="46"/>
      <c r="F759" s="50"/>
      <c r="G759" s="15"/>
      <c r="H759" s="15"/>
      <c r="I759" s="22"/>
      <c r="J759" s="15"/>
      <c r="K759" s="15"/>
      <c r="L759" s="15"/>
      <c r="M759" s="15"/>
      <c r="N759" s="15"/>
      <c r="O759" s="15"/>
      <c r="P759" s="1"/>
      <c r="Q759" s="1"/>
      <c r="R759" s="1"/>
    </row>
    <row r="760" spans="1:18" x14ac:dyDescent="0.2">
      <c r="A760" s="16"/>
      <c r="B760" s="1"/>
      <c r="C760" s="46"/>
      <c r="D760" s="46"/>
      <c r="E760" s="46"/>
      <c r="F760" s="50"/>
      <c r="G760" s="15"/>
      <c r="H760" s="15"/>
      <c r="I760" s="22"/>
      <c r="J760" s="15"/>
      <c r="K760" s="15"/>
      <c r="L760" s="15"/>
      <c r="M760" s="15"/>
      <c r="N760" s="15"/>
      <c r="O760" s="15"/>
      <c r="P760" s="1"/>
      <c r="Q760" s="1"/>
      <c r="R760" s="1"/>
    </row>
    <row r="761" spans="1:18" ht="13.5" thickBot="1" x14ac:dyDescent="0.25">
      <c r="A761" s="17"/>
      <c r="B761" s="4"/>
      <c r="C761" s="46"/>
      <c r="D761" s="46"/>
      <c r="E761" s="46"/>
      <c r="F761" s="50"/>
      <c r="G761" s="15"/>
      <c r="H761" s="15"/>
      <c r="I761" s="22"/>
      <c r="J761" s="24"/>
      <c r="K761" s="15"/>
      <c r="L761" s="15"/>
      <c r="M761" s="15"/>
      <c r="N761" s="15"/>
      <c r="O761" s="15"/>
      <c r="P761" s="1"/>
      <c r="Q761" s="1"/>
      <c r="R761" s="1"/>
    </row>
    <row r="762" spans="1:18" x14ac:dyDescent="0.2">
      <c r="F762" s="37"/>
      <c r="K762" s="1"/>
      <c r="L762" s="1"/>
      <c r="M762" s="1"/>
      <c r="N762" s="1"/>
      <c r="O762" s="15"/>
      <c r="P762" s="34"/>
      <c r="Q762" s="34"/>
      <c r="R762" s="34"/>
    </row>
    <row r="763" spans="1:18" x14ac:dyDescent="0.2">
      <c r="F763" s="37"/>
      <c r="K763" s="1"/>
      <c r="L763" s="1"/>
      <c r="M763" s="1"/>
      <c r="N763" s="1"/>
    </row>
    <row r="764" spans="1:18" x14ac:dyDescent="0.2">
      <c r="F764" s="37"/>
      <c r="K764" s="1"/>
      <c r="L764" s="1"/>
      <c r="M764" s="1"/>
      <c r="N764" s="1"/>
      <c r="O764" s="20"/>
    </row>
    <row r="765" spans="1:18" x14ac:dyDescent="0.2">
      <c r="F765" s="37"/>
    </row>
    <row r="766" spans="1:18" x14ac:dyDescent="0.2">
      <c r="F766" s="37"/>
    </row>
    <row r="767" spans="1:18" x14ac:dyDescent="0.2">
      <c r="F767" s="37"/>
    </row>
    <row r="768" spans="1:18" x14ac:dyDescent="0.2">
      <c r="F768" s="37"/>
    </row>
    <row r="769" spans="6:6" x14ac:dyDescent="0.2">
      <c r="F769" s="37"/>
    </row>
    <row r="770" spans="6:6" x14ac:dyDescent="0.2">
      <c r="F770" s="37"/>
    </row>
    <row r="771" spans="6:6" x14ac:dyDescent="0.2">
      <c r="F771" s="37"/>
    </row>
    <row r="772" spans="6:6" x14ac:dyDescent="0.2">
      <c r="F772" s="37"/>
    </row>
    <row r="773" spans="6:6" x14ac:dyDescent="0.2">
      <c r="F773" s="37"/>
    </row>
    <row r="774" spans="6:6" x14ac:dyDescent="0.2">
      <c r="F774" s="37"/>
    </row>
    <row r="775" spans="6:6" x14ac:dyDescent="0.2">
      <c r="F775" s="37"/>
    </row>
    <row r="776" spans="6:6" x14ac:dyDescent="0.2">
      <c r="F776" s="37"/>
    </row>
    <row r="777" spans="6:6" x14ac:dyDescent="0.2">
      <c r="F777" s="37"/>
    </row>
    <row r="778" spans="6:6" x14ac:dyDescent="0.2">
      <c r="F778" s="37"/>
    </row>
    <row r="779" spans="6:6" x14ac:dyDescent="0.2">
      <c r="F779" s="37"/>
    </row>
    <row r="780" spans="6:6" x14ac:dyDescent="0.2">
      <c r="F780" s="37"/>
    </row>
    <row r="781" spans="6:6" x14ac:dyDescent="0.2">
      <c r="F781" s="37"/>
    </row>
    <row r="782" spans="6:6" x14ac:dyDescent="0.2">
      <c r="F782" s="37"/>
    </row>
    <row r="783" spans="6:6" x14ac:dyDescent="0.2">
      <c r="F783" s="37"/>
    </row>
    <row r="784" spans="6:6" x14ac:dyDescent="0.2">
      <c r="F784" s="37"/>
    </row>
    <row r="785" spans="6:6" x14ac:dyDescent="0.2">
      <c r="F785" s="37"/>
    </row>
    <row r="786" spans="6:6" x14ac:dyDescent="0.2">
      <c r="F786" s="37"/>
    </row>
    <row r="787" spans="6:6" x14ac:dyDescent="0.2">
      <c r="F787" s="37"/>
    </row>
    <row r="788" spans="6:6" x14ac:dyDescent="0.2">
      <c r="F788" s="37"/>
    </row>
    <row r="789" spans="6:6" x14ac:dyDescent="0.2">
      <c r="F789" s="37"/>
    </row>
    <row r="790" spans="6:6" x14ac:dyDescent="0.2">
      <c r="F790" s="37"/>
    </row>
    <row r="791" spans="6:6" x14ac:dyDescent="0.2">
      <c r="F791" s="37"/>
    </row>
    <row r="792" spans="6:6" x14ac:dyDescent="0.2">
      <c r="F792" s="37"/>
    </row>
    <row r="793" spans="6:6" x14ac:dyDescent="0.2">
      <c r="F793" s="37"/>
    </row>
    <row r="794" spans="6:6" x14ac:dyDescent="0.2">
      <c r="F794" s="37"/>
    </row>
    <row r="795" spans="6:6" x14ac:dyDescent="0.2">
      <c r="F795" s="37"/>
    </row>
    <row r="796" spans="6:6" x14ac:dyDescent="0.2">
      <c r="F796" s="37"/>
    </row>
    <row r="797" spans="6:6" x14ac:dyDescent="0.2">
      <c r="F797" s="37"/>
    </row>
    <row r="798" spans="6:6" x14ac:dyDescent="0.2">
      <c r="F798" s="37"/>
    </row>
    <row r="799" spans="6:6" x14ac:dyDescent="0.2">
      <c r="F799" s="37"/>
    </row>
    <row r="800" spans="6:6" x14ac:dyDescent="0.2">
      <c r="F800" s="37"/>
    </row>
    <row r="801" spans="6:6" x14ac:dyDescent="0.2">
      <c r="F801" s="37"/>
    </row>
    <row r="802" spans="6:6" x14ac:dyDescent="0.2">
      <c r="F802" s="37"/>
    </row>
    <row r="803" spans="6:6" x14ac:dyDescent="0.2">
      <c r="F803" s="37"/>
    </row>
    <row r="804" spans="6:6" x14ac:dyDescent="0.2">
      <c r="F804" s="37"/>
    </row>
    <row r="805" spans="6:6" x14ac:dyDescent="0.2">
      <c r="F805" s="37"/>
    </row>
    <row r="806" spans="6:6" x14ac:dyDescent="0.2">
      <c r="F806" s="37"/>
    </row>
    <row r="807" spans="6:6" x14ac:dyDescent="0.2">
      <c r="F807" s="37"/>
    </row>
    <row r="808" spans="6:6" x14ac:dyDescent="0.2">
      <c r="F808" s="37"/>
    </row>
    <row r="809" spans="6:6" x14ac:dyDescent="0.2">
      <c r="F809" s="37"/>
    </row>
    <row r="810" spans="6:6" x14ac:dyDescent="0.2">
      <c r="F810" s="37"/>
    </row>
    <row r="811" spans="6:6" x14ac:dyDescent="0.2">
      <c r="F811" s="37"/>
    </row>
    <row r="812" spans="6:6" x14ac:dyDescent="0.2">
      <c r="F812" s="37"/>
    </row>
    <row r="813" spans="6:6" x14ac:dyDescent="0.2">
      <c r="F813" s="37"/>
    </row>
    <row r="814" spans="6:6" x14ac:dyDescent="0.2">
      <c r="F814" s="37"/>
    </row>
    <row r="815" spans="6:6" x14ac:dyDescent="0.2">
      <c r="F815" s="37"/>
    </row>
    <row r="816" spans="6:6" x14ac:dyDescent="0.2">
      <c r="F816" s="37"/>
    </row>
    <row r="817" spans="6:6" x14ac:dyDescent="0.2">
      <c r="F817" s="37"/>
    </row>
    <row r="818" spans="6:6" x14ac:dyDescent="0.2">
      <c r="F818" s="37"/>
    </row>
    <row r="819" spans="6:6" x14ac:dyDescent="0.2">
      <c r="F819" s="37"/>
    </row>
    <row r="820" spans="6:6" x14ac:dyDescent="0.2">
      <c r="F820" s="37"/>
    </row>
    <row r="821" spans="6:6" x14ac:dyDescent="0.2">
      <c r="F821" s="37"/>
    </row>
    <row r="822" spans="6:6" x14ac:dyDescent="0.2">
      <c r="F822" s="37"/>
    </row>
    <row r="823" spans="6:6" x14ac:dyDescent="0.2">
      <c r="F823" s="37"/>
    </row>
    <row r="824" spans="6:6" x14ac:dyDescent="0.2">
      <c r="F824" s="37"/>
    </row>
    <row r="825" spans="6:6" x14ac:dyDescent="0.2">
      <c r="F825" s="37"/>
    </row>
    <row r="826" spans="6:6" x14ac:dyDescent="0.2">
      <c r="F826" s="37"/>
    </row>
    <row r="827" spans="6:6" x14ac:dyDescent="0.2">
      <c r="F827" s="37"/>
    </row>
    <row r="828" spans="6:6" x14ac:dyDescent="0.2">
      <c r="F828" s="37"/>
    </row>
    <row r="829" spans="6:6" x14ac:dyDescent="0.2">
      <c r="F829" s="37"/>
    </row>
    <row r="830" spans="6:6" x14ac:dyDescent="0.2">
      <c r="F830" s="37"/>
    </row>
    <row r="831" spans="6:6" x14ac:dyDescent="0.2">
      <c r="F831" s="37"/>
    </row>
    <row r="832" spans="6:6" x14ac:dyDescent="0.2">
      <c r="F832" s="37"/>
    </row>
    <row r="833" spans="6:6" x14ac:dyDescent="0.2">
      <c r="F833" s="37"/>
    </row>
    <row r="834" spans="6:6" x14ac:dyDescent="0.2">
      <c r="F834" s="37"/>
    </row>
    <row r="835" spans="6:6" x14ac:dyDescent="0.2">
      <c r="F835" s="37"/>
    </row>
    <row r="836" spans="6:6" x14ac:dyDescent="0.2">
      <c r="F836" s="37"/>
    </row>
    <row r="837" spans="6:6" x14ac:dyDescent="0.2">
      <c r="F837" s="37"/>
    </row>
    <row r="838" spans="6:6" x14ac:dyDescent="0.2">
      <c r="F838" s="37"/>
    </row>
    <row r="839" spans="6:6" x14ac:dyDescent="0.2">
      <c r="F839" s="37"/>
    </row>
    <row r="840" spans="6:6" x14ac:dyDescent="0.2">
      <c r="F840" s="37"/>
    </row>
    <row r="841" spans="6:6" x14ac:dyDescent="0.2">
      <c r="F841" s="37"/>
    </row>
    <row r="842" spans="6:6" x14ac:dyDescent="0.2">
      <c r="F842" s="37"/>
    </row>
    <row r="843" spans="6:6" x14ac:dyDescent="0.2">
      <c r="F843" s="37"/>
    </row>
    <row r="844" spans="6:6" x14ac:dyDescent="0.2">
      <c r="F844" s="37"/>
    </row>
    <row r="845" spans="6:6" x14ac:dyDescent="0.2">
      <c r="F845" s="37"/>
    </row>
    <row r="846" spans="6:6" x14ac:dyDescent="0.2">
      <c r="F846" s="37"/>
    </row>
    <row r="847" spans="6:6" x14ac:dyDescent="0.2">
      <c r="F847" s="37"/>
    </row>
    <row r="848" spans="6:6" x14ac:dyDescent="0.2">
      <c r="F848" s="37"/>
    </row>
    <row r="849" spans="6:6" x14ac:dyDescent="0.2">
      <c r="F849" s="37"/>
    </row>
    <row r="850" spans="6:6" x14ac:dyDescent="0.2">
      <c r="F850" s="37"/>
    </row>
    <row r="851" spans="6:6" x14ac:dyDescent="0.2">
      <c r="F851" s="37"/>
    </row>
    <row r="852" spans="6:6" x14ac:dyDescent="0.2">
      <c r="F852" s="37"/>
    </row>
    <row r="853" spans="6:6" x14ac:dyDescent="0.2">
      <c r="F853" s="37"/>
    </row>
    <row r="854" spans="6:6" x14ac:dyDescent="0.2">
      <c r="F854" s="37"/>
    </row>
    <row r="855" spans="6:6" x14ac:dyDescent="0.2">
      <c r="F855" s="37"/>
    </row>
    <row r="856" spans="6:6" x14ac:dyDescent="0.2">
      <c r="F856" s="37"/>
    </row>
    <row r="857" spans="6:6" x14ac:dyDescent="0.2">
      <c r="F857" s="37"/>
    </row>
    <row r="858" spans="6:6" x14ac:dyDescent="0.2">
      <c r="F858" s="37"/>
    </row>
    <row r="859" spans="6:6" x14ac:dyDescent="0.2">
      <c r="F859" s="37"/>
    </row>
    <row r="860" spans="6:6" x14ac:dyDescent="0.2">
      <c r="F860" s="37"/>
    </row>
    <row r="861" spans="6:6" x14ac:dyDescent="0.2">
      <c r="F861" s="37"/>
    </row>
    <row r="862" spans="6:6" x14ac:dyDescent="0.2">
      <c r="F862" s="37"/>
    </row>
    <row r="863" spans="6:6" x14ac:dyDescent="0.2">
      <c r="F863" s="37"/>
    </row>
    <row r="864" spans="6:6" x14ac:dyDescent="0.2">
      <c r="F864" s="37"/>
    </row>
    <row r="865" spans="6:6" x14ac:dyDescent="0.2">
      <c r="F865" s="37"/>
    </row>
    <row r="866" spans="6:6" x14ac:dyDescent="0.2">
      <c r="F866" s="37"/>
    </row>
    <row r="867" spans="6:6" x14ac:dyDescent="0.2">
      <c r="F867" s="37"/>
    </row>
    <row r="868" spans="6:6" x14ac:dyDescent="0.2">
      <c r="F868" s="37"/>
    </row>
    <row r="869" spans="6:6" x14ac:dyDescent="0.2">
      <c r="F869" s="37"/>
    </row>
    <row r="870" spans="6:6" x14ac:dyDescent="0.2">
      <c r="F870" s="37"/>
    </row>
    <row r="871" spans="6:6" x14ac:dyDescent="0.2">
      <c r="F871" s="37"/>
    </row>
    <row r="872" spans="6:6" x14ac:dyDescent="0.2">
      <c r="F872" s="37"/>
    </row>
    <row r="873" spans="6:6" x14ac:dyDescent="0.2">
      <c r="F873" s="37"/>
    </row>
    <row r="874" spans="6:6" x14ac:dyDescent="0.2">
      <c r="F874" s="37"/>
    </row>
    <row r="875" spans="6:6" x14ac:dyDescent="0.2">
      <c r="F875" s="37"/>
    </row>
    <row r="876" spans="6:6" x14ac:dyDescent="0.2">
      <c r="F876" s="37"/>
    </row>
    <row r="877" spans="6:6" x14ac:dyDescent="0.2">
      <c r="F877" s="37"/>
    </row>
    <row r="878" spans="6:6" x14ac:dyDescent="0.2">
      <c r="F878" s="37"/>
    </row>
    <row r="879" spans="6:6" x14ac:dyDescent="0.2">
      <c r="F879" s="37"/>
    </row>
    <row r="880" spans="6:6" x14ac:dyDescent="0.2">
      <c r="F880" s="37"/>
    </row>
    <row r="881" spans="6:6" x14ac:dyDescent="0.2">
      <c r="F881" s="37"/>
    </row>
    <row r="882" spans="6:6" x14ac:dyDescent="0.2">
      <c r="F882" s="37"/>
    </row>
    <row r="883" spans="6:6" x14ac:dyDescent="0.2">
      <c r="F883" s="37"/>
    </row>
    <row r="884" spans="6:6" x14ac:dyDescent="0.2">
      <c r="F884" s="37"/>
    </row>
    <row r="885" spans="6:6" x14ac:dyDescent="0.2">
      <c r="F885" s="37"/>
    </row>
    <row r="886" spans="6:6" x14ac:dyDescent="0.2">
      <c r="F886" s="37"/>
    </row>
    <row r="887" spans="6:6" x14ac:dyDescent="0.2">
      <c r="F887" s="37"/>
    </row>
    <row r="888" spans="6:6" x14ac:dyDescent="0.2">
      <c r="F888" s="37"/>
    </row>
    <row r="889" spans="6:6" x14ac:dyDescent="0.2">
      <c r="F889" s="37"/>
    </row>
    <row r="890" spans="6:6" x14ac:dyDescent="0.2">
      <c r="F890" s="37"/>
    </row>
    <row r="891" spans="6:6" x14ac:dyDescent="0.2">
      <c r="F891" s="37"/>
    </row>
    <row r="892" spans="6:6" x14ac:dyDescent="0.2">
      <c r="F892" s="37"/>
    </row>
    <row r="893" spans="6:6" x14ac:dyDescent="0.2">
      <c r="F893" s="37"/>
    </row>
    <row r="894" spans="6:6" x14ac:dyDescent="0.2">
      <c r="F894" s="37"/>
    </row>
    <row r="895" spans="6:6" x14ac:dyDescent="0.2">
      <c r="F895" s="37"/>
    </row>
    <row r="896" spans="6:6" x14ac:dyDescent="0.2">
      <c r="F896" s="37"/>
    </row>
    <row r="897" spans="6:6" x14ac:dyDescent="0.2">
      <c r="F897" s="37"/>
    </row>
    <row r="898" spans="6:6" x14ac:dyDescent="0.2">
      <c r="F898" s="37"/>
    </row>
    <row r="899" spans="6:6" x14ac:dyDescent="0.2">
      <c r="F899" s="37"/>
    </row>
    <row r="900" spans="6:6" x14ac:dyDescent="0.2">
      <c r="F900" s="37"/>
    </row>
    <row r="901" spans="6:6" x14ac:dyDescent="0.2">
      <c r="F901" s="37"/>
    </row>
    <row r="902" spans="6:6" x14ac:dyDescent="0.2">
      <c r="F902" s="37"/>
    </row>
    <row r="903" spans="6:6" x14ac:dyDescent="0.2">
      <c r="F903" s="37"/>
    </row>
    <row r="904" spans="6:6" x14ac:dyDescent="0.2">
      <c r="F904" s="37"/>
    </row>
    <row r="905" spans="6:6" x14ac:dyDescent="0.2">
      <c r="F905" s="37"/>
    </row>
    <row r="906" spans="6:6" x14ac:dyDescent="0.2">
      <c r="F906" s="37"/>
    </row>
    <row r="907" spans="6:6" x14ac:dyDescent="0.2">
      <c r="F907" s="37"/>
    </row>
    <row r="908" spans="6:6" x14ac:dyDescent="0.2">
      <c r="F908" s="37"/>
    </row>
    <row r="909" spans="6:6" x14ac:dyDescent="0.2">
      <c r="F909" s="37"/>
    </row>
    <row r="910" spans="6:6" x14ac:dyDescent="0.2">
      <c r="F910" s="37"/>
    </row>
    <row r="911" spans="6:6" x14ac:dyDescent="0.2">
      <c r="F911" s="37"/>
    </row>
    <row r="912" spans="6:6" x14ac:dyDescent="0.2">
      <c r="F912" s="37"/>
    </row>
    <row r="913" spans="6:6" x14ac:dyDescent="0.2">
      <c r="F913" s="37"/>
    </row>
    <row r="914" spans="6:6" x14ac:dyDescent="0.2">
      <c r="F914" s="37"/>
    </row>
    <row r="915" spans="6:6" x14ac:dyDescent="0.2">
      <c r="F915" s="37"/>
    </row>
    <row r="916" spans="6:6" x14ac:dyDescent="0.2">
      <c r="F916" s="37"/>
    </row>
    <row r="917" spans="6:6" x14ac:dyDescent="0.2">
      <c r="F917" s="37"/>
    </row>
    <row r="918" spans="6:6" x14ac:dyDescent="0.2">
      <c r="F918" s="37"/>
    </row>
    <row r="919" spans="6:6" x14ac:dyDescent="0.2">
      <c r="F919" s="37"/>
    </row>
    <row r="920" spans="6:6" x14ac:dyDescent="0.2">
      <c r="F920" s="37"/>
    </row>
    <row r="921" spans="6:6" x14ac:dyDescent="0.2">
      <c r="F921" s="37"/>
    </row>
    <row r="922" spans="6:6" x14ac:dyDescent="0.2">
      <c r="F922" s="37"/>
    </row>
    <row r="923" spans="6:6" x14ac:dyDescent="0.2">
      <c r="F923" s="37"/>
    </row>
    <row r="924" spans="6:6" x14ac:dyDescent="0.2">
      <c r="F924" s="37"/>
    </row>
    <row r="925" spans="6:6" x14ac:dyDescent="0.2">
      <c r="F925" s="37"/>
    </row>
    <row r="926" spans="6:6" x14ac:dyDescent="0.2">
      <c r="F926" s="37"/>
    </row>
    <row r="927" spans="6:6" x14ac:dyDescent="0.2">
      <c r="F927" s="37"/>
    </row>
    <row r="928" spans="6:6" x14ac:dyDescent="0.2">
      <c r="F928" s="37"/>
    </row>
    <row r="929" spans="6:6" x14ac:dyDescent="0.2">
      <c r="F929" s="37"/>
    </row>
    <row r="930" spans="6:6" x14ac:dyDescent="0.2">
      <c r="F930" s="37"/>
    </row>
    <row r="931" spans="6:6" x14ac:dyDescent="0.2">
      <c r="F931" s="37"/>
    </row>
    <row r="932" spans="6:6" x14ac:dyDescent="0.2">
      <c r="F932" s="37"/>
    </row>
    <row r="933" spans="6:6" x14ac:dyDescent="0.2">
      <c r="F933" s="37"/>
    </row>
    <row r="934" spans="6:6" x14ac:dyDescent="0.2">
      <c r="F934" s="37"/>
    </row>
    <row r="935" spans="6:6" x14ac:dyDescent="0.2">
      <c r="F935" s="37"/>
    </row>
    <row r="936" spans="6:6" x14ac:dyDescent="0.2">
      <c r="F936" s="37"/>
    </row>
    <row r="937" spans="6:6" x14ac:dyDescent="0.2">
      <c r="F937" s="37"/>
    </row>
    <row r="938" spans="6:6" x14ac:dyDescent="0.2">
      <c r="F938" s="37"/>
    </row>
    <row r="939" spans="6:6" x14ac:dyDescent="0.2">
      <c r="F939" s="37"/>
    </row>
    <row r="940" spans="6:6" x14ac:dyDescent="0.2">
      <c r="F940" s="37"/>
    </row>
    <row r="941" spans="6:6" x14ac:dyDescent="0.2">
      <c r="F941" s="37"/>
    </row>
    <row r="942" spans="6:6" x14ac:dyDescent="0.2">
      <c r="F942" s="37"/>
    </row>
    <row r="943" spans="6:6" x14ac:dyDescent="0.2">
      <c r="F943" s="37"/>
    </row>
    <row r="944" spans="6:6" x14ac:dyDescent="0.2">
      <c r="F944" s="37"/>
    </row>
    <row r="945" spans="6:6" x14ac:dyDescent="0.2">
      <c r="F945" s="37"/>
    </row>
    <row r="946" spans="6:6" x14ac:dyDescent="0.2">
      <c r="F946" s="37"/>
    </row>
    <row r="947" spans="6:6" x14ac:dyDescent="0.2">
      <c r="F947" s="37"/>
    </row>
    <row r="948" spans="6:6" x14ac:dyDescent="0.2">
      <c r="F948" s="37"/>
    </row>
    <row r="949" spans="6:6" x14ac:dyDescent="0.2">
      <c r="F949" s="37"/>
    </row>
    <row r="950" spans="6:6" x14ac:dyDescent="0.2">
      <c r="F950" s="37"/>
    </row>
    <row r="951" spans="6:6" x14ac:dyDescent="0.2">
      <c r="F951" s="37"/>
    </row>
    <row r="952" spans="6:6" x14ac:dyDescent="0.2">
      <c r="F952" s="37"/>
    </row>
    <row r="953" spans="6:6" x14ac:dyDescent="0.2">
      <c r="F953" s="37"/>
    </row>
    <row r="954" spans="6:6" x14ac:dyDescent="0.2">
      <c r="F954" s="37"/>
    </row>
    <row r="955" spans="6:6" x14ac:dyDescent="0.2">
      <c r="F955" s="37"/>
    </row>
    <row r="956" spans="6:6" x14ac:dyDescent="0.2">
      <c r="F956" s="37"/>
    </row>
    <row r="957" spans="6:6" x14ac:dyDescent="0.2">
      <c r="F957" s="37"/>
    </row>
    <row r="958" spans="6:6" x14ac:dyDescent="0.2">
      <c r="F958" s="37"/>
    </row>
    <row r="959" spans="6:6" x14ac:dyDescent="0.2">
      <c r="F959" s="37"/>
    </row>
    <row r="960" spans="6:6" x14ac:dyDescent="0.2">
      <c r="F960" s="37"/>
    </row>
    <row r="961" spans="6:6" x14ac:dyDescent="0.2">
      <c r="F961" s="37"/>
    </row>
    <row r="962" spans="6:6" x14ac:dyDescent="0.2">
      <c r="F962" s="37"/>
    </row>
    <row r="963" spans="6:6" x14ac:dyDescent="0.2">
      <c r="F963" s="37"/>
    </row>
    <row r="964" spans="6:6" x14ac:dyDescent="0.2">
      <c r="F964" s="37"/>
    </row>
    <row r="965" spans="6:6" x14ac:dyDescent="0.2">
      <c r="F965" s="37"/>
    </row>
    <row r="966" spans="6:6" x14ac:dyDescent="0.2">
      <c r="F966" s="37"/>
    </row>
    <row r="967" spans="6:6" x14ac:dyDescent="0.2">
      <c r="F967" s="37"/>
    </row>
    <row r="968" spans="6:6" x14ac:dyDescent="0.2">
      <c r="F968" s="37"/>
    </row>
    <row r="969" spans="6:6" x14ac:dyDescent="0.2">
      <c r="F969" s="37"/>
    </row>
    <row r="970" spans="6:6" x14ac:dyDescent="0.2">
      <c r="F970" s="37"/>
    </row>
    <row r="971" spans="6:6" x14ac:dyDescent="0.2">
      <c r="F971" s="37"/>
    </row>
  </sheetData>
  <mergeCells count="2">
    <mergeCell ref="O1:P1"/>
    <mergeCell ref="O2:P2"/>
  </mergeCells>
  <phoneticPr fontId="0" type="noConversion"/>
  <printOptions gridLines="1" gridLinesSet="0"/>
  <pageMargins left="0.7" right="0.24" top="0.72" bottom="0.49" header="0.4921259845" footer="0.4921259845"/>
  <pageSetup paperSize="9" scale="49" orientation="portrait" horizontalDpi="1200" verticalDpi="1200" r:id="rId1"/>
  <headerFooter alignWithMargins="0">
    <oddHeader>&amp;LANNEXE XIII&amp;C&amp;F</oddHeader>
    <oddFooter>Page &amp;P</oddFooter>
  </headerFooter>
  <rowBreaks count="5" manualBreakCount="5">
    <brk id="185" max="17" man="1"/>
    <brk id="305" max="17" man="1"/>
    <brk id="425" max="17" man="1"/>
    <brk id="545" max="17" man="1"/>
    <brk id="665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Feuilles de calcul</vt:lpstr>
      </vt:variant>
      <vt:variant>
        <vt:i4>4</vt:i4>
      </vt:variant>
      <vt:variant>
        <vt:lpstr>Graphiques</vt:lpstr>
      </vt:variant>
      <vt:variant>
        <vt:i4>2</vt:i4>
      </vt:variant>
      <vt:variant>
        <vt:lpstr>Plages nommées</vt:lpstr>
      </vt:variant>
      <vt:variant>
        <vt:i4>2</vt:i4>
      </vt:variant>
    </vt:vector>
  </HeadingPairs>
  <TitlesOfParts>
    <vt:vector size="8" baseType="lpstr">
      <vt:lpstr>DATE</vt:lpstr>
      <vt:lpstr>App MESURE</vt:lpstr>
      <vt:lpstr>App MODELE</vt:lpstr>
      <vt:lpstr>MODEL - pluie - débit</vt:lpstr>
      <vt:lpstr>X-Y</vt:lpstr>
      <vt:lpstr>SUIVIE</vt:lpstr>
      <vt:lpstr>'App MESURE'!Zone_d_impression</vt:lpstr>
      <vt:lpstr>'MODEL - pluie - débit'!Zone_d_impression</vt:lpstr>
    </vt:vector>
  </TitlesOfParts>
  <Company>CID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MOHSSINE.HIMMI</dc:creator>
  <cp:lastModifiedBy>Rachid SALAHBENNANI</cp:lastModifiedBy>
  <cp:lastPrinted>2004-03-09T17:32:31Z</cp:lastPrinted>
  <dcterms:created xsi:type="dcterms:W3CDTF">2002-08-12T16:13:02Z</dcterms:created>
  <dcterms:modified xsi:type="dcterms:W3CDTF">2025-02-15T22:22:55Z</dcterms:modified>
</cp:coreProperties>
</file>